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150" windowHeight="7215" activeTab="6"/>
  </bookViews>
  <sheets>
    <sheet name="All Agencies" sheetId="3" r:id="rId1"/>
    <sheet name="F1" sheetId="12" r:id="rId2"/>
    <sheet name="Sheet2" sheetId="2" state="hidden" r:id="rId3"/>
    <sheet name="Sheet3" sheetId="4" state="hidden" r:id="rId4"/>
    <sheet name="Sheet4" sheetId="5" state="hidden" r:id="rId5"/>
    <sheet name="F2" sheetId="14" r:id="rId6"/>
    <sheet name="F3" sheetId="6" r:id="rId7"/>
    <sheet name="Sheet6" sheetId="11" state="hidden" r:id="rId8"/>
    <sheet name="Sheet7" sheetId="8" state="hidden" r:id="rId9"/>
    <sheet name="Sheet8" sheetId="9" state="hidden" r:id="rId10"/>
    <sheet name="F4" sheetId="10" r:id="rId11"/>
    <sheet name="F5-6" sheetId="13" r:id="rId12"/>
    <sheet name="Civil servant" sheetId="16" r:id="rId13"/>
    <sheet name="Sheet1" sheetId="15" r:id="rId14"/>
    <sheet name="Sheet5" sheetId="17" r:id="rId15"/>
  </sheets>
  <definedNames>
    <definedName name="_xlnm._FilterDatabase" localSheetId="0" hidden="1">'All Agencies'!$A$174:$E$200</definedName>
    <definedName name="_xlnm._FilterDatabase" localSheetId="7" hidden="1">Sheet6!$A$3:$D$52</definedName>
    <definedName name="_xlnm._FilterDatabase" localSheetId="8" hidden="1">Sheet7!$A$4:$B$81</definedName>
    <definedName name="_xlnm._FilterDatabase" localSheetId="9" hidden="1">Sheet8!$A$1:$D$64</definedName>
  </definedNames>
  <calcPr calcId="144525"/>
</workbook>
</file>

<file path=xl/calcChain.xml><?xml version="1.0" encoding="utf-8"?>
<calcChain xmlns="http://schemas.openxmlformats.org/spreadsheetml/2006/main">
  <c r="E112" i="3" l="1"/>
  <c r="D112" i="3"/>
  <c r="E10" i="14" l="1"/>
  <c r="D10" i="14"/>
  <c r="D11" i="14"/>
  <c r="D16" i="14"/>
  <c r="D12" i="14"/>
  <c r="H12" i="10"/>
  <c r="H13" i="10"/>
  <c r="H19" i="13"/>
  <c r="D131" i="3" l="1"/>
  <c r="E130" i="3"/>
  <c r="E387" i="3" l="1"/>
  <c r="E29" i="13" l="1"/>
  <c r="E48" i="13"/>
  <c r="E40" i="13"/>
  <c r="D386" i="3"/>
  <c r="F22" i="13" s="1"/>
  <c r="C386" i="3"/>
  <c r="D381" i="3"/>
  <c r="C381" i="3"/>
  <c r="F54" i="13"/>
  <c r="F52" i="13"/>
  <c r="F48" i="13" l="1"/>
  <c r="D22" i="13"/>
  <c r="D126" i="3"/>
  <c r="D120" i="3"/>
  <c r="D116" i="3"/>
  <c r="D107" i="3"/>
  <c r="D1033" i="3"/>
  <c r="E1032" i="3"/>
  <c r="E1031" i="3"/>
  <c r="E1030" i="3"/>
  <c r="D1028" i="3"/>
  <c r="D45" i="13" s="1"/>
  <c r="C1028" i="3"/>
  <c r="D827" i="3"/>
  <c r="F9" i="13" s="1"/>
  <c r="E825" i="3"/>
  <c r="E824" i="3"/>
  <c r="E826" i="3"/>
  <c r="E827" i="3"/>
  <c r="E823" i="3"/>
  <c r="D682" i="3"/>
  <c r="E681" i="3"/>
  <c r="E680" i="3"/>
  <c r="D531" i="3"/>
  <c r="E529" i="3"/>
  <c r="E530" i="3"/>
  <c r="E528" i="3"/>
  <c r="D493" i="3"/>
  <c r="F43" i="13" s="1"/>
  <c r="E491" i="3"/>
  <c r="E492" i="3"/>
  <c r="E490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2" i="3"/>
  <c r="E383" i="3"/>
  <c r="E384" i="3"/>
  <c r="E385" i="3"/>
  <c r="E100" i="3"/>
  <c r="E125" i="3"/>
  <c r="C126" i="3"/>
  <c r="E386" i="3" l="1"/>
  <c r="E1033" i="3"/>
  <c r="F45" i="13"/>
  <c r="F40" i="13" s="1"/>
  <c r="E531" i="3"/>
  <c r="F34" i="13"/>
  <c r="E682" i="3"/>
  <c r="F36" i="13"/>
  <c r="E493" i="3"/>
  <c r="F29" i="13" l="1"/>
  <c r="E30" i="3"/>
  <c r="E32" i="3"/>
  <c r="E33" i="3"/>
  <c r="E34" i="3"/>
  <c r="E35" i="3"/>
  <c r="E36" i="3"/>
  <c r="E37" i="3"/>
  <c r="E38" i="3"/>
  <c r="D39" i="3"/>
  <c r="E39" i="3" s="1"/>
  <c r="C39" i="3"/>
  <c r="E63" i="14" l="1"/>
  <c r="D58" i="14" l="1"/>
  <c r="E21" i="14" l="1"/>
  <c r="E15" i="14"/>
  <c r="E1355" i="3" l="1"/>
  <c r="E1356" i="3"/>
  <c r="E1357" i="3"/>
  <c r="D1364" i="3"/>
  <c r="D52" i="13" s="1"/>
  <c r="C1364" i="3"/>
  <c r="E1376" i="3"/>
  <c r="E1377" i="3"/>
  <c r="E1378" i="3"/>
  <c r="E1379" i="3"/>
  <c r="C1380" i="3"/>
  <c r="D1380" i="3"/>
  <c r="C53" i="13" s="1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C1397" i="3"/>
  <c r="D1397" i="3"/>
  <c r="E1342" i="3"/>
  <c r="E1343" i="3"/>
  <c r="E1344" i="3"/>
  <c r="E1345" i="3"/>
  <c r="C1346" i="3"/>
  <c r="D1346" i="3"/>
  <c r="C52" i="13" s="1"/>
  <c r="E1349" i="3"/>
  <c r="E1350" i="3"/>
  <c r="E1351" i="3"/>
  <c r="E1352" i="3"/>
  <c r="E1353" i="3"/>
  <c r="E1354" i="3"/>
  <c r="E1358" i="3"/>
  <c r="E1359" i="3"/>
  <c r="E1360" i="3"/>
  <c r="E1361" i="3"/>
  <c r="E1362" i="3"/>
  <c r="E1363" i="3"/>
  <c r="E1310" i="3"/>
  <c r="E1311" i="3"/>
  <c r="E1312" i="3"/>
  <c r="E1313" i="3"/>
  <c r="C1314" i="3"/>
  <c r="D1314" i="3"/>
  <c r="C51" i="13" s="1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C1332" i="3"/>
  <c r="D1332" i="3"/>
  <c r="D51" i="13" s="1"/>
  <c r="E1278" i="3"/>
  <c r="E1279" i="3"/>
  <c r="E1280" i="3"/>
  <c r="E1281" i="3"/>
  <c r="C1282" i="3"/>
  <c r="D1282" i="3"/>
  <c r="C50" i="13" s="1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C1299" i="3"/>
  <c r="D1299" i="3"/>
  <c r="D50" i="13" s="1"/>
  <c r="D1398" i="3" l="1"/>
  <c r="D53" i="13"/>
  <c r="E1380" i="3"/>
  <c r="E1364" i="3"/>
  <c r="E1314" i="3"/>
  <c r="D1300" i="3"/>
  <c r="E1282" i="3"/>
  <c r="E1346" i="3"/>
  <c r="C1365" i="3"/>
  <c r="C1300" i="3"/>
  <c r="E1332" i="3"/>
  <c r="D1365" i="3"/>
  <c r="E1299" i="3"/>
  <c r="E1397" i="3"/>
  <c r="C1398" i="3"/>
  <c r="E1365" i="3" l="1"/>
  <c r="E1398" i="3"/>
  <c r="E1300" i="3"/>
  <c r="D26" i="14" l="1"/>
  <c r="F7" i="17" l="1"/>
  <c r="F40" i="17"/>
  <c r="F4" i="17"/>
  <c r="F10" i="17"/>
  <c r="G10" i="17" s="1"/>
  <c r="F13" i="17"/>
  <c r="G13" i="17" s="1"/>
  <c r="F16" i="17"/>
  <c r="G16" i="17" s="1"/>
  <c r="F20" i="17"/>
  <c r="G20" i="17" s="1"/>
  <c r="F22" i="17"/>
  <c r="F23" i="17"/>
  <c r="F27" i="17"/>
  <c r="G27" i="17" s="1"/>
  <c r="F30" i="17"/>
  <c r="G30" i="17" s="1"/>
  <c r="D25" i="3" l="1"/>
  <c r="C7" i="14"/>
  <c r="C15" i="14"/>
  <c r="C21" i="14"/>
  <c r="C25" i="14"/>
  <c r="C42" i="14"/>
  <c r="C53" i="14"/>
  <c r="C59" i="14"/>
  <c r="C66" i="14"/>
  <c r="C14" i="14" l="1"/>
  <c r="C70" i="14" s="1"/>
  <c r="D68" i="14"/>
  <c r="D69" i="14"/>
  <c r="D67" i="14"/>
  <c r="D55" i="14"/>
  <c r="D56" i="14"/>
  <c r="D57" i="14"/>
  <c r="D54" i="14"/>
  <c r="D44" i="14"/>
  <c r="D45" i="14"/>
  <c r="D46" i="14"/>
  <c r="D47" i="14"/>
  <c r="D48" i="14"/>
  <c r="D49" i="14"/>
  <c r="D50" i="14"/>
  <c r="D51" i="14"/>
  <c r="D43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23" i="14"/>
  <c r="D24" i="14"/>
  <c r="D22" i="14"/>
  <c r="D17" i="14"/>
  <c r="D18" i="14"/>
  <c r="D19" i="14"/>
  <c r="D20" i="14"/>
  <c r="D9" i="14"/>
  <c r="D13" i="14"/>
  <c r="D8" i="14"/>
  <c r="D5" i="14"/>
  <c r="D6" i="14"/>
  <c r="D4" i="14"/>
  <c r="D39" i="17" l="1"/>
  <c r="F39" i="17" s="1"/>
  <c r="D38" i="17"/>
  <c r="F38" i="17" s="1"/>
  <c r="D37" i="17"/>
  <c r="F37" i="17" s="1"/>
  <c r="E21" i="17"/>
  <c r="D21" i="17"/>
  <c r="D11" i="17"/>
  <c r="F11" i="17" s="1"/>
  <c r="E17" i="17"/>
  <c r="E31" i="17"/>
  <c r="D31" i="17"/>
  <c r="D32" i="17" s="1"/>
  <c r="E28" i="17"/>
  <c r="F28" i="17" s="1"/>
  <c r="G28" i="17" s="1"/>
  <c r="D28" i="17"/>
  <c r="D29" i="17" s="1"/>
  <c r="E25" i="17"/>
  <c r="F25" i="17" s="1"/>
  <c r="E24" i="17"/>
  <c r="F24" i="17" s="1"/>
  <c r="E18" i="17"/>
  <c r="F18" i="17" s="1"/>
  <c r="D17" i="17"/>
  <c r="D19" i="17" s="1"/>
  <c r="D14" i="17"/>
  <c r="E12" i="17"/>
  <c r="F12" i="17" s="1"/>
  <c r="G12" i="17" s="1"/>
  <c r="D12" i="17"/>
  <c r="D2" i="17"/>
  <c r="E6" i="17"/>
  <c r="E5" i="17"/>
  <c r="D6" i="17"/>
  <c r="D5" i="17"/>
  <c r="E9" i="17" l="1"/>
  <c r="F5" i="17"/>
  <c r="F6" i="17"/>
  <c r="D15" i="17"/>
  <c r="F15" i="17" s="1"/>
  <c r="F14" i="17"/>
  <c r="G14" i="17" s="1"/>
  <c r="F31" i="17"/>
  <c r="G31" i="17" s="1"/>
  <c r="F21" i="17"/>
  <c r="G21" i="17" s="1"/>
  <c r="D41" i="17"/>
  <c r="D42" i="17" s="1"/>
  <c r="D9" i="17"/>
  <c r="D3" i="17"/>
  <c r="F3" i="17" s="1"/>
  <c r="G3" i="17" s="1"/>
  <c r="F2" i="17"/>
  <c r="F17" i="17"/>
  <c r="E19" i="17"/>
  <c r="F19" i="17" s="1"/>
  <c r="G19" i="17" s="1"/>
  <c r="E26" i="17"/>
  <c r="F26" i="17" s="1"/>
  <c r="G26" i="17" s="1"/>
  <c r="E29" i="17"/>
  <c r="F29" i="17" s="1"/>
  <c r="E32" i="17"/>
  <c r="F32" i="17" s="1"/>
  <c r="D33" i="17"/>
  <c r="E27" i="12"/>
  <c r="E30" i="12"/>
  <c r="D12" i="12"/>
  <c r="D14" i="12"/>
  <c r="E14" i="12" s="1"/>
  <c r="D17" i="12"/>
  <c r="E17" i="12" s="1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84" i="3"/>
  <c r="E1478" i="3"/>
  <c r="E1479" i="3"/>
  <c r="E1480" i="3"/>
  <c r="E1477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50" i="3"/>
  <c r="E1444" i="3"/>
  <c r="E1445" i="3"/>
  <c r="E1446" i="3"/>
  <c r="E1443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16" i="3"/>
  <c r="E1410" i="3"/>
  <c r="E1411" i="3"/>
  <c r="E1412" i="3"/>
  <c r="E1409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53" i="3"/>
  <c r="E1247" i="3"/>
  <c r="E1248" i="3"/>
  <c r="E1249" i="3"/>
  <c r="E1246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21" i="3"/>
  <c r="E1214" i="3"/>
  <c r="E1215" i="3"/>
  <c r="E1216" i="3"/>
  <c r="E1217" i="3"/>
  <c r="E1213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188" i="3"/>
  <c r="E1181" i="3"/>
  <c r="E1182" i="3"/>
  <c r="E1183" i="3"/>
  <c r="E1184" i="3"/>
  <c r="E1180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54" i="3"/>
  <c r="E1147" i="3"/>
  <c r="E1148" i="3"/>
  <c r="E1149" i="3"/>
  <c r="E1150" i="3"/>
  <c r="E1146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21" i="3"/>
  <c r="E1114" i="3"/>
  <c r="E1115" i="3"/>
  <c r="E1116" i="3"/>
  <c r="E1117" i="3"/>
  <c r="E1113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087" i="3"/>
  <c r="E1080" i="3"/>
  <c r="E1081" i="3"/>
  <c r="E1082" i="3"/>
  <c r="E1083" i="3"/>
  <c r="E1079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54" i="3"/>
  <c r="E1047" i="3"/>
  <c r="E1048" i="3"/>
  <c r="E1049" i="3"/>
  <c r="E1050" i="3"/>
  <c r="E1046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14" i="3"/>
  <c r="E1007" i="3"/>
  <c r="E1008" i="3"/>
  <c r="E1009" i="3"/>
  <c r="E1010" i="3"/>
  <c r="E1006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81" i="3"/>
  <c r="E974" i="3"/>
  <c r="E975" i="3"/>
  <c r="E976" i="3"/>
  <c r="E977" i="3"/>
  <c r="E973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47" i="3"/>
  <c r="E940" i="3"/>
  <c r="E941" i="3"/>
  <c r="E942" i="3"/>
  <c r="E943" i="3"/>
  <c r="E939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14" i="3"/>
  <c r="E907" i="3"/>
  <c r="E908" i="3"/>
  <c r="E909" i="3"/>
  <c r="E910" i="3"/>
  <c r="E906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80" i="3"/>
  <c r="E873" i="3"/>
  <c r="E874" i="3"/>
  <c r="E875" i="3"/>
  <c r="E876" i="3"/>
  <c r="E872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46" i="3"/>
  <c r="E839" i="3"/>
  <c r="E840" i="3"/>
  <c r="E841" i="3"/>
  <c r="E842" i="3"/>
  <c r="E838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07" i="3"/>
  <c r="E800" i="3"/>
  <c r="E801" i="3"/>
  <c r="E802" i="3"/>
  <c r="E803" i="3"/>
  <c r="E799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74" i="3"/>
  <c r="E767" i="3"/>
  <c r="E768" i="3"/>
  <c r="E769" i="3"/>
  <c r="E770" i="3"/>
  <c r="E766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39" i="3"/>
  <c r="E732" i="3"/>
  <c r="E733" i="3"/>
  <c r="E734" i="3"/>
  <c r="E735" i="3"/>
  <c r="E731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06" i="3"/>
  <c r="E699" i="3"/>
  <c r="E700" i="3"/>
  <c r="E701" i="3"/>
  <c r="E702" i="3"/>
  <c r="E698" i="3"/>
  <c r="E68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64" i="3"/>
  <c r="E657" i="3"/>
  <c r="E658" i="3"/>
  <c r="E659" i="3"/>
  <c r="E660" i="3"/>
  <c r="E65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26" i="3"/>
  <c r="E619" i="3"/>
  <c r="E620" i="3"/>
  <c r="E621" i="3"/>
  <c r="E622" i="3"/>
  <c r="E618" i="3"/>
  <c r="E606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590" i="3"/>
  <c r="E583" i="3"/>
  <c r="E584" i="3"/>
  <c r="E585" i="3"/>
  <c r="E586" i="3"/>
  <c r="E582" i="3"/>
  <c r="E568" i="3"/>
  <c r="E569" i="3"/>
  <c r="E567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51" i="3"/>
  <c r="E544" i="3"/>
  <c r="E545" i="3"/>
  <c r="E546" i="3"/>
  <c r="E547" i="3"/>
  <c r="E543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12" i="3"/>
  <c r="E505" i="3"/>
  <c r="E506" i="3"/>
  <c r="E507" i="3"/>
  <c r="E508" i="3"/>
  <c r="E50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74" i="3"/>
  <c r="E467" i="3"/>
  <c r="E468" i="3"/>
  <c r="E469" i="3"/>
  <c r="E470" i="3"/>
  <c r="E466" i="3"/>
  <c r="E454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38" i="3"/>
  <c r="E431" i="3"/>
  <c r="E432" i="3"/>
  <c r="E433" i="3"/>
  <c r="E434" i="3"/>
  <c r="E430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05" i="3"/>
  <c r="E398" i="3"/>
  <c r="E399" i="3"/>
  <c r="E400" i="3"/>
  <c r="E401" i="3"/>
  <c r="E397" i="3"/>
  <c r="E367" i="3"/>
  <c r="E381" i="3" s="1"/>
  <c r="E360" i="3"/>
  <c r="E361" i="3"/>
  <c r="E362" i="3"/>
  <c r="E363" i="3"/>
  <c r="E359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33" i="3"/>
  <c r="E326" i="3"/>
  <c r="E327" i="3"/>
  <c r="E328" i="3"/>
  <c r="E329" i="3"/>
  <c r="E325" i="3"/>
  <c r="E311" i="3"/>
  <c r="E312" i="3"/>
  <c r="E310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293" i="3"/>
  <c r="E286" i="3"/>
  <c r="E287" i="3"/>
  <c r="E288" i="3"/>
  <c r="E289" i="3"/>
  <c r="E285" i="3"/>
  <c r="E272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56" i="3"/>
  <c r="E249" i="3"/>
  <c r="E250" i="3"/>
  <c r="E251" i="3"/>
  <c r="E252" i="3"/>
  <c r="E248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20" i="3"/>
  <c r="E213" i="3"/>
  <c r="E214" i="3"/>
  <c r="E215" i="3"/>
  <c r="E216" i="3"/>
  <c r="E212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85" i="3"/>
  <c r="E178" i="3"/>
  <c r="E179" i="3"/>
  <c r="E180" i="3"/>
  <c r="E181" i="3"/>
  <c r="E177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50" i="3"/>
  <c r="E143" i="3"/>
  <c r="E144" i="3"/>
  <c r="E145" i="3"/>
  <c r="E146" i="3"/>
  <c r="E142" i="3"/>
  <c r="E128" i="3"/>
  <c r="E118" i="3"/>
  <c r="E119" i="3"/>
  <c r="E121" i="3"/>
  <c r="E122" i="3"/>
  <c r="E123" i="3"/>
  <c r="E124" i="3"/>
  <c r="E117" i="3"/>
  <c r="E115" i="3"/>
  <c r="E114" i="3"/>
  <c r="E110" i="3"/>
  <c r="E111" i="3"/>
  <c r="E109" i="3"/>
  <c r="E93" i="3"/>
  <c r="E94" i="3"/>
  <c r="E95" i="3"/>
  <c r="E96" i="3"/>
  <c r="E97" i="3"/>
  <c r="E98" i="3"/>
  <c r="E99" i="3"/>
  <c r="E101" i="3"/>
  <c r="E102" i="3"/>
  <c r="E103" i="3"/>
  <c r="E104" i="3"/>
  <c r="E105" i="3"/>
  <c r="E106" i="3"/>
  <c r="E92" i="3"/>
  <c r="E85" i="3"/>
  <c r="E86" i="3"/>
  <c r="E87" i="3"/>
  <c r="E88" i="3"/>
  <c r="E84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60" i="3"/>
  <c r="E53" i="3"/>
  <c r="E54" i="3"/>
  <c r="E55" i="3"/>
  <c r="E56" i="3"/>
  <c r="E52" i="3"/>
  <c r="E18" i="3"/>
  <c r="E19" i="3"/>
  <c r="E20" i="3"/>
  <c r="E21" i="3"/>
  <c r="E22" i="3"/>
  <c r="E23" i="3"/>
  <c r="E24" i="3"/>
  <c r="E25" i="3"/>
  <c r="E26" i="3"/>
  <c r="E27" i="3"/>
  <c r="E28" i="3"/>
  <c r="E29" i="3"/>
  <c r="E17" i="3"/>
  <c r="E10" i="3"/>
  <c r="E11" i="3"/>
  <c r="E12" i="3"/>
  <c r="E13" i="3"/>
  <c r="E9" i="3"/>
  <c r="C1168" i="3"/>
  <c r="E116" i="3" l="1"/>
  <c r="E1028" i="3"/>
  <c r="E107" i="3"/>
  <c r="E120" i="3"/>
  <c r="E126" i="3"/>
  <c r="E435" i="3"/>
  <c r="E509" i="3"/>
  <c r="F9" i="17"/>
  <c r="G9" i="17" s="1"/>
  <c r="E33" i="17"/>
  <c r="E34" i="17" s="1"/>
  <c r="E35" i="17" s="1"/>
  <c r="G42" i="17" s="1"/>
  <c r="D14" i="3"/>
  <c r="E14" i="3" s="1"/>
  <c r="D31" i="3"/>
  <c r="E31" i="3" s="1"/>
  <c r="D57" i="3"/>
  <c r="D74" i="3"/>
  <c r="D89" i="3"/>
  <c r="F19" i="13"/>
  <c r="D129" i="3"/>
  <c r="D147" i="3"/>
  <c r="D165" i="3"/>
  <c r="D182" i="3"/>
  <c r="D199" i="3"/>
  <c r="D217" i="3"/>
  <c r="D235" i="3"/>
  <c r="D253" i="3"/>
  <c r="D270" i="3"/>
  <c r="D290" i="3"/>
  <c r="D308" i="3"/>
  <c r="D313" i="3"/>
  <c r="D330" i="3"/>
  <c r="D347" i="3"/>
  <c r="D364" i="3"/>
  <c r="D387" i="3" s="1"/>
  <c r="D402" i="3"/>
  <c r="D419" i="3"/>
  <c r="D435" i="3"/>
  <c r="D452" i="3"/>
  <c r="D471" i="3"/>
  <c r="D488" i="3"/>
  <c r="D509" i="3"/>
  <c r="D526" i="3"/>
  <c r="D548" i="3"/>
  <c r="D565" i="3"/>
  <c r="D570" i="3"/>
  <c r="D587" i="3"/>
  <c r="D604" i="3"/>
  <c r="D623" i="3"/>
  <c r="D641" i="3"/>
  <c r="D644" i="3"/>
  <c r="D661" i="3"/>
  <c r="D678" i="3"/>
  <c r="D703" i="3"/>
  <c r="D720" i="3"/>
  <c r="D736" i="3"/>
  <c r="D753" i="3"/>
  <c r="D771" i="3"/>
  <c r="D788" i="3"/>
  <c r="D804" i="3"/>
  <c r="D821" i="3"/>
  <c r="D843" i="3"/>
  <c r="D860" i="3"/>
  <c r="D877" i="3"/>
  <c r="D894" i="3"/>
  <c r="D911" i="3"/>
  <c r="D928" i="3"/>
  <c r="D944" i="3"/>
  <c r="D961" i="3"/>
  <c r="D978" i="3"/>
  <c r="E978" i="3" s="1"/>
  <c r="D995" i="3"/>
  <c r="D1011" i="3"/>
  <c r="D1051" i="3"/>
  <c r="D1068" i="3"/>
  <c r="D1084" i="3"/>
  <c r="D1101" i="3"/>
  <c r="D1118" i="3"/>
  <c r="D1135" i="3"/>
  <c r="D1151" i="3"/>
  <c r="D1168" i="3"/>
  <c r="D1185" i="3"/>
  <c r="D1202" i="3"/>
  <c r="D1218" i="3"/>
  <c r="D1235" i="3"/>
  <c r="D1250" i="3"/>
  <c r="C26" i="13" s="1"/>
  <c r="D1267" i="3"/>
  <c r="D26" i="13" s="1"/>
  <c r="D1413" i="3"/>
  <c r="C54" i="13" s="1"/>
  <c r="D1431" i="3"/>
  <c r="D54" i="13" s="1"/>
  <c r="D1447" i="3"/>
  <c r="D1465" i="3"/>
  <c r="D1481" i="3"/>
  <c r="D1498" i="3"/>
  <c r="D686" i="3" l="1"/>
  <c r="G26" i="13"/>
  <c r="I26" i="13" s="1"/>
  <c r="C45" i="13"/>
  <c r="D1034" i="3"/>
  <c r="D532" i="3"/>
  <c r="D828" i="3"/>
  <c r="D494" i="3"/>
  <c r="D455" i="3"/>
  <c r="D200" i="3"/>
  <c r="E40" i="3"/>
  <c r="D962" i="3"/>
  <c r="D929" i="3"/>
  <c r="D789" i="3"/>
  <c r="D754" i="3"/>
  <c r="D721" i="3"/>
  <c r="D645" i="3"/>
  <c r="D571" i="3"/>
  <c r="D348" i="3"/>
  <c r="D314" i="3"/>
  <c r="D273" i="3"/>
  <c r="D166" i="3"/>
  <c r="D75" i="3"/>
  <c r="D40" i="3"/>
  <c r="D1236" i="3"/>
  <c r="D1203" i="3"/>
  <c r="D1069" i="3"/>
  <c r="D895" i="3"/>
  <c r="D607" i="3"/>
  <c r="D420" i="3"/>
  <c r="D236" i="3"/>
  <c r="D132" i="3"/>
  <c r="D1499" i="3"/>
  <c r="D1466" i="3"/>
  <c r="D1432" i="3"/>
  <c r="D1268" i="3"/>
  <c r="D1169" i="3"/>
  <c r="D1136" i="3"/>
  <c r="D1102" i="3"/>
  <c r="D996" i="3"/>
  <c r="D1333" i="3"/>
  <c r="D861" i="3"/>
  <c r="E19" i="13" l="1"/>
  <c r="E7" i="13" s="1"/>
  <c r="E6" i="13" s="1"/>
  <c r="D28" i="12" l="1"/>
  <c r="E28" i="12" s="1"/>
  <c r="J47" i="16"/>
  <c r="I47" i="16"/>
  <c r="H47" i="16"/>
  <c r="G47" i="16"/>
  <c r="F47" i="16"/>
  <c r="E47" i="16"/>
  <c r="D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47" i="16" l="1"/>
  <c r="H73" i="15"/>
  <c r="G73" i="15"/>
  <c r="F73" i="15"/>
  <c r="E73" i="15"/>
  <c r="D73" i="15"/>
  <c r="I72" i="15"/>
  <c r="I71" i="15"/>
  <c r="I70" i="15"/>
  <c r="I66" i="15"/>
  <c r="I65" i="15"/>
  <c r="I64" i="15"/>
  <c r="I63" i="15"/>
  <c r="I61" i="15"/>
  <c r="I60" i="15"/>
  <c r="I59" i="15"/>
  <c r="I58" i="15"/>
  <c r="I57" i="15"/>
  <c r="I55" i="15"/>
  <c r="I54" i="15"/>
  <c r="I53" i="15"/>
  <c r="I52" i="15"/>
  <c r="I51" i="15"/>
  <c r="I50" i="15"/>
  <c r="I49" i="15"/>
  <c r="I48" i="15"/>
  <c r="I47" i="15"/>
  <c r="I45" i="15"/>
  <c r="I44" i="15"/>
  <c r="I43" i="15"/>
  <c r="I42" i="15"/>
  <c r="I41" i="15"/>
  <c r="I40" i="15"/>
  <c r="I36" i="15"/>
  <c r="I35" i="15"/>
  <c r="I34" i="15"/>
  <c r="I33" i="15"/>
  <c r="I32" i="15"/>
  <c r="I31" i="15"/>
  <c r="I30" i="15"/>
  <c r="I28" i="15"/>
  <c r="I27" i="15"/>
  <c r="I26" i="15"/>
  <c r="I24" i="15"/>
  <c r="I23" i="15"/>
  <c r="I22" i="15"/>
  <c r="I21" i="15"/>
  <c r="I20" i="15"/>
  <c r="I13" i="15"/>
  <c r="I12" i="15"/>
  <c r="I10" i="15"/>
  <c r="I9" i="15"/>
  <c r="C685" i="3"/>
  <c r="E685" i="3"/>
  <c r="D36" i="13"/>
  <c r="C678" i="3"/>
  <c r="H35" i="13"/>
  <c r="C644" i="3"/>
  <c r="E643" i="3"/>
  <c r="E644" i="3" s="1"/>
  <c r="D35" i="13"/>
  <c r="C641" i="3"/>
  <c r="H36" i="13" l="1"/>
  <c r="I73" i="15"/>
  <c r="C17" i="12"/>
  <c r="H11" i="10"/>
  <c r="H10" i="10"/>
  <c r="H70" i="10"/>
  <c r="D72" i="10"/>
  <c r="E72" i="10"/>
  <c r="F72" i="10"/>
  <c r="G72" i="10"/>
  <c r="C72" i="10"/>
  <c r="H71" i="10"/>
  <c r="H69" i="10"/>
  <c r="H63" i="10"/>
  <c r="H64" i="10"/>
  <c r="H65" i="10"/>
  <c r="H62" i="10"/>
  <c r="H57" i="10"/>
  <c r="H58" i="10"/>
  <c r="H59" i="10"/>
  <c r="H60" i="10"/>
  <c r="H56" i="10"/>
  <c r="H47" i="10"/>
  <c r="H48" i="10"/>
  <c r="H49" i="10"/>
  <c r="H50" i="10"/>
  <c r="H51" i="10"/>
  <c r="H52" i="10"/>
  <c r="H53" i="10"/>
  <c r="H54" i="10"/>
  <c r="H46" i="10"/>
  <c r="H44" i="10"/>
  <c r="H43" i="10"/>
  <c r="H42" i="10"/>
  <c r="H41" i="10"/>
  <c r="H40" i="10"/>
  <c r="H39" i="10"/>
  <c r="H34" i="10"/>
  <c r="H33" i="10"/>
  <c r="H32" i="10"/>
  <c r="H31" i="10"/>
  <c r="H30" i="10"/>
  <c r="H29" i="10"/>
  <c r="H28" i="10"/>
  <c r="H26" i="10"/>
  <c r="H25" i="10"/>
  <c r="H24" i="10"/>
  <c r="H19" i="10"/>
  <c r="H20" i="10"/>
  <c r="H21" i="10"/>
  <c r="H22" i="10"/>
  <c r="H18" i="10"/>
  <c r="H8" i="10"/>
  <c r="H7" i="10"/>
  <c r="C48" i="6"/>
  <c r="E21" i="12"/>
  <c r="E32" i="12"/>
  <c r="C911" i="3"/>
  <c r="E90" i="3"/>
  <c r="E91" i="3"/>
  <c r="E108" i="3"/>
  <c r="E113" i="3"/>
  <c r="E127" i="3"/>
  <c r="E129" i="3"/>
  <c r="E131" i="3"/>
  <c r="E58" i="3"/>
  <c r="E59" i="3"/>
  <c r="F5" i="4"/>
  <c r="F3" i="4"/>
  <c r="F4" i="4"/>
  <c r="E804" i="3" l="1"/>
  <c r="E877" i="3"/>
  <c r="E1011" i="3"/>
  <c r="E1034" i="3" s="1"/>
  <c r="E1084" i="3"/>
  <c r="E678" i="3"/>
  <c r="E217" i="3"/>
  <c r="E253" i="3"/>
  <c r="E290" i="3"/>
  <c r="E313" i="3"/>
  <c r="E548" i="3"/>
  <c r="E570" i="3"/>
  <c r="E587" i="3"/>
  <c r="E623" i="3"/>
  <c r="E771" i="3"/>
  <c r="E843" i="3"/>
  <c r="E911" i="3"/>
  <c r="E1051" i="3"/>
  <c r="E1118" i="3"/>
  <c r="E235" i="3"/>
  <c r="E308" i="3"/>
  <c r="E330" i="3"/>
  <c r="E347" i="3"/>
  <c r="E364" i="3"/>
  <c r="E419" i="3"/>
  <c r="E471" i="3"/>
  <c r="E565" i="3"/>
  <c r="E641" i="3"/>
  <c r="E661" i="3"/>
  <c r="E703" i="3"/>
  <c r="E753" i="3"/>
  <c r="E788" i="3"/>
  <c r="E821" i="3"/>
  <c r="E894" i="3"/>
  <c r="E895" i="3" s="1"/>
  <c r="E961" i="3"/>
  <c r="E995" i="3"/>
  <c r="E1101" i="3"/>
  <c r="E1102" i="3" s="1"/>
  <c r="E74" i="3"/>
  <c r="E199" i="3"/>
  <c r="E57" i="3"/>
  <c r="E89" i="3"/>
  <c r="E147" i="3"/>
  <c r="E165" i="3"/>
  <c r="E182" i="3"/>
  <c r="E270" i="3"/>
  <c r="E402" i="3"/>
  <c r="E452" i="3"/>
  <c r="E488" i="3"/>
  <c r="E526" i="3"/>
  <c r="E532" i="3" s="1"/>
  <c r="E604" i="3"/>
  <c r="E720" i="3"/>
  <c r="E860" i="3"/>
  <c r="E928" i="3"/>
  <c r="E944" i="3"/>
  <c r="E1068" i="3"/>
  <c r="E1135" i="3"/>
  <c r="H72" i="10"/>
  <c r="E736" i="3"/>
  <c r="E1202" i="3"/>
  <c r="E1185" i="3"/>
  <c r="E1267" i="3"/>
  <c r="E1431" i="3"/>
  <c r="E1447" i="3"/>
  <c r="E1481" i="3"/>
  <c r="E1168" i="3"/>
  <c r="E1151" i="3"/>
  <c r="E1235" i="3"/>
  <c r="E1218" i="3"/>
  <c r="E1250" i="3"/>
  <c r="E1413" i="3"/>
  <c r="E1465" i="3"/>
  <c r="E1498" i="3"/>
  <c r="F9" i="4"/>
  <c r="F8" i="4"/>
  <c r="E686" i="3" l="1"/>
  <c r="E828" i="3"/>
  <c r="E494" i="3"/>
  <c r="E789" i="3"/>
  <c r="E236" i="3"/>
  <c r="E348" i="3"/>
  <c r="E420" i="3"/>
  <c r="E929" i="3"/>
  <c r="E861" i="3"/>
  <c r="E721" i="3"/>
  <c r="E273" i="3"/>
  <c r="E754" i="3"/>
  <c r="E1069" i="3"/>
  <c r="E1136" i="3"/>
  <c r="E607" i="3"/>
  <c r="E571" i="3"/>
  <c r="E645" i="3"/>
  <c r="E314" i="3"/>
  <c r="E132" i="3"/>
  <c r="E166" i="3"/>
  <c r="E1236" i="3"/>
  <c r="E200" i="3"/>
  <c r="E75" i="3"/>
  <c r="E962" i="3"/>
  <c r="E1466" i="3"/>
  <c r="E1432" i="3"/>
  <c r="E1169" i="3"/>
  <c r="E1499" i="3"/>
  <c r="E1333" i="3"/>
  <c r="E1268" i="3"/>
  <c r="E1203" i="3"/>
  <c r="C12" i="12"/>
  <c r="C14" i="12"/>
  <c r="D66" i="14"/>
  <c r="D59" i="14"/>
  <c r="D53" i="14"/>
  <c r="D70" i="14" s="1"/>
  <c r="D42" i="14"/>
  <c r="E42" i="14" s="1"/>
  <c r="D25" i="14"/>
  <c r="E25" i="14" s="1"/>
  <c r="D21" i="14"/>
  <c r="D7" i="14"/>
  <c r="C13" i="12"/>
  <c r="C16" i="12"/>
  <c r="E59" i="14" l="1"/>
  <c r="E20" i="12" s="1"/>
  <c r="D20" i="12"/>
  <c r="E66" i="14"/>
  <c r="D18" i="12"/>
  <c r="E18" i="12" s="1"/>
  <c r="D13" i="12"/>
  <c r="E13" i="12" s="1"/>
  <c r="E53" i="14"/>
  <c r="D16" i="12"/>
  <c r="C18" i="12"/>
  <c r="C20" i="12"/>
  <c r="C19" i="12" s="1"/>
  <c r="C120" i="3"/>
  <c r="C131" i="3"/>
  <c r="D19" i="12" l="1"/>
  <c r="E19" i="12" s="1"/>
  <c r="E16" i="12"/>
  <c r="C15" i="12"/>
  <c r="H48" i="13"/>
  <c r="H44" i="13" l="1"/>
  <c r="H42" i="13"/>
  <c r="H31" i="13"/>
  <c r="H29" i="13" s="1"/>
  <c r="G39" i="13"/>
  <c r="I39" i="13" s="1"/>
  <c r="G47" i="13"/>
  <c r="I47" i="13" s="1"/>
  <c r="F8" i="13"/>
  <c r="F7" i="13" s="1"/>
  <c r="F6" i="13" s="1"/>
  <c r="C23" i="12" l="1"/>
  <c r="C29" i="12"/>
  <c r="C22" i="12" l="1"/>
  <c r="C64" i="9"/>
  <c r="C116" i="3"/>
  <c r="C112" i="3"/>
  <c r="C129" i="3"/>
  <c r="C1185" i="3"/>
  <c r="F40" i="4"/>
  <c r="F15" i="4"/>
  <c r="D31" i="4"/>
  <c r="F7" i="4"/>
  <c r="F6" i="4"/>
  <c r="C25" i="13" l="1"/>
  <c r="C19" i="13"/>
  <c r="C11" i="12"/>
  <c r="C10" i="12" s="1"/>
  <c r="C1498" i="3"/>
  <c r="D56" i="13" l="1"/>
  <c r="C56" i="13"/>
  <c r="D26" i="12"/>
  <c r="C1499" i="3"/>
  <c r="E26" i="12" l="1"/>
  <c r="G56" i="13"/>
  <c r="I56" i="13" s="1"/>
  <c r="E47" i="6"/>
  <c r="F47" i="6" s="1"/>
  <c r="D47" i="6"/>
  <c r="C1465" i="3"/>
  <c r="C1447" i="3"/>
  <c r="C1431" i="3"/>
  <c r="C1413" i="3"/>
  <c r="C55" i="13" l="1"/>
  <c r="D55" i="13"/>
  <c r="C1466" i="3"/>
  <c r="C1432" i="3"/>
  <c r="C1333" i="3"/>
  <c r="C1267" i="3"/>
  <c r="C1250" i="3"/>
  <c r="C1235" i="3"/>
  <c r="C1218" i="3"/>
  <c r="C1202" i="3"/>
  <c r="C1151" i="3"/>
  <c r="C1135" i="3"/>
  <c r="C1118" i="3"/>
  <c r="C1101" i="3"/>
  <c r="C1084" i="3"/>
  <c r="C1068" i="3"/>
  <c r="C1051" i="3"/>
  <c r="C1011" i="3"/>
  <c r="C995" i="3"/>
  <c r="E996" i="3"/>
  <c r="C978" i="3"/>
  <c r="C961" i="3"/>
  <c r="C944" i="3"/>
  <c r="C928" i="3"/>
  <c r="C894" i="3"/>
  <c r="C877" i="3"/>
  <c r="C860" i="3"/>
  <c r="C843" i="3"/>
  <c r="C821" i="3"/>
  <c r="C804" i="3"/>
  <c r="C788" i="3"/>
  <c r="C771" i="3"/>
  <c r="C736" i="3"/>
  <c r="C753" i="3"/>
  <c r="C720" i="3"/>
  <c r="C703" i="3"/>
  <c r="C661" i="3"/>
  <c r="C686" i="3" s="1"/>
  <c r="C623" i="3"/>
  <c r="C645" i="3" s="1"/>
  <c r="C604" i="3"/>
  <c r="C587" i="3"/>
  <c r="C565" i="3"/>
  <c r="C570" i="3"/>
  <c r="C548" i="3"/>
  <c r="C526" i="3"/>
  <c r="C509" i="3"/>
  <c r="C488" i="3"/>
  <c r="C471" i="3"/>
  <c r="C452" i="3"/>
  <c r="E455" i="3"/>
  <c r="C435" i="3"/>
  <c r="C419" i="3"/>
  <c r="C402" i="3"/>
  <c r="C364" i="3"/>
  <c r="C347" i="3"/>
  <c r="C330" i="3"/>
  <c r="C308" i="3"/>
  <c r="C313" i="3"/>
  <c r="C290" i="3"/>
  <c r="C270" i="3"/>
  <c r="C253" i="3"/>
  <c r="C235" i="3"/>
  <c r="C217" i="3"/>
  <c r="C199" i="3"/>
  <c r="C182" i="3"/>
  <c r="C165" i="3"/>
  <c r="C147" i="3"/>
  <c r="C89" i="3"/>
  <c r="C74" i="3"/>
  <c r="C57" i="3"/>
  <c r="D8" i="13"/>
  <c r="C31" i="3"/>
  <c r="C14" i="3"/>
  <c r="C455" i="3" l="1"/>
  <c r="G54" i="13"/>
  <c r="I54" i="13" s="1"/>
  <c r="G52" i="13"/>
  <c r="I52" i="13" s="1"/>
  <c r="C107" i="3"/>
  <c r="E8" i="6"/>
  <c r="F8" i="6" s="1"/>
  <c r="C49" i="13"/>
  <c r="C48" i="13" s="1"/>
  <c r="D49" i="13"/>
  <c r="D48" i="13" s="1"/>
  <c r="C20" i="13"/>
  <c r="D20" i="13"/>
  <c r="D30" i="13"/>
  <c r="C31" i="13"/>
  <c r="D31" i="13"/>
  <c r="C41" i="13"/>
  <c r="D41" i="13"/>
  <c r="D32" i="13"/>
  <c r="C22" i="13"/>
  <c r="C33" i="13"/>
  <c r="D33" i="13"/>
  <c r="C42" i="13"/>
  <c r="D42" i="13"/>
  <c r="C43" i="13"/>
  <c r="C34" i="13"/>
  <c r="D34" i="13"/>
  <c r="C23" i="13"/>
  <c r="H23" i="13"/>
  <c r="H7" i="13" s="1"/>
  <c r="C44" i="13"/>
  <c r="D44" i="13"/>
  <c r="C35" i="13"/>
  <c r="C36" i="13"/>
  <c r="C37" i="13"/>
  <c r="D37" i="13"/>
  <c r="D38" i="13"/>
  <c r="C24" i="13"/>
  <c r="D24" i="13"/>
  <c r="D9" i="13"/>
  <c r="C10" i="13"/>
  <c r="D10" i="13"/>
  <c r="C11" i="13"/>
  <c r="D11" i="13"/>
  <c r="C12" i="13"/>
  <c r="D12" i="13"/>
  <c r="C46" i="13"/>
  <c r="D46" i="13"/>
  <c r="C13" i="13"/>
  <c r="D13" i="13"/>
  <c r="C14" i="13"/>
  <c r="D14" i="13"/>
  <c r="C15" i="13"/>
  <c r="D15" i="13"/>
  <c r="C16" i="13"/>
  <c r="D16" i="13"/>
  <c r="C17" i="13"/>
  <c r="D17" i="13"/>
  <c r="D25" i="13"/>
  <c r="G25" i="13" s="1"/>
  <c r="I25" i="13" s="1"/>
  <c r="C21" i="13"/>
  <c r="D21" i="13"/>
  <c r="D45" i="6"/>
  <c r="D44" i="6"/>
  <c r="D43" i="6"/>
  <c r="E43" i="6"/>
  <c r="F43" i="6" s="1"/>
  <c r="E45" i="6"/>
  <c r="F45" i="6" s="1"/>
  <c r="G55" i="13"/>
  <c r="I55" i="13" s="1"/>
  <c r="G53" i="13"/>
  <c r="I53" i="13" s="1"/>
  <c r="C8" i="13"/>
  <c r="C18" i="13"/>
  <c r="D18" i="13"/>
  <c r="C200" i="3"/>
  <c r="C30" i="13"/>
  <c r="C273" i="3"/>
  <c r="H41" i="13"/>
  <c r="H40" i="13" s="1"/>
  <c r="C32" i="13"/>
  <c r="C420" i="3"/>
  <c r="D43" i="13"/>
  <c r="C532" i="3"/>
  <c r="D23" i="13"/>
  <c r="C38" i="13"/>
  <c r="C9" i="13"/>
  <c r="C962" i="3"/>
  <c r="C996" i="3"/>
  <c r="C1034" i="3"/>
  <c r="D42" i="6"/>
  <c r="E46" i="6"/>
  <c r="F46" i="6" s="1"/>
  <c r="D46" i="6"/>
  <c r="E44" i="6"/>
  <c r="F44" i="6" s="1"/>
  <c r="E42" i="6"/>
  <c r="F42" i="6" s="1"/>
  <c r="E6" i="6"/>
  <c r="F6" i="6" s="1"/>
  <c r="C40" i="3"/>
  <c r="D6" i="6" s="1"/>
  <c r="G51" i="13"/>
  <c r="I51" i="13" s="1"/>
  <c r="D19" i="13"/>
  <c r="G19" i="13" s="1"/>
  <c r="C1203" i="3"/>
  <c r="C1268" i="3"/>
  <c r="C1236" i="3"/>
  <c r="C1169" i="3"/>
  <c r="C1136" i="3"/>
  <c r="C1102" i="3"/>
  <c r="C1069" i="3"/>
  <c r="C895" i="3"/>
  <c r="C929" i="3"/>
  <c r="C861" i="3"/>
  <c r="C789" i="3"/>
  <c r="C828" i="3"/>
  <c r="C754" i="3"/>
  <c r="C721" i="3"/>
  <c r="C607" i="3"/>
  <c r="C571" i="3"/>
  <c r="C494" i="3"/>
  <c r="C387" i="3"/>
  <c r="C314" i="3"/>
  <c r="C348" i="3"/>
  <c r="C236" i="3"/>
  <c r="C166" i="3"/>
  <c r="C75" i="3"/>
  <c r="D7" i="13" l="1"/>
  <c r="D40" i="13"/>
  <c r="D29" i="13"/>
  <c r="H6" i="13"/>
  <c r="D31" i="12" s="1"/>
  <c r="E31" i="12" s="1"/>
  <c r="C40" i="13"/>
  <c r="C29" i="13"/>
  <c r="I19" i="13"/>
  <c r="C7" i="13"/>
  <c r="G38" i="13"/>
  <c r="I38" i="13" s="1"/>
  <c r="G30" i="13"/>
  <c r="I30" i="13" s="1"/>
  <c r="G9" i="13"/>
  <c r="G23" i="13"/>
  <c r="I23" i="13" s="1"/>
  <c r="G49" i="13"/>
  <c r="I49" i="13" s="1"/>
  <c r="G43" i="13"/>
  <c r="I43" i="13" s="1"/>
  <c r="G32" i="13"/>
  <c r="I32" i="13" s="1"/>
  <c r="D38" i="6"/>
  <c r="G41" i="13"/>
  <c r="I41" i="13" s="1"/>
  <c r="G8" i="13"/>
  <c r="I8" i="13" s="1"/>
  <c r="D9" i="6"/>
  <c r="D11" i="6"/>
  <c r="D14" i="6"/>
  <c r="D13" i="6"/>
  <c r="E15" i="6"/>
  <c r="F15" i="6" s="1"/>
  <c r="E17" i="6"/>
  <c r="F17" i="6" s="1"/>
  <c r="D18" i="6"/>
  <c r="D20" i="6"/>
  <c r="E18" i="6"/>
  <c r="F18" i="6" s="1"/>
  <c r="E21" i="6"/>
  <c r="F21" i="6" s="1"/>
  <c r="D21" i="6"/>
  <c r="E23" i="6"/>
  <c r="F23" i="6" s="1"/>
  <c r="E25" i="6"/>
  <c r="F25" i="6" s="1"/>
  <c r="E26" i="6"/>
  <c r="F26" i="6" s="1"/>
  <c r="D27" i="6"/>
  <c r="D28" i="6"/>
  <c r="E28" i="6"/>
  <c r="F28" i="6" s="1"/>
  <c r="D30" i="6"/>
  <c r="D29" i="6"/>
  <c r="E32" i="6"/>
  <c r="F32" i="6" s="1"/>
  <c r="D34" i="6"/>
  <c r="D35" i="6"/>
  <c r="D36" i="6"/>
  <c r="E37" i="6"/>
  <c r="F37" i="6" s="1"/>
  <c r="D37" i="6"/>
  <c r="D40" i="6"/>
  <c r="E40" i="6"/>
  <c r="F40" i="6" s="1"/>
  <c r="E41" i="6"/>
  <c r="F41" i="6" s="1"/>
  <c r="C132" i="3"/>
  <c r="D8" i="6" s="1"/>
  <c r="G21" i="13"/>
  <c r="I21" i="13" s="1"/>
  <c r="G17" i="13"/>
  <c r="I17" i="13" s="1"/>
  <c r="G16" i="13"/>
  <c r="I16" i="13" s="1"/>
  <c r="G15" i="13"/>
  <c r="I15" i="13" s="1"/>
  <c r="G14" i="13"/>
  <c r="I14" i="13" s="1"/>
  <c r="G45" i="13"/>
  <c r="I45" i="13" s="1"/>
  <c r="G13" i="13"/>
  <c r="I13" i="13" s="1"/>
  <c r="G46" i="13"/>
  <c r="I46" i="13" s="1"/>
  <c r="G12" i="13"/>
  <c r="I12" i="13" s="1"/>
  <c r="G11" i="13"/>
  <c r="I11" i="13" s="1"/>
  <c r="G10" i="13"/>
  <c r="I10" i="13" s="1"/>
  <c r="G24" i="13"/>
  <c r="I24" i="13" s="1"/>
  <c r="G37" i="13"/>
  <c r="I37" i="13" s="1"/>
  <c r="G36" i="13"/>
  <c r="I36" i="13" s="1"/>
  <c r="G35" i="13"/>
  <c r="I35" i="13" s="1"/>
  <c r="G44" i="13"/>
  <c r="I44" i="13" s="1"/>
  <c r="G34" i="13"/>
  <c r="I34" i="13" s="1"/>
  <c r="G42" i="13"/>
  <c r="I42" i="13" s="1"/>
  <c r="G33" i="13"/>
  <c r="I33" i="13" s="1"/>
  <c r="G22" i="13"/>
  <c r="I22" i="13" s="1"/>
  <c r="G31" i="13"/>
  <c r="I31" i="13" s="1"/>
  <c r="G20" i="13"/>
  <c r="I20" i="13" s="1"/>
  <c r="E7" i="6"/>
  <c r="F7" i="6" s="1"/>
  <c r="E12" i="6"/>
  <c r="F12" i="6" s="1"/>
  <c r="D7" i="6"/>
  <c r="E9" i="6"/>
  <c r="F9" i="6" s="1"/>
  <c r="E10" i="6"/>
  <c r="F10" i="6" s="1"/>
  <c r="E11" i="6"/>
  <c r="F11" i="6" s="1"/>
  <c r="E13" i="6"/>
  <c r="F13" i="6" s="1"/>
  <c r="D15" i="6"/>
  <c r="E16" i="6"/>
  <c r="F16" i="6" s="1"/>
  <c r="D17" i="6"/>
  <c r="E14" i="6"/>
  <c r="F14" i="6" s="1"/>
  <c r="E19" i="6"/>
  <c r="F19" i="6" s="1"/>
  <c r="E20" i="6"/>
  <c r="F20" i="6" s="1"/>
  <c r="D22" i="6"/>
  <c r="E22" i="6"/>
  <c r="F22" i="6" s="1"/>
  <c r="E24" i="6"/>
  <c r="F24" i="6" s="1"/>
  <c r="D24" i="6"/>
  <c r="D25" i="6"/>
  <c r="D26" i="6"/>
  <c r="E27" i="6"/>
  <c r="F27" i="6" s="1"/>
  <c r="E29" i="6"/>
  <c r="F29" i="6" s="1"/>
  <c r="E30" i="6"/>
  <c r="F30" i="6" s="1"/>
  <c r="E31" i="6"/>
  <c r="F31" i="6" s="1"/>
  <c r="E33" i="6"/>
  <c r="F33" i="6" s="1"/>
  <c r="E34" i="6"/>
  <c r="F34" i="6" s="1"/>
  <c r="E35" i="6"/>
  <c r="F35" i="6" s="1"/>
  <c r="E36" i="6"/>
  <c r="F36" i="6" s="1"/>
  <c r="E39" i="6"/>
  <c r="F39" i="6" s="1"/>
  <c r="D39" i="6"/>
  <c r="E38" i="6"/>
  <c r="F38" i="6" s="1"/>
  <c r="D41" i="6"/>
  <c r="D33" i="6"/>
  <c r="D32" i="6"/>
  <c r="D31" i="6"/>
  <c r="D23" i="6"/>
  <c r="D19" i="6"/>
  <c r="D16" i="6"/>
  <c r="D12" i="6"/>
  <c r="D10" i="6"/>
  <c r="G18" i="13"/>
  <c r="I18" i="13" s="1"/>
  <c r="G50" i="13"/>
  <c r="I50" i="13" s="1"/>
  <c r="D6" i="13" l="1"/>
  <c r="D25" i="12" s="1"/>
  <c r="G7" i="13"/>
  <c r="I7" i="13" s="1"/>
  <c r="I9" i="13"/>
  <c r="F48" i="6"/>
  <c r="D29" i="12"/>
  <c r="E29" i="12" s="1"/>
  <c r="G40" i="13"/>
  <c r="E48" i="6"/>
  <c r="I29" i="13"/>
  <c r="G29" i="13"/>
  <c r="D48" i="6"/>
  <c r="G48" i="13"/>
  <c r="I48" i="13"/>
  <c r="C6" i="13"/>
  <c r="D24" i="12" s="1"/>
  <c r="I40" i="13" l="1"/>
  <c r="G6" i="13"/>
  <c r="I6" i="13" s="1"/>
  <c r="E24" i="12"/>
  <c r="D23" i="12"/>
  <c r="E23" i="12" s="1"/>
  <c r="E25" i="12"/>
  <c r="D22" i="12" l="1"/>
  <c r="E22" i="12" l="1"/>
  <c r="D15" i="14"/>
  <c r="D14" i="14" s="1"/>
  <c r="E70" i="14" s="1"/>
  <c r="D15" i="12" l="1"/>
  <c r="E15" i="12" l="1"/>
  <c r="D11" i="12"/>
  <c r="E11" i="12" l="1"/>
  <c r="D10" i="12"/>
  <c r="E10" i="12" l="1"/>
</calcChain>
</file>

<file path=xl/comments1.xml><?xml version="1.0" encoding="utf-8"?>
<comments xmlns="http://schemas.openxmlformats.org/spreadsheetml/2006/main">
  <authors>
    <author>A/majiid Samatar Maxamuud</author>
  </authors>
  <commentList>
    <comment ref="C12" authorId="0">
      <text>
        <r>
          <rPr>
            <b/>
            <sz val="9"/>
            <color indexed="81"/>
            <rFont val="Tahoma"/>
            <family val="2"/>
          </rPr>
          <t>Safiirada iyo la taliyayaasha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Maamuuska, Martigelinta, Adeega Ag.guud, Taakulaynta siyaasada, dabaaldegyada</t>
        </r>
      </text>
    </comment>
    <comment ref="C25" authorId="0">
      <text>
        <r>
          <rPr>
            <sz val="9"/>
            <color indexed="81"/>
            <rFont val="Tahoma"/>
            <family val="2"/>
          </rPr>
          <t xml:space="preserve">Adeega Wasiiru dawlayaasha
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Gunada xildhibaanadii hore ayaa lagu daray oo ah $23,800 bishiiba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Kharashka xisaab-xirka iyo Miisaaniyadda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Caanaha 1.2.1 X</t>
        </r>
      </text>
    </comment>
    <comment ref="C93" authorId="0">
      <text>
        <r>
          <rPr>
            <sz val="9"/>
            <color indexed="81"/>
            <rFont val="Tahoma"/>
            <family val="2"/>
          </rPr>
          <t xml:space="preserve">Taakulaynta Saxaafada
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Shidaalka Dekeda iyo shidaalka W/Maaliyada</t>
        </r>
      </text>
    </comment>
    <comment ref="D103" authorId="0">
      <text>
        <r>
          <rPr>
            <b/>
            <sz val="9"/>
            <color indexed="81"/>
            <rFont val="Tahoma"/>
            <family val="2"/>
          </rPr>
          <t>Deymanka iyo Kharashka amniga</t>
        </r>
      </text>
    </comment>
    <comment ref="D597" authorId="0">
      <text>
        <r>
          <rPr>
            <b/>
            <sz val="9"/>
            <color indexed="81"/>
            <rFont val="Tahoma"/>
            <family val="2"/>
          </rPr>
          <t>Adeega isuduwayaasha gobolada iyo gudoomisada urarada haweenka puntland</t>
        </r>
      </text>
    </comment>
    <comment ref="D634" authorId="0">
      <text>
        <r>
          <rPr>
            <b/>
            <sz val="9"/>
            <color indexed="81"/>
            <rFont val="Tahoma"/>
            <family val="2"/>
          </rPr>
          <t>Sheybaarka Cuntada</t>
        </r>
      </text>
    </comment>
    <comment ref="D1248" authorId="0">
      <text>
        <r>
          <rPr>
            <b/>
            <sz val="9"/>
            <color indexed="81"/>
            <rFont val="Tahoma"/>
            <family val="2"/>
          </rPr>
          <t>Raashinka Ilaalada Madaxweynihii Hore</t>
        </r>
      </text>
    </comment>
    <comment ref="D1280" authorId="0">
      <text>
        <r>
          <rPr>
            <b/>
            <sz val="9"/>
            <color indexed="81"/>
            <rFont val="Tahoma"/>
            <family val="2"/>
          </rPr>
          <t>Raashinka Ilaalada Madaxweynihii Hore</t>
        </r>
      </text>
    </comment>
    <comment ref="D1313" authorId="0">
      <text>
        <r>
          <rPr>
            <b/>
            <sz val="9"/>
            <color indexed="81"/>
            <rFont val="Tahoma"/>
            <family val="2"/>
          </rPr>
          <t>Qorax jooga iyo Raashinka Ciidanka</t>
        </r>
      </text>
    </comment>
    <comment ref="D1345" authorId="0">
      <text>
        <r>
          <rPr>
            <b/>
            <sz val="9"/>
            <color indexed="81"/>
            <rFont val="Tahoma"/>
            <family val="2"/>
          </rPr>
          <t>Baraha difaaca, rashinka qalalan iyo dharka iwm, hubka iyo rasaasta, Gogosha macuunta iyo xaabada</t>
        </r>
      </text>
    </comment>
    <comment ref="D1358" authorId="0">
      <text>
        <r>
          <rPr>
            <b/>
            <sz val="9"/>
            <color indexed="81"/>
            <rFont val="Tahoma"/>
            <family val="2"/>
          </rPr>
          <t>Kharashka yar yar, Stationery-ga iyo Adeegyada Carmo, laasqoray, galgala iyo Yahlo</t>
        </r>
      </text>
    </comment>
    <comment ref="D1360" authorId="0">
      <text>
        <r>
          <rPr>
            <b/>
            <sz val="9"/>
            <color indexed="81"/>
            <rFont val="Tahoma"/>
            <family val="2"/>
          </rPr>
          <t>Dharka Iwm, Hubka iyo Rasaasta, gogosha iyo macuunka, Ciidanka Ilaalada Inji</t>
        </r>
      </text>
    </comment>
  </commentList>
</comments>
</file>

<file path=xl/sharedStrings.xml><?xml version="1.0" encoding="utf-8"?>
<sst xmlns="http://schemas.openxmlformats.org/spreadsheetml/2006/main" count="2622" uniqueCount="810">
  <si>
    <t>Tilmaan</t>
  </si>
  <si>
    <t>Kirooyinka</t>
  </si>
  <si>
    <t xml:space="preserve">                                 wasaaradda maaliyadda</t>
  </si>
  <si>
    <t xml:space="preserve">                                    MIISAANIYADDA DOWLADA PUNTLAND</t>
  </si>
  <si>
    <t xml:space="preserve">                                   Madax / xige ( 010003)</t>
  </si>
  <si>
    <t>Madax</t>
  </si>
  <si>
    <t xml:space="preserve">Mushaharka iyo Gunooyinka Shaqaalaha </t>
  </si>
  <si>
    <t>Isticmaalka Alaabta iyo Adeegyada</t>
  </si>
  <si>
    <t>Dayactirka Joogtada ah</t>
  </si>
  <si>
    <t xml:space="preserve">                                 wasaaradda CAAFIMAADKA</t>
  </si>
  <si>
    <t>Mushaharka iyo Gunooyinka Ciidanka</t>
  </si>
  <si>
    <t>Mushaarka Aasaasiga ah - Ciidanka Joogtada ah</t>
  </si>
  <si>
    <t xml:space="preserve">Xuquuqda Ciidanka </t>
  </si>
  <si>
    <t>Xuquuqda Ciidanka</t>
  </si>
  <si>
    <t>Safarada Gudaha</t>
  </si>
  <si>
    <t>Safarada Dibedda</t>
  </si>
  <si>
    <t>Nalka iyo Biyaha</t>
  </si>
  <si>
    <t>Daabacaada iyo Xayeysiinta</t>
  </si>
  <si>
    <t>Martigelinta</t>
  </si>
  <si>
    <t>Tababaradda</t>
  </si>
  <si>
    <t>Alaabta Xafiisyada</t>
  </si>
  <si>
    <t>Kharashyada Kale</t>
  </si>
  <si>
    <t>Mushaarka Shaqaalaha Joogtada ah</t>
  </si>
  <si>
    <t>Mushaarka Shaqaalaha aan Joogtada ahayn</t>
  </si>
  <si>
    <t>Alaabta iyo Adeegyada</t>
  </si>
  <si>
    <t>Kharashaadka kale</t>
  </si>
  <si>
    <t>Lacag celin</t>
  </si>
  <si>
    <t>Taakulaynta Hay'addaha Dawladda</t>
  </si>
  <si>
    <t>Khidmada Bankiga</t>
  </si>
  <si>
    <t>Gargaarka Bulshada</t>
  </si>
  <si>
    <t>Kharashka lama Filaanka ah</t>
  </si>
  <si>
    <t>Iibsashada Hantida</t>
  </si>
  <si>
    <t>Gadashda Gaadiidka iyo Qalabka</t>
  </si>
  <si>
    <t>dhismaha cusub iyo Xafiisyada</t>
  </si>
  <si>
    <t>Mashaariicda Caafimaadka</t>
  </si>
  <si>
    <t>Alaabada iyo Qalabka Caafimaadka</t>
  </si>
  <si>
    <t xml:space="preserve">Wareejinada Kale </t>
  </si>
  <si>
    <t>Miisaniyada 2015</t>
  </si>
  <si>
    <t>MAXDAXTOOYO</t>
  </si>
  <si>
    <t>Kharashka Website-ka Dawladda</t>
  </si>
  <si>
    <t>Kharashka ilaalinta Keydka Garoowe</t>
  </si>
  <si>
    <t>Khar. Maamuuska Guryaha iyo Xafiisyada M/tooyada</t>
  </si>
  <si>
    <t>Shidaallka Matoorka Madaxtooyada Boosaaso</t>
  </si>
  <si>
    <t>Kharashka Raashinka Kooxda Gudaha</t>
  </si>
  <si>
    <t>Kharashka Internet-ka Madaxtooyada</t>
  </si>
  <si>
    <t>Martigalinta M/tooyada &amp; Adeegga Ag. Guud</t>
  </si>
  <si>
    <t>Daryeelka Caafimaadka Shaqaale/Ciidanka M/tooyada</t>
  </si>
  <si>
    <t>Kharashka Lama Filaanka ah</t>
  </si>
  <si>
    <t>Adeegga Ag. Warfaafinta &amp; Dhaqanka</t>
  </si>
  <si>
    <t>Hay'adaha Kale ee M/tooyada</t>
  </si>
  <si>
    <t xml:space="preserve">Maxkamadda Ciidanka Qalabka Sida Kharashka Howlsocodsiinta </t>
  </si>
  <si>
    <t xml:space="preserve">Ag. Amniga M/tooyada Adeegga iyo Howlsocodsiinta </t>
  </si>
  <si>
    <t>Kharashka Saraakiisha Rayidka ah ee M/tooyada</t>
  </si>
  <si>
    <t>Kharashka Raashinka ilaalinta Keydka</t>
  </si>
  <si>
    <t>Adeegga Ciidanka M/tooyada iyo Adeegga Taliyihii hore</t>
  </si>
  <si>
    <t>Adeegga Hay'adda Qandaraaska</t>
  </si>
  <si>
    <t>Adeegga La-taliyaha Xagga Amniga</t>
  </si>
  <si>
    <t>Taakuleynta Shaqaalaha M/yada Garoowe/Boosaaso</t>
  </si>
  <si>
    <t>Adeegga La-taliyaha Xagga Ciidanka</t>
  </si>
  <si>
    <t>Kirada Baska Ligle iyo Kirada Airport-ka Garoowe</t>
  </si>
  <si>
    <t>Kirada iyo Masaariifta Guddiga Ciyaaraha</t>
  </si>
  <si>
    <t>Kirada Guriga Martida</t>
  </si>
  <si>
    <t>Adeegga Afhayeenka M/tooyada</t>
  </si>
  <si>
    <t>Adeegga, Xaabada iyo Biyaha Kumaandooska</t>
  </si>
  <si>
    <t>Shidaalka Ciidanka Kumaandooska &amp; Qorraxjooggooda</t>
  </si>
  <si>
    <t>C/DARAAWIISHTA</t>
  </si>
  <si>
    <t>J- Shidaalka iyo booyada Biyaha 54aad</t>
  </si>
  <si>
    <t>X- Adeega Ciidanka Ilaalida Inji</t>
  </si>
  <si>
    <t>PSS</t>
  </si>
  <si>
    <t>J- Kharashka Hawlaha Nabadgelyada &amp; Amniga T/xigeenka</t>
  </si>
  <si>
    <t>Khsarashka Guud ee Dawladda A</t>
  </si>
  <si>
    <t>WM</t>
  </si>
  <si>
    <t>CD</t>
  </si>
  <si>
    <t>Gurmadka Deg dega Ah</t>
  </si>
  <si>
    <t>MTY</t>
  </si>
  <si>
    <t xml:space="preserve">Martigalinta iyo soo dhawaynada </t>
  </si>
  <si>
    <t>Kharashka Dabaaldegyada</t>
  </si>
  <si>
    <t>Taakulaynta Siyaasada/Community Outreach Service</t>
  </si>
  <si>
    <t>Taakulaynta Saxaafada iyo Wargeysyada</t>
  </si>
  <si>
    <t>Safarada Dibeda</t>
  </si>
  <si>
    <t>Magdhowyada (Compensation)</t>
  </si>
  <si>
    <t xml:space="preserve">Agabka Ciidanka </t>
  </si>
  <si>
    <t>WASAARADDA MAALIYADDA</t>
  </si>
  <si>
    <t>Website-ka maaliyadda</t>
  </si>
  <si>
    <t>Khar,diyaarinta misaaniyadda iyo xisaabxirada</t>
  </si>
  <si>
    <t xml:space="preserve">1.2.8 </t>
  </si>
  <si>
    <t>Kharashka Guud ee Dawlada B</t>
  </si>
  <si>
    <t>Ilaalinta Kootarabaanka</t>
  </si>
  <si>
    <t xml:space="preserve">Daabacada Buugaagta </t>
  </si>
  <si>
    <t>Tababarada Shaqaalaha</t>
  </si>
  <si>
    <t>Lacag Celin</t>
  </si>
  <si>
    <t xml:space="preserve">Ololaha Cashuur Ballaarinta </t>
  </si>
  <si>
    <t>Kharashka Lama Filaanka Ah</t>
  </si>
  <si>
    <t>MDY</t>
  </si>
  <si>
    <t>Socdaalka Gudaha ee madaxtooyada</t>
  </si>
  <si>
    <t>Kabka kororka shaqaalaha iyo ciidanka</t>
  </si>
  <si>
    <t>Boqolayda Caasimada PL</t>
  </si>
  <si>
    <t>Kharashka raashinka qalalan ee Ciidamada</t>
  </si>
  <si>
    <t>1.2.9</t>
  </si>
  <si>
    <t>Bixinta Deymanka</t>
  </si>
  <si>
    <t xml:space="preserve">1.2.9 </t>
  </si>
  <si>
    <t>Bixinta Khidmadaha</t>
  </si>
  <si>
    <t>Khidmada Lacag Ururinta</t>
  </si>
  <si>
    <t>Khidmada Xoolo dhooofinta</t>
  </si>
  <si>
    <t>2.1.0</t>
  </si>
  <si>
    <t>Daryeelka Naafada</t>
  </si>
  <si>
    <t>Kaalmada Masaakiinta</t>
  </si>
  <si>
    <t>Taakulaynta Agoomaha Kale</t>
  </si>
  <si>
    <t>2.2.0</t>
  </si>
  <si>
    <t>Hantigelinta Mashaariicda</t>
  </si>
  <si>
    <t>B- Kharashka Amniga gaarka ah</t>
  </si>
  <si>
    <t>WC</t>
  </si>
  <si>
    <t>T- Khar. Mashaaricda Caafimadka</t>
  </si>
  <si>
    <t xml:space="preserve">     Kabka Cisbitaalka Garoowe</t>
  </si>
  <si>
    <t xml:space="preserve">     Kabka Cisbitaalka Boosaaso</t>
  </si>
  <si>
    <t>WWB</t>
  </si>
  <si>
    <t>J- Khar. Mashaaricda Waxbarashada</t>
  </si>
  <si>
    <t xml:space="preserve">     Kabka Jaamacada Bariga Afrika ee Garoowe</t>
  </si>
  <si>
    <t>X- Taakulaynta Tacliinta Sare</t>
  </si>
  <si>
    <t>WH</t>
  </si>
  <si>
    <t>Kh- Mashaariicda Haweenka</t>
  </si>
  <si>
    <t>311/26301</t>
  </si>
  <si>
    <t>D- Mashaariicda Guud ee Q/Dawladda (JPLG/LDF Fund)</t>
  </si>
  <si>
    <t>R- Mash. Horumarinta Cashuraha Beriga</t>
  </si>
  <si>
    <t>WDD</t>
  </si>
  <si>
    <t>S- Mashruuca Ilaalinta Deegaanka iyo ka hortaga Xaalufka</t>
  </si>
  <si>
    <t>WXX</t>
  </si>
  <si>
    <t xml:space="preserve">Sh- Mashruuca Cudurada Dilaaca ee Xoolaha </t>
  </si>
  <si>
    <t>WB</t>
  </si>
  <si>
    <t xml:space="preserve">Dh- Mashruuca Tayeeynta Beeraha Puntland </t>
  </si>
  <si>
    <t>BAARLAMAANKA</t>
  </si>
  <si>
    <t>BLM</t>
  </si>
  <si>
    <t>R- Marti-galin</t>
  </si>
  <si>
    <t xml:space="preserve">Sh-Kharashka Kormeerka Sharci dajinta </t>
  </si>
  <si>
    <t xml:space="preserve">Q-Kharashka Xiriirka Dadweynaha </t>
  </si>
  <si>
    <t>K- Kharashka Amniga Baarlamaanka</t>
  </si>
  <si>
    <t>W/AMNIGA</t>
  </si>
  <si>
    <t>X- Kharashka Dhimida Haysasha Hubka Fudud</t>
  </si>
  <si>
    <t>Kh- Adeega Xafiiska La dagaalanka Argagixisada</t>
  </si>
  <si>
    <t>C/BOOLISKA</t>
  </si>
  <si>
    <t>adeega boliska</t>
  </si>
  <si>
    <t xml:space="preserve">J-Hawl Socodsiinta  Ciidanka Birmadka </t>
  </si>
  <si>
    <t>X- Hawl Socodsiinta Kuliyadda  Carmo</t>
  </si>
  <si>
    <t>Kh-Raashinka Kuliyadda Carmo</t>
  </si>
  <si>
    <t>D- Hawl socodsiinta Ciidanka CID-da</t>
  </si>
  <si>
    <t>W/CADDAALADDA</t>
  </si>
  <si>
    <t>J- Kharashka Wacyigelinta Dadweynaha / Waacidiin</t>
  </si>
  <si>
    <t>X- Kharashka Dugsiyada Quraanka</t>
  </si>
  <si>
    <t xml:space="preserve">Kh- Kharashka Xalinta Khilaafaadka </t>
  </si>
  <si>
    <t>MAXKAMADA SARE</t>
  </si>
  <si>
    <t xml:space="preserve">J -Howl socodsiinta Maxk. darajad 1aad &amp; racfaanka </t>
  </si>
  <si>
    <t xml:space="preserve">X - Adeega Xeer Ilaaliyaha guud/ Ilaaladisa &amp; Gobolada </t>
  </si>
  <si>
    <t>Kh- Kharashka Amniga Maxkamadaha</t>
  </si>
  <si>
    <t>R- Kirada guriyaha &amp; Bus-ka Maxkamada Der.1aad  Bosaso</t>
  </si>
  <si>
    <t>S- Kharashka Xeer Ilaaliyaha Gobolada Sanaag iyo haylan</t>
  </si>
  <si>
    <t>C/ASLUUBTA</t>
  </si>
  <si>
    <t>J- Qalabka &amp;Dawada Maxaabiista</t>
  </si>
  <si>
    <t>X- Shidaalka Matoorada iyo kharashka Xabsiyadda</t>
  </si>
  <si>
    <t>Kh- Hawlsocodsiinta Kuliyada Ciidanka Asluubta</t>
  </si>
  <si>
    <t>W/X/XOLAHA</t>
  </si>
  <si>
    <t xml:space="preserve">Kh- Kharashka Shaybaarka Xoolaha </t>
  </si>
  <si>
    <t>W/H/GUUD</t>
  </si>
  <si>
    <t>B- Kabka korontadda magaalooyinka waaweyn</t>
  </si>
  <si>
    <t>T- Kharashka Ceelasha Matooradda ah</t>
  </si>
  <si>
    <t>X- Adeega la taliyaha</t>
  </si>
  <si>
    <t xml:space="preserve">W/CAAFIMAADKA  </t>
  </si>
  <si>
    <t>Gurmadka deg dega ah</t>
  </si>
  <si>
    <t>W/QORSHAYNTA</t>
  </si>
  <si>
    <t>X- Daaraasada iyo Dabaglka Mashaariicda</t>
  </si>
  <si>
    <t>W/WAXBARASHADA</t>
  </si>
  <si>
    <t>J- Shidaalka Madbacada iyo Agabkeeda</t>
  </si>
  <si>
    <t xml:space="preserve">X- Kharashka Imtixaanaadka Dugsiyada Sare iyo Dhexe </t>
  </si>
  <si>
    <t>Kh- Sanduuqa Horumarinta Waxbarashada</t>
  </si>
  <si>
    <t>W/WARFAAFINTA</t>
  </si>
  <si>
    <t>Adeeg w/fin</t>
  </si>
  <si>
    <t xml:space="preserve">J- Khrashka Akadeemiyadda Hidaha iyo Dhaqanka </t>
  </si>
  <si>
    <t>X- Adeega Kooxda Fanka iyo Raashinkooda</t>
  </si>
  <si>
    <t>Kh- Kirada Guriga Kooxda Horumarinta Fanka</t>
  </si>
  <si>
    <t>A/GUDAHA</t>
  </si>
  <si>
    <t>Adeega A/GUDAHA</t>
  </si>
  <si>
    <t>J- Hawl Socodsiinta Gudoonka Goboladda</t>
  </si>
  <si>
    <t>W/BEERAHA</t>
  </si>
  <si>
    <t xml:space="preserve">J- Sheybaarka Cuntada (Food Quality Cantrol) </t>
  </si>
  <si>
    <t>W/DUULISTA HAWADA</t>
  </si>
  <si>
    <t>22111/22112</t>
  </si>
  <si>
    <t>J- Kharashka Hawl socod siinta Terminalka Bosaso</t>
  </si>
  <si>
    <t>WASIIRU DAWLAYAASHA DHAMMAAN MID KASTA W/DIISA</t>
  </si>
  <si>
    <r>
      <t>J-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Miino saarka Gobolka Mudug</t>
    </r>
  </si>
  <si>
    <r>
      <t>T</t>
    </r>
    <r>
      <rPr>
        <b/>
        <sz val="12"/>
        <rFont val="Arial"/>
        <family val="2"/>
      </rPr>
      <t>-</t>
    </r>
    <r>
      <rPr>
        <sz val="12"/>
        <rFont val="Arial"/>
        <family val="2"/>
      </rPr>
      <t xml:space="preserve"> Khar.Shaybaarka  D/Xoolaha Gaalkacyo</t>
    </r>
  </si>
  <si>
    <t>K-Kharashka Quudinta Maxaabiista</t>
  </si>
  <si>
    <t>As new agency</t>
  </si>
  <si>
    <t>Mty</t>
  </si>
  <si>
    <t xml:space="preserve">Consaltation </t>
  </si>
  <si>
    <t>Item Code</t>
  </si>
  <si>
    <t>Description of item</t>
  </si>
  <si>
    <t>Personal Allowances provided in Kind</t>
  </si>
  <si>
    <t xml:space="preserve">Fuel Oil and Lubricants </t>
  </si>
  <si>
    <t>Office and General Supplies and Services</t>
  </si>
  <si>
    <t>Hospitality Supplies and Services</t>
  </si>
  <si>
    <t>Routine Maintenance - Other Assets</t>
  </si>
  <si>
    <t xml:space="preserve">Routine Maintenance - Vehicles </t>
  </si>
  <si>
    <t>Rentals of Produced Assets</t>
  </si>
  <si>
    <t>Domestic Travel and Subsistence, and Other Transportation Costs</t>
  </si>
  <si>
    <t>Foreign Travel and Subsistence, and other transportation costs</t>
  </si>
  <si>
    <t>Communication</t>
  </si>
  <si>
    <t>Utilities, Supplies and Services</t>
  </si>
  <si>
    <t>Personal Allowances paid as part of Salary</t>
  </si>
  <si>
    <t>Magaca Hay'ada</t>
  </si>
  <si>
    <t>Taliska Ciidanka Daraawiishta</t>
  </si>
  <si>
    <t>Hanti dhowrka Guud</t>
  </si>
  <si>
    <t>Garyaqaanka Guud</t>
  </si>
  <si>
    <t>Ciidanka PSS</t>
  </si>
  <si>
    <t>Wakaalada Macdanta iyo Patrolka</t>
  </si>
  <si>
    <t>Hay'adda Hadma</t>
  </si>
  <si>
    <t>Hay'adda La dagaalanka HIV/AIDS</t>
  </si>
  <si>
    <t>Hay'adda Daryeelka Bulshada</t>
  </si>
  <si>
    <t>Hay'adda Shaqaalaha Rayidka ah</t>
  </si>
  <si>
    <t>Gudiga Doorashooyinka PL</t>
  </si>
  <si>
    <t>Hay'adda Tv-ga Dawladda</t>
  </si>
  <si>
    <t xml:space="preserve">Hay'adda Maalgashida Puntland </t>
  </si>
  <si>
    <t>Hay'adda Xuquuqul Aadanaha Puntland</t>
  </si>
  <si>
    <t>Golaha Wakiilada</t>
  </si>
  <si>
    <t>Wasaaradda Maaliyadda</t>
  </si>
  <si>
    <t>Wasaaradda Amniga &amp; DDR</t>
  </si>
  <si>
    <t>Taliska Ciidanka Booliska</t>
  </si>
  <si>
    <t>Golaha Garsoorka iyo Maxkamada Sare</t>
  </si>
  <si>
    <t>Taliska Ciidanka Asluubta</t>
  </si>
  <si>
    <t>Wasaaradda Caafimaadka</t>
  </si>
  <si>
    <t>Wasaaradda Qorshaynta &amp; Isk.Caalmigaa</t>
  </si>
  <si>
    <t>Wasaaradda Ganacsiga iyo Wershedaha</t>
  </si>
  <si>
    <t>Wasaaradda Waxbarashada</t>
  </si>
  <si>
    <t>Wasaaradda Sh/Shaqaalaha, Dhal &amp; Isportiga</t>
  </si>
  <si>
    <t>Wasaaradda Warfaafinta, Isg,Hidaha &amp; Dhaqanka</t>
  </si>
  <si>
    <t>Wasaaradda Arr/Gudaha, D/hoose,H/R/Miyiga</t>
  </si>
  <si>
    <t>Wasaaradda Beeraha iyo Waraabka</t>
  </si>
  <si>
    <t>Wasaaradda Deegaanka, Durjogta &amp; Dalxiiska</t>
  </si>
  <si>
    <t>Wasaaradda Duulista Hawada &amp; Garomada</t>
  </si>
  <si>
    <t>Wasaaradda Kallumaysiga iyo Khayraadka Badda</t>
  </si>
  <si>
    <t>Ciidanka Kumaandooska</t>
  </si>
  <si>
    <t>Maxkamada Ciidanka Qalabka sida</t>
  </si>
  <si>
    <t>Hay'adda Qandaraasyada Puntland</t>
  </si>
  <si>
    <t>Lambar</t>
  </si>
  <si>
    <t xml:space="preserve">Madax </t>
  </si>
  <si>
    <t>FAAHFAAHIN</t>
  </si>
  <si>
    <t>Xige</t>
  </si>
  <si>
    <t>Cashuurta Kharashka</t>
  </si>
  <si>
    <t>Cashuurta Keenista Alaabta</t>
  </si>
  <si>
    <t>Cashuurta Dhoofinta Alaabta</t>
  </si>
  <si>
    <t>Cashuurta Maamulka</t>
  </si>
  <si>
    <t>Cashuurta Hubinta iyo Tirada</t>
  </si>
  <si>
    <t>Cashuurta Dhoofayaasha</t>
  </si>
  <si>
    <t>Cash. Socdaalka (Img)</t>
  </si>
  <si>
    <t>Cash. Kale ee kharashka</t>
  </si>
  <si>
    <t>Sub.Total</t>
  </si>
  <si>
    <t>Caruushta Dadban</t>
  </si>
  <si>
    <t>Cashuurta Diiwaangelinta</t>
  </si>
  <si>
    <t>Cashuurta Moorka</t>
  </si>
  <si>
    <t>Cashuurta Iibka (Sales Tax)</t>
  </si>
  <si>
    <t>Cashuurta socodka Baabuurta</t>
  </si>
  <si>
    <t>Cashuurta Sumada</t>
  </si>
  <si>
    <t>Cashuruta Tijaabada</t>
  </si>
  <si>
    <t>Cashuurta Laysamada</t>
  </si>
  <si>
    <t>Cash. Dh/dhaqaqa B/burta</t>
  </si>
  <si>
    <t>Cashuurta Wadooyinka</t>
  </si>
  <si>
    <t xml:space="preserve">Cashuurta Ganaaxa </t>
  </si>
  <si>
    <t>Cashuurta kale ee dadban</t>
  </si>
  <si>
    <t>3.1.0</t>
  </si>
  <si>
    <t>Cashuurta wax soo saarka</t>
  </si>
  <si>
    <t>Cashuurta wax soo saarka wershedaha</t>
  </si>
  <si>
    <t>Cashuurta kale ee wax soo saarka</t>
  </si>
  <si>
    <t>4.1.0</t>
  </si>
  <si>
    <t>Cashuurta Dakhliga</t>
  </si>
  <si>
    <t>Cash.Mush Shaq/ciidanka Dawladda</t>
  </si>
  <si>
    <t>Cash. Mush.Shaqalaha Rayidka ah</t>
  </si>
  <si>
    <t>Cash. Macaashka Ganacsiga</t>
  </si>
  <si>
    <t>Cash. Macaashka Daaraha</t>
  </si>
  <si>
    <t>Cash. q/dawlada Fa'idada Wakaladaha</t>
  </si>
  <si>
    <t>5.1.0</t>
  </si>
  <si>
    <t>Dakhliga Hantida Dawladda</t>
  </si>
  <si>
    <t>Dakhliga Ruqsada G/kalluunka</t>
  </si>
  <si>
    <t>Dakh. Diwangelinta G/Badda</t>
  </si>
  <si>
    <t>Cash. Khayraadka Badda ee dhoofa</t>
  </si>
  <si>
    <t>Air Permission</t>
  </si>
  <si>
    <t>Khidmada Maxjarada Xoolaha</t>
  </si>
  <si>
    <t>Dakhliga rugsadaha Dhulka</t>
  </si>
  <si>
    <t>Dakhliga ruqsadaha Sahaminta</t>
  </si>
  <si>
    <t>6.1.0</t>
  </si>
  <si>
    <t>Dakhliga Adeega Dawladda</t>
  </si>
  <si>
    <t>Dakhliga Ruqsada Gegida Diyaaradaha</t>
  </si>
  <si>
    <t>Dakhiga Adeega Diyaaradaha</t>
  </si>
  <si>
    <t>khidmada Diyaaradaha (royality)</t>
  </si>
  <si>
    <t>Dakhliga Ruqsada Isgaarsiinta</t>
  </si>
  <si>
    <t>Ruqsadaha Madbacadaha</t>
  </si>
  <si>
    <t>Ruqsadaha Laysamada Ganacsiga</t>
  </si>
  <si>
    <t>Dakhliga Faafinta iidhehyada</t>
  </si>
  <si>
    <t>Dakhliga Ajuurada Maxkamadaha</t>
  </si>
  <si>
    <t>Dakhliga Adeega Dekedaha</t>
  </si>
  <si>
    <t>Dakhliga A/dirida iyo A/badeecadaha</t>
  </si>
  <si>
    <t>Dakhliga Nadaafada Dekeda</t>
  </si>
  <si>
    <t>Dakhliga kale ee Dekeda</t>
  </si>
  <si>
    <t>Dakhliga Caafimaadka Xoolaha</t>
  </si>
  <si>
    <t>Dakhliga Deegaanka</t>
  </si>
  <si>
    <t>Dakh, Kawaanka xoolaha</t>
  </si>
  <si>
    <t>Dakhliga Beeraha</t>
  </si>
  <si>
    <t>7.1.0</t>
  </si>
  <si>
    <t>Wareejinta, Deymanka iyo Qaaraanka</t>
  </si>
  <si>
    <t>7.1.1</t>
  </si>
  <si>
    <t>Deymanka Gudaha</t>
  </si>
  <si>
    <t>7.1.2</t>
  </si>
  <si>
    <t>Deymanka Debeda</t>
  </si>
  <si>
    <t>7.1.3 B</t>
  </si>
  <si>
    <t>Wareejinta Dawladda</t>
  </si>
  <si>
    <t>7.1.4</t>
  </si>
  <si>
    <t>Dakhliga lama filaanka ah</t>
  </si>
  <si>
    <t>7.1.5</t>
  </si>
  <si>
    <t>Dib u soo celin Kharash</t>
  </si>
  <si>
    <t>7.1.6</t>
  </si>
  <si>
    <t>Khidmada Xawaaladaha</t>
  </si>
  <si>
    <t>7.1.7</t>
  </si>
  <si>
    <t>Dakhliga Curaaraha</t>
  </si>
  <si>
    <t>Dakhliga Dawladda Dhexe</t>
  </si>
  <si>
    <t>Deeqaha Dawladda Dhexe ee Soomaaliya</t>
  </si>
  <si>
    <t>Deeqaha Hay'addaha Caalamiga ah</t>
  </si>
  <si>
    <t>Deeqaha Bankiga Adduunka</t>
  </si>
  <si>
    <t>Cashuurta Mushaharka Shaqaalaha</t>
  </si>
  <si>
    <t>Dakhliga ka yimaada Dhaxalka</t>
  </si>
  <si>
    <t>Dakhliga Kirooyinka Daaraha</t>
  </si>
  <si>
    <t>Dakhliga kala Wareejinada</t>
  </si>
  <si>
    <t>Cashuurta Ganacsiga Caalamiga ah</t>
  </si>
  <si>
    <t>Cashuurta Alaabada iyo Adeega</t>
  </si>
  <si>
    <t>Deeqaha Guud ee la helo</t>
  </si>
  <si>
    <t>Deeqaha Dawladdaha Debadeed</t>
  </si>
  <si>
    <t>Cash. Socdaalka</t>
  </si>
  <si>
    <t>Dakhliga Ruqsada Diyaaradaha</t>
  </si>
  <si>
    <t>Faahfaahin</t>
  </si>
  <si>
    <t>Dakhliyada kale</t>
  </si>
  <si>
    <t>Dakhliga Hantida</t>
  </si>
  <si>
    <t xml:space="preserve">Dakhliga Kirooyinka guryaha iyo dhulka Dawladda </t>
  </si>
  <si>
    <t>Ganaaxyada, Ciqaabaha iyo La wareegida</t>
  </si>
  <si>
    <t>U Wareejinta Dawladda</t>
  </si>
  <si>
    <t>Cashuurta Hantida</t>
  </si>
  <si>
    <t>Dakhliga Ruqsadaha</t>
  </si>
  <si>
    <t>Madax/Xige</t>
  </si>
  <si>
    <t xml:space="preserve">Kaalmada Guud </t>
  </si>
  <si>
    <t>Gurmadka Deg dega ah iyo Agabka Ciidanka</t>
  </si>
  <si>
    <t>WAG</t>
  </si>
  <si>
    <t>CB</t>
  </si>
  <si>
    <t>Kharashyada kale ee Dawladda</t>
  </si>
  <si>
    <t>B- Kharashka Xafiisyada Debeda</t>
  </si>
  <si>
    <t>X- Kharashka Xafiiska Dalladda Wasaaraddaha</t>
  </si>
  <si>
    <t>D- Kharashyada kala duwan ee Baraha Difaaca</t>
  </si>
  <si>
    <t>WDGB</t>
  </si>
  <si>
    <t>Sub Total</t>
  </si>
  <si>
    <t>Sub total</t>
  </si>
  <si>
    <t>Wadar Guud</t>
  </si>
  <si>
    <t>Magdhawyada</t>
  </si>
  <si>
    <t>Kaalmooyinka</t>
  </si>
  <si>
    <t>Gunno Sharafeed</t>
  </si>
  <si>
    <t>Wadar</t>
  </si>
  <si>
    <t>Kabka Korontooyinka iyo Ceelasha</t>
  </si>
  <si>
    <t>Hanti-gelinta Mashaariicda</t>
  </si>
  <si>
    <t>Gurmadka Caafimaadka</t>
  </si>
  <si>
    <t>Sheybaarka Cuntada</t>
  </si>
  <si>
    <t>Madaxtooyada PL</t>
  </si>
  <si>
    <t>Wasaaradda Cadaladda iyo A/diinta</t>
  </si>
  <si>
    <t>Wasaaradda X/Xoolaha</t>
  </si>
  <si>
    <t>Wasaaradda Hawlaha G/gaadiidka</t>
  </si>
  <si>
    <t>Wasaaradd Dekedaha iyo G/badda</t>
  </si>
  <si>
    <t>Wasaaradda H/Haweenka, Arr.Qoyska</t>
  </si>
  <si>
    <t>Wasaaradda Dastuurka, A/Federalka iyo Demq</t>
  </si>
  <si>
    <t>Kharashka Hormarinta Gobolada</t>
  </si>
  <si>
    <t>Khidmadaha lacag ururinta</t>
  </si>
  <si>
    <t>Kaalmada Agoomaha iyo Masaakiinta</t>
  </si>
  <si>
    <t>J- Deymanka Mushahar, Gunno iyo Adeeg ee 2014</t>
  </si>
  <si>
    <t>M</t>
  </si>
  <si>
    <t>T- Kharashka la siiyo Hay'addaha Curaaraha leh</t>
  </si>
  <si>
    <t>S- Taaakulaynta Agoomaha kale</t>
  </si>
  <si>
    <t>D-Kaalmada Masaakiinta</t>
  </si>
  <si>
    <t>X- Khimada Bankiga</t>
  </si>
  <si>
    <t>J- Khidmada Xoolo dhoofinta</t>
  </si>
  <si>
    <t>T- Khidmada Lacag ururinta</t>
  </si>
  <si>
    <t xml:space="preserve">B- Bixinta Deymanka </t>
  </si>
  <si>
    <t>Y- Kharashka Raashinka qalalan ee Ciidamada</t>
  </si>
  <si>
    <t>H- Boqoleyda Caasimada PL</t>
  </si>
  <si>
    <t>W- Kabka Kororka Shaqaalaha iyo Ciidanka</t>
  </si>
  <si>
    <t>M- Socdaalka Gudaha ee Madaxtooyada</t>
  </si>
  <si>
    <t>L- Kharashka Lama filaanka ah</t>
  </si>
  <si>
    <t>K- Ololaha Cashuur ballaarinta</t>
  </si>
  <si>
    <t>Q- Lacag Celin</t>
  </si>
  <si>
    <t>F- Tababarada shaqaalaha</t>
  </si>
  <si>
    <t xml:space="preserve">G- Daabacaada Buugaagta </t>
  </si>
  <si>
    <t>C- Ilaalinta Kootarabaanka</t>
  </si>
  <si>
    <t>Dh-Deeqaha iyo Guna sharafeed</t>
  </si>
  <si>
    <t>Kharashka Guud ee Dawladda</t>
  </si>
  <si>
    <t>1.2.8</t>
  </si>
  <si>
    <t>X- Kharashka Hormarinta Gobolada Sool, Sanaag &amp; Cayn</t>
  </si>
  <si>
    <t>J - Agabka Ciidanka</t>
  </si>
  <si>
    <t>T- Dhismaha cusub iyo Xafiisyada</t>
  </si>
  <si>
    <t>B- Gadashada Gaadiidka iyo Qalabka</t>
  </si>
  <si>
    <t>Sh- Magdhowyada Dawliga ah</t>
  </si>
  <si>
    <t xml:space="preserve">S- Safarada Dibeda </t>
  </si>
  <si>
    <t>R- Gurmadka Abaaraha</t>
  </si>
  <si>
    <t>D- Taakulaynta Saxaafada iyo wargeyska Ilays</t>
  </si>
  <si>
    <t>Kh- Taakulaynta siyaasada</t>
  </si>
  <si>
    <t>X- Kharashka Dabaaldegyada</t>
  </si>
  <si>
    <t xml:space="preserve"> J- Martigelinta iyo soo dhoweynada</t>
  </si>
  <si>
    <t>T- Gurmadka Deg dega ah</t>
  </si>
  <si>
    <t>B- Deeqaha iyo Kaalmada Guud</t>
  </si>
  <si>
    <t>Description</t>
  </si>
  <si>
    <t>Compensation of Employees</t>
  </si>
  <si>
    <t>Wages and Salary Contributions</t>
  </si>
  <si>
    <t>Basic Salaries - Permanent Employees</t>
  </si>
  <si>
    <t>Basic Wages - Temporary Employees</t>
  </si>
  <si>
    <t>Use of goods and services</t>
  </si>
  <si>
    <t>General Goods and Services</t>
  </si>
  <si>
    <t>SOO KOOBIDA DAKHLIGA</t>
  </si>
  <si>
    <t xml:space="preserve">Deymanka Mushaharaadka </t>
  </si>
  <si>
    <t>Wareejinta Dawladdaha Hoose LDF</t>
  </si>
  <si>
    <t>posted</t>
  </si>
  <si>
    <t>TY</t>
  </si>
  <si>
    <t>DK</t>
  </si>
  <si>
    <t>Total</t>
  </si>
  <si>
    <t>Madaxtooyadda</t>
  </si>
  <si>
    <t xml:space="preserve">Hantidhawrka Guud </t>
  </si>
  <si>
    <t>Hay'adda Macdanta iyo Patrolka</t>
  </si>
  <si>
    <t>Hay'adda PAC</t>
  </si>
  <si>
    <t>Gudiga Doorashooyinka</t>
  </si>
  <si>
    <t>Hay'adda Tv-ga iyo Raadiyaha</t>
  </si>
  <si>
    <t>Hay'adda Maalgashida Puntland</t>
  </si>
  <si>
    <t>Hay'adda Xuquuqul Addanaha</t>
  </si>
  <si>
    <t xml:space="preserve">Golaha Wakiilada </t>
  </si>
  <si>
    <t>Wasaaradda Qorshaynta iyo xiriirka Caalamiga ah</t>
  </si>
  <si>
    <t>Wasaaradda Xoolaha iyo Xanaanadooda</t>
  </si>
  <si>
    <t>Wasaaradda Hawlaha Guud iyo Gaadiidka</t>
  </si>
  <si>
    <t>Wasaaradda Isgaarsiinta, Hidaha iyo dhaqanka</t>
  </si>
  <si>
    <t>Wasaaradda Deegaanka, Dalxiiska iyo Duurjoogta</t>
  </si>
  <si>
    <t>Wasaaradda Duulista Hawada iyo Garoomada</t>
  </si>
  <si>
    <t>Wasaaradda Kallumaysiga iyo Kheyraadka Badda</t>
  </si>
  <si>
    <t xml:space="preserve">Wasaaradda Caafimaadka </t>
  </si>
  <si>
    <t>Wasaaradda Waxbarashada iyo Tacliinta sare</t>
  </si>
  <si>
    <t>Wasaaradda Haweenka iyo Arrimaha Qoyska</t>
  </si>
  <si>
    <t>Wasaaradda Amniga iyo DDR</t>
  </si>
  <si>
    <t>Ciidanka Daraawiishta</t>
  </si>
  <si>
    <t>Ciidanka Booliska</t>
  </si>
  <si>
    <t>Ciidanka Asluubta</t>
  </si>
  <si>
    <t>Maamulka (Administrative Sector)</t>
  </si>
  <si>
    <t>Dhaqaalaha (Economic Sector)</t>
  </si>
  <si>
    <t>Arrimaha Bulshada (Social Sector)</t>
  </si>
  <si>
    <t>Amniga (Security Sector)</t>
  </si>
  <si>
    <t>Total Kharash</t>
  </si>
  <si>
    <t>Hantigelin</t>
  </si>
  <si>
    <t>Ciidanka Madaxtooyadda</t>
  </si>
  <si>
    <t>Wasaaradda Dastuurka, Arr/Federalka iyo Demoq.</t>
  </si>
  <si>
    <t>Wasaaradda Sh/Shaqaalaha, Dhalinyarada iyo Isportiga</t>
  </si>
  <si>
    <t>Hay'adaha</t>
  </si>
  <si>
    <t>Wasaaradda Cadaaladda iyo Arrimaha diinta</t>
  </si>
  <si>
    <t>Routine Maintenance - Offices and Houses</t>
  </si>
  <si>
    <t>Routine Maintenance - Vehicles</t>
  </si>
  <si>
    <t>Routine Maintenance</t>
  </si>
  <si>
    <t xml:space="preserve">Domestic Travel </t>
  </si>
  <si>
    <t>Foreign Travel</t>
  </si>
  <si>
    <t>Rental Vehicles and Houses</t>
  </si>
  <si>
    <t>Printing and Advertisement</t>
  </si>
  <si>
    <t>Trainings</t>
  </si>
  <si>
    <t>Other Expenses</t>
  </si>
  <si>
    <t>Other Allowances</t>
  </si>
  <si>
    <t>Code</t>
  </si>
  <si>
    <t>Hay'adda Qandaraasyada</t>
  </si>
  <si>
    <t>6'</t>
  </si>
  <si>
    <t>Wasaaradda Dekedaha, G/Badda, &amp; B/Bedeeda</t>
  </si>
  <si>
    <t>Wasaaradda Arr/Gudaha. D/hoose iyo H/R/Miyiga</t>
  </si>
  <si>
    <t>5'</t>
  </si>
  <si>
    <t>Mushaharooyinka iyo Gunooyinka</t>
  </si>
  <si>
    <t>Kharashya kala duwan</t>
  </si>
  <si>
    <t xml:space="preserve">Kharashka Horumarineed </t>
  </si>
  <si>
    <t>Cashuurta Mushaharka Ciidanka Dawladda</t>
  </si>
  <si>
    <t>Cashuurta kale ee Ganacsiga caalamiga ah</t>
  </si>
  <si>
    <t>Cashuurta Faa'iidada Dakhliga</t>
  </si>
  <si>
    <t>Cashuuraha guud ee alaabada iyo adeega</t>
  </si>
  <si>
    <t>Cashuurta raacda qiimaha</t>
  </si>
  <si>
    <t xml:space="preserve">Cashuurta wax soo saarka </t>
  </si>
  <si>
    <t>Ajuurada iyo Khidmadaha</t>
  </si>
  <si>
    <t>Ruqsada Kalluumaysiga</t>
  </si>
  <si>
    <t>Ruqsada Isgaarsiinta</t>
  </si>
  <si>
    <t>Ruqsada Sahaminta Dhulka</t>
  </si>
  <si>
    <t>Ruqsada Dhaqdhaqaaqa Baabuurta</t>
  </si>
  <si>
    <t>Ruqsada Madbacadaha</t>
  </si>
  <si>
    <t>Fasaxa Diyaaradaha</t>
  </si>
  <si>
    <t xml:space="preserve">Cashuurta Faa'iidada Dakhliga </t>
  </si>
  <si>
    <t>Cashuurta Gaddida</t>
  </si>
  <si>
    <t>Ruqsada Tijaabada</t>
  </si>
  <si>
    <t>Ruqsada Leysamada Ganacsiga</t>
  </si>
  <si>
    <t>Ruqsada Leysamada Wadida Baabuurta</t>
  </si>
  <si>
    <t xml:space="preserve">Dakhliga Maxjarada </t>
  </si>
  <si>
    <t>Dakhliga Sumada</t>
  </si>
  <si>
    <t>AG</t>
  </si>
  <si>
    <t>Total Guud 2015 Ku noqoshada Miisaniyadda</t>
  </si>
  <si>
    <t>Mashaariicda Waxbarasha iyo Tacliinta sare</t>
  </si>
  <si>
    <t xml:space="preserve">                                         wasaaradda DEKEDAHA IYO GAADIIDKA BADDA</t>
  </si>
  <si>
    <t xml:space="preserve">                               wasaaradda QORSHAYNTA IYO XIRIIRKA CAALAMIGA AH</t>
  </si>
  <si>
    <t xml:space="preserve">                                     wasaaradda GANACSIGA IYO WERSHEDAHA</t>
  </si>
  <si>
    <t xml:space="preserve">                                             wasaaradda SHAQ. SHAQ, DHALINYARADA &amp; Isportiga</t>
  </si>
  <si>
    <t xml:space="preserve">                                              wasaaradda haweenka iyo arrimaha qoyska</t>
  </si>
  <si>
    <t xml:space="preserve">                                            wasaaradda deegaanka, dalxiiska iyo duurjoogta</t>
  </si>
  <si>
    <t xml:space="preserve">                                            wasaaradda duulista hawada iyo garoomada</t>
  </si>
  <si>
    <t xml:space="preserve">                                      wasaaradda kalluumaysiga iyo khayraadka badda</t>
  </si>
  <si>
    <t xml:space="preserve">                                           wasaaradda maaliyadda</t>
  </si>
  <si>
    <t>B. Dakhliga Debedda</t>
  </si>
  <si>
    <t>Taliska Ciidanka Madaxtooyada</t>
  </si>
  <si>
    <t>Taliska Ciidanka Kumaandooska</t>
  </si>
  <si>
    <t>Taliska Ciidanka PSS</t>
  </si>
  <si>
    <t>Kharashka Shaqaalaha</t>
  </si>
  <si>
    <t xml:space="preserve">Gunnooyinka kale  </t>
  </si>
  <si>
    <t>Isgaarsiinta</t>
  </si>
  <si>
    <t>Shidaalka iyo Olyada Iwm</t>
  </si>
  <si>
    <t>Gaadiidka</t>
  </si>
  <si>
    <t xml:space="preserve">Hantida kale </t>
  </si>
  <si>
    <t>Xafiisyada iyo dhismaha cusub</t>
  </si>
  <si>
    <t>Taakulaynta Dawladda Hoose</t>
  </si>
  <si>
    <t>Gobolada iyo Degmooyinka</t>
  </si>
  <si>
    <t>Horumarinta Caasimadda</t>
  </si>
  <si>
    <t>Mashaariicda Horumarinta Qoyska</t>
  </si>
  <si>
    <t>Deeqda Mashaariicda JPLG/LDF</t>
  </si>
  <si>
    <t>2A</t>
  </si>
  <si>
    <t>Cashurta Mushaharka Shaqalaha Rayidka ah</t>
  </si>
  <si>
    <t xml:space="preserve">                 SOO KOOBIDA DAKHLIGA IYO KHARASHKA </t>
  </si>
  <si>
    <t xml:space="preserve">                                       wasaaradda CADAALADDA IYO ARRIMAHA DIINTA</t>
  </si>
  <si>
    <t xml:space="preserve">                                    HAY'ADDA SHAQAALAHA RAYIDKA AH</t>
  </si>
  <si>
    <t xml:space="preserve">                                    GUDIGA DOORASHOOYINKA PL</t>
  </si>
  <si>
    <t xml:space="preserve">                                   HAY'ADDA TV-GA IYO RAADIYAHA </t>
  </si>
  <si>
    <t xml:space="preserve">                                 HAY'ADDA QANDARAASYADA</t>
  </si>
  <si>
    <t xml:space="preserve">                                     taliska CIIDANKA PSS</t>
  </si>
  <si>
    <t>Daawada Maxaabiista &amp; Qalabka kale ee Ciidanka</t>
  </si>
  <si>
    <t>Kharashka Alaabta iyo Adeegyada</t>
  </si>
  <si>
    <t xml:space="preserve">SOO KOOBISTA QAYBAHA (SECTORS) DAWLADDA </t>
  </si>
  <si>
    <t>Gunnooyinka Mushaarka  Raaca</t>
  </si>
  <si>
    <t>Kharashka Alaabta iyo Adeega</t>
  </si>
  <si>
    <t>Kharashka Mushaharka Shaqaalaha</t>
  </si>
  <si>
    <t>Madax/ Xige</t>
  </si>
  <si>
    <t xml:space="preserve">                                   lambar ( 010003)</t>
  </si>
  <si>
    <t xml:space="preserve">                                   lambar ( 010005)</t>
  </si>
  <si>
    <t xml:space="preserve">                                   lambar ( 010006)</t>
  </si>
  <si>
    <t xml:space="preserve">                                   lambar ( 010007)</t>
  </si>
  <si>
    <t xml:space="preserve">                                   lambar ( 010008)</t>
  </si>
  <si>
    <t xml:space="preserve">                                   lambar ( 010009)</t>
  </si>
  <si>
    <t xml:space="preserve">                                   lambar ( 010012)</t>
  </si>
  <si>
    <t xml:space="preserve">                                          lambar ( 010013)</t>
  </si>
  <si>
    <t xml:space="preserve">                                   lambar ( 010014)</t>
  </si>
  <si>
    <t xml:space="preserve">                                   lambar ( 010015)</t>
  </si>
  <si>
    <t xml:space="preserve">                                   lambar ( 010016)</t>
  </si>
  <si>
    <t xml:space="preserve">                                   lambar ( 010017)</t>
  </si>
  <si>
    <t xml:space="preserve">                                   lambar ( 010018)</t>
  </si>
  <si>
    <t xml:space="preserve">                                   lambar ( 010019)</t>
  </si>
  <si>
    <t xml:space="preserve">                                   lambar (010020)</t>
  </si>
  <si>
    <t xml:space="preserve">                                                   lambar ( 010021)</t>
  </si>
  <si>
    <t xml:space="preserve">                                            lambar ( 010024)</t>
  </si>
  <si>
    <t xml:space="preserve">                             lambar ( 010026)</t>
  </si>
  <si>
    <t xml:space="preserve">                    lambar ( 010027)</t>
  </si>
  <si>
    <t xml:space="preserve">  lambar ( 010028)</t>
  </si>
  <si>
    <t xml:space="preserve">                   lambar ( 010029)</t>
  </si>
  <si>
    <t xml:space="preserve">              lambar ( 010030)</t>
  </si>
  <si>
    <t xml:space="preserve">                                          lambar ( 010031)</t>
  </si>
  <si>
    <t xml:space="preserve">         lambar ( 010035)</t>
  </si>
  <si>
    <t xml:space="preserve">                         lambar ( 010041)</t>
  </si>
  <si>
    <t xml:space="preserve">                                       lambar ( 010042)</t>
  </si>
  <si>
    <t>Wareejinta Hay'addaha</t>
  </si>
  <si>
    <t>Bari</t>
  </si>
  <si>
    <t>Mudug</t>
  </si>
  <si>
    <t>Nugaal</t>
  </si>
  <si>
    <t>Sool</t>
  </si>
  <si>
    <t>Karkaar</t>
  </si>
  <si>
    <t xml:space="preserve">Gunnoyinka aan lacagta ahayn </t>
  </si>
  <si>
    <t>B.</t>
  </si>
  <si>
    <t>Kharashka Horumarineed</t>
  </si>
  <si>
    <t>A.</t>
  </si>
  <si>
    <t>Kharashka Joogtada ah</t>
  </si>
  <si>
    <t>Dakhliga Gudaha</t>
  </si>
  <si>
    <t>DAKHLI</t>
  </si>
  <si>
    <t xml:space="preserve">E. </t>
  </si>
  <si>
    <t>Faraq (Balance) (1)-(2)</t>
  </si>
  <si>
    <t>Kharashyada kala duwan</t>
  </si>
  <si>
    <t>Deeqaha Caalamka laga helo</t>
  </si>
  <si>
    <t>4A</t>
  </si>
  <si>
    <t>Mashaariicda Tayanta Beeraha</t>
  </si>
  <si>
    <t>Gunnooyinka Mushaharka  Raaca</t>
  </si>
  <si>
    <t>Ilaalinta Xaalufinta Deegaanka</t>
  </si>
  <si>
    <t>Madax/Xige (cusub)</t>
  </si>
  <si>
    <t>Madax/Xige (Hore)</t>
  </si>
  <si>
    <t>4.1.3</t>
  </si>
  <si>
    <t>4.1.5</t>
  </si>
  <si>
    <t>4.1.1</t>
  </si>
  <si>
    <t>4.1.2</t>
  </si>
  <si>
    <t>2.1.3</t>
  </si>
  <si>
    <t>2.1.4</t>
  </si>
  <si>
    <t>2.1.6</t>
  </si>
  <si>
    <t>2.1.2</t>
  </si>
  <si>
    <t>Cashuurta  wax soo saarka wershedaha</t>
  </si>
  <si>
    <t>3.1.1</t>
  </si>
  <si>
    <t>6.1.7 B</t>
  </si>
  <si>
    <t>6.1.7 J</t>
  </si>
  <si>
    <t>1.1.4</t>
  </si>
  <si>
    <t>1.1.4 B</t>
  </si>
  <si>
    <t>2.1.1</t>
  </si>
  <si>
    <t>6.1.1 B</t>
  </si>
  <si>
    <t>6.1.3</t>
  </si>
  <si>
    <t>6.1.5 B</t>
  </si>
  <si>
    <t>6.1.5 T</t>
  </si>
  <si>
    <t>6.1.5 X</t>
  </si>
  <si>
    <t>6.1.5 KH</t>
  </si>
  <si>
    <t>5.1.4</t>
  </si>
  <si>
    <t>6.1.7</t>
  </si>
  <si>
    <t>2.1.5</t>
  </si>
  <si>
    <t>6.1.4</t>
  </si>
  <si>
    <t>2.1.5 T</t>
  </si>
  <si>
    <t>5.1.1 B</t>
  </si>
  <si>
    <t>6.1.2</t>
  </si>
  <si>
    <t>5.1.2</t>
  </si>
  <si>
    <t>5.1.7</t>
  </si>
  <si>
    <t>2.1.5 B</t>
  </si>
  <si>
    <t>2.1.5 J</t>
  </si>
  <si>
    <t>6.1.2 B</t>
  </si>
  <si>
    <t>6.1.2 T</t>
  </si>
  <si>
    <t>1.1.0</t>
  </si>
  <si>
    <t>1.1.1</t>
  </si>
  <si>
    <t>1.1.2</t>
  </si>
  <si>
    <t>1.1.3</t>
  </si>
  <si>
    <t>1.1.3 B</t>
  </si>
  <si>
    <t xml:space="preserve">2.1.7 </t>
  </si>
  <si>
    <t xml:space="preserve">7.1.3 B / 7.1.4 </t>
  </si>
  <si>
    <t xml:space="preserve">                   FAAHFAAHINTA DAKHLIGA DAWLADDA EE CHAT-GA CUSUB IYO KII HORE </t>
  </si>
  <si>
    <t xml:space="preserve">                       KU NOQOSHADA MIISAANIYADDA SANNADKA 2015-KA </t>
  </si>
  <si>
    <t xml:space="preserve">             FAAHFAAHINTA TIRADA SHAQAALAHA RAYIDKA AH</t>
  </si>
  <si>
    <t>Staffing Numbers</t>
  </si>
  <si>
    <t>Grade</t>
  </si>
  <si>
    <t>Grade 1</t>
  </si>
  <si>
    <t>Grade 2</t>
  </si>
  <si>
    <t>Grade 3</t>
  </si>
  <si>
    <t>Grade 4</t>
  </si>
  <si>
    <t>Grade 5</t>
  </si>
  <si>
    <t>Grade 6</t>
  </si>
  <si>
    <t>La Taliye</t>
  </si>
  <si>
    <t>Agaasime</t>
  </si>
  <si>
    <t>Agaasime Waaxed</t>
  </si>
  <si>
    <t>Madax Qaybeed</t>
  </si>
  <si>
    <t>Fuliye</t>
  </si>
  <si>
    <t>Xoghayn/</t>
  </si>
  <si>
    <t>Adeegto</t>
  </si>
  <si>
    <t>Projection</t>
  </si>
  <si>
    <t>Guud</t>
  </si>
  <si>
    <t>Garsoore/G/D1aad</t>
  </si>
  <si>
    <t>Xisaabiye/Isuduwe</t>
  </si>
  <si>
    <t>Madax Xubin</t>
  </si>
  <si>
    <t>Waaradiye</t>
  </si>
  <si>
    <t>Gudoomiye</t>
  </si>
  <si>
    <t xml:space="preserve"> Maareye Garoon</t>
  </si>
  <si>
    <t>Bare dugsi sare</t>
  </si>
  <si>
    <t>Macallin H/Dhexe</t>
  </si>
  <si>
    <t>Waraabiye</t>
  </si>
  <si>
    <t xml:space="preserve">maxkamada </t>
  </si>
  <si>
    <t>Gudoomiye gobol</t>
  </si>
  <si>
    <t>ku xigeen gud.gobol</t>
  </si>
  <si>
    <t>Ilaaliye Deegaan</t>
  </si>
  <si>
    <t>racfaanka</t>
  </si>
  <si>
    <t>Gudoomiye Waxbar-</t>
  </si>
  <si>
    <t>Sheybaariste/umuliso</t>
  </si>
  <si>
    <t>Nurses/rajiiste</t>
  </si>
  <si>
    <t>Xisaabiye</t>
  </si>
  <si>
    <t>asho Gobol</t>
  </si>
  <si>
    <t>Kormeere/dhaqtar</t>
  </si>
  <si>
    <t>Farmisiishte</t>
  </si>
  <si>
    <t>Guud, H/guud</t>
  </si>
  <si>
    <t>Hanti-dhawrayaal</t>
  </si>
  <si>
    <t>Maamule cisbitaal</t>
  </si>
  <si>
    <t>Waacid</t>
  </si>
  <si>
    <t>Maareeye</t>
  </si>
  <si>
    <t>ku xigeeno Ag.guud</t>
  </si>
  <si>
    <t>Kaaliye Garsoore</t>
  </si>
  <si>
    <t>Xis.guud/H/guud</t>
  </si>
  <si>
    <t>Xeer ilaaliyayaal</t>
  </si>
  <si>
    <t>Madaxtooyada Pl (Shaqaale)</t>
  </si>
  <si>
    <t>Wasaaradda Cadaladda, Arri/diinta</t>
  </si>
  <si>
    <t xml:space="preserve">Wasaaradda Hawlaha Guud &amp; Gaadiidka </t>
  </si>
  <si>
    <t>Wasaaradd Dekedaha iyo Gaadiidka Bada</t>
  </si>
  <si>
    <t>Wasaaradda Sh/Shaqaalaha, Dhalinyarada &amp; Isport-ga</t>
  </si>
  <si>
    <t>Wasaaradda Warfaafinta, Isgaarsiinta,Hidaha &amp; Dhaqanka</t>
  </si>
  <si>
    <t>Wasaaradda Arr/Gudaha, D/hoose,Horumarinta Reer Miyiga</t>
  </si>
  <si>
    <t>Wasaaradda Hor. Haweenka, A/Qoyska</t>
  </si>
  <si>
    <t>Wasaaradda Kallumaysiga, Kh/Badda</t>
  </si>
  <si>
    <t>W/Dastuurka, Arrimaha Federalka iyo Demoqoradiyeynta</t>
  </si>
  <si>
    <t>Hay'adda Maalgashiga Putland</t>
  </si>
  <si>
    <t>Roondada Magalooyinka waaweyn</t>
  </si>
  <si>
    <t xml:space="preserve">Cashuurta kale ee Ganacsiga caalamiga ah </t>
  </si>
  <si>
    <t>Dareewal</t>
  </si>
  <si>
    <t>Karaani</t>
  </si>
  <si>
    <t>Dr. Cabdiweli Maxamed Cali Gaas</t>
  </si>
  <si>
    <t>Madaxweynaha Dawladda Puntland</t>
  </si>
  <si>
    <t>Sheybaarka Xoolaha iyo Cudurada dilaaca</t>
  </si>
  <si>
    <t>Mashruuca Cashuuraha Beriga</t>
  </si>
  <si>
    <t xml:space="preserve">                 lambar ( 010010)</t>
  </si>
  <si>
    <t xml:space="preserve">                                   lambar ( 010011)</t>
  </si>
  <si>
    <t xml:space="preserve">Qiyaas Bileed 2016   </t>
  </si>
  <si>
    <t>Miisaaniyadda 2016</t>
  </si>
  <si>
    <t>Miisaaniyadda sannadka 2016</t>
  </si>
  <si>
    <t>Dhacdada Sannadka 2015</t>
  </si>
  <si>
    <t>Miisaaniyada Sanadka 2015</t>
  </si>
  <si>
    <t xml:space="preserve">                                                                                   FAAHFAAHINTA DAKHLIGA DAWLADDA </t>
  </si>
  <si>
    <r>
      <t xml:space="preserve">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>MIISAANIYADDA SANNADKA 2016-KA</t>
    </r>
    <r>
      <rPr>
        <b/>
        <sz val="14"/>
        <color theme="1"/>
        <rFont val="Calibri"/>
        <family val="2"/>
        <scheme val="minor"/>
      </rPr>
      <t xml:space="preserve"> </t>
    </r>
  </si>
  <si>
    <t xml:space="preserve">Wasaaradda Maaliyadda </t>
  </si>
  <si>
    <t>Madaxqaybeed</t>
  </si>
  <si>
    <t>Mushahar</t>
  </si>
  <si>
    <t>Gunno</t>
  </si>
  <si>
    <t>Tiro</t>
  </si>
  <si>
    <t>darajadda</t>
  </si>
  <si>
    <t xml:space="preserve">Golaha Wakiiladda </t>
  </si>
  <si>
    <t>Xisaabiye/Audit</t>
  </si>
  <si>
    <t>Wasaaradda Amniga</t>
  </si>
  <si>
    <t xml:space="preserve">Wasaaradda Dekedaha </t>
  </si>
  <si>
    <t>Dallacaad</t>
  </si>
  <si>
    <t>Wasaradda Hawlaha Guud</t>
  </si>
  <si>
    <t xml:space="preserve">Ilaaliye </t>
  </si>
  <si>
    <t xml:space="preserve">Wasaradda Shaqada </t>
  </si>
  <si>
    <t xml:space="preserve">Wasaarada Arrimah gudaha </t>
  </si>
  <si>
    <t>Isim</t>
  </si>
  <si>
    <t>Nabadoon</t>
  </si>
  <si>
    <t xml:space="preserve">Wasaaradda Beeraha </t>
  </si>
  <si>
    <t>Ag Waaxeed</t>
  </si>
  <si>
    <t xml:space="preserve">Wasaaradda Duulista hawada </t>
  </si>
  <si>
    <t>Khidmadqaade</t>
  </si>
  <si>
    <t>Adeegto Ilaliye</t>
  </si>
  <si>
    <t xml:space="preserve">Ciidanka Booliska </t>
  </si>
  <si>
    <t xml:space="preserve">Ciidanka Madaxtooyadda </t>
  </si>
  <si>
    <t xml:space="preserve">Ciidanka Daraawiishta </t>
  </si>
  <si>
    <t>Raashin</t>
  </si>
  <si>
    <t xml:space="preserve">Hay'adaha </t>
  </si>
  <si>
    <t xml:space="preserve">      Qiyaas Sanadeed 2015</t>
  </si>
  <si>
    <t xml:space="preserve">      Qiyaas Sanadeed 2016</t>
  </si>
  <si>
    <t xml:space="preserve">                                SANNADKA 2016-KA</t>
  </si>
  <si>
    <t xml:space="preserve">     Tiro Shaqaale</t>
  </si>
  <si>
    <r>
      <t xml:space="preserve">         </t>
    </r>
    <r>
      <rPr>
        <b/>
        <sz val="20"/>
        <color theme="1"/>
        <rFont val="Calibri"/>
        <family val="2"/>
        <scheme val="minor"/>
      </rPr>
      <t>MIISAANIYADDA SANNADKA 2016-KA</t>
    </r>
    <r>
      <rPr>
        <b/>
        <sz val="14"/>
        <color theme="1"/>
        <rFont val="Calibri"/>
        <family val="2"/>
        <scheme val="minor"/>
      </rPr>
      <t xml:space="preserve"> </t>
    </r>
  </si>
  <si>
    <t xml:space="preserve">           FAAHFAAHINTA DAKHLIGA DAWLADDA </t>
  </si>
  <si>
    <r>
      <t xml:space="preserve">                                                                 </t>
    </r>
    <r>
      <rPr>
        <b/>
        <sz val="18"/>
        <color theme="1"/>
        <rFont val="Calibri"/>
        <family val="2"/>
        <scheme val="minor"/>
      </rPr>
      <t xml:space="preserve">  MIISAANIYADDA SANNADKA 2016-KA </t>
    </r>
  </si>
  <si>
    <t>SOO KOOBIDA KHARASHKA</t>
  </si>
  <si>
    <t>Fasaxa Diyaaradaha iyo Packing-ka</t>
  </si>
  <si>
    <t>Hawlgaladda Ciidanka iyo Gadashada Qalabka</t>
  </si>
  <si>
    <t xml:space="preserve">                     lambar ( 010036)</t>
  </si>
  <si>
    <t xml:space="preserve">                                 lambar ( 010038)</t>
  </si>
  <si>
    <t xml:space="preserve">                                    lambar ( 010039)</t>
  </si>
  <si>
    <t xml:space="preserve">                       lambar ( 010040)</t>
  </si>
  <si>
    <t xml:space="preserve">                         taliska CIIDANKA BOOLISKA</t>
  </si>
  <si>
    <t xml:space="preserve">                       lambar ( 010037)</t>
  </si>
  <si>
    <t xml:space="preserve">                             HAY'ADDA XIRIIRKA JAALIYADAHA</t>
  </si>
  <si>
    <t xml:space="preserve">                                       GARSOORKA DAWLADDA PUNTLAND</t>
  </si>
  <si>
    <t xml:space="preserve">                              lambar ( 010034)</t>
  </si>
  <si>
    <t xml:space="preserve">                                  lambar ( 010033)</t>
  </si>
  <si>
    <t xml:space="preserve">                                               lambar ( 010032)</t>
  </si>
  <si>
    <t>Garsoorka Puntland</t>
  </si>
  <si>
    <t xml:space="preserve">                FAAH-FAAHINTA KHARASH EE HAY'ADAHA DAWLADDA</t>
  </si>
  <si>
    <t xml:space="preserve">MIISAANIYADDA SANNADKA 2016-KA         </t>
  </si>
  <si>
    <t>Hay'adda Xiriirka jaaliyadaha Puntland</t>
  </si>
  <si>
    <t xml:space="preserve">Qiyaas Bileed 2016             </t>
  </si>
  <si>
    <t xml:space="preserve">Dekhliga Kale ee Canshuuraha Berriga </t>
  </si>
  <si>
    <t>Qiyaas Bileed 2016</t>
  </si>
  <si>
    <t>-</t>
  </si>
  <si>
    <r>
      <t xml:space="preserve">             </t>
    </r>
    <r>
      <rPr>
        <b/>
        <sz val="24"/>
        <rFont val="Arial"/>
        <family val="2"/>
      </rPr>
      <t>Miisaaniyadda Dawladda Puntland</t>
    </r>
  </si>
  <si>
    <t xml:space="preserve">                   MIISAANIYADDA DOWLADDA PUNTLAND</t>
  </si>
  <si>
    <t xml:space="preserve">                                   MAXKAMADA CIIDANKA QALABKA SIDA</t>
  </si>
  <si>
    <t xml:space="preserve">                                    taliska CIIDANKA ASLUUBTA</t>
  </si>
  <si>
    <t xml:space="preserve">                                taliska CIIDANKA DARAAWIISHTA</t>
  </si>
  <si>
    <t xml:space="preserve">                                Taliska CIIDANKA KUMAANDOOSKA</t>
  </si>
  <si>
    <t xml:space="preserve">                                    TALISKA CIIDANKA MADAXTOOYADDA</t>
  </si>
  <si>
    <t xml:space="preserve">                                  HAY'ADDA XUQUUQUL AADANAHA </t>
  </si>
  <si>
    <t xml:space="preserve">                                   HAY'ADDA MAALGASHIGA PUNTLAND</t>
  </si>
  <si>
    <t xml:space="preserve">                                  HAY'ADDA DARYEELKA BULSHADA</t>
  </si>
  <si>
    <t xml:space="preserve">                                  HAY'ADDA LA DAGAALANKA HIV/AIDS</t>
  </si>
  <si>
    <t xml:space="preserve">                                 HAY'ADDA HADMA</t>
  </si>
  <si>
    <t xml:space="preserve">                                 lambar ( 010025)</t>
  </si>
  <si>
    <t xml:space="preserve">                                     WAKAALADA MACDANKA IYO PATROLKA</t>
  </si>
  <si>
    <t xml:space="preserve">                                      GARYAQAANKA GUUD</t>
  </si>
  <si>
    <t xml:space="preserve">                                   lambar ( 010023)</t>
  </si>
  <si>
    <t xml:space="preserve">                                   HANTI-DHAWRKA GUUD </t>
  </si>
  <si>
    <t xml:space="preserve">                               lambar ( 010022)</t>
  </si>
  <si>
    <t xml:space="preserve">                                  wasaaradda dastuurka, arr. federalka iyo doq/ta</t>
  </si>
  <si>
    <t xml:space="preserve">                                   wasaaradda beeraha iyo waraabka</t>
  </si>
  <si>
    <t xml:space="preserve">                                           wasaaradda arrimaha gudaha iyo d/hoose</t>
  </si>
  <si>
    <t xml:space="preserve">                              wasaaradda warfaafinta</t>
  </si>
  <si>
    <t xml:space="preserve">                                  wasaaradda WAXBARASHA IYO TACLIINTA SARE</t>
  </si>
  <si>
    <t xml:space="preserve">                                         wasaaradda HAWLAHA GUUD IYO GAADIIDKA</t>
  </si>
  <si>
    <t xml:space="preserve">                                       wasaaradda XOOLAHA IYO XANAANADOODA </t>
  </si>
  <si>
    <t xml:space="preserve">                            wasaaradda AMNIGA</t>
  </si>
  <si>
    <t xml:space="preserve">                           lambar ( 010004)</t>
  </si>
  <si>
    <t xml:space="preserve">                           GOLAHA BAARLAMAANKA </t>
  </si>
  <si>
    <t xml:space="preserve">                      lambar ( 010002)</t>
  </si>
  <si>
    <t xml:space="preserve">                             Lambar ( 010001)</t>
  </si>
  <si>
    <t xml:space="preserve">                            MADAXTOOYADA PL</t>
  </si>
  <si>
    <t>Shirkadaha (Consulting Firms)</t>
  </si>
  <si>
    <t xml:space="preserve">Qalabynta </t>
  </si>
  <si>
    <t xml:space="preserve">Shirkadaha Habaynta Maaliyadda </t>
  </si>
  <si>
    <t>Maamulka iyo Mashaariicda</t>
  </si>
  <si>
    <t>Shirkadaha habaynta shaqalaha (Consulting Firms)</t>
  </si>
  <si>
    <t>Dhismayaasha</t>
  </si>
  <si>
    <t xml:space="preserve">Gadashada Gaadiidka </t>
  </si>
  <si>
    <t xml:space="preserve">Qalabaynta Xafiisyadda </t>
  </si>
  <si>
    <t xml:space="preserve">Qalabaynta </t>
  </si>
  <si>
    <t>Dhisid biyo Xireeno</t>
  </si>
  <si>
    <t>Shirkadaha habaynta shaqalaha (CSC)</t>
  </si>
  <si>
    <t>Hay'adda Qurbajoogta Puntland</t>
  </si>
  <si>
    <t>Wareejinta Hay'adaha gaar ah</t>
  </si>
  <si>
    <t>Qalabaynta</t>
  </si>
  <si>
    <t>Wareejinta Shirkadaha gaar ah</t>
  </si>
  <si>
    <t>Warejinta Shirkadah gaar ah iyo Lama Filanka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</si>
</sst>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[$$-409]* #,##0.00_ ;_-[$$-409]* \-#,##0.00\ ;_-[$$-409]* &quot;-&quot;??_ ;_-@_ "/>
    <numFmt numFmtId="167" formatCode="_-[$$-409]* #,##0_ ;_-[$$-409]* \-#,##0\ ;_-[$$-409]* &quot;-&quot;??_ ;_-@_ "/>
    <numFmt numFmtId="168" formatCode="_-[$$-409]* #,##0_ ;_-[$$-409]* \-#,##0\ ;_-[$$-409]* &quot;-&quot;_ ;_-@_ "/>
    <numFmt numFmtId="169" formatCode="_-* #,##0_-;\-* #,##0_-;_-* &quot;-&quot;??_-;_-@_-"/>
    <numFmt numFmtId="170" formatCode="_([$$-409]* #,##0.00_);_([$$-409]* \(#,##0.00\);_([$$-409]* &quot;-&quot;??_);_(@_)"/>
    <numFmt numFmtId="171" formatCode="0.0"/>
    <numFmt numFmtId="172" formatCode="_-* #,##0.0_-;\-* #,##0.0_-;_-* &quot;-&quot;??_-;_-@_-"/>
    <numFmt numFmtId="173" formatCode="_([$$-409]* #,##0_);_([$$-409]* \(#,##0\);_([$$-409]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3"/>
      <name val="Castellar"/>
      <family val="1"/>
    </font>
    <font>
      <sz val="10"/>
      <name val="Castellar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Castellar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stellar"/>
      <family val="1"/>
    </font>
    <font>
      <sz val="12"/>
      <color theme="1"/>
      <name val="Calibri"/>
      <family val="2"/>
      <scheme val="minor"/>
    </font>
    <font>
      <sz val="12"/>
      <name val="Castellar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9"/>
      <name val="Calibri"/>
      <family val="2"/>
      <scheme val="minor"/>
    </font>
    <font>
      <i/>
      <sz val="14"/>
      <name val="Times New Roman"/>
      <family val="1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name val="Arial"/>
      <family val="2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1" xfId="0" applyFont="1" applyBorder="1"/>
    <xf numFmtId="166" fontId="3" fillId="0" borderId="3" xfId="0" applyNumberFormat="1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3" fillId="0" borderId="3" xfId="1" applyNumberFormat="1" applyFont="1" applyBorder="1"/>
    <xf numFmtId="166" fontId="2" fillId="0" borderId="3" xfId="0" applyNumberFormat="1" applyFont="1" applyBorder="1"/>
    <xf numFmtId="166" fontId="2" fillId="0" borderId="3" xfId="1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6" fontId="2" fillId="0" borderId="3" xfId="0" applyNumberFormat="1" applyFont="1" applyBorder="1" applyAlignment="1">
      <alignment horizontal="center"/>
    </xf>
    <xf numFmtId="166" fontId="0" fillId="0" borderId="0" xfId="0" applyNumberFormat="1"/>
    <xf numFmtId="0" fontId="0" fillId="0" borderId="1" xfId="0" applyBorder="1"/>
    <xf numFmtId="166" fontId="2" fillId="0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6" fontId="5" fillId="0" borderId="0" xfId="0" applyNumberFormat="1" applyFont="1"/>
    <xf numFmtId="0" fontId="0" fillId="0" borderId="1" xfId="0" applyFont="1" applyBorder="1"/>
    <xf numFmtId="0" fontId="10" fillId="0" borderId="0" xfId="0" applyFont="1"/>
    <xf numFmtId="0" fontId="9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3" xfId="0" applyFont="1" applyBorder="1" applyAlignment="1"/>
    <xf numFmtId="0" fontId="6" fillId="0" borderId="1" xfId="0" applyFont="1" applyBorder="1" applyAlignment="1">
      <alignment horizontal="justify"/>
    </xf>
    <xf numFmtId="0" fontId="6" fillId="0" borderId="1" xfId="0" applyFont="1" applyBorder="1" applyAlignment="1">
      <alignment horizontal="center"/>
    </xf>
    <xf numFmtId="166" fontId="2" fillId="0" borderId="1" xfId="0" applyNumberFormat="1" applyFont="1" applyBorder="1"/>
    <xf numFmtId="0" fontId="12" fillId="0" borderId="1" xfId="0" applyFont="1" applyBorder="1" applyAlignment="1"/>
    <xf numFmtId="0" fontId="8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justify"/>
    </xf>
    <xf numFmtId="0" fontId="12" fillId="0" borderId="1" xfId="0" applyFont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Fill="1" applyAlignment="1">
      <alignment horizontal="center"/>
    </xf>
    <xf numFmtId="0" fontId="16" fillId="0" borderId="1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9" fillId="0" borderId="1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Border="1" applyAlignment="1">
      <alignment horizontal="justify" vertical="center"/>
    </xf>
    <xf numFmtId="0" fontId="23" fillId="0" borderId="0" xfId="0" applyFont="1" applyBorder="1"/>
    <xf numFmtId="0" fontId="26" fillId="0" borderId="1" xfId="0" applyFont="1" applyBorder="1" applyAlignment="1">
      <alignment horizontal="center"/>
    </xf>
    <xf numFmtId="0" fontId="3" fillId="0" borderId="0" xfId="0" applyFont="1" applyBorder="1"/>
    <xf numFmtId="0" fontId="27" fillId="0" borderId="1" xfId="0" applyFont="1" applyBorder="1"/>
    <xf numFmtId="0" fontId="28" fillId="0" borderId="1" xfId="0" applyFont="1" applyBorder="1"/>
    <xf numFmtId="0" fontId="25" fillId="0" borderId="1" xfId="0" applyFont="1" applyBorder="1"/>
    <xf numFmtId="0" fontId="0" fillId="0" borderId="1" xfId="0" applyBorder="1" applyAlignment="1">
      <alignment wrapText="1"/>
    </xf>
    <xf numFmtId="0" fontId="29" fillId="0" borderId="2" xfId="0" applyFont="1" applyBorder="1" applyAlignment="1">
      <alignment horizontal="center"/>
    </xf>
    <xf numFmtId="166" fontId="30" fillId="0" borderId="3" xfId="2" applyNumberFormat="1" applyFont="1" applyBorder="1"/>
    <xf numFmtId="0" fontId="30" fillId="0" borderId="1" xfId="0" applyFont="1" applyBorder="1"/>
    <xf numFmtId="0" fontId="30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3" xfId="0" applyFont="1" applyBorder="1" applyAlignment="1"/>
    <xf numFmtId="0" fontId="0" fillId="0" borderId="0" xfId="0" applyAlignment="1">
      <alignment wrapText="1"/>
    </xf>
    <xf numFmtId="166" fontId="0" fillId="0" borderId="1" xfId="0" applyNumberFormat="1" applyBorder="1"/>
    <xf numFmtId="0" fontId="25" fillId="0" borderId="1" xfId="0" applyFont="1" applyBorder="1" applyAlignment="1">
      <alignment horizontal="center" wrapText="1"/>
    </xf>
    <xf numFmtId="0" fontId="0" fillId="0" borderId="2" xfId="0" applyFont="1" applyBorder="1"/>
    <xf numFmtId="0" fontId="33" fillId="0" borderId="1" xfId="0" applyFont="1" applyBorder="1"/>
    <xf numFmtId="0" fontId="25" fillId="0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167" fontId="0" fillId="0" borderId="1" xfId="0" applyNumberFormat="1" applyBorder="1"/>
    <xf numFmtId="167" fontId="0" fillId="0" borderId="0" xfId="0" applyNumberFormat="1"/>
    <xf numFmtId="167" fontId="25" fillId="0" borderId="1" xfId="0" applyNumberFormat="1" applyFont="1" applyBorder="1"/>
    <xf numFmtId="0" fontId="0" fillId="0" borderId="2" xfId="0" applyBorder="1"/>
    <xf numFmtId="0" fontId="34" fillId="0" borderId="0" xfId="0" applyFont="1"/>
    <xf numFmtId="0" fontId="25" fillId="0" borderId="5" xfId="0" applyFont="1" applyBorder="1"/>
    <xf numFmtId="0" fontId="6" fillId="0" borderId="1" xfId="0" applyFont="1" applyBorder="1" applyAlignment="1">
      <alignment horizontal="justify" wrapText="1"/>
    </xf>
    <xf numFmtId="167" fontId="10" fillId="0" borderId="0" xfId="0" applyNumberFormat="1" applyFont="1"/>
    <xf numFmtId="167" fontId="5" fillId="0" borderId="0" xfId="0" applyNumberFormat="1" applyFont="1"/>
    <xf numFmtId="167" fontId="11" fillId="0" borderId="5" xfId="0" applyNumberFormat="1" applyFont="1" applyBorder="1" applyAlignment="1">
      <alignment horizontal="center" wrapText="1"/>
    </xf>
    <xf numFmtId="167" fontId="10" fillId="0" borderId="1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167" fontId="10" fillId="0" borderId="1" xfId="0" applyNumberFormat="1" applyFont="1" applyBorder="1"/>
    <xf numFmtId="167" fontId="11" fillId="0" borderId="1" xfId="0" applyNumberFormat="1" applyFont="1" applyBorder="1"/>
    <xf numFmtId="167" fontId="11" fillId="0" borderId="1" xfId="0" applyNumberFormat="1" applyFont="1" applyBorder="1" applyAlignment="1">
      <alignment horizontal="center" wrapText="1"/>
    </xf>
    <xf numFmtId="167" fontId="14" fillId="0" borderId="0" xfId="0" applyNumberFormat="1" applyFont="1"/>
    <xf numFmtId="167" fontId="15" fillId="0" borderId="0" xfId="0" applyNumberFormat="1" applyFont="1"/>
    <xf numFmtId="0" fontId="35" fillId="0" borderId="0" xfId="0" applyFont="1"/>
    <xf numFmtId="0" fontId="25" fillId="0" borderId="0" xfId="0" applyFont="1"/>
    <xf numFmtId="0" fontId="25" fillId="0" borderId="6" xfId="0" applyFont="1" applyFill="1" applyBorder="1"/>
    <xf numFmtId="168" fontId="25" fillId="0" borderId="1" xfId="0" applyNumberFormat="1" applyFont="1" applyBorder="1"/>
    <xf numFmtId="168" fontId="0" fillId="0" borderId="1" xfId="0" applyNumberFormat="1" applyBorder="1"/>
    <xf numFmtId="169" fontId="0" fillId="0" borderId="1" xfId="1" applyNumberFormat="1" applyFont="1" applyBorder="1"/>
    <xf numFmtId="168" fontId="0" fillId="0" borderId="1" xfId="0" applyNumberFormat="1" applyFont="1" applyBorder="1"/>
    <xf numFmtId="168" fontId="0" fillId="0" borderId="1" xfId="1" applyNumberFormat="1" applyFont="1" applyBorder="1"/>
    <xf numFmtId="165" fontId="25" fillId="0" borderId="1" xfId="1" applyFont="1" applyBorder="1"/>
    <xf numFmtId="169" fontId="25" fillId="0" borderId="1" xfId="1" applyNumberFormat="1" applyFont="1" applyBorder="1"/>
    <xf numFmtId="0" fontId="25" fillId="0" borderId="1" xfId="0" applyFont="1" applyBorder="1" applyAlignment="1">
      <alignment wrapText="1"/>
    </xf>
    <xf numFmtId="0" fontId="12" fillId="0" borderId="1" xfId="0" applyFont="1" applyFill="1" applyBorder="1"/>
    <xf numFmtId="0" fontId="11" fillId="0" borderId="1" xfId="0" applyFont="1" applyBorder="1" applyAlignment="1">
      <alignment horizontal="center" wrapText="1"/>
    </xf>
    <xf numFmtId="0" fontId="0" fillId="0" borderId="0" xfId="0" applyBorder="1"/>
    <xf numFmtId="168" fontId="0" fillId="0" borderId="0" xfId="0" applyNumberFormat="1" applyBorder="1"/>
    <xf numFmtId="169" fontId="0" fillId="0" borderId="0" xfId="1" applyNumberFormat="1" applyFont="1" applyBorder="1"/>
    <xf numFmtId="168" fontId="0" fillId="0" borderId="0" xfId="0" applyNumberFormat="1" applyFont="1" applyBorder="1"/>
    <xf numFmtId="168" fontId="0" fillId="0" borderId="0" xfId="0" applyNumberFormat="1" applyBorder="1" applyAlignment="1">
      <alignment horizontal="right"/>
    </xf>
    <xf numFmtId="0" fontId="10" fillId="0" borderId="0" xfId="0" applyNumberFormat="1" applyFont="1"/>
    <xf numFmtId="0" fontId="36" fillId="0" borderId="6" xfId="0" applyFont="1" applyBorder="1"/>
    <xf numFmtId="0" fontId="37" fillId="0" borderId="6" xfId="0" applyFont="1" applyBorder="1"/>
    <xf numFmtId="0" fontId="38" fillId="0" borderId="6" xfId="0" applyFont="1" applyBorder="1"/>
    <xf numFmtId="0" fontId="38" fillId="0" borderId="1" xfId="0" applyFont="1" applyBorder="1"/>
    <xf numFmtId="0" fontId="38" fillId="0" borderId="0" xfId="0" applyFont="1" applyBorder="1"/>
    <xf numFmtId="0" fontId="39" fillId="0" borderId="1" xfId="0" applyFont="1" applyFill="1" applyBorder="1"/>
    <xf numFmtId="0" fontId="36" fillId="0" borderId="1" xfId="0" applyFont="1" applyBorder="1"/>
    <xf numFmtId="0" fontId="39" fillId="0" borderId="6" xfId="0" applyFont="1" applyFill="1" applyBorder="1"/>
    <xf numFmtId="0" fontId="37" fillId="0" borderId="6" xfId="0" applyFont="1" applyFill="1" applyBorder="1"/>
    <xf numFmtId="0" fontId="10" fillId="0" borderId="0" xfId="0" applyFont="1" applyBorder="1"/>
    <xf numFmtId="0" fontId="6" fillId="0" borderId="0" xfId="0" applyFont="1" applyBorder="1"/>
    <xf numFmtId="167" fontId="11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6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left"/>
    </xf>
    <xf numFmtId="0" fontId="25" fillId="0" borderId="3" xfId="0" applyFont="1" applyBorder="1"/>
    <xf numFmtId="1" fontId="0" fillId="0" borderId="0" xfId="0" applyNumberFormat="1"/>
    <xf numFmtId="166" fontId="25" fillId="0" borderId="1" xfId="0" applyNumberFormat="1" applyFont="1" applyBorder="1"/>
    <xf numFmtId="169" fontId="0" fillId="0" borderId="0" xfId="1" applyNumberFormat="1" applyFont="1"/>
    <xf numFmtId="169" fontId="0" fillId="0" borderId="0" xfId="0" applyNumberFormat="1"/>
    <xf numFmtId="0" fontId="11" fillId="0" borderId="1" xfId="0" applyNumberFormat="1" applyFont="1" applyBorder="1" applyAlignment="1">
      <alignment horizontal="center" wrapText="1"/>
    </xf>
    <xf numFmtId="0" fontId="10" fillId="0" borderId="1" xfId="0" applyNumberFormat="1" applyFont="1" applyBorder="1"/>
    <xf numFmtId="168" fontId="10" fillId="0" borderId="1" xfId="0" applyNumberFormat="1" applyFont="1" applyBorder="1"/>
    <xf numFmtId="168" fontId="11" fillId="0" borderId="1" xfId="0" applyNumberFormat="1" applyFont="1" applyBorder="1" applyAlignment="1">
      <alignment horizontal="center"/>
    </xf>
    <xf numFmtId="168" fontId="11" fillId="0" borderId="1" xfId="0" applyNumberFormat="1" applyFont="1" applyBorder="1"/>
    <xf numFmtId="167" fontId="0" fillId="0" borderId="1" xfId="0" applyNumberFormat="1" applyFont="1" applyBorder="1"/>
    <xf numFmtId="0" fontId="16" fillId="0" borderId="1" xfId="0" applyFont="1" applyFill="1" applyBorder="1" applyAlignment="1">
      <alignment wrapText="1"/>
    </xf>
    <xf numFmtId="0" fontId="0" fillId="0" borderId="1" xfId="0" applyBorder="1" applyAlignment="1"/>
    <xf numFmtId="167" fontId="0" fillId="0" borderId="0" xfId="0" applyNumberFormat="1" applyBorder="1"/>
    <xf numFmtId="167" fontId="0" fillId="0" borderId="0" xfId="0" applyNumberFormat="1" applyBorder="1" applyAlignment="1">
      <alignment horizontal="right"/>
    </xf>
    <xf numFmtId="0" fontId="6" fillId="0" borderId="5" xfId="0" applyFont="1" applyBorder="1" applyAlignment="1">
      <alignment horizontal="center" wrapText="1"/>
    </xf>
    <xf numFmtId="167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right"/>
    </xf>
    <xf numFmtId="167" fontId="40" fillId="0" borderId="1" xfId="1" applyNumberFormat="1" applyFont="1" applyBorder="1"/>
    <xf numFmtId="0" fontId="0" fillId="0" borderId="5" xfId="0" applyBorder="1"/>
    <xf numFmtId="166" fontId="0" fillId="0" borderId="5" xfId="0" applyNumberFormat="1" applyBorder="1"/>
    <xf numFmtId="167" fontId="0" fillId="0" borderId="5" xfId="0" applyNumberFormat="1" applyBorder="1"/>
    <xf numFmtId="0" fontId="25" fillId="0" borderId="4" xfId="0" applyFont="1" applyBorder="1"/>
    <xf numFmtId="167" fontId="25" fillId="0" borderId="4" xfId="0" applyNumberFormat="1" applyFont="1" applyBorder="1"/>
    <xf numFmtId="0" fontId="41" fillId="0" borderId="1" xfId="0" applyFont="1" applyBorder="1"/>
    <xf numFmtId="0" fontId="10" fillId="0" borderId="1" xfId="0" applyFont="1" applyFill="1" applyBorder="1"/>
    <xf numFmtId="169" fontId="10" fillId="0" borderId="1" xfId="1" applyNumberFormat="1" applyFont="1" applyBorder="1"/>
    <xf numFmtId="169" fontId="10" fillId="0" borderId="1" xfId="1" applyNumberFormat="1" applyFont="1" applyFill="1" applyBorder="1"/>
    <xf numFmtId="0" fontId="0" fillId="0" borderId="1" xfId="0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7" fillId="0" borderId="0" xfId="0" applyFont="1"/>
    <xf numFmtId="0" fontId="39" fillId="0" borderId="1" xfId="0" applyFont="1" applyBorder="1"/>
    <xf numFmtId="0" fontId="42" fillId="0" borderId="5" xfId="0" applyFont="1" applyBorder="1"/>
    <xf numFmtId="0" fontId="42" fillId="0" borderId="5" xfId="0" applyFont="1" applyBorder="1" applyAlignment="1">
      <alignment horizontal="center"/>
    </xf>
    <xf numFmtId="0" fontId="43" fillId="0" borderId="5" xfId="0" applyFont="1" applyBorder="1"/>
    <xf numFmtId="0" fontId="39" fillId="0" borderId="5" xfId="0" applyFont="1" applyBorder="1"/>
    <xf numFmtId="0" fontId="42" fillId="0" borderId="7" xfId="0" applyFont="1" applyBorder="1"/>
    <xf numFmtId="0" fontId="42" fillId="0" borderId="7" xfId="0" applyFont="1" applyBorder="1" applyAlignment="1">
      <alignment horizontal="center"/>
    </xf>
    <xf numFmtId="0" fontId="39" fillId="0" borderId="7" xfId="0" applyFont="1" applyBorder="1"/>
    <xf numFmtId="0" fontId="39" fillId="0" borderId="4" xfId="0" applyFont="1" applyBorder="1"/>
    <xf numFmtId="0" fontId="42" fillId="0" borderId="4" xfId="0" applyFont="1" applyBorder="1"/>
    <xf numFmtId="0" fontId="44" fillId="0" borderId="1" xfId="0" applyFont="1" applyBorder="1"/>
    <xf numFmtId="165" fontId="45" fillId="0" borderId="1" xfId="1" applyFont="1" applyBorder="1"/>
    <xf numFmtId="0" fontId="37" fillId="0" borderId="1" xfId="0" applyFont="1" applyBorder="1"/>
    <xf numFmtId="0" fontId="42" fillId="0" borderId="1" xfId="0" applyFont="1" applyFill="1" applyBorder="1" applyAlignment="1">
      <alignment horizontal="center"/>
    </xf>
    <xf numFmtId="0" fontId="33" fillId="0" borderId="1" xfId="0" applyFont="1" applyBorder="1" applyAlignment="1">
      <alignment wrapText="1"/>
    </xf>
    <xf numFmtId="0" fontId="46" fillId="0" borderId="1" xfId="0" applyFont="1" applyBorder="1" applyAlignment="1">
      <alignment wrapText="1"/>
    </xf>
    <xf numFmtId="0" fontId="39" fillId="0" borderId="1" xfId="0" applyFont="1" applyBorder="1" applyAlignment="1">
      <alignment horizontal="center" wrapText="1"/>
    </xf>
    <xf numFmtId="0" fontId="47" fillId="0" borderId="0" xfId="0" applyFont="1"/>
    <xf numFmtId="0" fontId="42" fillId="0" borderId="1" xfId="0" applyFont="1" applyFill="1" applyBorder="1" applyAlignment="1">
      <alignment horizontal="right"/>
    </xf>
    <xf numFmtId="170" fontId="0" fillId="0" borderId="0" xfId="0" applyNumberFormat="1"/>
    <xf numFmtId="167" fontId="0" fillId="2" borderId="1" xfId="0" applyNumberFormat="1" applyFill="1" applyBorder="1"/>
    <xf numFmtId="0" fontId="48" fillId="0" borderId="0" xfId="0" applyFont="1"/>
    <xf numFmtId="165" fontId="0" fillId="0" borderId="1" xfId="1" applyFont="1" applyBorder="1"/>
    <xf numFmtId="169" fontId="25" fillId="0" borderId="1" xfId="0" applyNumberFormat="1" applyFont="1" applyBorder="1"/>
    <xf numFmtId="171" fontId="25" fillId="0" borderId="1" xfId="0" applyNumberFormat="1" applyFont="1" applyBorder="1"/>
    <xf numFmtId="43" fontId="25" fillId="0" borderId="1" xfId="0" applyNumberFormat="1" applyFont="1" applyBorder="1"/>
    <xf numFmtId="169" fontId="0" fillId="0" borderId="1" xfId="0" applyNumberFormat="1" applyBorder="1"/>
    <xf numFmtId="172" fontId="25" fillId="0" borderId="1" xfId="1" applyNumberFormat="1" applyFont="1" applyBorder="1"/>
    <xf numFmtId="165" fontId="0" fillId="0" borderId="0" xfId="0" applyNumberFormat="1"/>
    <xf numFmtId="167" fontId="11" fillId="0" borderId="0" xfId="0" applyNumberFormat="1" applyFont="1" applyFill="1" applyBorder="1"/>
    <xf numFmtId="43" fontId="0" fillId="0" borderId="0" xfId="0" applyNumberFormat="1"/>
    <xf numFmtId="169" fontId="39" fillId="0" borderId="3" xfId="1" applyNumberFormat="1" applyFont="1" applyFill="1" applyBorder="1" applyAlignment="1">
      <alignment horizontal="center"/>
    </xf>
    <xf numFmtId="0" fontId="51" fillId="0" borderId="0" xfId="0" applyFont="1"/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52" fillId="0" borderId="0" xfId="0" applyFont="1"/>
    <xf numFmtId="173" fontId="10" fillId="0" borderId="1" xfId="0" applyNumberFormat="1" applyFont="1" applyBorder="1"/>
    <xf numFmtId="0" fontId="10" fillId="0" borderId="1" xfId="0" applyFont="1" applyBorder="1" applyAlignment="1">
      <alignment horizontal="right"/>
    </xf>
    <xf numFmtId="173" fontId="11" fillId="0" borderId="1" xfId="0" applyNumberFormat="1" applyFont="1" applyBorder="1"/>
    <xf numFmtId="0" fontId="11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169" fontId="11" fillId="0" borderId="1" xfId="1" applyNumberFormat="1" applyFont="1" applyBorder="1"/>
    <xf numFmtId="0" fontId="0" fillId="0" borderId="1" xfId="0" applyFill="1" applyBorder="1"/>
    <xf numFmtId="0" fontId="25" fillId="0" borderId="5" xfId="0" applyFont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03"/>
  <sheetViews>
    <sheetView topLeftCell="A107" workbookViewId="0">
      <selection activeCell="D134" sqref="D134"/>
    </sheetView>
  </sheetViews>
  <sheetFormatPr defaultRowHeight="12.75" x14ac:dyDescent="0.2"/>
  <cols>
    <col min="1" max="1" width="9.140625" style="19" customWidth="1"/>
    <col min="2" max="2" width="44.5703125" style="19" customWidth="1"/>
    <col min="3" max="3" width="16.28515625" style="96" customWidth="1"/>
    <col min="4" max="4" width="15.140625" style="96" customWidth="1"/>
    <col min="5" max="5" width="12.85546875" style="96" customWidth="1"/>
    <col min="6" max="16384" width="9.140625" style="19"/>
  </cols>
  <sheetData>
    <row r="1" spans="1:5" x14ac:dyDescent="0.2">
      <c r="D1" s="125"/>
      <c r="E1" s="125">
        <v>7</v>
      </c>
    </row>
    <row r="2" spans="1:5" ht="20.100000000000001" customHeight="1" x14ac:dyDescent="0.25">
      <c r="A2" s="45" t="s">
        <v>764</v>
      </c>
      <c r="B2" s="46"/>
    </row>
    <row r="3" spans="1:5" ht="20.100000000000001" customHeight="1" x14ac:dyDescent="0.25">
      <c r="A3" s="45"/>
      <c r="B3" s="47" t="s">
        <v>793</v>
      </c>
    </row>
    <row r="4" spans="1:5" ht="20.100000000000001" customHeight="1" x14ac:dyDescent="0.25">
      <c r="A4" s="48"/>
      <c r="B4" s="47" t="s">
        <v>792</v>
      </c>
      <c r="C4" s="97"/>
    </row>
    <row r="5" spans="1:5" ht="20.100000000000001" customHeight="1" x14ac:dyDescent="0.2"/>
    <row r="6" spans="1:5" ht="24" customHeight="1" x14ac:dyDescent="0.2">
      <c r="A6" s="160" t="s">
        <v>538</v>
      </c>
      <c r="B6" s="22" t="s">
        <v>0</v>
      </c>
      <c r="C6" s="98" t="s">
        <v>704</v>
      </c>
      <c r="D6" s="98" t="s">
        <v>702</v>
      </c>
      <c r="E6" s="104" t="s">
        <v>761</v>
      </c>
    </row>
    <row r="7" spans="1:5" ht="21.6" customHeight="1" x14ac:dyDescent="0.2">
      <c r="A7" s="24">
        <v>21</v>
      </c>
      <c r="B7" s="6" t="s">
        <v>511</v>
      </c>
      <c r="C7" s="99"/>
      <c r="D7" s="100"/>
      <c r="E7" s="102"/>
    </row>
    <row r="8" spans="1:5" ht="20.100000000000001" customHeight="1" x14ac:dyDescent="0.2">
      <c r="A8" s="24">
        <v>211</v>
      </c>
      <c r="B8" s="28" t="s">
        <v>6</v>
      </c>
      <c r="C8" s="101"/>
      <c r="D8" s="101"/>
      <c r="E8" s="102"/>
    </row>
    <row r="9" spans="1:5" ht="20.100000000000001" customHeight="1" x14ac:dyDescent="0.2">
      <c r="A9" s="29">
        <v>21101</v>
      </c>
      <c r="B9" s="30" t="s">
        <v>22</v>
      </c>
      <c r="C9" s="99">
        <v>205862</v>
      </c>
      <c r="D9" s="99">
        <v>435976</v>
      </c>
      <c r="E9" s="102">
        <f t="shared" ref="E9:E14" si="0">D9/12</f>
        <v>36331.333333333336</v>
      </c>
    </row>
    <row r="10" spans="1:5" ht="20.100000000000001" customHeight="1" x14ac:dyDescent="0.2">
      <c r="A10" s="29">
        <v>21102</v>
      </c>
      <c r="B10" s="30" t="s">
        <v>23</v>
      </c>
      <c r="C10" s="99">
        <v>0</v>
      </c>
      <c r="D10" s="99">
        <v>0</v>
      </c>
      <c r="E10" s="102">
        <f t="shared" si="0"/>
        <v>0</v>
      </c>
    </row>
    <row r="11" spans="1:5" ht="20.100000000000001" customHeight="1" x14ac:dyDescent="0.2">
      <c r="A11" s="29">
        <v>21103</v>
      </c>
      <c r="B11" s="30" t="s">
        <v>584</v>
      </c>
      <c r="C11" s="99">
        <v>116024</v>
      </c>
      <c r="D11" s="99">
        <v>107040</v>
      </c>
      <c r="E11" s="102">
        <f t="shared" si="0"/>
        <v>8920</v>
      </c>
    </row>
    <row r="12" spans="1:5" ht="20.100000000000001" customHeight="1" x14ac:dyDescent="0.2">
      <c r="A12" s="29">
        <v>21104</v>
      </c>
      <c r="B12" s="30" t="s">
        <v>512</v>
      </c>
      <c r="C12" s="99">
        <v>356380</v>
      </c>
      <c r="D12" s="99">
        <v>351972</v>
      </c>
      <c r="E12" s="102">
        <f t="shared" si="0"/>
        <v>29331</v>
      </c>
    </row>
    <row r="13" spans="1:5" ht="20.100000000000001" customHeight="1" x14ac:dyDescent="0.2">
      <c r="A13" s="29">
        <v>21105</v>
      </c>
      <c r="B13" s="30" t="s">
        <v>571</v>
      </c>
      <c r="C13" s="99">
        <v>175360</v>
      </c>
      <c r="D13" s="99">
        <v>175360</v>
      </c>
      <c r="E13" s="102">
        <f t="shared" si="0"/>
        <v>14613.333333333334</v>
      </c>
    </row>
    <row r="14" spans="1:5" ht="20.100000000000001" customHeight="1" x14ac:dyDescent="0.2">
      <c r="A14" s="29"/>
      <c r="B14" s="30" t="s">
        <v>352</v>
      </c>
      <c r="C14" s="100">
        <f>SUM(C9:C13)</f>
        <v>853626</v>
      </c>
      <c r="D14" s="100">
        <f>SUM(D9:D13)</f>
        <v>1070348</v>
      </c>
      <c r="E14" s="103">
        <f t="shared" si="0"/>
        <v>89195.666666666672</v>
      </c>
    </row>
    <row r="15" spans="1:5" ht="20.100000000000001" customHeight="1" x14ac:dyDescent="0.2">
      <c r="A15" s="24">
        <v>22</v>
      </c>
      <c r="B15" s="25" t="s">
        <v>7</v>
      </c>
      <c r="C15" s="99"/>
      <c r="D15" s="100"/>
      <c r="E15" s="102"/>
    </row>
    <row r="16" spans="1:5" ht="20.100000000000001" customHeight="1" x14ac:dyDescent="0.2">
      <c r="A16" s="24">
        <v>221</v>
      </c>
      <c r="B16" s="28" t="s">
        <v>533</v>
      </c>
      <c r="C16" s="99"/>
      <c r="D16" s="100"/>
      <c r="E16" s="102"/>
    </row>
    <row r="17" spans="1:5" ht="20.100000000000001" customHeight="1" x14ac:dyDescent="0.2">
      <c r="A17" s="26">
        <v>22101</v>
      </c>
      <c r="B17" s="34" t="s">
        <v>16</v>
      </c>
      <c r="C17" s="102">
        <v>32000.04</v>
      </c>
      <c r="D17" s="102">
        <v>32000.04</v>
      </c>
      <c r="E17" s="102">
        <f>D17/12</f>
        <v>2666.67</v>
      </c>
    </row>
    <row r="18" spans="1:5" ht="20.100000000000001" customHeight="1" x14ac:dyDescent="0.2">
      <c r="A18" s="26">
        <v>22102</v>
      </c>
      <c r="B18" s="34" t="s">
        <v>513</v>
      </c>
      <c r="C18" s="102">
        <v>93120</v>
      </c>
      <c r="D18" s="102">
        <v>93120</v>
      </c>
      <c r="E18" s="102">
        <f t="shared" ref="E18:E39" si="1">D18/12</f>
        <v>7760</v>
      </c>
    </row>
    <row r="19" spans="1:5" ht="20.100000000000001" customHeight="1" x14ac:dyDescent="0.2">
      <c r="A19" s="26">
        <v>22103</v>
      </c>
      <c r="B19" s="34" t="s">
        <v>14</v>
      </c>
      <c r="C19" s="102">
        <v>362485.94</v>
      </c>
      <c r="D19" s="102">
        <v>253004</v>
      </c>
      <c r="E19" s="102">
        <f t="shared" si="1"/>
        <v>21083.666666666668</v>
      </c>
    </row>
    <row r="20" spans="1:5" ht="20.100000000000001" customHeight="1" x14ac:dyDescent="0.2">
      <c r="A20" s="26">
        <v>22104</v>
      </c>
      <c r="B20" s="34" t="s">
        <v>15</v>
      </c>
      <c r="C20" s="102">
        <v>270000</v>
      </c>
      <c r="D20" s="102">
        <v>528000</v>
      </c>
      <c r="E20" s="102">
        <f t="shared" si="1"/>
        <v>44000</v>
      </c>
    </row>
    <row r="21" spans="1:5" ht="20.100000000000001" customHeight="1" x14ac:dyDescent="0.2">
      <c r="A21" s="26">
        <v>22105</v>
      </c>
      <c r="B21" s="34" t="s">
        <v>17</v>
      </c>
      <c r="C21" s="102">
        <v>0</v>
      </c>
      <c r="D21" s="102">
        <v>0</v>
      </c>
      <c r="E21" s="102">
        <f t="shared" si="1"/>
        <v>0</v>
      </c>
    </row>
    <row r="22" spans="1:5" ht="20.100000000000001" customHeight="1" x14ac:dyDescent="0.2">
      <c r="A22" s="26">
        <v>22106</v>
      </c>
      <c r="B22" s="34" t="s">
        <v>1</v>
      </c>
      <c r="C22" s="102">
        <v>49440</v>
      </c>
      <c r="D22" s="102">
        <v>49440</v>
      </c>
      <c r="E22" s="102">
        <f t="shared" si="1"/>
        <v>4120</v>
      </c>
    </row>
    <row r="23" spans="1:5" ht="20.100000000000001" customHeight="1" x14ac:dyDescent="0.2">
      <c r="A23" s="26">
        <v>22107</v>
      </c>
      <c r="B23" s="34" t="s">
        <v>19</v>
      </c>
      <c r="C23" s="102">
        <v>0</v>
      </c>
      <c r="D23" s="102">
        <v>36367</v>
      </c>
      <c r="E23" s="102">
        <f t="shared" si="1"/>
        <v>3030.5833333333335</v>
      </c>
    </row>
    <row r="24" spans="1:5" ht="20.100000000000001" customHeight="1" x14ac:dyDescent="0.2">
      <c r="A24" s="26">
        <v>22108</v>
      </c>
      <c r="B24" s="34" t="s">
        <v>18</v>
      </c>
      <c r="C24" s="102">
        <v>1117504.04</v>
      </c>
      <c r="D24" s="102">
        <v>1147500</v>
      </c>
      <c r="E24" s="102">
        <f t="shared" si="1"/>
        <v>95625</v>
      </c>
    </row>
    <row r="25" spans="1:5" ht="20.100000000000001" customHeight="1" x14ac:dyDescent="0.2">
      <c r="A25" s="26">
        <v>22111</v>
      </c>
      <c r="B25" s="34" t="s">
        <v>20</v>
      </c>
      <c r="C25" s="102">
        <v>97599.959999999992</v>
      </c>
      <c r="D25" s="102">
        <f>97599.96+12000</f>
        <v>109599.96</v>
      </c>
      <c r="E25" s="102">
        <f t="shared" si="1"/>
        <v>9133.33</v>
      </c>
    </row>
    <row r="26" spans="1:5" ht="20.100000000000001" customHeight="1" x14ac:dyDescent="0.2">
      <c r="A26" s="26">
        <v>22112</v>
      </c>
      <c r="B26" s="34" t="s">
        <v>514</v>
      </c>
      <c r="C26" s="102">
        <v>189200.04</v>
      </c>
      <c r="D26" s="102">
        <v>189200.04</v>
      </c>
      <c r="E26" s="102">
        <f t="shared" si="1"/>
        <v>15766.67</v>
      </c>
    </row>
    <row r="27" spans="1:5" ht="20.100000000000001" customHeight="1" x14ac:dyDescent="0.2">
      <c r="A27" s="26">
        <v>22113</v>
      </c>
      <c r="B27" s="34" t="s">
        <v>21</v>
      </c>
      <c r="C27" s="102">
        <v>48000</v>
      </c>
      <c r="D27" s="102">
        <v>108000</v>
      </c>
      <c r="E27" s="102">
        <f t="shared" si="1"/>
        <v>9000</v>
      </c>
    </row>
    <row r="28" spans="1:5" ht="20.100000000000001" customHeight="1" x14ac:dyDescent="0.2">
      <c r="A28" s="35">
        <v>222</v>
      </c>
      <c r="B28" s="35" t="s">
        <v>8</v>
      </c>
      <c r="C28" s="102">
        <v>0</v>
      </c>
      <c r="D28" s="102">
        <v>0</v>
      </c>
      <c r="E28" s="102">
        <f t="shared" si="1"/>
        <v>0</v>
      </c>
    </row>
    <row r="29" spans="1:5" ht="20.100000000000001" customHeight="1" x14ac:dyDescent="0.2">
      <c r="A29" s="26">
        <v>22201</v>
      </c>
      <c r="B29" s="34" t="s">
        <v>515</v>
      </c>
      <c r="C29" s="102">
        <v>48000</v>
      </c>
      <c r="D29" s="102">
        <v>48000</v>
      </c>
      <c r="E29" s="102">
        <f t="shared" si="1"/>
        <v>4000</v>
      </c>
    </row>
    <row r="30" spans="1:5" ht="20.100000000000001" customHeight="1" x14ac:dyDescent="0.2">
      <c r="A30" s="26">
        <v>22202</v>
      </c>
      <c r="B30" s="34" t="s">
        <v>516</v>
      </c>
      <c r="C30" s="102">
        <v>44799.96</v>
      </c>
      <c r="D30" s="102">
        <v>44799.96</v>
      </c>
      <c r="E30" s="102">
        <f t="shared" si="1"/>
        <v>3733.33</v>
      </c>
    </row>
    <row r="31" spans="1:5" ht="20.100000000000001" customHeight="1" x14ac:dyDescent="0.2">
      <c r="A31" s="26"/>
      <c r="B31" s="36" t="s">
        <v>353</v>
      </c>
      <c r="C31" s="103">
        <f>SUM(C17:C30)</f>
        <v>2352149.98</v>
      </c>
      <c r="D31" s="103">
        <f>SUM(D17:D30)</f>
        <v>2639031</v>
      </c>
      <c r="E31" s="103">
        <f t="shared" si="1"/>
        <v>219919.25</v>
      </c>
    </row>
    <row r="32" spans="1:5" ht="20.100000000000001" customHeight="1" x14ac:dyDescent="0.2">
      <c r="A32" s="27">
        <v>272</v>
      </c>
      <c r="B32" s="41" t="s">
        <v>29</v>
      </c>
      <c r="C32" s="103"/>
      <c r="D32" s="103"/>
      <c r="E32" s="102">
        <f t="shared" si="1"/>
        <v>0</v>
      </c>
    </row>
    <row r="33" spans="1:5" ht="20.100000000000001" customHeight="1" x14ac:dyDescent="0.2">
      <c r="A33" s="42">
        <v>27201</v>
      </c>
      <c r="B33" s="43" t="s">
        <v>355</v>
      </c>
      <c r="C33" s="102">
        <v>126000</v>
      </c>
      <c r="D33" s="102">
        <v>240000</v>
      </c>
      <c r="E33" s="102">
        <f t="shared" si="1"/>
        <v>20000</v>
      </c>
    </row>
    <row r="34" spans="1:5" ht="20.100000000000001" customHeight="1" x14ac:dyDescent="0.2">
      <c r="A34" s="42">
        <v>27202</v>
      </c>
      <c r="B34" s="43" t="s">
        <v>356</v>
      </c>
      <c r="C34" s="102">
        <v>160000</v>
      </c>
      <c r="D34" s="102">
        <v>537600</v>
      </c>
      <c r="E34" s="102">
        <f t="shared" si="1"/>
        <v>44800</v>
      </c>
    </row>
    <row r="35" spans="1:5" ht="20.100000000000001" customHeight="1" x14ac:dyDescent="0.2">
      <c r="A35" s="88">
        <v>282</v>
      </c>
      <c r="B35" s="35" t="s">
        <v>808</v>
      </c>
      <c r="C35" s="103">
        <v>0</v>
      </c>
      <c r="D35" s="103">
        <v>0</v>
      </c>
      <c r="E35" s="102">
        <f t="shared" si="1"/>
        <v>0</v>
      </c>
    </row>
    <row r="36" spans="1:5" ht="20.100000000000001" customHeight="1" x14ac:dyDescent="0.2">
      <c r="A36" s="42">
        <v>28203</v>
      </c>
      <c r="B36" s="43" t="s">
        <v>794</v>
      </c>
      <c r="C36" s="102">
        <v>0</v>
      </c>
      <c r="D36" s="102">
        <v>953366</v>
      </c>
      <c r="E36" s="102">
        <f t="shared" si="1"/>
        <v>79447.166666666672</v>
      </c>
    </row>
    <row r="37" spans="1:5" ht="20.100000000000001" customHeight="1" x14ac:dyDescent="0.2">
      <c r="A37" s="88">
        <v>311</v>
      </c>
      <c r="B37" s="41" t="s">
        <v>31</v>
      </c>
      <c r="C37" s="103">
        <v>0</v>
      </c>
      <c r="D37" s="103">
        <v>0</v>
      </c>
      <c r="E37" s="102">
        <f t="shared" si="1"/>
        <v>0</v>
      </c>
    </row>
    <row r="38" spans="1:5" ht="20.100000000000001" customHeight="1" x14ac:dyDescent="0.2">
      <c r="A38" s="42">
        <v>31110</v>
      </c>
      <c r="B38" s="43" t="s">
        <v>795</v>
      </c>
      <c r="C38" s="102">
        <v>0</v>
      </c>
      <c r="D38" s="102">
        <v>75000</v>
      </c>
      <c r="E38" s="102">
        <f t="shared" si="1"/>
        <v>6250</v>
      </c>
    </row>
    <row r="39" spans="1:5" ht="20.100000000000001" customHeight="1" x14ac:dyDescent="0.2">
      <c r="A39" s="42"/>
      <c r="B39" s="35" t="s">
        <v>352</v>
      </c>
      <c r="C39" s="103">
        <f>SUM(C33:C38)</f>
        <v>286000</v>
      </c>
      <c r="D39" s="103">
        <f>SUM(D33:D38)</f>
        <v>1805966</v>
      </c>
      <c r="E39" s="103">
        <f t="shared" si="1"/>
        <v>150497.16666666666</v>
      </c>
    </row>
    <row r="40" spans="1:5" ht="20.100000000000001" customHeight="1" x14ac:dyDescent="0.2">
      <c r="A40" s="32"/>
      <c r="B40" s="77" t="s">
        <v>354</v>
      </c>
      <c r="C40" s="103">
        <f>C31+C14+C39</f>
        <v>3491775.98</v>
      </c>
      <c r="D40" s="103">
        <f>D31+D14+D39</f>
        <v>5515345</v>
      </c>
      <c r="E40" s="103">
        <f>E31+E14+E39</f>
        <v>459612.08333333337</v>
      </c>
    </row>
    <row r="41" spans="1:5" ht="12.75" customHeight="1" x14ac:dyDescent="0.2">
      <c r="A41" s="135"/>
      <c r="B41" s="136"/>
      <c r="C41" s="137"/>
      <c r="D41" s="137"/>
      <c r="E41" s="137"/>
    </row>
    <row r="42" spans="1:5" x14ac:dyDescent="0.2">
      <c r="E42" s="125">
        <v>8</v>
      </c>
    </row>
    <row r="43" spans="1:5" x14ac:dyDescent="0.2">
      <c r="D43" s="125"/>
      <c r="E43" s="125"/>
    </row>
    <row r="44" spans="1:5" ht="25.7" customHeight="1" x14ac:dyDescent="0.25">
      <c r="A44" s="45" t="s">
        <v>764</v>
      </c>
      <c r="B44" s="46"/>
    </row>
    <row r="45" spans="1:5" ht="25.7" customHeight="1" x14ac:dyDescent="0.25">
      <c r="A45" s="45"/>
      <c r="B45" s="47" t="s">
        <v>790</v>
      </c>
    </row>
    <row r="46" spans="1:5" ht="25.7" customHeight="1" x14ac:dyDescent="0.25">
      <c r="A46" s="48"/>
      <c r="B46" s="47" t="s">
        <v>791</v>
      </c>
      <c r="C46" s="97"/>
    </row>
    <row r="47" spans="1:5" ht="25.7" customHeight="1" x14ac:dyDescent="0.2"/>
    <row r="48" spans="1:5" ht="25.7" customHeight="1" x14ac:dyDescent="0.2"/>
    <row r="49" spans="1:5" ht="23.45" customHeight="1" x14ac:dyDescent="0.2">
      <c r="A49" s="21" t="s">
        <v>5</v>
      </c>
      <c r="B49" s="22" t="s">
        <v>0</v>
      </c>
      <c r="C49" s="98" t="s">
        <v>704</v>
      </c>
      <c r="D49" s="98" t="s">
        <v>702</v>
      </c>
      <c r="E49" s="104" t="s">
        <v>761</v>
      </c>
    </row>
    <row r="50" spans="1:5" ht="23.45" customHeight="1" x14ac:dyDescent="0.2">
      <c r="A50" s="24">
        <v>21</v>
      </c>
      <c r="B50" s="6" t="s">
        <v>511</v>
      </c>
      <c r="C50" s="99"/>
      <c r="D50" s="100"/>
      <c r="E50" s="102"/>
    </row>
    <row r="51" spans="1:5" ht="23.45" customHeight="1" x14ac:dyDescent="0.2">
      <c r="A51" s="24">
        <v>211</v>
      </c>
      <c r="B51" s="28" t="s">
        <v>6</v>
      </c>
      <c r="C51" s="101"/>
      <c r="D51" s="101"/>
      <c r="E51" s="102"/>
    </row>
    <row r="52" spans="1:5" ht="23.45" customHeight="1" x14ac:dyDescent="0.2">
      <c r="A52" s="29">
        <v>21101</v>
      </c>
      <c r="B52" s="30" t="s">
        <v>22</v>
      </c>
      <c r="C52" s="99">
        <v>617333.9</v>
      </c>
      <c r="D52" s="99">
        <v>632014</v>
      </c>
      <c r="E52" s="102">
        <f>D52/12</f>
        <v>52667.833333333336</v>
      </c>
    </row>
    <row r="53" spans="1:5" ht="23.45" customHeight="1" x14ac:dyDescent="0.2">
      <c r="A53" s="29">
        <v>21102</v>
      </c>
      <c r="B53" s="30" t="s">
        <v>23</v>
      </c>
      <c r="C53" s="99">
        <v>0</v>
      </c>
      <c r="D53" s="99">
        <v>0</v>
      </c>
      <c r="E53" s="102">
        <f>D53/12</f>
        <v>0</v>
      </c>
    </row>
    <row r="54" spans="1:5" ht="23.45" customHeight="1" x14ac:dyDescent="0.2">
      <c r="A54" s="29">
        <v>21103</v>
      </c>
      <c r="B54" s="30" t="s">
        <v>584</v>
      </c>
      <c r="C54" s="99">
        <v>204831</v>
      </c>
      <c r="D54" s="99">
        <v>205368</v>
      </c>
      <c r="E54" s="102">
        <f>D54/12</f>
        <v>17114</v>
      </c>
    </row>
    <row r="55" spans="1:5" ht="23.45" customHeight="1" x14ac:dyDescent="0.2">
      <c r="A55" s="29">
        <v>21104</v>
      </c>
      <c r="B55" s="30" t="s">
        <v>512</v>
      </c>
      <c r="C55" s="99">
        <v>291058.28000000003</v>
      </c>
      <c r="D55" s="99">
        <v>822597.31200000003</v>
      </c>
      <c r="E55" s="102">
        <f>D55/12</f>
        <v>68549.775999999998</v>
      </c>
    </row>
    <row r="56" spans="1:5" ht="23.45" customHeight="1" x14ac:dyDescent="0.2">
      <c r="A56" s="29">
        <v>21105</v>
      </c>
      <c r="B56" s="30" t="s">
        <v>571</v>
      </c>
      <c r="C56" s="99">
        <v>67320.239999999991</v>
      </c>
      <c r="D56" s="99">
        <v>67320</v>
      </c>
      <c r="E56" s="102">
        <f>D56/12</f>
        <v>5610</v>
      </c>
    </row>
    <row r="57" spans="1:5" ht="23.45" customHeight="1" x14ac:dyDescent="0.2">
      <c r="A57" s="29"/>
      <c r="B57" s="30" t="s">
        <v>352</v>
      </c>
      <c r="C57" s="100">
        <f>SUM(C52:C56)</f>
        <v>1180543.4200000002</v>
      </c>
      <c r="D57" s="100">
        <f>SUM(D52:D56)</f>
        <v>1727299.3119999999</v>
      </c>
      <c r="E57" s="100">
        <f>SUM(E52:E56)</f>
        <v>143941.60933333333</v>
      </c>
    </row>
    <row r="58" spans="1:5" ht="23.45" customHeight="1" x14ac:dyDescent="0.2">
      <c r="A58" s="24">
        <v>22</v>
      </c>
      <c r="B58" s="25" t="s">
        <v>7</v>
      </c>
      <c r="C58" s="99"/>
      <c r="D58" s="100"/>
      <c r="E58" s="102">
        <f>D58/6</f>
        <v>0</v>
      </c>
    </row>
    <row r="59" spans="1:5" ht="23.45" customHeight="1" x14ac:dyDescent="0.2">
      <c r="A59" s="24">
        <v>221</v>
      </c>
      <c r="B59" s="28" t="s">
        <v>533</v>
      </c>
      <c r="C59" s="99"/>
      <c r="D59" s="100"/>
      <c r="E59" s="102">
        <f>D59/6</f>
        <v>0</v>
      </c>
    </row>
    <row r="60" spans="1:5" ht="23.45" customHeight="1" x14ac:dyDescent="0.2">
      <c r="A60" s="26">
        <v>22101</v>
      </c>
      <c r="B60" s="34" t="s">
        <v>16</v>
      </c>
      <c r="C60" s="102">
        <v>12084</v>
      </c>
      <c r="D60" s="102">
        <v>12084</v>
      </c>
      <c r="E60" s="102">
        <f>D60/12</f>
        <v>1007</v>
      </c>
    </row>
    <row r="61" spans="1:5" ht="23.45" customHeight="1" x14ac:dyDescent="0.2">
      <c r="A61" s="26">
        <v>22102</v>
      </c>
      <c r="B61" s="34" t="s">
        <v>513</v>
      </c>
      <c r="C61" s="102">
        <v>30264.48</v>
      </c>
      <c r="D61" s="102">
        <v>30264.48</v>
      </c>
      <c r="E61" s="102">
        <f t="shared" ref="E61:E73" si="2">D61/12</f>
        <v>2522.04</v>
      </c>
    </row>
    <row r="62" spans="1:5" ht="23.45" customHeight="1" x14ac:dyDescent="0.2">
      <c r="A62" s="26">
        <v>22103</v>
      </c>
      <c r="B62" s="34" t="s">
        <v>14</v>
      </c>
      <c r="C62" s="102">
        <v>196200</v>
      </c>
      <c r="D62" s="102">
        <v>196200</v>
      </c>
      <c r="E62" s="102">
        <f t="shared" si="2"/>
        <v>16350</v>
      </c>
    </row>
    <row r="63" spans="1:5" ht="23.45" customHeight="1" x14ac:dyDescent="0.2">
      <c r="A63" s="26">
        <v>22104</v>
      </c>
      <c r="B63" s="34" t="s">
        <v>15</v>
      </c>
      <c r="C63" s="102">
        <v>0</v>
      </c>
      <c r="D63" s="102">
        <v>0</v>
      </c>
      <c r="E63" s="102">
        <f t="shared" si="2"/>
        <v>0</v>
      </c>
    </row>
    <row r="64" spans="1:5" ht="23.45" customHeight="1" x14ac:dyDescent="0.2">
      <c r="A64" s="26">
        <v>22105</v>
      </c>
      <c r="B64" s="34" t="s">
        <v>17</v>
      </c>
      <c r="C64" s="102">
        <v>0</v>
      </c>
      <c r="D64" s="102">
        <v>0</v>
      </c>
      <c r="E64" s="102">
        <f t="shared" si="2"/>
        <v>0</v>
      </c>
    </row>
    <row r="65" spans="1:5" ht="23.45" customHeight="1" x14ac:dyDescent="0.2">
      <c r="A65" s="26">
        <v>22106</v>
      </c>
      <c r="B65" s="34" t="s">
        <v>1</v>
      </c>
      <c r="C65" s="102">
        <v>30000</v>
      </c>
      <c r="D65" s="102">
        <v>30000</v>
      </c>
      <c r="E65" s="102">
        <f t="shared" si="2"/>
        <v>2500</v>
      </c>
    </row>
    <row r="66" spans="1:5" ht="23.45" customHeight="1" x14ac:dyDescent="0.2">
      <c r="A66" s="26">
        <v>22107</v>
      </c>
      <c r="B66" s="34" t="s">
        <v>19</v>
      </c>
      <c r="C66" s="102">
        <v>0</v>
      </c>
      <c r="D66" s="102">
        <v>0</v>
      </c>
      <c r="E66" s="102">
        <f t="shared" si="2"/>
        <v>0</v>
      </c>
    </row>
    <row r="67" spans="1:5" ht="23.45" customHeight="1" x14ac:dyDescent="0.2">
      <c r="A67" s="26">
        <v>22108</v>
      </c>
      <c r="B67" s="34" t="s">
        <v>18</v>
      </c>
      <c r="C67" s="102">
        <v>54384</v>
      </c>
      <c r="D67" s="102">
        <v>54384</v>
      </c>
      <c r="E67" s="102">
        <f t="shared" si="2"/>
        <v>4532</v>
      </c>
    </row>
    <row r="68" spans="1:5" ht="23.45" customHeight="1" x14ac:dyDescent="0.2">
      <c r="A68" s="26">
        <v>22111</v>
      </c>
      <c r="B68" s="34" t="s">
        <v>20</v>
      </c>
      <c r="C68" s="102">
        <v>27204</v>
      </c>
      <c r="D68" s="102">
        <v>27204</v>
      </c>
      <c r="E68" s="102">
        <f t="shared" si="2"/>
        <v>2267</v>
      </c>
    </row>
    <row r="69" spans="1:5" ht="23.45" customHeight="1" x14ac:dyDescent="0.2">
      <c r="A69" s="26">
        <v>22112</v>
      </c>
      <c r="B69" s="34" t="s">
        <v>514</v>
      </c>
      <c r="C69" s="102">
        <v>36252</v>
      </c>
      <c r="D69" s="102">
        <v>36252</v>
      </c>
      <c r="E69" s="102">
        <f t="shared" si="2"/>
        <v>3021</v>
      </c>
    </row>
    <row r="70" spans="1:5" ht="23.45" customHeight="1" x14ac:dyDescent="0.2">
      <c r="A70" s="26">
        <v>22113</v>
      </c>
      <c r="B70" s="34" t="s">
        <v>21</v>
      </c>
      <c r="C70" s="102">
        <v>0</v>
      </c>
      <c r="D70" s="102">
        <v>0</v>
      </c>
      <c r="E70" s="102">
        <f t="shared" si="2"/>
        <v>0</v>
      </c>
    </row>
    <row r="71" spans="1:5" ht="23.45" customHeight="1" x14ac:dyDescent="0.2">
      <c r="A71" s="24">
        <v>222</v>
      </c>
      <c r="B71" s="35" t="s">
        <v>8</v>
      </c>
      <c r="C71" s="102">
        <v>0</v>
      </c>
      <c r="D71" s="102">
        <v>0</v>
      </c>
      <c r="E71" s="102">
        <f t="shared" si="2"/>
        <v>0</v>
      </c>
    </row>
    <row r="72" spans="1:5" ht="23.45" customHeight="1" x14ac:dyDescent="0.2">
      <c r="A72" s="26">
        <v>22201</v>
      </c>
      <c r="B72" s="34" t="s">
        <v>515</v>
      </c>
      <c r="C72" s="102">
        <v>21156</v>
      </c>
      <c r="D72" s="102">
        <v>21156</v>
      </c>
      <c r="E72" s="102">
        <f t="shared" si="2"/>
        <v>1763</v>
      </c>
    </row>
    <row r="73" spans="1:5" ht="23.45" customHeight="1" x14ac:dyDescent="0.2">
      <c r="A73" s="26">
        <v>22202</v>
      </c>
      <c r="B73" s="38" t="s">
        <v>516</v>
      </c>
      <c r="C73" s="102">
        <v>24168</v>
      </c>
      <c r="D73" s="102">
        <v>24168</v>
      </c>
      <c r="E73" s="102">
        <f t="shared" si="2"/>
        <v>2014</v>
      </c>
    </row>
    <row r="74" spans="1:5" ht="23.45" customHeight="1" x14ac:dyDescent="0.2">
      <c r="A74" s="26"/>
      <c r="B74" s="39" t="s">
        <v>352</v>
      </c>
      <c r="C74" s="103">
        <f>SUM(C60:C73)</f>
        <v>431712.48</v>
      </c>
      <c r="D74" s="103">
        <f>SUM(D60:D73)</f>
        <v>431712.48</v>
      </c>
      <c r="E74" s="103">
        <f>SUM(E60:E73)</f>
        <v>35976.04</v>
      </c>
    </row>
    <row r="75" spans="1:5" ht="23.45" customHeight="1" x14ac:dyDescent="0.2">
      <c r="A75" s="26"/>
      <c r="B75" s="39" t="s">
        <v>354</v>
      </c>
      <c r="C75" s="103">
        <f>C74+C57</f>
        <v>1612255.9000000001</v>
      </c>
      <c r="D75" s="103">
        <f>D74+D57</f>
        <v>2159011.7919999999</v>
      </c>
      <c r="E75" s="103">
        <f>E74+E57</f>
        <v>179917.64933333333</v>
      </c>
    </row>
    <row r="77" spans="1:5" x14ac:dyDescent="0.2">
      <c r="D77" s="125"/>
      <c r="E77" s="125">
        <v>9</v>
      </c>
    </row>
    <row r="78" spans="1:5" ht="15.75" x14ac:dyDescent="0.25">
      <c r="A78" s="45" t="s">
        <v>764</v>
      </c>
      <c r="B78" s="46"/>
    </row>
    <row r="79" spans="1:5" ht="15.75" x14ac:dyDescent="0.25">
      <c r="A79" s="45"/>
      <c r="B79" s="47" t="s">
        <v>506</v>
      </c>
    </row>
    <row r="80" spans="1:5" ht="15.75" x14ac:dyDescent="0.25">
      <c r="A80" s="48"/>
      <c r="B80" s="47" t="s">
        <v>539</v>
      </c>
      <c r="C80" s="97"/>
    </row>
    <row r="81" spans="1:5" ht="30" customHeight="1" x14ac:dyDescent="0.2">
      <c r="A81" s="36" t="s">
        <v>5</v>
      </c>
      <c r="B81" s="27" t="s">
        <v>0</v>
      </c>
      <c r="C81" s="104" t="s">
        <v>704</v>
      </c>
      <c r="D81" s="104" t="s">
        <v>702</v>
      </c>
      <c r="E81" s="150" t="s">
        <v>761</v>
      </c>
    </row>
    <row r="82" spans="1:5" ht="14.1" customHeight="1" x14ac:dyDescent="0.2">
      <c r="A82" s="24">
        <v>21</v>
      </c>
      <c r="B82" s="37" t="s">
        <v>511</v>
      </c>
      <c r="C82" s="99"/>
      <c r="D82" s="100"/>
      <c r="E82" s="151"/>
    </row>
    <row r="83" spans="1:5" ht="14.1" customHeight="1" x14ac:dyDescent="0.2">
      <c r="A83" s="24">
        <v>211</v>
      </c>
      <c r="B83" s="28" t="s">
        <v>6</v>
      </c>
      <c r="C83" s="100"/>
      <c r="D83" s="100"/>
      <c r="E83" s="151"/>
    </row>
    <row r="84" spans="1:5" ht="14.1" customHeight="1" x14ac:dyDescent="0.2">
      <c r="A84" s="29">
        <v>21101</v>
      </c>
      <c r="B84" s="30" t="s">
        <v>22</v>
      </c>
      <c r="C84" s="99">
        <v>461037.98</v>
      </c>
      <c r="D84" s="99">
        <v>1651261</v>
      </c>
      <c r="E84" s="152">
        <f>D84/12</f>
        <v>137605.08333333334</v>
      </c>
    </row>
    <row r="85" spans="1:5" ht="14.1" customHeight="1" x14ac:dyDescent="0.2">
      <c r="A85" s="29">
        <v>21102</v>
      </c>
      <c r="B85" s="30" t="s">
        <v>23</v>
      </c>
      <c r="C85" s="99">
        <v>0</v>
      </c>
      <c r="D85" s="99">
        <v>0</v>
      </c>
      <c r="E85" s="152">
        <f>D85/12</f>
        <v>0</v>
      </c>
    </row>
    <row r="86" spans="1:5" ht="14.1" customHeight="1" x14ac:dyDescent="0.2">
      <c r="A86" s="29">
        <v>21103</v>
      </c>
      <c r="B86" s="30" t="s">
        <v>584</v>
      </c>
      <c r="C86" s="99">
        <v>299610.09999999998</v>
      </c>
      <c r="D86" s="99">
        <v>438928.6</v>
      </c>
      <c r="E86" s="152">
        <f>D86/12</f>
        <v>36577.383333333331</v>
      </c>
    </row>
    <row r="87" spans="1:5" ht="14.1" customHeight="1" x14ac:dyDescent="0.2">
      <c r="A87" s="29">
        <v>21104</v>
      </c>
      <c r="B87" s="30" t="s">
        <v>512</v>
      </c>
      <c r="C87" s="99">
        <v>180000</v>
      </c>
      <c r="D87" s="99">
        <v>240000</v>
      </c>
      <c r="E87" s="152">
        <f>D87/12</f>
        <v>20000</v>
      </c>
    </row>
    <row r="88" spans="1:5" ht="14.1" customHeight="1" x14ac:dyDescent="0.2">
      <c r="A88" s="29">
        <v>21105</v>
      </c>
      <c r="B88" s="30" t="s">
        <v>571</v>
      </c>
      <c r="C88" s="99">
        <v>36000</v>
      </c>
      <c r="D88" s="99">
        <v>36000</v>
      </c>
      <c r="E88" s="152">
        <f>D88/12</f>
        <v>3000</v>
      </c>
    </row>
    <row r="89" spans="1:5" ht="14.1" customHeight="1" x14ac:dyDescent="0.2">
      <c r="A89" s="29"/>
      <c r="B89" s="78" t="s">
        <v>352</v>
      </c>
      <c r="C89" s="100">
        <f>SUM(C84:C88)</f>
        <v>976648.08</v>
      </c>
      <c r="D89" s="100">
        <f>SUM(D84:D88)</f>
        <v>2366189.6</v>
      </c>
      <c r="E89" s="153">
        <f>SUM(E84:E88)</f>
        <v>197182.46666666667</v>
      </c>
    </row>
    <row r="90" spans="1:5" ht="14.1" customHeight="1" x14ac:dyDescent="0.2">
      <c r="A90" s="24">
        <v>22</v>
      </c>
      <c r="B90" s="36" t="s">
        <v>7</v>
      </c>
      <c r="C90" s="99"/>
      <c r="D90" s="100"/>
      <c r="E90" s="152">
        <f>D90/6</f>
        <v>0</v>
      </c>
    </row>
    <row r="91" spans="1:5" ht="14.1" customHeight="1" x14ac:dyDescent="0.2">
      <c r="A91" s="24">
        <v>221</v>
      </c>
      <c r="B91" s="28" t="s">
        <v>533</v>
      </c>
      <c r="C91" s="99"/>
      <c r="D91" s="100"/>
      <c r="E91" s="152">
        <f>D91/6</f>
        <v>0</v>
      </c>
    </row>
    <row r="92" spans="1:5" ht="14.1" customHeight="1" x14ac:dyDescent="0.2">
      <c r="A92" s="26">
        <v>22101</v>
      </c>
      <c r="B92" s="38" t="s">
        <v>16</v>
      </c>
      <c r="C92" s="102">
        <v>60000</v>
      </c>
      <c r="D92" s="102">
        <v>180000</v>
      </c>
      <c r="E92" s="152">
        <f>D92/12</f>
        <v>15000</v>
      </c>
    </row>
    <row r="93" spans="1:5" ht="14.1" customHeight="1" x14ac:dyDescent="0.2">
      <c r="A93" s="26">
        <v>22102</v>
      </c>
      <c r="B93" s="38" t="s">
        <v>513</v>
      </c>
      <c r="C93" s="102">
        <v>109200</v>
      </c>
      <c r="D93" s="102">
        <v>145200</v>
      </c>
      <c r="E93" s="152">
        <f t="shared" ref="E93:E106" si="3">D93/12</f>
        <v>12100</v>
      </c>
    </row>
    <row r="94" spans="1:5" ht="14.1" customHeight="1" x14ac:dyDescent="0.2">
      <c r="A94" s="26">
        <v>22103</v>
      </c>
      <c r="B94" s="38" t="s">
        <v>14</v>
      </c>
      <c r="C94" s="102">
        <v>96000</v>
      </c>
      <c r="D94" s="102">
        <v>240000</v>
      </c>
      <c r="E94" s="152">
        <f t="shared" si="3"/>
        <v>20000</v>
      </c>
    </row>
    <row r="95" spans="1:5" ht="14.1" customHeight="1" x14ac:dyDescent="0.2">
      <c r="A95" s="26">
        <v>22104</v>
      </c>
      <c r="B95" s="38" t="s">
        <v>15</v>
      </c>
      <c r="C95" s="102">
        <v>0</v>
      </c>
      <c r="D95" s="102">
        <v>120000</v>
      </c>
      <c r="E95" s="152">
        <f t="shared" si="3"/>
        <v>10000</v>
      </c>
    </row>
    <row r="96" spans="1:5" ht="14.1" customHeight="1" x14ac:dyDescent="0.2">
      <c r="A96" s="26">
        <v>22105</v>
      </c>
      <c r="B96" s="38" t="s">
        <v>17</v>
      </c>
      <c r="C96" s="102">
        <v>240000</v>
      </c>
      <c r="D96" s="102">
        <v>480000</v>
      </c>
      <c r="E96" s="152">
        <f t="shared" si="3"/>
        <v>40000</v>
      </c>
    </row>
    <row r="97" spans="1:5" ht="14.1" customHeight="1" x14ac:dyDescent="0.2">
      <c r="A97" s="26">
        <v>22106</v>
      </c>
      <c r="B97" s="38" t="s">
        <v>1</v>
      </c>
      <c r="C97" s="102">
        <v>132000</v>
      </c>
      <c r="D97" s="102">
        <v>132000</v>
      </c>
      <c r="E97" s="152">
        <f t="shared" si="3"/>
        <v>11000</v>
      </c>
    </row>
    <row r="98" spans="1:5" ht="14.1" customHeight="1" x14ac:dyDescent="0.2">
      <c r="A98" s="26">
        <v>22107</v>
      </c>
      <c r="B98" s="38" t="s">
        <v>19</v>
      </c>
      <c r="C98" s="102">
        <v>96000</v>
      </c>
      <c r="D98" s="102">
        <v>216000</v>
      </c>
      <c r="E98" s="152">
        <f t="shared" si="3"/>
        <v>18000</v>
      </c>
    </row>
    <row r="99" spans="1:5" ht="14.1" customHeight="1" x14ac:dyDescent="0.2">
      <c r="A99" s="26">
        <v>22108</v>
      </c>
      <c r="B99" s="38" t="s">
        <v>18</v>
      </c>
      <c r="C99" s="102">
        <v>0</v>
      </c>
      <c r="D99" s="102">
        <v>240000</v>
      </c>
      <c r="E99" s="152">
        <f t="shared" si="3"/>
        <v>20000</v>
      </c>
    </row>
    <row r="100" spans="1:5" ht="14.1" customHeight="1" x14ac:dyDescent="0.2">
      <c r="A100" s="26">
        <v>22110</v>
      </c>
      <c r="B100" s="38" t="s">
        <v>797</v>
      </c>
      <c r="C100" s="102">
        <v>0</v>
      </c>
      <c r="D100" s="102">
        <v>400000</v>
      </c>
      <c r="E100" s="152">
        <f t="shared" si="3"/>
        <v>33333.333333333336</v>
      </c>
    </row>
    <row r="101" spans="1:5" ht="14.1" customHeight="1" x14ac:dyDescent="0.2">
      <c r="A101" s="26">
        <v>22111</v>
      </c>
      <c r="B101" s="38" t="s">
        <v>20</v>
      </c>
      <c r="C101" s="102">
        <v>240000</v>
      </c>
      <c r="D101" s="102">
        <v>420000</v>
      </c>
      <c r="E101" s="152">
        <f t="shared" si="3"/>
        <v>35000</v>
      </c>
    </row>
    <row r="102" spans="1:5" ht="14.1" customHeight="1" x14ac:dyDescent="0.2">
      <c r="A102" s="26">
        <v>22112</v>
      </c>
      <c r="B102" s="38" t="s">
        <v>514</v>
      </c>
      <c r="C102" s="102">
        <v>219180</v>
      </c>
      <c r="D102" s="102">
        <v>564000</v>
      </c>
      <c r="E102" s="152">
        <f t="shared" si="3"/>
        <v>47000</v>
      </c>
    </row>
    <row r="103" spans="1:5" ht="14.1" customHeight="1" x14ac:dyDescent="0.2">
      <c r="A103" s="26">
        <v>22113</v>
      </c>
      <c r="B103" s="38" t="s">
        <v>21</v>
      </c>
      <c r="C103" s="102">
        <v>282710</v>
      </c>
      <c r="D103" s="102">
        <v>444708</v>
      </c>
      <c r="E103" s="152">
        <f t="shared" si="3"/>
        <v>37059</v>
      </c>
    </row>
    <row r="104" spans="1:5" ht="14.1" customHeight="1" x14ac:dyDescent="0.2">
      <c r="A104" s="24">
        <v>222</v>
      </c>
      <c r="B104" s="35" t="s">
        <v>8</v>
      </c>
      <c r="C104" s="102">
        <v>0</v>
      </c>
      <c r="D104" s="102">
        <v>0</v>
      </c>
      <c r="E104" s="152">
        <f t="shared" si="3"/>
        <v>0</v>
      </c>
    </row>
    <row r="105" spans="1:5" ht="14.1" customHeight="1" x14ac:dyDescent="0.2">
      <c r="A105" s="26">
        <v>22201</v>
      </c>
      <c r="B105" s="38" t="s">
        <v>515</v>
      </c>
      <c r="C105" s="102">
        <v>60000</v>
      </c>
      <c r="D105" s="102">
        <v>60000</v>
      </c>
      <c r="E105" s="152">
        <f t="shared" si="3"/>
        <v>5000</v>
      </c>
    </row>
    <row r="106" spans="1:5" ht="14.1" customHeight="1" x14ac:dyDescent="0.2">
      <c r="A106" s="26">
        <v>22202</v>
      </c>
      <c r="B106" s="38" t="s">
        <v>516</v>
      </c>
      <c r="C106" s="102">
        <v>60000</v>
      </c>
      <c r="D106" s="102">
        <v>60000</v>
      </c>
      <c r="E106" s="152">
        <f t="shared" si="3"/>
        <v>5000</v>
      </c>
    </row>
    <row r="107" spans="1:5" ht="14.1" customHeight="1" x14ac:dyDescent="0.2">
      <c r="A107" s="26"/>
      <c r="B107" s="39" t="s">
        <v>352</v>
      </c>
      <c r="C107" s="103">
        <f>SUM(C92:C106)</f>
        <v>1595090</v>
      </c>
      <c r="D107" s="103">
        <f>SUM(D92:D106)</f>
        <v>3701908</v>
      </c>
      <c r="E107" s="103">
        <f>SUM(E92:E106)</f>
        <v>308492.33333333337</v>
      </c>
    </row>
    <row r="108" spans="1:5" ht="14.1" customHeight="1" x14ac:dyDescent="0.2">
      <c r="A108" s="36">
        <v>223</v>
      </c>
      <c r="B108" s="39" t="s">
        <v>25</v>
      </c>
      <c r="C108" s="102"/>
      <c r="D108" s="103"/>
      <c r="E108" s="152">
        <f>D108/6</f>
        <v>0</v>
      </c>
    </row>
    <row r="109" spans="1:5" ht="14.1" customHeight="1" x14ac:dyDescent="0.2">
      <c r="A109" s="29">
        <v>22301</v>
      </c>
      <c r="B109" s="38" t="s">
        <v>28</v>
      </c>
      <c r="C109" s="102">
        <v>1507250.8800000001</v>
      </c>
      <c r="D109" s="102">
        <v>2304000</v>
      </c>
      <c r="E109" s="152">
        <f>D109/12</f>
        <v>192000</v>
      </c>
    </row>
    <row r="110" spans="1:5" ht="14.1" customHeight="1" x14ac:dyDescent="0.2">
      <c r="A110" s="29">
        <v>22302</v>
      </c>
      <c r="B110" s="38" t="s">
        <v>26</v>
      </c>
      <c r="C110" s="102">
        <v>48813.120000000003</v>
      </c>
      <c r="D110" s="102">
        <v>49989</v>
      </c>
      <c r="E110" s="152">
        <f>D110/12</f>
        <v>4165.75</v>
      </c>
    </row>
    <row r="111" spans="1:5" ht="14.1" customHeight="1" x14ac:dyDescent="0.2">
      <c r="A111" s="29">
        <v>22303</v>
      </c>
      <c r="B111" s="38" t="s">
        <v>371</v>
      </c>
      <c r="C111" s="102">
        <v>2645861</v>
      </c>
      <c r="D111" s="102">
        <v>2325048</v>
      </c>
      <c r="E111" s="152">
        <f>D111/12</f>
        <v>193754</v>
      </c>
    </row>
    <row r="112" spans="1:5" ht="14.1" customHeight="1" x14ac:dyDescent="0.2">
      <c r="A112" s="29"/>
      <c r="B112" s="39" t="s">
        <v>352</v>
      </c>
      <c r="C112" s="103">
        <f>SUM(C109:C111)</f>
        <v>4201925</v>
      </c>
      <c r="D112" s="103">
        <f>SUM(D109:D111)</f>
        <v>4679037</v>
      </c>
      <c r="E112" s="103">
        <f>SUM(E109:E111)</f>
        <v>389919.75</v>
      </c>
    </row>
    <row r="113" spans="1:5" ht="14.1" customHeight="1" x14ac:dyDescent="0.2">
      <c r="A113" s="27">
        <v>272</v>
      </c>
      <c r="B113" s="41" t="s">
        <v>29</v>
      </c>
      <c r="C113" s="102"/>
      <c r="D113" s="103"/>
      <c r="E113" s="152">
        <f>D113/6</f>
        <v>0</v>
      </c>
    </row>
    <row r="114" spans="1:5" ht="14.1" customHeight="1" x14ac:dyDescent="0.2">
      <c r="A114" s="42">
        <v>27201</v>
      </c>
      <c r="B114" s="43" t="s">
        <v>357</v>
      </c>
      <c r="C114" s="171">
        <v>31322.760000000002</v>
      </c>
      <c r="D114" s="102">
        <v>192000</v>
      </c>
      <c r="E114" s="152">
        <f>D114/12</f>
        <v>16000</v>
      </c>
    </row>
    <row r="115" spans="1:5" ht="14.1" customHeight="1" x14ac:dyDescent="0.2">
      <c r="A115" s="42">
        <v>27202</v>
      </c>
      <c r="B115" s="43" t="s">
        <v>372</v>
      </c>
      <c r="C115" s="171">
        <v>137524.32</v>
      </c>
      <c r="D115" s="102">
        <v>137524.32</v>
      </c>
      <c r="E115" s="152">
        <f>D115/12</f>
        <v>11460.36</v>
      </c>
    </row>
    <row r="116" spans="1:5" ht="14.1" customHeight="1" x14ac:dyDescent="0.2">
      <c r="A116" s="42"/>
      <c r="B116" s="35" t="s">
        <v>352</v>
      </c>
      <c r="C116" s="103">
        <f>SUM(C114:C115)</f>
        <v>168847.08000000002</v>
      </c>
      <c r="D116" s="103">
        <f>SUM(D114:D115)</f>
        <v>329524.32</v>
      </c>
      <c r="E116" s="103">
        <f>SUM(E114:E115)</f>
        <v>27460.36</v>
      </c>
    </row>
    <row r="117" spans="1:5" ht="14.1" customHeight="1" x14ac:dyDescent="0.2">
      <c r="A117" s="88">
        <v>281</v>
      </c>
      <c r="B117" s="35" t="s">
        <v>809</v>
      </c>
      <c r="C117" s="102"/>
      <c r="D117" s="102"/>
      <c r="E117" s="152">
        <f>D117/12</f>
        <v>0</v>
      </c>
    </row>
    <row r="118" spans="1:5" ht="14.1" customHeight="1" x14ac:dyDescent="0.2">
      <c r="A118" s="32">
        <v>28102</v>
      </c>
      <c r="B118" s="40" t="s">
        <v>30</v>
      </c>
      <c r="C118" s="171">
        <v>1993775</v>
      </c>
      <c r="D118" s="102">
        <v>262646.68800000002</v>
      </c>
      <c r="E118" s="152">
        <f t="shared" ref="E118:E125" si="4">D118/12</f>
        <v>21887.224000000002</v>
      </c>
    </row>
    <row r="119" spans="1:5" ht="14.1" customHeight="1" x14ac:dyDescent="0.2">
      <c r="A119" s="32">
        <v>28203</v>
      </c>
      <c r="B119" s="118" t="s">
        <v>796</v>
      </c>
      <c r="C119" s="171">
        <v>0</v>
      </c>
      <c r="D119" s="171">
        <v>1128000</v>
      </c>
      <c r="E119" s="152">
        <f t="shared" si="4"/>
        <v>94000</v>
      </c>
    </row>
    <row r="120" spans="1:5" ht="14.1" customHeight="1" x14ac:dyDescent="0.2">
      <c r="A120" s="32"/>
      <c r="B120" s="41" t="s">
        <v>352</v>
      </c>
      <c r="C120" s="103">
        <f>SUM(C118:C119)</f>
        <v>1993775</v>
      </c>
      <c r="D120" s="103">
        <f>SUM(D118:D119)</f>
        <v>1390646.6880000001</v>
      </c>
      <c r="E120" s="103">
        <f>SUM(E118:E119)</f>
        <v>115887.224</v>
      </c>
    </row>
    <row r="121" spans="1:5" ht="14.1" customHeight="1" x14ac:dyDescent="0.2">
      <c r="A121" s="33">
        <v>311</v>
      </c>
      <c r="B121" s="41" t="s">
        <v>31</v>
      </c>
      <c r="C121" s="102"/>
      <c r="D121" s="102"/>
      <c r="E121" s="152">
        <f t="shared" si="4"/>
        <v>0</v>
      </c>
    </row>
    <row r="122" spans="1:5" ht="14.1" customHeight="1" x14ac:dyDescent="0.2">
      <c r="A122" s="32">
        <v>31102</v>
      </c>
      <c r="B122" s="32" t="s">
        <v>517</v>
      </c>
      <c r="C122" s="171">
        <v>210000</v>
      </c>
      <c r="D122" s="102">
        <v>480000</v>
      </c>
      <c r="E122" s="152">
        <f t="shared" si="4"/>
        <v>40000</v>
      </c>
    </row>
    <row r="123" spans="1:5" ht="14.1" customHeight="1" x14ac:dyDescent="0.2">
      <c r="A123" s="32">
        <v>31106</v>
      </c>
      <c r="B123" s="32" t="s">
        <v>32</v>
      </c>
      <c r="C123" s="171">
        <v>420000</v>
      </c>
      <c r="D123" s="102">
        <v>570000</v>
      </c>
      <c r="E123" s="152">
        <f t="shared" si="4"/>
        <v>47500</v>
      </c>
    </row>
    <row r="124" spans="1:5" ht="14.1" customHeight="1" x14ac:dyDescent="0.2">
      <c r="A124" s="32">
        <v>31107</v>
      </c>
      <c r="B124" s="32" t="s">
        <v>697</v>
      </c>
      <c r="C124" s="171">
        <v>360000</v>
      </c>
      <c r="D124" s="102">
        <v>120000</v>
      </c>
      <c r="E124" s="152">
        <f t="shared" si="4"/>
        <v>10000</v>
      </c>
    </row>
    <row r="125" spans="1:5" ht="14.1" customHeight="1" x14ac:dyDescent="0.2">
      <c r="A125" s="32">
        <v>31110</v>
      </c>
      <c r="B125" s="40" t="s">
        <v>807</v>
      </c>
      <c r="C125" s="171">
        <v>0</v>
      </c>
      <c r="D125" s="102">
        <v>420000</v>
      </c>
      <c r="E125" s="152">
        <f t="shared" si="4"/>
        <v>35000</v>
      </c>
    </row>
    <row r="126" spans="1:5" ht="14.1" customHeight="1" x14ac:dyDescent="0.2">
      <c r="A126" s="32"/>
      <c r="B126" s="33" t="s">
        <v>352</v>
      </c>
      <c r="C126" s="103">
        <f>SUM(C122:C125)</f>
        <v>990000</v>
      </c>
      <c r="D126" s="103">
        <f>SUM(D122:D125)</f>
        <v>1590000</v>
      </c>
      <c r="E126" s="103">
        <f>SUM(E122:E125)</f>
        <v>132500</v>
      </c>
    </row>
    <row r="127" spans="1:5" ht="14.1" customHeight="1" x14ac:dyDescent="0.2">
      <c r="A127" s="26">
        <v>263</v>
      </c>
      <c r="B127" s="39" t="s">
        <v>27</v>
      </c>
      <c r="C127" s="102"/>
      <c r="D127" s="102"/>
      <c r="E127" s="152">
        <f>D127/6</f>
        <v>0</v>
      </c>
    </row>
    <row r="128" spans="1:5" ht="14.1" customHeight="1" x14ac:dyDescent="0.2">
      <c r="A128" s="26">
        <v>26301</v>
      </c>
      <c r="B128" s="40" t="s">
        <v>565</v>
      </c>
      <c r="C128" s="171">
        <v>4140000</v>
      </c>
      <c r="D128" s="102">
        <v>4556340</v>
      </c>
      <c r="E128" s="152">
        <f>D128/12</f>
        <v>379695</v>
      </c>
    </row>
    <row r="129" spans="1:5" ht="14.1" customHeight="1" x14ac:dyDescent="0.2">
      <c r="A129" s="32"/>
      <c r="B129" s="33" t="s">
        <v>352</v>
      </c>
      <c r="C129" s="103">
        <f>SUM(C128)</f>
        <v>4140000</v>
      </c>
      <c r="D129" s="103">
        <f>SUM(D128)</f>
        <v>4556340</v>
      </c>
      <c r="E129" s="154">
        <f>SUM(E128)</f>
        <v>379695</v>
      </c>
    </row>
    <row r="130" spans="1:5" ht="14.1" customHeight="1" x14ac:dyDescent="0.2">
      <c r="A130" s="26">
        <v>26303</v>
      </c>
      <c r="B130" s="40" t="s">
        <v>522</v>
      </c>
      <c r="C130" s="171">
        <v>294000</v>
      </c>
      <c r="D130" s="102">
        <v>294000</v>
      </c>
      <c r="E130" s="152">
        <f>D130/12</f>
        <v>24500</v>
      </c>
    </row>
    <row r="131" spans="1:5" ht="14.1" customHeight="1" x14ac:dyDescent="0.2">
      <c r="A131" s="32"/>
      <c r="B131" s="77" t="s">
        <v>352</v>
      </c>
      <c r="C131" s="103">
        <f>SUM(C130)</f>
        <v>294000</v>
      </c>
      <c r="D131" s="103">
        <f>SUM(D130)</f>
        <v>294000</v>
      </c>
      <c r="E131" s="154">
        <f>SUM(E130)</f>
        <v>24500</v>
      </c>
    </row>
    <row r="132" spans="1:5" ht="14.1" customHeight="1" x14ac:dyDescent="0.2">
      <c r="A132" s="32"/>
      <c r="B132" s="41" t="s">
        <v>354</v>
      </c>
      <c r="C132" s="103">
        <f>C129+C120+C112+C107+C89+C126+C116+C131</f>
        <v>14360285.16</v>
      </c>
      <c r="D132" s="103">
        <f>D129+D120+D112+D107+D89+D126+D116+D131</f>
        <v>18907645.608000003</v>
      </c>
      <c r="E132" s="154">
        <f>E129+E120+E112+E107+E89+E126+E116+E131</f>
        <v>1575637.1340000003</v>
      </c>
    </row>
    <row r="133" spans="1:5" x14ac:dyDescent="0.2">
      <c r="D133" s="125"/>
      <c r="E133" s="125">
        <v>10</v>
      </c>
    </row>
    <row r="134" spans="1:5" ht="15.75" x14ac:dyDescent="0.25">
      <c r="A134" s="45" t="s">
        <v>764</v>
      </c>
      <c r="B134" s="46"/>
    </row>
    <row r="135" spans="1:5" ht="15.75" x14ac:dyDescent="0.25">
      <c r="A135" s="45"/>
      <c r="B135" s="47" t="s">
        <v>788</v>
      </c>
    </row>
    <row r="136" spans="1:5" ht="15.75" x14ac:dyDescent="0.25">
      <c r="A136" s="48"/>
      <c r="B136" s="47" t="s">
        <v>789</v>
      </c>
      <c r="C136" s="97"/>
    </row>
    <row r="137" spans="1:5" ht="15.75" x14ac:dyDescent="0.25">
      <c r="A137" s="46"/>
      <c r="B137" s="46"/>
    </row>
    <row r="139" spans="1:5" ht="30" customHeight="1" x14ac:dyDescent="0.2">
      <c r="A139" s="21" t="s">
        <v>5</v>
      </c>
      <c r="B139" s="22" t="s">
        <v>0</v>
      </c>
      <c r="C139" s="98" t="s">
        <v>704</v>
      </c>
      <c r="D139" s="98" t="s">
        <v>702</v>
      </c>
      <c r="E139" s="104" t="s">
        <v>761</v>
      </c>
    </row>
    <row r="140" spans="1:5" ht="24.6" customHeight="1" x14ac:dyDescent="0.2">
      <c r="A140" s="24">
        <v>21</v>
      </c>
      <c r="B140" s="6" t="s">
        <v>511</v>
      </c>
      <c r="C140" s="99"/>
      <c r="D140" s="100"/>
      <c r="E140" s="102"/>
    </row>
    <row r="141" spans="1:5" ht="24.95" customHeight="1" x14ac:dyDescent="0.2">
      <c r="A141" s="24">
        <v>211</v>
      </c>
      <c r="B141" s="28" t="s">
        <v>6</v>
      </c>
      <c r="C141" s="101"/>
      <c r="D141" s="101"/>
      <c r="E141" s="102"/>
    </row>
    <row r="142" spans="1:5" ht="24.95" customHeight="1" x14ac:dyDescent="0.2">
      <c r="A142" s="29">
        <v>21101</v>
      </c>
      <c r="B142" s="30" t="s">
        <v>22</v>
      </c>
      <c r="C142" s="171">
        <v>74197</v>
      </c>
      <c r="D142" s="99">
        <v>74762.399999999994</v>
      </c>
      <c r="E142" s="102">
        <f>D142/12</f>
        <v>6230.2</v>
      </c>
    </row>
    <row r="143" spans="1:5" ht="24.95" customHeight="1" x14ac:dyDescent="0.2">
      <c r="A143" s="29">
        <v>21102</v>
      </c>
      <c r="B143" s="30" t="s">
        <v>23</v>
      </c>
      <c r="C143" s="171">
        <v>0</v>
      </c>
      <c r="D143" s="99">
        <v>0</v>
      </c>
      <c r="E143" s="102">
        <f>D143/12</f>
        <v>0</v>
      </c>
    </row>
    <row r="144" spans="1:5" ht="24.95" customHeight="1" x14ac:dyDescent="0.2">
      <c r="A144" s="29">
        <v>21103</v>
      </c>
      <c r="B144" s="30" t="s">
        <v>584</v>
      </c>
      <c r="C144" s="171">
        <v>22702</v>
      </c>
      <c r="D144" s="99">
        <v>22020</v>
      </c>
      <c r="E144" s="102">
        <f>D144/12</f>
        <v>1835</v>
      </c>
    </row>
    <row r="145" spans="1:5" ht="24.95" customHeight="1" x14ac:dyDescent="0.2">
      <c r="A145" s="29">
        <v>21104</v>
      </c>
      <c r="B145" s="30" t="s">
        <v>512</v>
      </c>
      <c r="C145" s="171">
        <v>21840</v>
      </c>
      <c r="D145" s="99">
        <v>21840</v>
      </c>
      <c r="E145" s="102">
        <f>D145/12</f>
        <v>1820</v>
      </c>
    </row>
    <row r="146" spans="1:5" ht="24.95" customHeight="1" x14ac:dyDescent="0.2">
      <c r="A146" s="29">
        <v>21105</v>
      </c>
      <c r="B146" s="30" t="s">
        <v>571</v>
      </c>
      <c r="C146" s="171">
        <v>0</v>
      </c>
      <c r="D146" s="99">
        <v>0</v>
      </c>
      <c r="E146" s="102">
        <f>D146/12</f>
        <v>0</v>
      </c>
    </row>
    <row r="147" spans="1:5" ht="24.95" customHeight="1" x14ac:dyDescent="0.2">
      <c r="A147" s="29"/>
      <c r="B147" s="78" t="s">
        <v>352</v>
      </c>
      <c r="C147" s="100">
        <f>SUM(C142:C146)</f>
        <v>118739</v>
      </c>
      <c r="D147" s="100">
        <f>SUM(D142:D146)</f>
        <v>118622.39999999999</v>
      </c>
      <c r="E147" s="100">
        <f>SUM(E142:E146)</f>
        <v>9885.2000000000007</v>
      </c>
    </row>
    <row r="148" spans="1:5" ht="24.95" customHeight="1" x14ac:dyDescent="0.2">
      <c r="A148" s="24">
        <v>22</v>
      </c>
      <c r="B148" s="25" t="s">
        <v>7</v>
      </c>
      <c r="C148" s="99"/>
      <c r="D148" s="100"/>
      <c r="E148" s="102"/>
    </row>
    <row r="149" spans="1:5" ht="24.95" customHeight="1" x14ac:dyDescent="0.2">
      <c r="A149" s="24">
        <v>221</v>
      </c>
      <c r="B149" s="28" t="s">
        <v>533</v>
      </c>
      <c r="C149" s="99"/>
      <c r="D149" s="100"/>
      <c r="E149" s="102"/>
    </row>
    <row r="150" spans="1:5" ht="24.95" customHeight="1" x14ac:dyDescent="0.2">
      <c r="A150" s="26">
        <v>22101</v>
      </c>
      <c r="B150" s="34" t="s">
        <v>16</v>
      </c>
      <c r="C150" s="171">
        <v>3234</v>
      </c>
      <c r="D150" s="102">
        <v>3234</v>
      </c>
      <c r="E150" s="102">
        <f>D150/12</f>
        <v>269.5</v>
      </c>
    </row>
    <row r="151" spans="1:5" ht="24.95" customHeight="1" x14ac:dyDescent="0.2">
      <c r="A151" s="26">
        <v>22102</v>
      </c>
      <c r="B151" s="34" t="s">
        <v>513</v>
      </c>
      <c r="C151" s="171">
        <v>3199.92</v>
      </c>
      <c r="D151" s="102">
        <v>3199.92</v>
      </c>
      <c r="E151" s="102">
        <f t="shared" ref="E151:E164" si="5">D151/12</f>
        <v>266.66000000000003</v>
      </c>
    </row>
    <row r="152" spans="1:5" ht="24.95" customHeight="1" x14ac:dyDescent="0.2">
      <c r="A152" s="26">
        <v>22103</v>
      </c>
      <c r="B152" s="34" t="s">
        <v>14</v>
      </c>
      <c r="C152" s="171">
        <v>42000</v>
      </c>
      <c r="D152" s="102">
        <v>42000</v>
      </c>
      <c r="E152" s="102">
        <f t="shared" si="5"/>
        <v>3500</v>
      </c>
    </row>
    <row r="153" spans="1:5" ht="24.95" customHeight="1" x14ac:dyDescent="0.2">
      <c r="A153" s="26">
        <v>22104</v>
      </c>
      <c r="B153" s="34" t="s">
        <v>15</v>
      </c>
      <c r="C153" s="171">
        <v>0</v>
      </c>
      <c r="D153" s="102">
        <v>0</v>
      </c>
      <c r="E153" s="102">
        <f t="shared" si="5"/>
        <v>0</v>
      </c>
    </row>
    <row r="154" spans="1:5" ht="24.95" customHeight="1" x14ac:dyDescent="0.2">
      <c r="A154" s="26">
        <v>22105</v>
      </c>
      <c r="B154" s="34" t="s">
        <v>17</v>
      </c>
      <c r="C154" s="171">
        <v>0</v>
      </c>
      <c r="D154" s="102">
        <v>0</v>
      </c>
      <c r="E154" s="102">
        <f t="shared" si="5"/>
        <v>0</v>
      </c>
    </row>
    <row r="155" spans="1:5" ht="24.95" customHeight="1" x14ac:dyDescent="0.2">
      <c r="A155" s="26">
        <v>22106</v>
      </c>
      <c r="B155" s="34" t="s">
        <v>1</v>
      </c>
      <c r="C155" s="171">
        <v>4399.92</v>
      </c>
      <c r="D155" s="102">
        <v>4399.92</v>
      </c>
      <c r="E155" s="102">
        <f t="shared" si="5"/>
        <v>366.66</v>
      </c>
    </row>
    <row r="156" spans="1:5" ht="24.95" customHeight="1" x14ac:dyDescent="0.2">
      <c r="A156" s="26">
        <v>22107</v>
      </c>
      <c r="B156" s="34" t="s">
        <v>19</v>
      </c>
      <c r="C156" s="171">
        <v>0</v>
      </c>
      <c r="D156" s="102">
        <v>0</v>
      </c>
      <c r="E156" s="102">
        <f t="shared" si="5"/>
        <v>0</v>
      </c>
    </row>
    <row r="157" spans="1:5" ht="24.95" customHeight="1" x14ac:dyDescent="0.2">
      <c r="A157" s="26">
        <v>22108</v>
      </c>
      <c r="B157" s="34" t="s">
        <v>18</v>
      </c>
      <c r="C157" s="171">
        <v>0</v>
      </c>
      <c r="D157" s="102">
        <v>0</v>
      </c>
      <c r="E157" s="102">
        <f t="shared" si="5"/>
        <v>0</v>
      </c>
    </row>
    <row r="158" spans="1:5" ht="24.95" customHeight="1" x14ac:dyDescent="0.2">
      <c r="A158" s="26">
        <v>22110</v>
      </c>
      <c r="B158" s="34" t="s">
        <v>690</v>
      </c>
      <c r="C158" s="171">
        <v>216420</v>
      </c>
      <c r="D158" s="102">
        <v>432840</v>
      </c>
      <c r="E158" s="102">
        <f t="shared" si="5"/>
        <v>36070</v>
      </c>
    </row>
    <row r="159" spans="1:5" ht="24.95" customHeight="1" x14ac:dyDescent="0.2">
      <c r="A159" s="26">
        <v>22111</v>
      </c>
      <c r="B159" s="34" t="s">
        <v>20</v>
      </c>
      <c r="C159" s="171">
        <v>7562.2800000000007</v>
      </c>
      <c r="D159" s="102">
        <v>7562.2800000000007</v>
      </c>
      <c r="E159" s="102">
        <f t="shared" si="5"/>
        <v>630.19000000000005</v>
      </c>
    </row>
    <row r="160" spans="1:5" ht="24.95" customHeight="1" x14ac:dyDescent="0.2">
      <c r="A160" s="26">
        <v>22112</v>
      </c>
      <c r="B160" s="34" t="s">
        <v>514</v>
      </c>
      <c r="C160" s="171">
        <v>21600</v>
      </c>
      <c r="D160" s="102">
        <v>21600</v>
      </c>
      <c r="E160" s="102">
        <f t="shared" si="5"/>
        <v>1800</v>
      </c>
    </row>
    <row r="161" spans="1:5" ht="24.95" customHeight="1" x14ac:dyDescent="0.2">
      <c r="A161" s="26">
        <v>22113</v>
      </c>
      <c r="B161" s="34" t="s">
        <v>21</v>
      </c>
      <c r="C161" s="171">
        <v>0</v>
      </c>
      <c r="D161" s="102">
        <v>36000</v>
      </c>
      <c r="E161" s="102">
        <f t="shared" si="5"/>
        <v>3000</v>
      </c>
    </row>
    <row r="162" spans="1:5" ht="24.95" customHeight="1" x14ac:dyDescent="0.2">
      <c r="A162" s="24">
        <v>222</v>
      </c>
      <c r="B162" s="35" t="s">
        <v>8</v>
      </c>
      <c r="C162" s="171">
        <v>0</v>
      </c>
      <c r="D162" s="102">
        <v>0</v>
      </c>
      <c r="E162" s="102">
        <f t="shared" si="5"/>
        <v>0</v>
      </c>
    </row>
    <row r="163" spans="1:5" ht="24.95" customHeight="1" x14ac:dyDescent="0.2">
      <c r="A163" s="26">
        <v>22201</v>
      </c>
      <c r="B163" s="34" t="s">
        <v>515</v>
      </c>
      <c r="C163" s="171">
        <v>9607.92</v>
      </c>
      <c r="D163" s="102">
        <v>9607.92</v>
      </c>
      <c r="E163" s="102">
        <f t="shared" si="5"/>
        <v>800.66</v>
      </c>
    </row>
    <row r="164" spans="1:5" ht="24.95" customHeight="1" x14ac:dyDescent="0.2">
      <c r="A164" s="26">
        <v>22202</v>
      </c>
      <c r="B164" s="34" t="s">
        <v>516</v>
      </c>
      <c r="C164" s="171">
        <v>6396</v>
      </c>
      <c r="D164" s="102">
        <v>6396</v>
      </c>
      <c r="E164" s="102">
        <f t="shared" si="5"/>
        <v>533</v>
      </c>
    </row>
    <row r="165" spans="1:5" ht="24.95" customHeight="1" x14ac:dyDescent="0.2">
      <c r="A165" s="26"/>
      <c r="B165" s="39" t="s">
        <v>352</v>
      </c>
      <c r="C165" s="103">
        <f>SUM(C150:C164)</f>
        <v>314420.03999999998</v>
      </c>
      <c r="D165" s="103">
        <f>SUM(D150:D164)</f>
        <v>566840.04</v>
      </c>
      <c r="E165" s="103">
        <f>SUM(E150:E164)</f>
        <v>47236.670000000006</v>
      </c>
    </row>
    <row r="166" spans="1:5" ht="24.95" customHeight="1" x14ac:dyDescent="0.2">
      <c r="A166" s="26"/>
      <c r="B166" s="39" t="s">
        <v>354</v>
      </c>
      <c r="C166" s="103">
        <f>C165+C147</f>
        <v>433159.04</v>
      </c>
      <c r="D166" s="103">
        <f>D165+D147</f>
        <v>685462.44000000006</v>
      </c>
      <c r="E166" s="103">
        <f>E165+E147</f>
        <v>57121.87000000001</v>
      </c>
    </row>
    <row r="168" spans="1:5" x14ac:dyDescent="0.2">
      <c r="D168" s="125"/>
      <c r="E168" s="125">
        <v>11</v>
      </c>
    </row>
    <row r="169" spans="1:5" ht="15.75" x14ac:dyDescent="0.25">
      <c r="A169" s="45" t="s">
        <v>764</v>
      </c>
      <c r="B169" s="46"/>
    </row>
    <row r="170" spans="1:5" ht="15.75" x14ac:dyDescent="0.25">
      <c r="A170" s="45"/>
      <c r="B170" s="47" t="s">
        <v>526</v>
      </c>
    </row>
    <row r="171" spans="1:5" ht="15.75" x14ac:dyDescent="0.25">
      <c r="A171" s="48"/>
      <c r="B171" s="47" t="s">
        <v>540</v>
      </c>
      <c r="C171" s="97"/>
    </row>
    <row r="174" spans="1:5" ht="26.1" customHeight="1" x14ac:dyDescent="0.2">
      <c r="A174" s="21" t="s">
        <v>5</v>
      </c>
      <c r="B174" s="22" t="s">
        <v>0</v>
      </c>
      <c r="C174" s="98" t="s">
        <v>704</v>
      </c>
      <c r="D174" s="98" t="s">
        <v>702</v>
      </c>
      <c r="E174" s="104" t="s">
        <v>761</v>
      </c>
    </row>
    <row r="175" spans="1:5" ht="26.1" customHeight="1" x14ac:dyDescent="0.2">
      <c r="A175" s="24">
        <v>21</v>
      </c>
      <c r="B175" s="6" t="s">
        <v>511</v>
      </c>
      <c r="C175" s="99"/>
      <c r="D175" s="100"/>
      <c r="E175" s="102"/>
    </row>
    <row r="176" spans="1:5" ht="26.1" customHeight="1" x14ac:dyDescent="0.2">
      <c r="A176" s="24">
        <v>211</v>
      </c>
      <c r="B176" s="28" t="s">
        <v>6</v>
      </c>
      <c r="C176" s="101"/>
      <c r="D176" s="101"/>
      <c r="E176" s="102"/>
    </row>
    <row r="177" spans="1:5" ht="26.1" customHeight="1" x14ac:dyDescent="0.2">
      <c r="A177" s="29">
        <v>21101</v>
      </c>
      <c r="B177" s="30" t="s">
        <v>22</v>
      </c>
      <c r="C177" s="171">
        <v>71274.84</v>
      </c>
      <c r="D177" s="99">
        <v>71274.84</v>
      </c>
      <c r="E177" s="102">
        <f>D177/12</f>
        <v>5939.57</v>
      </c>
    </row>
    <row r="178" spans="1:5" ht="26.1" customHeight="1" x14ac:dyDescent="0.2">
      <c r="A178" s="29">
        <v>21102</v>
      </c>
      <c r="B178" s="30" t="s">
        <v>23</v>
      </c>
      <c r="C178" s="171">
        <v>0</v>
      </c>
      <c r="D178" s="99">
        <v>0</v>
      </c>
      <c r="E178" s="102">
        <f>D178/12</f>
        <v>0</v>
      </c>
    </row>
    <row r="179" spans="1:5" ht="26.1" customHeight="1" x14ac:dyDescent="0.2">
      <c r="A179" s="29">
        <v>21103</v>
      </c>
      <c r="B179" s="30" t="s">
        <v>584</v>
      </c>
      <c r="C179" s="171">
        <v>12584.04</v>
      </c>
      <c r="D179" s="99">
        <v>12584.04</v>
      </c>
      <c r="E179" s="102">
        <f>D179/12</f>
        <v>1048.67</v>
      </c>
    </row>
    <row r="180" spans="1:5" ht="26.1" customHeight="1" x14ac:dyDescent="0.2">
      <c r="A180" s="29">
        <v>21104</v>
      </c>
      <c r="B180" s="30" t="s">
        <v>512</v>
      </c>
      <c r="C180" s="171">
        <v>52000.08</v>
      </c>
      <c r="D180" s="99">
        <v>52000.08</v>
      </c>
      <c r="E180" s="102">
        <f>D180/12</f>
        <v>4333.34</v>
      </c>
    </row>
    <row r="181" spans="1:5" ht="26.1" customHeight="1" x14ac:dyDescent="0.2">
      <c r="A181" s="29">
        <v>21105</v>
      </c>
      <c r="B181" s="30" t="s">
        <v>571</v>
      </c>
      <c r="C181" s="171">
        <v>0</v>
      </c>
      <c r="D181" s="99">
        <v>0</v>
      </c>
      <c r="E181" s="102">
        <f>D181/12</f>
        <v>0</v>
      </c>
    </row>
    <row r="182" spans="1:5" ht="26.1" customHeight="1" x14ac:dyDescent="0.2">
      <c r="A182" s="29"/>
      <c r="B182" s="78" t="s">
        <v>353</v>
      </c>
      <c r="C182" s="100">
        <f>SUM(C177:C181)</f>
        <v>135858.96000000002</v>
      </c>
      <c r="D182" s="100">
        <f>SUM(D177:D181)</f>
        <v>135858.96000000002</v>
      </c>
      <c r="E182" s="100">
        <f>SUM(E177:E181)</f>
        <v>11321.58</v>
      </c>
    </row>
    <row r="183" spans="1:5" ht="26.1" customHeight="1" x14ac:dyDescent="0.2">
      <c r="A183" s="24">
        <v>22</v>
      </c>
      <c r="B183" s="25" t="s">
        <v>7</v>
      </c>
      <c r="C183" s="99"/>
      <c r="D183" s="100"/>
      <c r="E183" s="102"/>
    </row>
    <row r="184" spans="1:5" ht="26.1" customHeight="1" x14ac:dyDescent="0.2">
      <c r="A184" s="24">
        <v>221</v>
      </c>
      <c r="B184" s="28" t="s">
        <v>533</v>
      </c>
      <c r="C184" s="99"/>
      <c r="D184" s="100"/>
      <c r="E184" s="102"/>
    </row>
    <row r="185" spans="1:5" ht="26.1" customHeight="1" x14ac:dyDescent="0.2">
      <c r="A185" s="26">
        <v>22101</v>
      </c>
      <c r="B185" s="31" t="s">
        <v>16</v>
      </c>
      <c r="C185" s="171">
        <v>3200.04</v>
      </c>
      <c r="D185" s="102">
        <v>3200.04</v>
      </c>
      <c r="E185" s="102">
        <f>D185/12</f>
        <v>266.67</v>
      </c>
    </row>
    <row r="186" spans="1:5" ht="26.1" customHeight="1" x14ac:dyDescent="0.2">
      <c r="A186" s="26">
        <v>22102</v>
      </c>
      <c r="B186" s="31" t="s">
        <v>513</v>
      </c>
      <c r="C186" s="171">
        <v>2400</v>
      </c>
      <c r="D186" s="102">
        <v>2400</v>
      </c>
      <c r="E186" s="102">
        <f t="shared" ref="E186:E198" si="6">D186/12</f>
        <v>200</v>
      </c>
    </row>
    <row r="187" spans="1:5" ht="26.1" customHeight="1" x14ac:dyDescent="0.2">
      <c r="A187" s="26">
        <v>22103</v>
      </c>
      <c r="B187" s="31" t="s">
        <v>14</v>
      </c>
      <c r="C187" s="171">
        <v>10080</v>
      </c>
      <c r="D187" s="102">
        <v>10080</v>
      </c>
      <c r="E187" s="102">
        <f t="shared" si="6"/>
        <v>840</v>
      </c>
    </row>
    <row r="188" spans="1:5" ht="26.1" customHeight="1" x14ac:dyDescent="0.2">
      <c r="A188" s="26">
        <v>22104</v>
      </c>
      <c r="B188" s="31" t="s">
        <v>15</v>
      </c>
      <c r="C188" s="171">
        <v>0</v>
      </c>
      <c r="D188" s="102">
        <v>0</v>
      </c>
      <c r="E188" s="102">
        <f t="shared" si="6"/>
        <v>0</v>
      </c>
    </row>
    <row r="189" spans="1:5" ht="26.1" customHeight="1" x14ac:dyDescent="0.2">
      <c r="A189" s="26">
        <v>22105</v>
      </c>
      <c r="B189" s="31" t="s">
        <v>17</v>
      </c>
      <c r="C189" s="171">
        <v>0</v>
      </c>
      <c r="D189" s="102">
        <v>0</v>
      </c>
      <c r="E189" s="102">
        <f t="shared" si="6"/>
        <v>0</v>
      </c>
    </row>
    <row r="190" spans="1:5" ht="26.1" customHeight="1" x14ac:dyDescent="0.2">
      <c r="A190" s="26">
        <v>22106</v>
      </c>
      <c r="B190" s="31" t="s">
        <v>1</v>
      </c>
      <c r="C190" s="171">
        <v>0</v>
      </c>
      <c r="D190" s="102">
        <v>0</v>
      </c>
      <c r="E190" s="102">
        <f t="shared" si="6"/>
        <v>0</v>
      </c>
    </row>
    <row r="191" spans="1:5" ht="26.1" customHeight="1" x14ac:dyDescent="0.2">
      <c r="A191" s="26">
        <v>22107</v>
      </c>
      <c r="B191" s="31" t="s">
        <v>19</v>
      </c>
      <c r="C191" s="171">
        <v>0</v>
      </c>
      <c r="D191" s="102">
        <v>0</v>
      </c>
      <c r="E191" s="102">
        <f t="shared" si="6"/>
        <v>0</v>
      </c>
    </row>
    <row r="192" spans="1:5" ht="26.1" customHeight="1" x14ac:dyDescent="0.2">
      <c r="A192" s="26">
        <v>22108</v>
      </c>
      <c r="B192" s="31" t="s">
        <v>18</v>
      </c>
      <c r="C192" s="171">
        <v>0</v>
      </c>
      <c r="D192" s="102">
        <v>0</v>
      </c>
      <c r="E192" s="102">
        <f t="shared" si="6"/>
        <v>0</v>
      </c>
    </row>
    <row r="193" spans="1:5" ht="26.1" customHeight="1" x14ac:dyDescent="0.2">
      <c r="A193" s="26">
        <v>22111</v>
      </c>
      <c r="B193" s="31" t="s">
        <v>20</v>
      </c>
      <c r="C193" s="171">
        <v>5120.04</v>
      </c>
      <c r="D193" s="102">
        <v>5120.04</v>
      </c>
      <c r="E193" s="102">
        <f t="shared" si="6"/>
        <v>426.67</v>
      </c>
    </row>
    <row r="194" spans="1:5" ht="26.1" customHeight="1" x14ac:dyDescent="0.2">
      <c r="A194" s="26">
        <v>22112</v>
      </c>
      <c r="B194" s="31" t="s">
        <v>514</v>
      </c>
      <c r="C194" s="171">
        <v>8000.0399999999991</v>
      </c>
      <c r="D194" s="102">
        <v>8000.0399999999991</v>
      </c>
      <c r="E194" s="102">
        <f t="shared" si="6"/>
        <v>666.67</v>
      </c>
    </row>
    <row r="195" spans="1:5" ht="26.1" customHeight="1" x14ac:dyDescent="0.2">
      <c r="A195" s="26">
        <v>22113</v>
      </c>
      <c r="B195" s="31" t="s">
        <v>21</v>
      </c>
      <c r="C195" s="171">
        <v>0</v>
      </c>
      <c r="D195" s="102">
        <v>0</v>
      </c>
      <c r="E195" s="102">
        <f t="shared" si="6"/>
        <v>0</v>
      </c>
    </row>
    <row r="196" spans="1:5" ht="26.1" customHeight="1" x14ac:dyDescent="0.2">
      <c r="A196" s="24">
        <v>222</v>
      </c>
      <c r="B196" s="24" t="s">
        <v>8</v>
      </c>
      <c r="C196" s="171">
        <v>0</v>
      </c>
      <c r="D196" s="102">
        <v>0</v>
      </c>
      <c r="E196" s="102">
        <f t="shared" si="6"/>
        <v>0</v>
      </c>
    </row>
    <row r="197" spans="1:5" ht="26.1" customHeight="1" x14ac:dyDescent="0.2">
      <c r="A197" s="26">
        <v>22201</v>
      </c>
      <c r="B197" s="31" t="s">
        <v>515</v>
      </c>
      <c r="C197" s="171">
        <v>3200.04</v>
      </c>
      <c r="D197" s="102">
        <v>3200.04</v>
      </c>
      <c r="E197" s="102">
        <f t="shared" si="6"/>
        <v>266.67</v>
      </c>
    </row>
    <row r="198" spans="1:5" ht="26.1" customHeight="1" x14ac:dyDescent="0.2">
      <c r="A198" s="26">
        <v>22202</v>
      </c>
      <c r="B198" s="31" t="s">
        <v>516</v>
      </c>
      <c r="C198" s="171">
        <v>0</v>
      </c>
      <c r="D198" s="102">
        <v>0</v>
      </c>
      <c r="E198" s="102">
        <f t="shared" si="6"/>
        <v>0</v>
      </c>
    </row>
    <row r="199" spans="1:5" ht="26.1" customHeight="1" x14ac:dyDescent="0.2">
      <c r="A199" s="26"/>
      <c r="B199" s="80" t="s">
        <v>353</v>
      </c>
      <c r="C199" s="103">
        <f>SUM(C185:C198)</f>
        <v>32000.160000000003</v>
      </c>
      <c r="D199" s="103">
        <f>SUM(D185:D198)</f>
        <v>32000.160000000003</v>
      </c>
      <c r="E199" s="103">
        <f>SUM(E185:E198)</f>
        <v>2666.6800000000003</v>
      </c>
    </row>
    <row r="200" spans="1:5" ht="26.1" customHeight="1" x14ac:dyDescent="0.2">
      <c r="A200" s="26"/>
      <c r="B200" s="80" t="s">
        <v>354</v>
      </c>
      <c r="C200" s="103">
        <f>C199+C182</f>
        <v>167859.12000000002</v>
      </c>
      <c r="D200" s="103">
        <f>D199+D182</f>
        <v>167859.12000000002</v>
      </c>
      <c r="E200" s="103">
        <f>E199+E182</f>
        <v>13988.26</v>
      </c>
    </row>
    <row r="201" spans="1:5" ht="12" customHeight="1" x14ac:dyDescent="0.2">
      <c r="A201" s="138"/>
      <c r="B201" s="139"/>
      <c r="C201" s="137"/>
      <c r="D201" s="137"/>
    </row>
    <row r="202" spans="1:5" x14ac:dyDescent="0.2">
      <c r="D202" s="125"/>
      <c r="E202" s="125">
        <v>12</v>
      </c>
    </row>
    <row r="204" spans="1:5" ht="15.75" x14ac:dyDescent="0.25">
      <c r="A204" s="45" t="s">
        <v>764</v>
      </c>
      <c r="B204" s="46"/>
    </row>
    <row r="205" spans="1:5" ht="15.75" x14ac:dyDescent="0.25">
      <c r="A205" s="45"/>
      <c r="B205" s="47" t="s">
        <v>787</v>
      </c>
    </row>
    <row r="206" spans="1:5" ht="15.75" x14ac:dyDescent="0.25">
      <c r="A206" s="48"/>
      <c r="B206" s="47" t="s">
        <v>541</v>
      </c>
      <c r="C206" s="97"/>
    </row>
    <row r="209" spans="1:5" ht="24.75" customHeight="1" x14ac:dyDescent="0.2">
      <c r="A209" s="21" t="s">
        <v>5</v>
      </c>
      <c r="B209" s="22" t="s">
        <v>0</v>
      </c>
      <c r="C209" s="98" t="s">
        <v>704</v>
      </c>
      <c r="D209" s="98" t="s">
        <v>702</v>
      </c>
      <c r="E209" s="104" t="s">
        <v>761</v>
      </c>
    </row>
    <row r="210" spans="1:5" ht="24.75" customHeight="1" x14ac:dyDescent="0.2">
      <c r="A210" s="24">
        <v>21</v>
      </c>
      <c r="B210" s="6" t="s">
        <v>511</v>
      </c>
      <c r="C210" s="99"/>
      <c r="D210" s="100"/>
      <c r="E210" s="102"/>
    </row>
    <row r="211" spans="1:5" ht="24.75" customHeight="1" x14ac:dyDescent="0.2">
      <c r="A211" s="24">
        <v>211</v>
      </c>
      <c r="B211" s="28" t="s">
        <v>6</v>
      </c>
      <c r="C211" s="101"/>
      <c r="D211" s="101"/>
      <c r="E211" s="102"/>
    </row>
    <row r="212" spans="1:5" ht="24.75" customHeight="1" x14ac:dyDescent="0.2">
      <c r="A212" s="29">
        <v>21101</v>
      </c>
      <c r="B212" s="30" t="s">
        <v>22</v>
      </c>
      <c r="C212" s="171">
        <v>93566.02</v>
      </c>
      <c r="D212" s="99">
        <v>327272</v>
      </c>
      <c r="E212" s="102">
        <f>D212/12</f>
        <v>27272.666666666668</v>
      </c>
    </row>
    <row r="213" spans="1:5" ht="24.75" customHeight="1" x14ac:dyDescent="0.2">
      <c r="A213" s="29">
        <v>21102</v>
      </c>
      <c r="B213" s="30" t="s">
        <v>23</v>
      </c>
      <c r="C213" s="171">
        <v>0</v>
      </c>
      <c r="D213" s="99">
        <v>0</v>
      </c>
      <c r="E213" s="102">
        <f>D213/12</f>
        <v>0</v>
      </c>
    </row>
    <row r="214" spans="1:5" ht="24.75" customHeight="1" x14ac:dyDescent="0.2">
      <c r="A214" s="29">
        <v>21103</v>
      </c>
      <c r="B214" s="30" t="s">
        <v>584</v>
      </c>
      <c r="C214" s="171">
        <v>14448</v>
      </c>
      <c r="D214" s="99">
        <v>14448</v>
      </c>
      <c r="E214" s="102">
        <f>D214/12</f>
        <v>1204</v>
      </c>
    </row>
    <row r="215" spans="1:5" ht="24.75" customHeight="1" x14ac:dyDescent="0.2">
      <c r="A215" s="29">
        <v>21104</v>
      </c>
      <c r="B215" s="30" t="s">
        <v>512</v>
      </c>
      <c r="C215" s="171">
        <v>0</v>
      </c>
      <c r="D215" s="99">
        <v>0</v>
      </c>
      <c r="E215" s="102">
        <f>D215/12</f>
        <v>0</v>
      </c>
    </row>
    <row r="216" spans="1:5" ht="24.75" customHeight="1" x14ac:dyDescent="0.2">
      <c r="A216" s="29">
        <v>21105</v>
      </c>
      <c r="B216" s="30" t="s">
        <v>571</v>
      </c>
      <c r="C216" s="171">
        <v>0</v>
      </c>
      <c r="D216" s="99">
        <v>0</v>
      </c>
      <c r="E216" s="102">
        <f>D216/12</f>
        <v>0</v>
      </c>
    </row>
    <row r="217" spans="1:5" ht="24.75" customHeight="1" x14ac:dyDescent="0.2">
      <c r="A217" s="29"/>
      <c r="B217" s="78" t="s">
        <v>353</v>
      </c>
      <c r="C217" s="100">
        <f>SUM(C212:C216)</f>
        <v>108014.02</v>
      </c>
      <c r="D217" s="100">
        <f>SUM(D212:D216)</f>
        <v>341720</v>
      </c>
      <c r="E217" s="100">
        <f>SUM(E212:E216)</f>
        <v>28476.666666666668</v>
      </c>
    </row>
    <row r="218" spans="1:5" ht="24.75" customHeight="1" x14ac:dyDescent="0.2">
      <c r="A218" s="24">
        <v>22</v>
      </c>
      <c r="B218" s="25" t="s">
        <v>7</v>
      </c>
      <c r="C218" s="99"/>
      <c r="D218" s="100"/>
      <c r="E218" s="102"/>
    </row>
    <row r="219" spans="1:5" ht="24.75" customHeight="1" x14ac:dyDescent="0.2">
      <c r="A219" s="24">
        <v>221</v>
      </c>
      <c r="B219" s="28" t="s">
        <v>533</v>
      </c>
      <c r="C219" s="99"/>
      <c r="D219" s="100"/>
      <c r="E219" s="102"/>
    </row>
    <row r="220" spans="1:5" ht="24.75" customHeight="1" x14ac:dyDescent="0.2">
      <c r="A220" s="26">
        <v>22101</v>
      </c>
      <c r="B220" s="34" t="s">
        <v>16</v>
      </c>
      <c r="C220" s="171">
        <v>2400</v>
      </c>
      <c r="D220" s="102">
        <v>2400</v>
      </c>
      <c r="E220" s="102">
        <f>D220/12</f>
        <v>200</v>
      </c>
    </row>
    <row r="221" spans="1:5" ht="24.75" customHeight="1" x14ac:dyDescent="0.2">
      <c r="A221" s="26">
        <v>22102</v>
      </c>
      <c r="B221" s="34" t="s">
        <v>513</v>
      </c>
      <c r="C221" s="171">
        <v>2400</v>
      </c>
      <c r="D221" s="102">
        <v>2400</v>
      </c>
      <c r="E221" s="102">
        <f t="shared" ref="E221:E234" si="7">D221/12</f>
        <v>200</v>
      </c>
    </row>
    <row r="222" spans="1:5" ht="24.75" customHeight="1" x14ac:dyDescent="0.2">
      <c r="A222" s="26">
        <v>22103</v>
      </c>
      <c r="B222" s="34" t="s">
        <v>14</v>
      </c>
      <c r="C222" s="171">
        <v>9600</v>
      </c>
      <c r="D222" s="102">
        <v>9600</v>
      </c>
      <c r="E222" s="102">
        <f t="shared" si="7"/>
        <v>800</v>
      </c>
    </row>
    <row r="223" spans="1:5" ht="24.75" customHeight="1" x14ac:dyDescent="0.2">
      <c r="A223" s="26">
        <v>22104</v>
      </c>
      <c r="B223" s="34" t="s">
        <v>15</v>
      </c>
      <c r="C223" s="171">
        <v>0</v>
      </c>
      <c r="D223" s="102">
        <v>0</v>
      </c>
      <c r="E223" s="102">
        <f t="shared" si="7"/>
        <v>0</v>
      </c>
    </row>
    <row r="224" spans="1:5" ht="24.75" customHeight="1" x14ac:dyDescent="0.2">
      <c r="A224" s="26">
        <v>22105</v>
      </c>
      <c r="B224" s="34" t="s">
        <v>17</v>
      </c>
      <c r="C224" s="171">
        <v>0</v>
      </c>
      <c r="D224" s="102">
        <v>0</v>
      </c>
      <c r="E224" s="102">
        <f t="shared" si="7"/>
        <v>0</v>
      </c>
    </row>
    <row r="225" spans="1:5" ht="24.75" customHeight="1" x14ac:dyDescent="0.2">
      <c r="A225" s="26">
        <v>22106</v>
      </c>
      <c r="B225" s="34" t="s">
        <v>1</v>
      </c>
      <c r="C225" s="171">
        <v>4400.04</v>
      </c>
      <c r="D225" s="102">
        <v>4400.04</v>
      </c>
      <c r="E225" s="102">
        <f t="shared" si="7"/>
        <v>366.67</v>
      </c>
    </row>
    <row r="226" spans="1:5" ht="24.75" customHeight="1" x14ac:dyDescent="0.2">
      <c r="A226" s="26">
        <v>22107</v>
      </c>
      <c r="B226" s="34" t="s">
        <v>19</v>
      </c>
      <c r="C226" s="171">
        <v>0</v>
      </c>
      <c r="D226" s="102">
        <v>0</v>
      </c>
      <c r="E226" s="102">
        <f t="shared" si="7"/>
        <v>0</v>
      </c>
    </row>
    <row r="227" spans="1:5" ht="24.75" customHeight="1" x14ac:dyDescent="0.2">
      <c r="A227" s="26">
        <v>22108</v>
      </c>
      <c r="B227" s="34" t="s">
        <v>18</v>
      </c>
      <c r="C227" s="171">
        <v>0</v>
      </c>
      <c r="D227" s="102">
        <v>0</v>
      </c>
      <c r="E227" s="102">
        <f t="shared" si="7"/>
        <v>0</v>
      </c>
    </row>
    <row r="228" spans="1:5" ht="24.75" customHeight="1" x14ac:dyDescent="0.2">
      <c r="A228" s="26">
        <v>22110</v>
      </c>
      <c r="B228" s="34" t="s">
        <v>696</v>
      </c>
      <c r="C228" s="171">
        <v>60000</v>
      </c>
      <c r="D228" s="102">
        <v>60000</v>
      </c>
      <c r="E228" s="102">
        <f t="shared" si="7"/>
        <v>5000</v>
      </c>
    </row>
    <row r="229" spans="1:5" ht="24.75" customHeight="1" x14ac:dyDescent="0.2">
      <c r="A229" s="26">
        <v>22111</v>
      </c>
      <c r="B229" s="34" t="s">
        <v>20</v>
      </c>
      <c r="C229" s="171">
        <v>3999.96</v>
      </c>
      <c r="D229" s="102">
        <v>3999.96</v>
      </c>
      <c r="E229" s="102">
        <f t="shared" si="7"/>
        <v>333.33</v>
      </c>
    </row>
    <row r="230" spans="1:5" ht="24.75" customHeight="1" x14ac:dyDescent="0.2">
      <c r="A230" s="26">
        <v>22112</v>
      </c>
      <c r="B230" s="34" t="s">
        <v>514</v>
      </c>
      <c r="C230" s="171">
        <v>6399.9600000000009</v>
      </c>
      <c r="D230" s="102">
        <v>6399.9600000000009</v>
      </c>
      <c r="E230" s="102">
        <f t="shared" si="7"/>
        <v>533.33000000000004</v>
      </c>
    </row>
    <row r="231" spans="1:5" ht="24.75" customHeight="1" x14ac:dyDescent="0.2">
      <c r="A231" s="26">
        <v>22113</v>
      </c>
      <c r="B231" s="34" t="s">
        <v>21</v>
      </c>
      <c r="C231" s="171">
        <v>0</v>
      </c>
      <c r="D231" s="102">
        <v>0</v>
      </c>
      <c r="E231" s="102">
        <f t="shared" si="7"/>
        <v>0</v>
      </c>
    </row>
    <row r="232" spans="1:5" ht="24.75" customHeight="1" x14ac:dyDescent="0.2">
      <c r="A232" s="24">
        <v>222</v>
      </c>
      <c r="B232" s="35" t="s">
        <v>8</v>
      </c>
      <c r="C232" s="171">
        <v>0</v>
      </c>
      <c r="D232" s="102">
        <v>0</v>
      </c>
      <c r="E232" s="102">
        <f t="shared" si="7"/>
        <v>0</v>
      </c>
    </row>
    <row r="233" spans="1:5" ht="24.75" customHeight="1" x14ac:dyDescent="0.2">
      <c r="A233" s="26">
        <v>22201</v>
      </c>
      <c r="B233" s="34" t="s">
        <v>515</v>
      </c>
      <c r="C233" s="171">
        <v>2400</v>
      </c>
      <c r="D233" s="102">
        <v>2400</v>
      </c>
      <c r="E233" s="102">
        <f t="shared" si="7"/>
        <v>200</v>
      </c>
    </row>
    <row r="234" spans="1:5" ht="24.75" customHeight="1" x14ac:dyDescent="0.2">
      <c r="A234" s="26">
        <v>22202</v>
      </c>
      <c r="B234" s="34" t="s">
        <v>516</v>
      </c>
      <c r="C234" s="171">
        <v>4800</v>
      </c>
      <c r="D234" s="102">
        <v>4800</v>
      </c>
      <c r="E234" s="102">
        <f t="shared" si="7"/>
        <v>400</v>
      </c>
    </row>
    <row r="235" spans="1:5" ht="24.75" customHeight="1" x14ac:dyDescent="0.2">
      <c r="A235" s="26"/>
      <c r="B235" s="39" t="s">
        <v>353</v>
      </c>
      <c r="C235" s="103">
        <f>SUM(C220:C234)</f>
        <v>96399.960000000021</v>
      </c>
      <c r="D235" s="103">
        <f>SUM(D220:D234)</f>
        <v>96399.960000000021</v>
      </c>
      <c r="E235" s="103">
        <f>SUM(E220:E234)</f>
        <v>8033.33</v>
      </c>
    </row>
    <row r="236" spans="1:5" ht="24.75" customHeight="1" x14ac:dyDescent="0.2">
      <c r="A236" s="26"/>
      <c r="B236" s="39" t="s">
        <v>354</v>
      </c>
      <c r="C236" s="103">
        <f>C235+C217</f>
        <v>204413.98000000004</v>
      </c>
      <c r="D236" s="103">
        <f>D235+D217</f>
        <v>438119.96</v>
      </c>
      <c r="E236" s="103">
        <f>E235+E217</f>
        <v>36509.996666666666</v>
      </c>
    </row>
    <row r="237" spans="1:5" ht="15" customHeight="1" x14ac:dyDescent="0.2">
      <c r="A237" s="138"/>
      <c r="B237" s="140"/>
      <c r="C237" s="137"/>
      <c r="D237" s="137"/>
    </row>
    <row r="238" spans="1:5" x14ac:dyDescent="0.2">
      <c r="D238" s="125"/>
      <c r="E238" s="125">
        <v>13</v>
      </c>
    </row>
    <row r="240" spans="1:5" ht="15.75" x14ac:dyDescent="0.25">
      <c r="A240" s="45" t="s">
        <v>764</v>
      </c>
      <c r="B240" s="46"/>
    </row>
    <row r="241" spans="1:5" ht="15.75" x14ac:dyDescent="0.25">
      <c r="A241" s="45"/>
      <c r="B241" s="47" t="s">
        <v>786</v>
      </c>
    </row>
    <row r="242" spans="1:5" ht="15.75" x14ac:dyDescent="0.25">
      <c r="A242" s="48"/>
      <c r="B242" s="47" t="s">
        <v>542</v>
      </c>
      <c r="C242" s="97"/>
    </row>
    <row r="245" spans="1:5" ht="35.1" customHeight="1" x14ac:dyDescent="0.2">
      <c r="A245" s="21" t="s">
        <v>5</v>
      </c>
      <c r="B245" s="22" t="s">
        <v>0</v>
      </c>
      <c r="C245" s="98" t="s">
        <v>704</v>
      </c>
      <c r="D245" s="98" t="s">
        <v>702</v>
      </c>
      <c r="E245" s="104" t="s">
        <v>761</v>
      </c>
    </row>
    <row r="246" spans="1:5" ht="23.45" customHeight="1" x14ac:dyDescent="0.2">
      <c r="A246" s="24">
        <v>21</v>
      </c>
      <c r="B246" s="6" t="s">
        <v>511</v>
      </c>
      <c r="C246" s="99"/>
      <c r="D246" s="100"/>
      <c r="E246" s="102"/>
    </row>
    <row r="247" spans="1:5" ht="23.45" customHeight="1" x14ac:dyDescent="0.2">
      <c r="A247" s="24">
        <v>211</v>
      </c>
      <c r="B247" s="28" t="s">
        <v>6</v>
      </c>
      <c r="C247" s="101"/>
      <c r="D247" s="101"/>
      <c r="E247" s="102"/>
    </row>
    <row r="248" spans="1:5" ht="23.45" customHeight="1" x14ac:dyDescent="0.2">
      <c r="A248" s="29">
        <v>21101</v>
      </c>
      <c r="B248" s="30" t="s">
        <v>22</v>
      </c>
      <c r="C248" s="171">
        <v>92958.36</v>
      </c>
      <c r="D248" s="99">
        <v>93358</v>
      </c>
      <c r="E248" s="102">
        <f>D248/12</f>
        <v>7779.833333333333</v>
      </c>
    </row>
    <row r="249" spans="1:5" ht="23.45" customHeight="1" x14ac:dyDescent="0.2">
      <c r="A249" s="29">
        <v>21102</v>
      </c>
      <c r="B249" s="30" t="s">
        <v>23</v>
      </c>
      <c r="C249" s="171">
        <v>0</v>
      </c>
      <c r="D249" s="99">
        <v>0</v>
      </c>
      <c r="E249" s="102">
        <f>D249/12</f>
        <v>0</v>
      </c>
    </row>
    <row r="250" spans="1:5" ht="23.45" customHeight="1" x14ac:dyDescent="0.2">
      <c r="A250" s="29">
        <v>21103</v>
      </c>
      <c r="B250" s="30" t="s">
        <v>584</v>
      </c>
      <c r="C250" s="171">
        <v>67206.36</v>
      </c>
      <c r="D250" s="99">
        <v>68682</v>
      </c>
      <c r="E250" s="102">
        <f>D250/12</f>
        <v>5723.5</v>
      </c>
    </row>
    <row r="251" spans="1:5" ht="23.45" customHeight="1" x14ac:dyDescent="0.2">
      <c r="A251" s="29">
        <v>21104</v>
      </c>
      <c r="B251" s="30" t="s">
        <v>512</v>
      </c>
      <c r="C251" s="171">
        <v>3200.04</v>
      </c>
      <c r="D251" s="99">
        <v>3200.04</v>
      </c>
      <c r="E251" s="102">
        <f>D251/12</f>
        <v>266.67</v>
      </c>
    </row>
    <row r="252" spans="1:5" ht="23.45" customHeight="1" x14ac:dyDescent="0.2">
      <c r="A252" s="29">
        <v>21105</v>
      </c>
      <c r="B252" s="30" t="s">
        <v>571</v>
      </c>
      <c r="C252" s="171">
        <v>0</v>
      </c>
      <c r="D252" s="99">
        <v>0</v>
      </c>
      <c r="E252" s="102">
        <f>D252/12</f>
        <v>0</v>
      </c>
    </row>
    <row r="253" spans="1:5" ht="23.45" customHeight="1" x14ac:dyDescent="0.2">
      <c r="A253" s="29"/>
      <c r="B253" s="78" t="s">
        <v>352</v>
      </c>
      <c r="C253" s="100">
        <f>SUM(C248:C252)</f>
        <v>163364.76</v>
      </c>
      <c r="D253" s="100">
        <f>SUM(D248:D252)</f>
        <v>165240.04</v>
      </c>
      <c r="E253" s="100">
        <f>SUM(E248:E252)</f>
        <v>13770.003333333332</v>
      </c>
    </row>
    <row r="254" spans="1:5" ht="23.45" customHeight="1" x14ac:dyDescent="0.2">
      <c r="A254" s="24">
        <v>22</v>
      </c>
      <c r="B254" s="25" t="s">
        <v>7</v>
      </c>
      <c r="C254" s="99"/>
      <c r="D254" s="100"/>
      <c r="E254" s="102"/>
    </row>
    <row r="255" spans="1:5" ht="23.45" customHeight="1" x14ac:dyDescent="0.2">
      <c r="A255" s="24">
        <v>221</v>
      </c>
      <c r="B255" s="28" t="s">
        <v>533</v>
      </c>
      <c r="C255" s="99"/>
      <c r="D255" s="100"/>
      <c r="E255" s="102"/>
    </row>
    <row r="256" spans="1:5" ht="23.45" customHeight="1" x14ac:dyDescent="0.2">
      <c r="A256" s="26">
        <v>22101</v>
      </c>
      <c r="B256" s="34" t="s">
        <v>16</v>
      </c>
      <c r="C256" s="171">
        <v>2400</v>
      </c>
      <c r="D256" s="102">
        <v>2400</v>
      </c>
      <c r="E256" s="102">
        <f>D256/12</f>
        <v>200</v>
      </c>
    </row>
    <row r="257" spans="1:5" ht="23.45" customHeight="1" x14ac:dyDescent="0.2">
      <c r="A257" s="26">
        <v>22102</v>
      </c>
      <c r="B257" s="34" t="s">
        <v>513</v>
      </c>
      <c r="C257" s="171">
        <v>2559.96</v>
      </c>
      <c r="D257" s="102">
        <v>2559.96</v>
      </c>
      <c r="E257" s="102">
        <f t="shared" ref="E257:E269" si="8">D257/12</f>
        <v>213.33</v>
      </c>
    </row>
    <row r="258" spans="1:5" ht="23.45" customHeight="1" x14ac:dyDescent="0.2">
      <c r="A258" s="26">
        <v>22103</v>
      </c>
      <c r="B258" s="34" t="s">
        <v>14</v>
      </c>
      <c r="C258" s="171">
        <v>9600</v>
      </c>
      <c r="D258" s="102">
        <v>9600</v>
      </c>
      <c r="E258" s="102">
        <f t="shared" si="8"/>
        <v>800</v>
      </c>
    </row>
    <row r="259" spans="1:5" ht="23.45" customHeight="1" x14ac:dyDescent="0.2">
      <c r="A259" s="26">
        <v>22104</v>
      </c>
      <c r="B259" s="34" t="s">
        <v>15</v>
      </c>
      <c r="C259" s="171">
        <v>0</v>
      </c>
      <c r="D259" s="102">
        <v>0</v>
      </c>
      <c r="E259" s="102">
        <f t="shared" si="8"/>
        <v>0</v>
      </c>
    </row>
    <row r="260" spans="1:5" ht="23.45" customHeight="1" x14ac:dyDescent="0.2">
      <c r="A260" s="26">
        <v>22105</v>
      </c>
      <c r="B260" s="34" t="s">
        <v>17</v>
      </c>
      <c r="C260" s="171">
        <v>0</v>
      </c>
      <c r="D260" s="102">
        <v>0</v>
      </c>
      <c r="E260" s="102">
        <f t="shared" si="8"/>
        <v>0</v>
      </c>
    </row>
    <row r="261" spans="1:5" ht="23.45" customHeight="1" x14ac:dyDescent="0.2">
      <c r="A261" s="26">
        <v>22106</v>
      </c>
      <c r="B261" s="34" t="s">
        <v>1</v>
      </c>
      <c r="C261" s="171">
        <v>0</v>
      </c>
      <c r="D261" s="102">
        <v>0</v>
      </c>
      <c r="E261" s="102">
        <f t="shared" si="8"/>
        <v>0</v>
      </c>
    </row>
    <row r="262" spans="1:5" ht="23.45" customHeight="1" x14ac:dyDescent="0.2">
      <c r="A262" s="26">
        <v>22107</v>
      </c>
      <c r="B262" s="34" t="s">
        <v>19</v>
      </c>
      <c r="C262" s="171">
        <v>0</v>
      </c>
      <c r="D262" s="102">
        <v>0</v>
      </c>
      <c r="E262" s="102">
        <f t="shared" si="8"/>
        <v>0</v>
      </c>
    </row>
    <row r="263" spans="1:5" ht="23.45" customHeight="1" x14ac:dyDescent="0.2">
      <c r="A263" s="26">
        <v>22108</v>
      </c>
      <c r="B263" s="34" t="s">
        <v>18</v>
      </c>
      <c r="C263" s="171">
        <v>0</v>
      </c>
      <c r="D263" s="102">
        <v>24000</v>
      </c>
      <c r="E263" s="102">
        <f t="shared" si="8"/>
        <v>2000</v>
      </c>
    </row>
    <row r="264" spans="1:5" ht="23.45" customHeight="1" x14ac:dyDescent="0.2">
      <c r="A264" s="26">
        <v>22111</v>
      </c>
      <c r="B264" s="34" t="s">
        <v>20</v>
      </c>
      <c r="C264" s="171">
        <v>4320</v>
      </c>
      <c r="D264" s="102">
        <v>4320</v>
      </c>
      <c r="E264" s="102">
        <f t="shared" si="8"/>
        <v>360</v>
      </c>
    </row>
    <row r="265" spans="1:5" ht="23.45" customHeight="1" x14ac:dyDescent="0.2">
      <c r="A265" s="26">
        <v>22112</v>
      </c>
      <c r="B265" s="34" t="s">
        <v>514</v>
      </c>
      <c r="C265" s="171">
        <v>7520.0399999999991</v>
      </c>
      <c r="D265" s="102">
        <v>7520.0399999999991</v>
      </c>
      <c r="E265" s="102">
        <f t="shared" si="8"/>
        <v>626.66999999999996</v>
      </c>
    </row>
    <row r="266" spans="1:5" ht="23.45" customHeight="1" x14ac:dyDescent="0.2">
      <c r="A266" s="26">
        <v>22113</v>
      </c>
      <c r="B266" s="34" t="s">
        <v>21</v>
      </c>
      <c r="C266" s="171">
        <v>0</v>
      </c>
      <c r="D266" s="102">
        <v>0</v>
      </c>
      <c r="E266" s="102">
        <f t="shared" si="8"/>
        <v>0</v>
      </c>
    </row>
    <row r="267" spans="1:5" ht="23.45" customHeight="1" x14ac:dyDescent="0.2">
      <c r="A267" s="24">
        <v>222</v>
      </c>
      <c r="B267" s="35" t="s">
        <v>8</v>
      </c>
      <c r="C267" s="171">
        <v>0</v>
      </c>
      <c r="D267" s="102">
        <v>0</v>
      </c>
      <c r="E267" s="102">
        <f t="shared" si="8"/>
        <v>0</v>
      </c>
    </row>
    <row r="268" spans="1:5" ht="23.45" customHeight="1" x14ac:dyDescent="0.2">
      <c r="A268" s="26">
        <v>22201</v>
      </c>
      <c r="B268" s="34" t="s">
        <v>515</v>
      </c>
      <c r="C268" s="171">
        <v>1599.96</v>
      </c>
      <c r="D268" s="102">
        <v>1599.96</v>
      </c>
      <c r="E268" s="102">
        <f t="shared" si="8"/>
        <v>133.33000000000001</v>
      </c>
    </row>
    <row r="269" spans="1:5" ht="23.45" customHeight="1" x14ac:dyDescent="0.2">
      <c r="A269" s="26">
        <v>22202</v>
      </c>
      <c r="B269" s="34" t="s">
        <v>516</v>
      </c>
      <c r="C269" s="171">
        <v>3999.96</v>
      </c>
      <c r="D269" s="102">
        <v>3999.96</v>
      </c>
      <c r="E269" s="102">
        <f t="shared" si="8"/>
        <v>333.33</v>
      </c>
    </row>
    <row r="270" spans="1:5" ht="23.45" customHeight="1" x14ac:dyDescent="0.2">
      <c r="A270" s="26"/>
      <c r="B270" s="39" t="s">
        <v>352</v>
      </c>
      <c r="C270" s="103">
        <f>SUM(C256:C269)</f>
        <v>31999.919999999998</v>
      </c>
      <c r="D270" s="103">
        <f>SUM(D256:D269)</f>
        <v>55999.92</v>
      </c>
      <c r="E270" s="103">
        <f>SUM(E256:E269)</f>
        <v>4666.66</v>
      </c>
    </row>
    <row r="271" spans="1:5" ht="23.45" customHeight="1" x14ac:dyDescent="0.2">
      <c r="A271" s="27">
        <v>311</v>
      </c>
      <c r="B271" s="39" t="s">
        <v>360</v>
      </c>
      <c r="C271" s="103"/>
      <c r="D271" s="103"/>
      <c r="E271" s="102"/>
    </row>
    <row r="272" spans="1:5" ht="23.45" customHeight="1" x14ac:dyDescent="0.2">
      <c r="A272" s="26">
        <v>31105</v>
      </c>
      <c r="B272" s="38" t="s">
        <v>359</v>
      </c>
      <c r="C272" s="171">
        <v>291300</v>
      </c>
      <c r="D272" s="102">
        <v>291300</v>
      </c>
      <c r="E272" s="102">
        <f>D272/12</f>
        <v>24275</v>
      </c>
    </row>
    <row r="273" spans="1:5" ht="23.45" customHeight="1" x14ac:dyDescent="0.2">
      <c r="A273" s="26"/>
      <c r="B273" s="39" t="s">
        <v>358</v>
      </c>
      <c r="C273" s="103">
        <f>C270+C253+C272</f>
        <v>486664.68</v>
      </c>
      <c r="D273" s="103">
        <f>D270+D253+D272</f>
        <v>512539.96</v>
      </c>
      <c r="E273" s="103">
        <f>E270+E253+E272</f>
        <v>42711.66333333333</v>
      </c>
    </row>
    <row r="274" spans="1:5" ht="12.95" customHeight="1" x14ac:dyDescent="0.2">
      <c r="A274" s="138"/>
      <c r="B274" s="140"/>
      <c r="C274" s="137"/>
      <c r="D274" s="137"/>
    </row>
    <row r="275" spans="1:5" x14ac:dyDescent="0.2">
      <c r="D275" s="125"/>
      <c r="E275" s="125">
        <v>14</v>
      </c>
    </row>
    <row r="277" spans="1:5" ht="15.75" x14ac:dyDescent="0.25">
      <c r="A277" s="45" t="s">
        <v>764</v>
      </c>
      <c r="B277" s="46"/>
    </row>
    <row r="278" spans="1:5" ht="15.75" x14ac:dyDescent="0.25">
      <c r="A278" s="45"/>
      <c r="B278" s="47" t="s">
        <v>9</v>
      </c>
      <c r="C278" s="105"/>
    </row>
    <row r="279" spans="1:5" ht="15.75" x14ac:dyDescent="0.25">
      <c r="A279" s="48"/>
      <c r="B279" s="47" t="s">
        <v>543</v>
      </c>
      <c r="C279" s="106"/>
    </row>
    <row r="282" spans="1:5" ht="21.95" customHeight="1" x14ac:dyDescent="0.2">
      <c r="A282" s="36" t="s">
        <v>5</v>
      </c>
      <c r="B282" s="27" t="s">
        <v>0</v>
      </c>
      <c r="C282" s="98" t="s">
        <v>704</v>
      </c>
      <c r="D282" s="98" t="s">
        <v>702</v>
      </c>
      <c r="E282" s="104" t="s">
        <v>761</v>
      </c>
    </row>
    <row r="283" spans="1:5" ht="21" customHeight="1" x14ac:dyDescent="0.2">
      <c r="A283" s="24">
        <v>21</v>
      </c>
      <c r="B283" s="37" t="s">
        <v>511</v>
      </c>
      <c r="C283" s="99"/>
      <c r="D283" s="100"/>
      <c r="E283" s="102"/>
    </row>
    <row r="284" spans="1:5" ht="21" customHeight="1" x14ac:dyDescent="0.2">
      <c r="A284" s="24">
        <v>211</v>
      </c>
      <c r="B284" s="28" t="s">
        <v>6</v>
      </c>
      <c r="C284" s="100"/>
      <c r="D284" s="100"/>
      <c r="E284" s="102"/>
    </row>
    <row r="285" spans="1:5" ht="21" customHeight="1" x14ac:dyDescent="0.2">
      <c r="A285" s="29">
        <v>21101</v>
      </c>
      <c r="B285" s="30" t="s">
        <v>22</v>
      </c>
      <c r="C285" s="171">
        <v>501474</v>
      </c>
      <c r="D285" s="99">
        <v>976476</v>
      </c>
      <c r="E285" s="102">
        <f>D285/12</f>
        <v>81373</v>
      </c>
    </row>
    <row r="286" spans="1:5" ht="21" customHeight="1" x14ac:dyDescent="0.2">
      <c r="A286" s="29">
        <v>21102</v>
      </c>
      <c r="B286" s="30" t="s">
        <v>23</v>
      </c>
      <c r="C286" s="171">
        <v>0</v>
      </c>
      <c r="D286" s="99">
        <v>0</v>
      </c>
      <c r="E286" s="102">
        <f>D286/12</f>
        <v>0</v>
      </c>
    </row>
    <row r="287" spans="1:5" ht="21" customHeight="1" x14ac:dyDescent="0.2">
      <c r="A287" s="29">
        <v>21103</v>
      </c>
      <c r="B287" s="30" t="s">
        <v>584</v>
      </c>
      <c r="C287" s="171">
        <v>62424</v>
      </c>
      <c r="D287" s="99">
        <v>60024</v>
      </c>
      <c r="E287" s="102">
        <f>D287/12</f>
        <v>5002</v>
      </c>
    </row>
    <row r="288" spans="1:5" ht="21" customHeight="1" x14ac:dyDescent="0.2">
      <c r="A288" s="29">
        <v>21104</v>
      </c>
      <c r="B288" s="30" t="s">
        <v>512</v>
      </c>
      <c r="C288" s="171">
        <v>0</v>
      </c>
      <c r="D288" s="99">
        <v>0</v>
      </c>
      <c r="E288" s="102">
        <f>D288/12</f>
        <v>0</v>
      </c>
    </row>
    <row r="289" spans="1:5" ht="21" customHeight="1" x14ac:dyDescent="0.2">
      <c r="A289" s="29">
        <v>21105</v>
      </c>
      <c r="B289" s="30" t="s">
        <v>571</v>
      </c>
      <c r="C289" s="171">
        <v>2240.04</v>
      </c>
      <c r="D289" s="99">
        <v>2240.04</v>
      </c>
      <c r="E289" s="102">
        <f>D289/12</f>
        <v>186.67</v>
      </c>
    </row>
    <row r="290" spans="1:5" ht="21" customHeight="1" x14ac:dyDescent="0.2">
      <c r="A290" s="29"/>
      <c r="B290" s="78" t="s">
        <v>352</v>
      </c>
      <c r="C290" s="100">
        <f>SUM(C285:C289)</f>
        <v>566138.04</v>
      </c>
      <c r="D290" s="100">
        <f>SUM(D285:D289)</f>
        <v>1038740.04</v>
      </c>
      <c r="E290" s="100">
        <f>SUM(E285:E289)</f>
        <v>86561.67</v>
      </c>
    </row>
    <row r="291" spans="1:5" ht="21" customHeight="1" x14ac:dyDescent="0.2">
      <c r="A291" s="24">
        <v>22</v>
      </c>
      <c r="B291" s="25" t="s">
        <v>7</v>
      </c>
      <c r="C291" s="99"/>
      <c r="D291" s="100"/>
      <c r="E291" s="102"/>
    </row>
    <row r="292" spans="1:5" ht="21" customHeight="1" x14ac:dyDescent="0.2">
      <c r="A292" s="24">
        <v>221</v>
      </c>
      <c r="B292" s="28" t="s">
        <v>533</v>
      </c>
      <c r="C292" s="99"/>
      <c r="D292" s="100"/>
      <c r="E292" s="102"/>
    </row>
    <row r="293" spans="1:5" ht="21" customHeight="1" x14ac:dyDescent="0.2">
      <c r="A293" s="26">
        <v>22101</v>
      </c>
      <c r="B293" s="38" t="s">
        <v>16</v>
      </c>
      <c r="C293" s="171">
        <v>3200.04</v>
      </c>
      <c r="D293" s="102">
        <v>21408</v>
      </c>
      <c r="E293" s="102">
        <f>D293/12</f>
        <v>1784</v>
      </c>
    </row>
    <row r="294" spans="1:5" ht="21" customHeight="1" x14ac:dyDescent="0.2">
      <c r="A294" s="26">
        <v>22102</v>
      </c>
      <c r="B294" s="38" t="s">
        <v>513</v>
      </c>
      <c r="C294" s="171">
        <v>3200.04</v>
      </c>
      <c r="D294" s="102">
        <v>15200</v>
      </c>
      <c r="E294" s="102">
        <f t="shared" ref="E294:E307" si="9">D294/12</f>
        <v>1266.6666666666667</v>
      </c>
    </row>
    <row r="295" spans="1:5" ht="21" customHeight="1" x14ac:dyDescent="0.2">
      <c r="A295" s="26">
        <v>22103</v>
      </c>
      <c r="B295" s="38" t="s">
        <v>14</v>
      </c>
      <c r="C295" s="171">
        <v>19200</v>
      </c>
      <c r="D295" s="102">
        <v>55200</v>
      </c>
      <c r="E295" s="102">
        <f t="shared" si="9"/>
        <v>4600</v>
      </c>
    </row>
    <row r="296" spans="1:5" ht="21" customHeight="1" x14ac:dyDescent="0.2">
      <c r="A296" s="26">
        <v>22104</v>
      </c>
      <c r="B296" s="38" t="s">
        <v>15</v>
      </c>
      <c r="C296" s="171">
        <v>0</v>
      </c>
      <c r="D296" s="102">
        <v>0</v>
      </c>
      <c r="E296" s="102">
        <f t="shared" si="9"/>
        <v>0</v>
      </c>
    </row>
    <row r="297" spans="1:5" ht="21" customHeight="1" x14ac:dyDescent="0.2">
      <c r="A297" s="26">
        <v>22105</v>
      </c>
      <c r="B297" s="38" t="s">
        <v>17</v>
      </c>
      <c r="C297" s="171">
        <v>0</v>
      </c>
      <c r="D297" s="102">
        <v>0</v>
      </c>
      <c r="E297" s="102">
        <f t="shared" si="9"/>
        <v>0</v>
      </c>
    </row>
    <row r="298" spans="1:5" ht="21" customHeight="1" x14ac:dyDescent="0.2">
      <c r="A298" s="26">
        <v>22106</v>
      </c>
      <c r="B298" s="38" t="s">
        <v>1</v>
      </c>
      <c r="C298" s="171">
        <v>0</v>
      </c>
      <c r="D298" s="102">
        <v>0</v>
      </c>
      <c r="E298" s="102">
        <f t="shared" si="9"/>
        <v>0</v>
      </c>
    </row>
    <row r="299" spans="1:5" ht="21" customHeight="1" x14ac:dyDescent="0.2">
      <c r="A299" s="26">
        <v>22107</v>
      </c>
      <c r="B299" s="38" t="s">
        <v>19</v>
      </c>
      <c r="C299" s="171">
        <v>0</v>
      </c>
      <c r="D299" s="102">
        <v>0</v>
      </c>
      <c r="E299" s="102">
        <f t="shared" si="9"/>
        <v>0</v>
      </c>
    </row>
    <row r="300" spans="1:5" ht="21" customHeight="1" x14ac:dyDescent="0.2">
      <c r="A300" s="26">
        <v>22108</v>
      </c>
      <c r="B300" s="38" t="s">
        <v>18</v>
      </c>
      <c r="C300" s="171">
        <v>0</v>
      </c>
      <c r="D300" s="102">
        <v>0</v>
      </c>
      <c r="E300" s="102">
        <f t="shared" si="9"/>
        <v>0</v>
      </c>
    </row>
    <row r="301" spans="1:5" ht="21" customHeight="1" x14ac:dyDescent="0.2">
      <c r="A301" s="26">
        <v>22110</v>
      </c>
      <c r="B301" s="38" t="s">
        <v>361</v>
      </c>
      <c r="C301" s="171">
        <v>48000</v>
      </c>
      <c r="D301" s="102">
        <v>48000</v>
      </c>
      <c r="E301" s="102">
        <f t="shared" si="9"/>
        <v>4000</v>
      </c>
    </row>
    <row r="302" spans="1:5" ht="21" customHeight="1" x14ac:dyDescent="0.2">
      <c r="A302" s="26">
        <v>22111</v>
      </c>
      <c r="B302" s="38" t="s">
        <v>20</v>
      </c>
      <c r="C302" s="171">
        <v>5440.08</v>
      </c>
      <c r="D302" s="102">
        <v>28234</v>
      </c>
      <c r="E302" s="102">
        <f t="shared" si="9"/>
        <v>2352.8333333333335</v>
      </c>
    </row>
    <row r="303" spans="1:5" ht="21" customHeight="1" x14ac:dyDescent="0.2">
      <c r="A303" s="26">
        <v>22112</v>
      </c>
      <c r="B303" s="38" t="s">
        <v>514</v>
      </c>
      <c r="C303" s="171">
        <v>9600</v>
      </c>
      <c r="D303" s="102">
        <v>45600</v>
      </c>
      <c r="E303" s="102">
        <f t="shared" si="9"/>
        <v>3800</v>
      </c>
    </row>
    <row r="304" spans="1:5" ht="21" customHeight="1" x14ac:dyDescent="0.2">
      <c r="A304" s="26">
        <v>22113</v>
      </c>
      <c r="B304" s="38" t="s">
        <v>21</v>
      </c>
      <c r="C304" s="171">
        <v>0</v>
      </c>
      <c r="D304" s="102">
        <v>0</v>
      </c>
      <c r="E304" s="102">
        <f t="shared" si="9"/>
        <v>0</v>
      </c>
    </row>
    <row r="305" spans="1:5" ht="21" customHeight="1" x14ac:dyDescent="0.2">
      <c r="A305" s="24">
        <v>222</v>
      </c>
      <c r="B305" s="35" t="s">
        <v>8</v>
      </c>
      <c r="C305" s="171">
        <v>0</v>
      </c>
      <c r="D305" s="102">
        <v>0</v>
      </c>
      <c r="E305" s="102">
        <f t="shared" si="9"/>
        <v>0</v>
      </c>
    </row>
    <row r="306" spans="1:5" ht="21" customHeight="1" x14ac:dyDescent="0.2">
      <c r="A306" s="26">
        <v>22201</v>
      </c>
      <c r="B306" s="38" t="s">
        <v>515</v>
      </c>
      <c r="C306" s="171">
        <v>3519.96</v>
      </c>
      <c r="D306" s="102">
        <v>3519.96</v>
      </c>
      <c r="E306" s="102">
        <f t="shared" si="9"/>
        <v>293.33</v>
      </c>
    </row>
    <row r="307" spans="1:5" ht="21" customHeight="1" x14ac:dyDescent="0.2">
      <c r="A307" s="26">
        <v>22202</v>
      </c>
      <c r="B307" s="38" t="s">
        <v>516</v>
      </c>
      <c r="C307" s="171">
        <v>4800</v>
      </c>
      <c r="D307" s="102">
        <v>4800</v>
      </c>
      <c r="E307" s="102">
        <f t="shared" si="9"/>
        <v>400</v>
      </c>
    </row>
    <row r="308" spans="1:5" ht="21" customHeight="1" x14ac:dyDescent="0.2">
      <c r="A308" s="26"/>
      <c r="B308" s="39" t="s">
        <v>352</v>
      </c>
      <c r="C308" s="103">
        <f>SUM(C293:C307)</f>
        <v>96960.12000000001</v>
      </c>
      <c r="D308" s="103">
        <f>SUM(D293:D307)</f>
        <v>221961.96</v>
      </c>
      <c r="E308" s="103">
        <f>SUM(E293:E307)</f>
        <v>18496.830000000002</v>
      </c>
    </row>
    <row r="309" spans="1:5" ht="21" customHeight="1" x14ac:dyDescent="0.2">
      <c r="A309" s="27">
        <v>311</v>
      </c>
      <c r="B309" s="95" t="s">
        <v>31</v>
      </c>
      <c r="C309" s="102"/>
      <c r="D309" s="103"/>
      <c r="E309" s="102"/>
    </row>
    <row r="310" spans="1:5" ht="21" customHeight="1" x14ac:dyDescent="0.2">
      <c r="A310" s="43">
        <v>31101</v>
      </c>
      <c r="B310" s="43" t="s">
        <v>34</v>
      </c>
      <c r="C310" s="171">
        <v>391999.96</v>
      </c>
      <c r="D310" s="102">
        <v>104000</v>
      </c>
      <c r="E310" s="102">
        <f>D310/12</f>
        <v>8666.6666666666661</v>
      </c>
    </row>
    <row r="311" spans="1:5" ht="21" customHeight="1" x14ac:dyDescent="0.25">
      <c r="A311" s="43">
        <v>31102</v>
      </c>
      <c r="B311" s="157" t="s">
        <v>517</v>
      </c>
      <c r="C311" s="171">
        <v>0</v>
      </c>
      <c r="D311" s="102">
        <v>0</v>
      </c>
      <c r="E311" s="102">
        <f>D311/12</f>
        <v>0</v>
      </c>
    </row>
    <row r="312" spans="1:5" ht="21" customHeight="1" x14ac:dyDescent="0.2">
      <c r="A312" s="43">
        <v>31103</v>
      </c>
      <c r="B312" s="43" t="s">
        <v>35</v>
      </c>
      <c r="C312" s="171">
        <v>304119.96000000002</v>
      </c>
      <c r="D312" s="102">
        <v>304119.96000000002</v>
      </c>
      <c r="E312" s="102">
        <f>D312/12</f>
        <v>25343.33</v>
      </c>
    </row>
    <row r="313" spans="1:5" ht="21" customHeight="1" x14ac:dyDescent="0.2">
      <c r="A313" s="43"/>
      <c r="B313" s="35" t="s">
        <v>352</v>
      </c>
      <c r="C313" s="103">
        <f>SUM(C310:C312)</f>
        <v>696119.92</v>
      </c>
      <c r="D313" s="103">
        <f>SUM(D310:D312)</f>
        <v>408119.96</v>
      </c>
      <c r="E313" s="103">
        <f>SUM(E310:E312)</f>
        <v>34009.996666666666</v>
      </c>
    </row>
    <row r="314" spans="1:5" ht="21" customHeight="1" x14ac:dyDescent="0.2">
      <c r="A314" s="43"/>
      <c r="B314" s="35" t="s">
        <v>358</v>
      </c>
      <c r="C314" s="103">
        <f>C313+C308+C290</f>
        <v>1359218.08</v>
      </c>
      <c r="D314" s="103">
        <f>D313+D308+D290</f>
        <v>1668821.96</v>
      </c>
      <c r="E314" s="103">
        <f>E313+E308+E290</f>
        <v>139068.49666666667</v>
      </c>
    </row>
    <row r="316" spans="1:5" x14ac:dyDescent="0.2">
      <c r="D316" s="125"/>
      <c r="E316" s="125">
        <v>15</v>
      </c>
    </row>
    <row r="317" spans="1:5" ht="15.75" x14ac:dyDescent="0.25">
      <c r="A317" s="45" t="s">
        <v>764</v>
      </c>
      <c r="B317" s="46"/>
    </row>
    <row r="318" spans="1:5" ht="15.75" x14ac:dyDescent="0.25">
      <c r="A318" s="45"/>
      <c r="B318" s="47" t="s">
        <v>498</v>
      </c>
      <c r="C318" s="105"/>
    </row>
    <row r="319" spans="1:5" ht="15.75" x14ac:dyDescent="0.25">
      <c r="A319" s="48"/>
      <c r="B319" s="47" t="s">
        <v>544</v>
      </c>
      <c r="C319" s="106"/>
    </row>
    <row r="322" spans="1:5" ht="26.1" customHeight="1" x14ac:dyDescent="0.2">
      <c r="A322" s="21" t="s">
        <v>5</v>
      </c>
      <c r="B322" s="22" t="s">
        <v>0</v>
      </c>
      <c r="C322" s="98" t="s">
        <v>704</v>
      </c>
      <c r="D322" s="98" t="s">
        <v>702</v>
      </c>
      <c r="E322" s="104" t="s">
        <v>761</v>
      </c>
    </row>
    <row r="323" spans="1:5" ht="26.1" customHeight="1" x14ac:dyDescent="0.2">
      <c r="A323" s="24">
        <v>21</v>
      </c>
      <c r="B323" s="6" t="s">
        <v>511</v>
      </c>
      <c r="C323" s="99"/>
      <c r="D323" s="100"/>
      <c r="E323" s="102"/>
    </row>
    <row r="324" spans="1:5" ht="26.1" customHeight="1" x14ac:dyDescent="0.2">
      <c r="A324" s="24">
        <v>211</v>
      </c>
      <c r="B324" s="28" t="s">
        <v>6</v>
      </c>
      <c r="C324" s="101"/>
      <c r="D324" s="101"/>
      <c r="E324" s="102"/>
    </row>
    <row r="325" spans="1:5" ht="26.1" customHeight="1" x14ac:dyDescent="0.2">
      <c r="A325" s="29">
        <v>21101</v>
      </c>
      <c r="B325" s="30" t="s">
        <v>22</v>
      </c>
      <c r="C325" s="171">
        <v>148412</v>
      </c>
      <c r="D325" s="99">
        <v>152244</v>
      </c>
      <c r="E325" s="102">
        <f>D325/12</f>
        <v>12687</v>
      </c>
    </row>
    <row r="326" spans="1:5" ht="26.1" customHeight="1" x14ac:dyDescent="0.2">
      <c r="A326" s="29">
        <v>21102</v>
      </c>
      <c r="B326" s="30" t="s">
        <v>23</v>
      </c>
      <c r="C326" s="171">
        <v>0</v>
      </c>
      <c r="D326" s="99">
        <v>0</v>
      </c>
      <c r="E326" s="102">
        <f>D326/12</f>
        <v>0</v>
      </c>
    </row>
    <row r="327" spans="1:5" ht="26.1" customHeight="1" x14ac:dyDescent="0.2">
      <c r="A327" s="29">
        <v>21103</v>
      </c>
      <c r="B327" s="30" t="s">
        <v>584</v>
      </c>
      <c r="C327" s="171">
        <v>85428</v>
      </c>
      <c r="D327" s="99">
        <v>88629.6</v>
      </c>
      <c r="E327" s="102">
        <f>D327/12</f>
        <v>7385.8</v>
      </c>
    </row>
    <row r="328" spans="1:5" ht="26.1" customHeight="1" x14ac:dyDescent="0.2">
      <c r="A328" s="29">
        <v>21104</v>
      </c>
      <c r="B328" s="30" t="s">
        <v>512</v>
      </c>
      <c r="C328" s="171">
        <v>24000</v>
      </c>
      <c r="D328" s="99">
        <v>12000</v>
      </c>
      <c r="E328" s="102">
        <f>D328/12</f>
        <v>1000</v>
      </c>
    </row>
    <row r="329" spans="1:5" ht="26.1" customHeight="1" x14ac:dyDescent="0.2">
      <c r="A329" s="29">
        <v>21105</v>
      </c>
      <c r="B329" s="30" t="s">
        <v>571</v>
      </c>
      <c r="C329" s="171">
        <v>0</v>
      </c>
      <c r="D329" s="99">
        <v>0</v>
      </c>
      <c r="E329" s="102">
        <f>D329/12</f>
        <v>0</v>
      </c>
    </row>
    <row r="330" spans="1:5" ht="26.1" customHeight="1" x14ac:dyDescent="0.2">
      <c r="A330" s="29"/>
      <c r="B330" s="78" t="s">
        <v>352</v>
      </c>
      <c r="C330" s="100">
        <f>SUM(C325:C329)</f>
        <v>257840</v>
      </c>
      <c r="D330" s="100">
        <f>SUM(D325:D329)</f>
        <v>252873.60000000001</v>
      </c>
      <c r="E330" s="100">
        <f>SUM(E325:E329)</f>
        <v>21072.799999999999</v>
      </c>
    </row>
    <row r="331" spans="1:5" ht="26.1" customHeight="1" x14ac:dyDescent="0.2">
      <c r="A331" s="24">
        <v>22</v>
      </c>
      <c r="B331" s="25" t="s">
        <v>7</v>
      </c>
      <c r="C331" s="99"/>
      <c r="D331" s="100"/>
      <c r="E331" s="102"/>
    </row>
    <row r="332" spans="1:5" ht="26.1" customHeight="1" x14ac:dyDescent="0.2">
      <c r="A332" s="24">
        <v>221</v>
      </c>
      <c r="B332" s="28" t="s">
        <v>533</v>
      </c>
      <c r="C332" s="99"/>
      <c r="D332" s="100"/>
      <c r="E332" s="102"/>
    </row>
    <row r="333" spans="1:5" ht="26.1" customHeight="1" x14ac:dyDescent="0.2">
      <c r="A333" s="26">
        <v>22101</v>
      </c>
      <c r="B333" s="31" t="s">
        <v>16</v>
      </c>
      <c r="C333" s="171">
        <v>2400</v>
      </c>
      <c r="D333" s="102">
        <v>2400</v>
      </c>
      <c r="E333" s="102">
        <f>D333/12</f>
        <v>200</v>
      </c>
    </row>
    <row r="334" spans="1:5" ht="26.1" customHeight="1" x14ac:dyDescent="0.2">
      <c r="A334" s="26">
        <v>22102</v>
      </c>
      <c r="B334" s="31" t="s">
        <v>513</v>
      </c>
      <c r="C334" s="171">
        <v>5280</v>
      </c>
      <c r="D334" s="102">
        <v>5280</v>
      </c>
      <c r="E334" s="102">
        <f t="shared" ref="E334:E346" si="10">D334/12</f>
        <v>440</v>
      </c>
    </row>
    <row r="335" spans="1:5" ht="26.1" customHeight="1" x14ac:dyDescent="0.2">
      <c r="A335" s="26">
        <v>22103</v>
      </c>
      <c r="B335" s="31" t="s">
        <v>14</v>
      </c>
      <c r="C335" s="171">
        <v>15999.96</v>
      </c>
      <c r="D335" s="102">
        <v>15999.96</v>
      </c>
      <c r="E335" s="102">
        <f t="shared" si="10"/>
        <v>1333.33</v>
      </c>
    </row>
    <row r="336" spans="1:5" ht="26.1" customHeight="1" x14ac:dyDescent="0.2">
      <c r="A336" s="26">
        <v>22104</v>
      </c>
      <c r="B336" s="31" t="s">
        <v>15</v>
      </c>
      <c r="C336" s="171">
        <v>0</v>
      </c>
      <c r="D336" s="102">
        <v>0</v>
      </c>
      <c r="E336" s="102">
        <f t="shared" si="10"/>
        <v>0</v>
      </c>
    </row>
    <row r="337" spans="1:5" ht="26.1" customHeight="1" x14ac:dyDescent="0.2">
      <c r="A337" s="26">
        <v>22105</v>
      </c>
      <c r="B337" s="31" t="s">
        <v>17</v>
      </c>
      <c r="C337" s="171">
        <v>0</v>
      </c>
      <c r="D337" s="102">
        <v>0</v>
      </c>
      <c r="E337" s="102">
        <f t="shared" si="10"/>
        <v>0</v>
      </c>
    </row>
    <row r="338" spans="1:5" ht="26.1" customHeight="1" x14ac:dyDescent="0.2">
      <c r="A338" s="26">
        <v>22106</v>
      </c>
      <c r="B338" s="31" t="s">
        <v>1</v>
      </c>
      <c r="C338" s="171">
        <v>0</v>
      </c>
      <c r="D338" s="102">
        <v>0</v>
      </c>
      <c r="E338" s="102">
        <f t="shared" si="10"/>
        <v>0</v>
      </c>
    </row>
    <row r="339" spans="1:5" ht="26.1" customHeight="1" x14ac:dyDescent="0.2">
      <c r="A339" s="26">
        <v>22107</v>
      </c>
      <c r="B339" s="31" t="s">
        <v>19</v>
      </c>
      <c r="C339" s="171">
        <v>0</v>
      </c>
      <c r="D339" s="102">
        <v>0</v>
      </c>
      <c r="E339" s="102">
        <f t="shared" si="10"/>
        <v>0</v>
      </c>
    </row>
    <row r="340" spans="1:5" ht="26.1" customHeight="1" x14ac:dyDescent="0.2">
      <c r="A340" s="26">
        <v>22108</v>
      </c>
      <c r="B340" s="31" t="s">
        <v>18</v>
      </c>
      <c r="C340" s="171">
        <v>0</v>
      </c>
      <c r="D340" s="102">
        <v>0</v>
      </c>
      <c r="E340" s="102">
        <f t="shared" si="10"/>
        <v>0</v>
      </c>
    </row>
    <row r="341" spans="1:5" ht="26.1" customHeight="1" x14ac:dyDescent="0.2">
      <c r="A341" s="26">
        <v>22111</v>
      </c>
      <c r="B341" s="31" t="s">
        <v>20</v>
      </c>
      <c r="C341" s="171">
        <v>17520</v>
      </c>
      <c r="D341" s="102">
        <v>17520</v>
      </c>
      <c r="E341" s="102">
        <f t="shared" si="10"/>
        <v>1460</v>
      </c>
    </row>
    <row r="342" spans="1:5" ht="26.1" customHeight="1" x14ac:dyDescent="0.2">
      <c r="A342" s="26">
        <v>22112</v>
      </c>
      <c r="B342" s="31" t="s">
        <v>514</v>
      </c>
      <c r="C342" s="171">
        <v>14400</v>
      </c>
      <c r="D342" s="102">
        <v>14400</v>
      </c>
      <c r="E342" s="102">
        <f t="shared" si="10"/>
        <v>1200</v>
      </c>
    </row>
    <row r="343" spans="1:5" ht="26.1" customHeight="1" x14ac:dyDescent="0.2">
      <c r="A343" s="26">
        <v>22113</v>
      </c>
      <c r="B343" s="31" t="s">
        <v>21</v>
      </c>
      <c r="C343" s="171">
        <v>0</v>
      </c>
      <c r="D343" s="102">
        <v>0</v>
      </c>
      <c r="E343" s="102">
        <f t="shared" si="10"/>
        <v>0</v>
      </c>
    </row>
    <row r="344" spans="1:5" ht="26.1" customHeight="1" x14ac:dyDescent="0.2">
      <c r="A344" s="24">
        <v>222</v>
      </c>
      <c r="B344" s="24" t="s">
        <v>8</v>
      </c>
      <c r="C344" s="171">
        <v>0</v>
      </c>
      <c r="D344" s="102">
        <v>0</v>
      </c>
      <c r="E344" s="102">
        <f t="shared" si="10"/>
        <v>0</v>
      </c>
    </row>
    <row r="345" spans="1:5" ht="26.1" customHeight="1" x14ac:dyDescent="0.2">
      <c r="A345" s="26">
        <v>22201</v>
      </c>
      <c r="B345" s="31" t="s">
        <v>515</v>
      </c>
      <c r="C345" s="171">
        <v>1599.96</v>
      </c>
      <c r="D345" s="102">
        <v>1599.96</v>
      </c>
      <c r="E345" s="102">
        <f t="shared" si="10"/>
        <v>133.33000000000001</v>
      </c>
    </row>
    <row r="346" spans="1:5" ht="26.1" customHeight="1" x14ac:dyDescent="0.2">
      <c r="A346" s="26">
        <v>22202</v>
      </c>
      <c r="B346" s="31" t="s">
        <v>516</v>
      </c>
      <c r="C346" s="171">
        <v>3999.96</v>
      </c>
      <c r="D346" s="102">
        <v>3999.96</v>
      </c>
      <c r="E346" s="102">
        <f t="shared" si="10"/>
        <v>333.33</v>
      </c>
    </row>
    <row r="347" spans="1:5" ht="26.1" customHeight="1" x14ac:dyDescent="0.2">
      <c r="A347" s="26"/>
      <c r="B347" s="80" t="s">
        <v>352</v>
      </c>
      <c r="C347" s="103">
        <f>SUM(C333:C346)</f>
        <v>61199.88</v>
      </c>
      <c r="D347" s="103">
        <f>SUM(D333:D346)</f>
        <v>61199.88</v>
      </c>
      <c r="E347" s="103">
        <f>SUM(E333:E346)</f>
        <v>5099.99</v>
      </c>
    </row>
    <row r="348" spans="1:5" ht="26.1" customHeight="1" x14ac:dyDescent="0.2">
      <c r="A348" s="26"/>
      <c r="B348" s="80" t="s">
        <v>354</v>
      </c>
      <c r="C348" s="103">
        <f>C347+C330</f>
        <v>319039.88</v>
      </c>
      <c r="D348" s="103">
        <f>D347+D330</f>
        <v>314073.48</v>
      </c>
      <c r="E348" s="103">
        <f>E347+E330</f>
        <v>26172.79</v>
      </c>
    </row>
    <row r="350" spans="1:5" x14ac:dyDescent="0.2">
      <c r="D350" s="125"/>
      <c r="E350" s="125">
        <v>16</v>
      </c>
    </row>
    <row r="351" spans="1:5" ht="15.75" x14ac:dyDescent="0.25">
      <c r="A351" s="45" t="s">
        <v>764</v>
      </c>
      <c r="B351" s="46"/>
    </row>
    <row r="352" spans="1:5" ht="15.75" x14ac:dyDescent="0.25">
      <c r="A352" s="45"/>
      <c r="B352" s="47" t="s">
        <v>499</v>
      </c>
    </row>
    <row r="353" spans="1:5" ht="15.75" x14ac:dyDescent="0.25">
      <c r="A353" s="48"/>
      <c r="B353" s="47" t="s">
        <v>698</v>
      </c>
      <c r="C353" s="97"/>
    </row>
    <row r="356" spans="1:5" ht="26.1" customHeight="1" x14ac:dyDescent="0.2">
      <c r="A356" s="21" t="s">
        <v>5</v>
      </c>
      <c r="B356" s="22" t="s">
        <v>0</v>
      </c>
      <c r="C356" s="98" t="s">
        <v>704</v>
      </c>
      <c r="D356" s="98" t="s">
        <v>702</v>
      </c>
      <c r="E356" s="104" t="s">
        <v>761</v>
      </c>
    </row>
    <row r="357" spans="1:5" ht="22.5" customHeight="1" x14ac:dyDescent="0.2">
      <c r="A357" s="24">
        <v>21</v>
      </c>
      <c r="B357" s="6" t="s">
        <v>511</v>
      </c>
      <c r="C357" s="99"/>
      <c r="D357" s="100"/>
      <c r="E357" s="102"/>
    </row>
    <row r="358" spans="1:5" ht="22.5" customHeight="1" x14ac:dyDescent="0.2">
      <c r="A358" s="24">
        <v>211</v>
      </c>
      <c r="B358" s="28" t="s">
        <v>6</v>
      </c>
      <c r="C358" s="101"/>
      <c r="D358" s="101"/>
      <c r="E358" s="102"/>
    </row>
    <row r="359" spans="1:5" ht="22.5" customHeight="1" x14ac:dyDescent="0.2">
      <c r="A359" s="29">
        <v>21101</v>
      </c>
      <c r="B359" s="30" t="s">
        <v>22</v>
      </c>
      <c r="C359" s="171">
        <v>61474</v>
      </c>
      <c r="D359" s="99">
        <v>293508</v>
      </c>
      <c r="E359" s="102">
        <f>D359/12</f>
        <v>24459</v>
      </c>
    </row>
    <row r="360" spans="1:5" ht="22.5" customHeight="1" x14ac:dyDescent="0.2">
      <c r="A360" s="29">
        <v>21102</v>
      </c>
      <c r="B360" s="30" t="s">
        <v>23</v>
      </c>
      <c r="C360" s="171">
        <v>0</v>
      </c>
      <c r="D360" s="99">
        <v>0</v>
      </c>
      <c r="E360" s="102">
        <f>D360/12</f>
        <v>0</v>
      </c>
    </row>
    <row r="361" spans="1:5" ht="22.5" customHeight="1" x14ac:dyDescent="0.2">
      <c r="A361" s="29">
        <v>21103</v>
      </c>
      <c r="B361" s="30" t="s">
        <v>584</v>
      </c>
      <c r="C361" s="171">
        <v>18832</v>
      </c>
      <c r="D361" s="99">
        <v>17832</v>
      </c>
      <c r="E361" s="102">
        <f>D361/12</f>
        <v>1486</v>
      </c>
    </row>
    <row r="362" spans="1:5" ht="22.5" customHeight="1" x14ac:dyDescent="0.2">
      <c r="A362" s="29">
        <v>21104</v>
      </c>
      <c r="B362" s="30" t="s">
        <v>512</v>
      </c>
      <c r="C362" s="171">
        <v>0</v>
      </c>
      <c r="D362" s="99">
        <v>0</v>
      </c>
      <c r="E362" s="102">
        <f>D362/12</f>
        <v>0</v>
      </c>
    </row>
    <row r="363" spans="1:5" ht="22.5" customHeight="1" x14ac:dyDescent="0.2">
      <c r="A363" s="29">
        <v>21105</v>
      </c>
      <c r="B363" s="30" t="s">
        <v>571</v>
      </c>
      <c r="C363" s="171">
        <v>0</v>
      </c>
      <c r="D363" s="99">
        <v>0</v>
      </c>
      <c r="E363" s="102">
        <f>D363/12</f>
        <v>0</v>
      </c>
    </row>
    <row r="364" spans="1:5" ht="22.5" customHeight="1" x14ac:dyDescent="0.2">
      <c r="A364" s="29"/>
      <c r="B364" s="78" t="s">
        <v>352</v>
      </c>
      <c r="C364" s="100">
        <f>SUM(C359:C363)</f>
        <v>80306</v>
      </c>
      <c r="D364" s="100">
        <f>SUM(D359:D363)</f>
        <v>311340</v>
      </c>
      <c r="E364" s="100">
        <f>SUM(E359:E363)</f>
        <v>25945</v>
      </c>
    </row>
    <row r="365" spans="1:5" ht="22.5" customHeight="1" x14ac:dyDescent="0.2">
      <c r="A365" s="24">
        <v>22</v>
      </c>
      <c r="B365" s="25" t="s">
        <v>7</v>
      </c>
      <c r="C365" s="99"/>
      <c r="D365" s="100"/>
      <c r="E365" s="102"/>
    </row>
    <row r="366" spans="1:5" ht="22.5" customHeight="1" x14ac:dyDescent="0.2">
      <c r="A366" s="24">
        <v>221</v>
      </c>
      <c r="B366" s="28" t="s">
        <v>533</v>
      </c>
      <c r="C366" s="99"/>
      <c r="D366" s="100"/>
      <c r="E366" s="102"/>
    </row>
    <row r="367" spans="1:5" ht="22.5" customHeight="1" x14ac:dyDescent="0.2">
      <c r="A367" s="26">
        <v>22101</v>
      </c>
      <c r="B367" s="34" t="s">
        <v>16</v>
      </c>
      <c r="C367" s="171">
        <v>3200.04</v>
      </c>
      <c r="D367" s="102">
        <v>39572.04</v>
      </c>
      <c r="E367" s="102">
        <f>D367/12</f>
        <v>3297.67</v>
      </c>
    </row>
    <row r="368" spans="1:5" ht="22.5" customHeight="1" x14ac:dyDescent="0.2">
      <c r="A368" s="26">
        <v>22102</v>
      </c>
      <c r="B368" s="34" t="s">
        <v>513</v>
      </c>
      <c r="C368" s="171">
        <v>3200.04</v>
      </c>
      <c r="D368" s="102">
        <v>3200.04</v>
      </c>
      <c r="E368" s="102">
        <f t="shared" ref="E368:E385" si="11">D368/12</f>
        <v>266.67</v>
      </c>
    </row>
    <row r="369" spans="1:5" ht="22.5" customHeight="1" x14ac:dyDescent="0.2">
      <c r="A369" s="26">
        <v>22103</v>
      </c>
      <c r="B369" s="34" t="s">
        <v>14</v>
      </c>
      <c r="C369" s="171">
        <v>37599.96</v>
      </c>
      <c r="D369" s="102">
        <v>62595.96</v>
      </c>
      <c r="E369" s="102">
        <f t="shared" si="11"/>
        <v>5216.33</v>
      </c>
    </row>
    <row r="370" spans="1:5" ht="22.5" customHeight="1" x14ac:dyDescent="0.2">
      <c r="A370" s="26">
        <v>22104</v>
      </c>
      <c r="B370" s="34" t="s">
        <v>15</v>
      </c>
      <c r="C370" s="171">
        <v>0</v>
      </c>
      <c r="D370" s="102">
        <v>0</v>
      </c>
      <c r="E370" s="102">
        <f t="shared" si="11"/>
        <v>0</v>
      </c>
    </row>
    <row r="371" spans="1:5" ht="22.5" customHeight="1" x14ac:dyDescent="0.2">
      <c r="A371" s="26">
        <v>22105</v>
      </c>
      <c r="B371" s="34" t="s">
        <v>17</v>
      </c>
      <c r="C371" s="171">
        <v>0</v>
      </c>
      <c r="D371" s="102">
        <v>0</v>
      </c>
      <c r="E371" s="102">
        <f t="shared" si="11"/>
        <v>0</v>
      </c>
    </row>
    <row r="372" spans="1:5" ht="22.5" customHeight="1" x14ac:dyDescent="0.2">
      <c r="A372" s="26">
        <v>22106</v>
      </c>
      <c r="B372" s="34" t="s">
        <v>1</v>
      </c>
      <c r="C372" s="171">
        <v>6399.9600000000009</v>
      </c>
      <c r="D372" s="102">
        <v>6399.9600000000009</v>
      </c>
      <c r="E372" s="102">
        <f t="shared" si="11"/>
        <v>533.33000000000004</v>
      </c>
    </row>
    <row r="373" spans="1:5" ht="22.5" customHeight="1" x14ac:dyDescent="0.2">
      <c r="A373" s="26">
        <v>22107</v>
      </c>
      <c r="B373" s="34" t="s">
        <v>19</v>
      </c>
      <c r="C373" s="171">
        <v>0</v>
      </c>
      <c r="D373" s="102">
        <v>0</v>
      </c>
      <c r="E373" s="102">
        <f t="shared" si="11"/>
        <v>0</v>
      </c>
    </row>
    <row r="374" spans="1:5" ht="22.5" customHeight="1" x14ac:dyDescent="0.2">
      <c r="A374" s="26">
        <v>22108</v>
      </c>
      <c r="B374" s="34" t="s">
        <v>18</v>
      </c>
      <c r="C374" s="171">
        <v>0</v>
      </c>
      <c r="D374" s="102">
        <v>0</v>
      </c>
      <c r="E374" s="102">
        <f t="shared" si="11"/>
        <v>0</v>
      </c>
    </row>
    <row r="375" spans="1:5" ht="22.5" customHeight="1" x14ac:dyDescent="0.2">
      <c r="A375" s="26">
        <v>22111</v>
      </c>
      <c r="B375" s="34" t="s">
        <v>20</v>
      </c>
      <c r="C375" s="171">
        <v>15200</v>
      </c>
      <c r="D375" s="102">
        <v>15200</v>
      </c>
      <c r="E375" s="102">
        <f t="shared" si="11"/>
        <v>1266.6666666666667</v>
      </c>
    </row>
    <row r="376" spans="1:5" ht="22.5" customHeight="1" x14ac:dyDescent="0.2">
      <c r="A376" s="26">
        <v>22112</v>
      </c>
      <c r="B376" s="34" t="s">
        <v>514</v>
      </c>
      <c r="C376" s="171">
        <v>6399.9600000000009</v>
      </c>
      <c r="D376" s="102">
        <v>6399.9600000000009</v>
      </c>
      <c r="E376" s="102">
        <f t="shared" si="11"/>
        <v>533.33000000000004</v>
      </c>
    </row>
    <row r="377" spans="1:5" ht="22.5" customHeight="1" x14ac:dyDescent="0.2">
      <c r="A377" s="26">
        <v>22113</v>
      </c>
      <c r="B377" s="34" t="s">
        <v>21</v>
      </c>
      <c r="C377" s="171">
        <v>0</v>
      </c>
      <c r="D377" s="102">
        <v>0</v>
      </c>
      <c r="E377" s="102">
        <f t="shared" si="11"/>
        <v>0</v>
      </c>
    </row>
    <row r="378" spans="1:5" ht="22.5" customHeight="1" x14ac:dyDescent="0.2">
      <c r="A378" s="24">
        <v>222</v>
      </c>
      <c r="B378" s="35" t="s">
        <v>8</v>
      </c>
      <c r="C378" s="171">
        <v>0</v>
      </c>
      <c r="D378" s="102">
        <v>0</v>
      </c>
      <c r="E378" s="102">
        <f t="shared" si="11"/>
        <v>0</v>
      </c>
    </row>
    <row r="379" spans="1:5" ht="22.5" customHeight="1" x14ac:dyDescent="0.2">
      <c r="A379" s="26">
        <v>22201</v>
      </c>
      <c r="B379" s="34" t="s">
        <v>515</v>
      </c>
      <c r="C379" s="171">
        <v>2400</v>
      </c>
      <c r="D379" s="102">
        <v>2400</v>
      </c>
      <c r="E379" s="102">
        <f t="shared" si="11"/>
        <v>200</v>
      </c>
    </row>
    <row r="380" spans="1:5" ht="22.5" customHeight="1" x14ac:dyDescent="0.2">
      <c r="A380" s="26">
        <v>22202</v>
      </c>
      <c r="B380" s="34" t="s">
        <v>516</v>
      </c>
      <c r="C380" s="171">
        <v>4800</v>
      </c>
      <c r="D380" s="102">
        <v>4800</v>
      </c>
      <c r="E380" s="102">
        <f t="shared" si="11"/>
        <v>400</v>
      </c>
    </row>
    <row r="381" spans="1:5" ht="22.5" customHeight="1" x14ac:dyDescent="0.2">
      <c r="A381" s="26"/>
      <c r="B381" s="34" t="s">
        <v>352</v>
      </c>
      <c r="C381" s="219">
        <f>SUM(C367:C380)</f>
        <v>79199.960000000006</v>
      </c>
      <c r="D381" s="219">
        <f t="shared" ref="D381:E381" si="12">SUM(D367:D380)</f>
        <v>140567.96000000002</v>
      </c>
      <c r="E381" s="219">
        <f t="shared" si="12"/>
        <v>11713.996666666666</v>
      </c>
    </row>
    <row r="382" spans="1:5" ht="22.5" customHeight="1" x14ac:dyDescent="0.2">
      <c r="A382" s="88">
        <v>282</v>
      </c>
      <c r="B382" s="35" t="s">
        <v>808</v>
      </c>
      <c r="C382" s="171">
        <v>0</v>
      </c>
      <c r="D382" s="102">
        <v>0</v>
      </c>
      <c r="E382" s="102">
        <f t="shared" si="11"/>
        <v>0</v>
      </c>
    </row>
    <row r="383" spans="1:5" ht="22.5" customHeight="1" x14ac:dyDescent="0.2">
      <c r="A383" s="42">
        <v>28203</v>
      </c>
      <c r="B383" s="43" t="s">
        <v>794</v>
      </c>
      <c r="C383" s="171">
        <v>0</v>
      </c>
      <c r="D383" s="102">
        <v>300000</v>
      </c>
      <c r="E383" s="102">
        <f t="shared" si="11"/>
        <v>25000</v>
      </c>
    </row>
    <row r="384" spans="1:5" ht="22.5" customHeight="1" x14ac:dyDescent="0.2">
      <c r="A384" s="88">
        <v>311</v>
      </c>
      <c r="B384" s="41" t="s">
        <v>31</v>
      </c>
      <c r="C384" s="171">
        <v>0</v>
      </c>
      <c r="D384" s="102">
        <v>0</v>
      </c>
      <c r="E384" s="102">
        <f t="shared" si="11"/>
        <v>0</v>
      </c>
    </row>
    <row r="385" spans="1:5" ht="22.5" customHeight="1" x14ac:dyDescent="0.2">
      <c r="A385" s="42">
        <v>31110</v>
      </c>
      <c r="B385" s="43" t="s">
        <v>795</v>
      </c>
      <c r="C385" s="171">
        <v>0</v>
      </c>
      <c r="D385" s="102">
        <v>75000</v>
      </c>
      <c r="E385" s="102">
        <f t="shared" si="11"/>
        <v>6250</v>
      </c>
    </row>
    <row r="386" spans="1:5" ht="22.5" customHeight="1" x14ac:dyDescent="0.2">
      <c r="A386" s="26"/>
      <c r="B386" s="80" t="s">
        <v>352</v>
      </c>
      <c r="C386" s="103">
        <f>SUM(C383:C385)</f>
        <v>0</v>
      </c>
      <c r="D386" s="103">
        <f t="shared" ref="D386:E386" si="13">SUM(D383:D385)</f>
        <v>375000</v>
      </c>
      <c r="E386" s="103">
        <f t="shared" si="13"/>
        <v>31250</v>
      </c>
    </row>
    <row r="387" spans="1:5" ht="22.5" customHeight="1" x14ac:dyDescent="0.2">
      <c r="A387" s="26"/>
      <c r="B387" s="80" t="s">
        <v>354</v>
      </c>
      <c r="C387" s="103">
        <f>C386+C364</f>
        <v>80306</v>
      </c>
      <c r="D387" s="103">
        <f>D386+D381+D364</f>
        <v>826907.96</v>
      </c>
      <c r="E387" s="103">
        <f>E386+E381+E364</f>
        <v>68908.996666666673</v>
      </c>
    </row>
    <row r="389" spans="1:5" x14ac:dyDescent="0.2">
      <c r="D389" s="125"/>
      <c r="E389" s="125">
        <v>17</v>
      </c>
    </row>
    <row r="390" spans="1:5" ht="25.7" customHeight="1" x14ac:dyDescent="0.25">
      <c r="A390" s="45" t="s">
        <v>764</v>
      </c>
      <c r="B390" s="46"/>
    </row>
    <row r="391" spans="1:5" ht="25.7" customHeight="1" x14ac:dyDescent="0.25">
      <c r="A391" s="45"/>
      <c r="B391" s="47" t="s">
        <v>500</v>
      </c>
    </row>
    <row r="392" spans="1:5" ht="25.7" customHeight="1" x14ac:dyDescent="0.25">
      <c r="A392" s="48"/>
      <c r="B392" s="47" t="s">
        <v>699</v>
      </c>
      <c r="C392" s="97"/>
    </row>
    <row r="393" spans="1:5" ht="25.7" customHeight="1" x14ac:dyDescent="0.2"/>
    <row r="394" spans="1:5" ht="24.95" customHeight="1" x14ac:dyDescent="0.2">
      <c r="A394" s="21" t="s">
        <v>5</v>
      </c>
      <c r="B394" s="22" t="s">
        <v>0</v>
      </c>
      <c r="C394" s="98" t="s">
        <v>704</v>
      </c>
      <c r="D394" s="98" t="s">
        <v>702</v>
      </c>
      <c r="E394" s="104" t="s">
        <v>761</v>
      </c>
    </row>
    <row r="395" spans="1:5" ht="24.95" customHeight="1" x14ac:dyDescent="0.2">
      <c r="A395" s="24">
        <v>21</v>
      </c>
      <c r="B395" s="6" t="s">
        <v>511</v>
      </c>
      <c r="C395" s="99"/>
      <c r="D395" s="100"/>
      <c r="E395" s="102"/>
    </row>
    <row r="396" spans="1:5" ht="24.95" customHeight="1" x14ac:dyDescent="0.2">
      <c r="A396" s="24">
        <v>211</v>
      </c>
      <c r="B396" s="28" t="s">
        <v>6</v>
      </c>
      <c r="C396" s="101"/>
      <c r="D396" s="101"/>
      <c r="E396" s="102"/>
    </row>
    <row r="397" spans="1:5" ht="24.95" customHeight="1" x14ac:dyDescent="0.2">
      <c r="A397" s="29">
        <v>21101</v>
      </c>
      <c r="B397" s="30" t="s">
        <v>22</v>
      </c>
      <c r="C397" s="171">
        <v>46619.7</v>
      </c>
      <c r="D397" s="99">
        <v>45780</v>
      </c>
      <c r="E397" s="102">
        <f>D397/12</f>
        <v>3815</v>
      </c>
    </row>
    <row r="398" spans="1:5" ht="24.95" customHeight="1" x14ac:dyDescent="0.2">
      <c r="A398" s="29">
        <v>21102</v>
      </c>
      <c r="B398" s="30" t="s">
        <v>23</v>
      </c>
      <c r="C398" s="171">
        <v>0</v>
      </c>
      <c r="D398" s="99">
        <v>0</v>
      </c>
      <c r="E398" s="102">
        <f>D398/12</f>
        <v>0</v>
      </c>
    </row>
    <row r="399" spans="1:5" ht="24.95" customHeight="1" x14ac:dyDescent="0.2">
      <c r="A399" s="29">
        <v>21103</v>
      </c>
      <c r="B399" s="30" t="s">
        <v>584</v>
      </c>
      <c r="C399" s="171">
        <v>15960</v>
      </c>
      <c r="D399" s="99">
        <v>15648</v>
      </c>
      <c r="E399" s="102">
        <f>D399/12</f>
        <v>1304</v>
      </c>
    </row>
    <row r="400" spans="1:5" ht="24.95" customHeight="1" x14ac:dyDescent="0.2">
      <c r="A400" s="29">
        <v>21104</v>
      </c>
      <c r="B400" s="30" t="s">
        <v>512</v>
      </c>
      <c r="C400" s="171">
        <v>0</v>
      </c>
      <c r="D400" s="99">
        <v>0</v>
      </c>
      <c r="E400" s="102">
        <f>D400/12</f>
        <v>0</v>
      </c>
    </row>
    <row r="401" spans="1:5" ht="24.95" customHeight="1" x14ac:dyDescent="0.2">
      <c r="A401" s="29">
        <v>21105</v>
      </c>
      <c r="B401" s="30" t="s">
        <v>571</v>
      </c>
      <c r="C401" s="171">
        <v>0</v>
      </c>
      <c r="D401" s="99">
        <v>0</v>
      </c>
      <c r="E401" s="102">
        <f>D401/12</f>
        <v>0</v>
      </c>
    </row>
    <row r="402" spans="1:5" ht="24.95" customHeight="1" x14ac:dyDescent="0.2">
      <c r="A402" s="29"/>
      <c r="B402" s="78" t="s">
        <v>352</v>
      </c>
      <c r="C402" s="100">
        <f>SUM(C397:C401)</f>
        <v>62579.7</v>
      </c>
      <c r="D402" s="100">
        <f>SUM(D397:D401)</f>
        <v>61428</v>
      </c>
      <c r="E402" s="100">
        <f>SUM(E397:E401)</f>
        <v>5119</v>
      </c>
    </row>
    <row r="403" spans="1:5" ht="24.95" customHeight="1" x14ac:dyDescent="0.2">
      <c r="A403" s="24">
        <v>22</v>
      </c>
      <c r="B403" s="25" t="s">
        <v>7</v>
      </c>
      <c r="C403" s="99"/>
      <c r="D403" s="100"/>
      <c r="E403" s="102"/>
    </row>
    <row r="404" spans="1:5" ht="24.95" customHeight="1" x14ac:dyDescent="0.2">
      <c r="A404" s="24">
        <v>221</v>
      </c>
      <c r="B404" s="28" t="s">
        <v>533</v>
      </c>
      <c r="C404" s="99"/>
      <c r="D404" s="100"/>
      <c r="E404" s="102"/>
    </row>
    <row r="405" spans="1:5" ht="24.95" customHeight="1" x14ac:dyDescent="0.2">
      <c r="A405" s="26">
        <v>22101</v>
      </c>
      <c r="B405" s="31" t="s">
        <v>16</v>
      </c>
      <c r="C405" s="171">
        <v>2400</v>
      </c>
      <c r="D405" s="102">
        <v>2400</v>
      </c>
      <c r="E405" s="102">
        <f>D405/12</f>
        <v>200</v>
      </c>
    </row>
    <row r="406" spans="1:5" ht="24.95" customHeight="1" x14ac:dyDescent="0.2">
      <c r="A406" s="26">
        <v>22102</v>
      </c>
      <c r="B406" s="31" t="s">
        <v>513</v>
      </c>
      <c r="C406" s="171">
        <v>2559.96</v>
      </c>
      <c r="D406" s="102">
        <v>2559.96</v>
      </c>
      <c r="E406" s="102">
        <f t="shared" ref="E406:E418" si="14">D406/12</f>
        <v>213.33</v>
      </c>
    </row>
    <row r="407" spans="1:5" ht="24.95" customHeight="1" x14ac:dyDescent="0.2">
      <c r="A407" s="26">
        <v>22103</v>
      </c>
      <c r="B407" s="31" t="s">
        <v>14</v>
      </c>
      <c r="C407" s="171">
        <v>9600</v>
      </c>
      <c r="D407" s="102">
        <v>9600</v>
      </c>
      <c r="E407" s="102">
        <f t="shared" si="14"/>
        <v>800</v>
      </c>
    </row>
    <row r="408" spans="1:5" ht="24.95" customHeight="1" x14ac:dyDescent="0.2">
      <c r="A408" s="26">
        <v>22104</v>
      </c>
      <c r="B408" s="31" t="s">
        <v>15</v>
      </c>
      <c r="C408" s="171">
        <v>0</v>
      </c>
      <c r="D408" s="102">
        <v>0</v>
      </c>
      <c r="E408" s="102">
        <f t="shared" si="14"/>
        <v>0</v>
      </c>
    </row>
    <row r="409" spans="1:5" ht="24.95" customHeight="1" x14ac:dyDescent="0.2">
      <c r="A409" s="26">
        <v>22105</v>
      </c>
      <c r="B409" s="31" t="s">
        <v>17</v>
      </c>
      <c r="C409" s="171">
        <v>0</v>
      </c>
      <c r="D409" s="102">
        <v>0</v>
      </c>
      <c r="E409" s="102">
        <f t="shared" si="14"/>
        <v>0</v>
      </c>
    </row>
    <row r="410" spans="1:5" ht="24.95" customHeight="1" x14ac:dyDescent="0.2">
      <c r="A410" s="26">
        <v>22106</v>
      </c>
      <c r="B410" s="31" t="s">
        <v>1</v>
      </c>
      <c r="C410" s="171">
        <v>6000</v>
      </c>
      <c r="D410" s="102">
        <v>6000</v>
      </c>
      <c r="E410" s="102">
        <f t="shared" si="14"/>
        <v>500</v>
      </c>
    </row>
    <row r="411" spans="1:5" ht="24.95" customHeight="1" x14ac:dyDescent="0.2">
      <c r="A411" s="26">
        <v>22107</v>
      </c>
      <c r="B411" s="31" t="s">
        <v>19</v>
      </c>
      <c r="C411" s="171">
        <v>0</v>
      </c>
      <c r="D411" s="102">
        <v>0</v>
      </c>
      <c r="E411" s="102">
        <f t="shared" si="14"/>
        <v>0</v>
      </c>
    </row>
    <row r="412" spans="1:5" ht="24.95" customHeight="1" x14ac:dyDescent="0.2">
      <c r="A412" s="26">
        <v>22108</v>
      </c>
      <c r="B412" s="31" t="s">
        <v>18</v>
      </c>
      <c r="C412" s="171">
        <v>0</v>
      </c>
      <c r="D412" s="102">
        <v>0</v>
      </c>
      <c r="E412" s="102">
        <f t="shared" si="14"/>
        <v>0</v>
      </c>
    </row>
    <row r="413" spans="1:5" ht="24.95" customHeight="1" x14ac:dyDescent="0.2">
      <c r="A413" s="26">
        <v>22111</v>
      </c>
      <c r="B413" s="31" t="s">
        <v>20</v>
      </c>
      <c r="C413" s="171">
        <v>4320</v>
      </c>
      <c r="D413" s="102">
        <v>4320</v>
      </c>
      <c r="E413" s="102">
        <f t="shared" si="14"/>
        <v>360</v>
      </c>
    </row>
    <row r="414" spans="1:5" ht="24.95" customHeight="1" x14ac:dyDescent="0.2">
      <c r="A414" s="26">
        <v>22112</v>
      </c>
      <c r="B414" s="31" t="s">
        <v>514</v>
      </c>
      <c r="C414" s="171">
        <v>7520.0399999999991</v>
      </c>
      <c r="D414" s="102">
        <v>7520.0399999999991</v>
      </c>
      <c r="E414" s="102">
        <f t="shared" si="14"/>
        <v>626.66999999999996</v>
      </c>
    </row>
    <row r="415" spans="1:5" ht="24.95" customHeight="1" x14ac:dyDescent="0.2">
      <c r="A415" s="26">
        <v>22113</v>
      </c>
      <c r="B415" s="31" t="s">
        <v>21</v>
      </c>
      <c r="C415" s="171">
        <v>0</v>
      </c>
      <c r="D415" s="102">
        <v>0</v>
      </c>
      <c r="E415" s="102">
        <f t="shared" si="14"/>
        <v>0</v>
      </c>
    </row>
    <row r="416" spans="1:5" ht="24.95" customHeight="1" x14ac:dyDescent="0.2">
      <c r="A416" s="24">
        <v>222</v>
      </c>
      <c r="B416" s="24" t="s">
        <v>8</v>
      </c>
      <c r="C416" s="171">
        <v>0</v>
      </c>
      <c r="D416" s="102">
        <v>0</v>
      </c>
      <c r="E416" s="102">
        <f t="shared" si="14"/>
        <v>0</v>
      </c>
    </row>
    <row r="417" spans="1:5" ht="24.95" customHeight="1" x14ac:dyDescent="0.2">
      <c r="A417" s="26">
        <v>22201</v>
      </c>
      <c r="B417" s="31" t="s">
        <v>515</v>
      </c>
      <c r="C417" s="171">
        <v>3999.96</v>
      </c>
      <c r="D417" s="102">
        <v>3999.96</v>
      </c>
      <c r="E417" s="102">
        <f t="shared" si="14"/>
        <v>333.33</v>
      </c>
    </row>
    <row r="418" spans="1:5" ht="24.95" customHeight="1" x14ac:dyDescent="0.2">
      <c r="A418" s="26">
        <v>22202</v>
      </c>
      <c r="B418" s="31" t="s">
        <v>516</v>
      </c>
      <c r="C418" s="171">
        <v>1599.96</v>
      </c>
      <c r="D418" s="102">
        <v>1599.96</v>
      </c>
      <c r="E418" s="102">
        <f t="shared" si="14"/>
        <v>133.33000000000001</v>
      </c>
    </row>
    <row r="419" spans="1:5" ht="24.95" customHeight="1" x14ac:dyDescent="0.2">
      <c r="A419" s="26"/>
      <c r="B419" s="44" t="s">
        <v>352</v>
      </c>
      <c r="C419" s="103">
        <f>SUM(C405:C418)</f>
        <v>37999.919999999998</v>
      </c>
      <c r="D419" s="103">
        <f>SUM(D405:D418)</f>
        <v>37999.919999999998</v>
      </c>
      <c r="E419" s="103">
        <f>SUM(E405:E418)</f>
        <v>3166.66</v>
      </c>
    </row>
    <row r="420" spans="1:5" ht="24.95" customHeight="1" x14ac:dyDescent="0.2">
      <c r="A420" s="26"/>
      <c r="B420" s="44" t="s">
        <v>354</v>
      </c>
      <c r="C420" s="103">
        <f>C419+C402</f>
        <v>100579.62</v>
      </c>
      <c r="D420" s="103">
        <f>D419+D402</f>
        <v>99427.92</v>
      </c>
      <c r="E420" s="103">
        <f>E419+E402</f>
        <v>8285.66</v>
      </c>
    </row>
    <row r="422" spans="1:5" x14ac:dyDescent="0.2">
      <c r="D422" s="125"/>
      <c r="E422" s="125">
        <v>18</v>
      </c>
    </row>
    <row r="423" spans="1:5" ht="15.75" x14ac:dyDescent="0.25">
      <c r="A423" s="45" t="s">
        <v>764</v>
      </c>
      <c r="B423" s="46"/>
    </row>
    <row r="424" spans="1:5" ht="15.75" x14ac:dyDescent="0.25">
      <c r="A424" s="45"/>
      <c r="B424" s="47" t="s">
        <v>785</v>
      </c>
    </row>
    <row r="425" spans="1:5" ht="15.75" x14ac:dyDescent="0.25">
      <c r="A425" s="48"/>
      <c r="B425" s="47" t="s">
        <v>545</v>
      </c>
      <c r="C425" s="97"/>
    </row>
    <row r="427" spans="1:5" ht="27" customHeight="1" x14ac:dyDescent="0.2">
      <c r="A427" s="36" t="s">
        <v>5</v>
      </c>
      <c r="B427" s="27" t="s">
        <v>0</v>
      </c>
      <c r="C427" s="98" t="s">
        <v>704</v>
      </c>
      <c r="D427" s="98" t="s">
        <v>702</v>
      </c>
      <c r="E427" s="104" t="s">
        <v>761</v>
      </c>
    </row>
    <row r="428" spans="1:5" ht="24.95" customHeight="1" x14ac:dyDescent="0.2">
      <c r="A428" s="24">
        <v>21</v>
      </c>
      <c r="B428" s="37" t="s">
        <v>511</v>
      </c>
      <c r="C428" s="99"/>
      <c r="D428" s="100"/>
      <c r="E428" s="102"/>
    </row>
    <row r="429" spans="1:5" ht="24.95" customHeight="1" x14ac:dyDescent="0.2">
      <c r="A429" s="24">
        <v>211</v>
      </c>
      <c r="B429" s="28" t="s">
        <v>6</v>
      </c>
      <c r="C429" s="100"/>
      <c r="D429" s="100"/>
      <c r="E429" s="102"/>
    </row>
    <row r="430" spans="1:5" ht="24.95" customHeight="1" x14ac:dyDescent="0.2">
      <c r="A430" s="29">
        <v>21101</v>
      </c>
      <c r="B430" s="30" t="s">
        <v>22</v>
      </c>
      <c r="C430" s="171">
        <v>983563.10000000009</v>
      </c>
      <c r="D430" s="171">
        <v>1457064</v>
      </c>
      <c r="E430" s="102">
        <f>D430/12</f>
        <v>121422</v>
      </c>
    </row>
    <row r="431" spans="1:5" ht="24.95" customHeight="1" x14ac:dyDescent="0.2">
      <c r="A431" s="29">
        <v>21102</v>
      </c>
      <c r="B431" s="30" t="s">
        <v>23</v>
      </c>
      <c r="C431" s="171">
        <v>0</v>
      </c>
      <c r="D431" s="99">
        <v>0</v>
      </c>
      <c r="E431" s="102">
        <f>D431/12</f>
        <v>0</v>
      </c>
    </row>
    <row r="432" spans="1:5" ht="24.95" customHeight="1" x14ac:dyDescent="0.2">
      <c r="A432" s="29">
        <v>21103</v>
      </c>
      <c r="B432" s="30" t="s">
        <v>584</v>
      </c>
      <c r="C432" s="171">
        <v>13364.02</v>
      </c>
      <c r="D432" s="99">
        <v>13208</v>
      </c>
      <c r="E432" s="102">
        <f>D432/12</f>
        <v>1100.6666666666667</v>
      </c>
    </row>
    <row r="433" spans="1:5" ht="24.95" customHeight="1" x14ac:dyDescent="0.2">
      <c r="A433" s="29">
        <v>21104</v>
      </c>
      <c r="B433" s="30" t="s">
        <v>512</v>
      </c>
      <c r="C433" s="171">
        <v>0</v>
      </c>
      <c r="D433" s="99">
        <v>0</v>
      </c>
      <c r="E433" s="102">
        <f>D433/12</f>
        <v>0</v>
      </c>
    </row>
    <row r="434" spans="1:5" ht="24.95" customHeight="1" x14ac:dyDescent="0.2">
      <c r="A434" s="29">
        <v>21105</v>
      </c>
      <c r="B434" s="30" t="s">
        <v>571</v>
      </c>
      <c r="C434" s="171">
        <v>2560</v>
      </c>
      <c r="D434" s="99">
        <v>2560</v>
      </c>
      <c r="E434" s="102">
        <f>D434/12</f>
        <v>213.33333333333334</v>
      </c>
    </row>
    <row r="435" spans="1:5" ht="24.95" customHeight="1" x14ac:dyDescent="0.2">
      <c r="A435" s="29"/>
      <c r="B435" s="78" t="s">
        <v>352</v>
      </c>
      <c r="C435" s="100">
        <f>SUM(C430:C434)</f>
        <v>999487.12000000011</v>
      </c>
      <c r="D435" s="100">
        <f>SUM(D430:D434)</f>
        <v>1472832</v>
      </c>
      <c r="E435" s="100">
        <f>SUM(E430:E434)</f>
        <v>122736</v>
      </c>
    </row>
    <row r="436" spans="1:5" ht="24.95" customHeight="1" x14ac:dyDescent="0.2">
      <c r="A436" s="24">
        <v>22</v>
      </c>
      <c r="B436" s="25" t="s">
        <v>7</v>
      </c>
      <c r="C436" s="99"/>
      <c r="D436" s="100"/>
      <c r="E436" s="102"/>
    </row>
    <row r="437" spans="1:5" ht="24.95" customHeight="1" x14ac:dyDescent="0.2">
      <c r="A437" s="24">
        <v>221</v>
      </c>
      <c r="B437" s="28" t="s">
        <v>533</v>
      </c>
      <c r="C437" s="99"/>
      <c r="D437" s="100"/>
      <c r="E437" s="102"/>
    </row>
    <row r="438" spans="1:5" ht="24.95" customHeight="1" x14ac:dyDescent="0.2">
      <c r="A438" s="26">
        <v>22101</v>
      </c>
      <c r="B438" s="38" t="s">
        <v>16</v>
      </c>
      <c r="C438" s="171">
        <v>3200.04</v>
      </c>
      <c r="D438" s="102">
        <v>21404.04</v>
      </c>
      <c r="E438" s="102">
        <f>D438/12</f>
        <v>1783.67</v>
      </c>
    </row>
    <row r="439" spans="1:5" ht="24.95" customHeight="1" x14ac:dyDescent="0.2">
      <c r="A439" s="26">
        <v>22102</v>
      </c>
      <c r="B439" s="38" t="s">
        <v>513</v>
      </c>
      <c r="C439" s="171">
        <v>3200.04</v>
      </c>
      <c r="D439" s="102">
        <v>15200.04</v>
      </c>
      <c r="E439" s="102">
        <f t="shared" ref="E439:E451" si="15">D439/12</f>
        <v>1266.67</v>
      </c>
    </row>
    <row r="440" spans="1:5" ht="24.95" customHeight="1" x14ac:dyDescent="0.2">
      <c r="A440" s="26">
        <v>22103</v>
      </c>
      <c r="B440" s="38" t="s">
        <v>14</v>
      </c>
      <c r="C440" s="171">
        <v>9600</v>
      </c>
      <c r="D440" s="102">
        <v>45600</v>
      </c>
      <c r="E440" s="102">
        <f t="shared" si="15"/>
        <v>3800</v>
      </c>
    </row>
    <row r="441" spans="1:5" ht="24.95" customHeight="1" x14ac:dyDescent="0.2">
      <c r="A441" s="26">
        <v>22104</v>
      </c>
      <c r="B441" s="38" t="s">
        <v>15</v>
      </c>
      <c r="C441" s="171">
        <v>0</v>
      </c>
      <c r="D441" s="102">
        <v>0</v>
      </c>
      <c r="E441" s="102">
        <f t="shared" si="15"/>
        <v>0</v>
      </c>
    </row>
    <row r="442" spans="1:5" ht="24.95" customHeight="1" x14ac:dyDescent="0.2">
      <c r="A442" s="26">
        <v>22105</v>
      </c>
      <c r="B442" s="38" t="s">
        <v>17</v>
      </c>
      <c r="C442" s="171">
        <v>0</v>
      </c>
      <c r="D442" s="102">
        <v>0</v>
      </c>
      <c r="E442" s="102">
        <f t="shared" si="15"/>
        <v>0</v>
      </c>
    </row>
    <row r="443" spans="1:5" ht="24.95" customHeight="1" x14ac:dyDescent="0.2">
      <c r="A443" s="26">
        <v>22106</v>
      </c>
      <c r="B443" s="38" t="s">
        <v>1</v>
      </c>
      <c r="C443" s="171">
        <v>0</v>
      </c>
      <c r="D443" s="102">
        <v>0</v>
      </c>
      <c r="E443" s="102">
        <f t="shared" si="15"/>
        <v>0</v>
      </c>
    </row>
    <row r="444" spans="1:5" ht="24.95" customHeight="1" x14ac:dyDescent="0.2">
      <c r="A444" s="26">
        <v>22107</v>
      </c>
      <c r="B444" s="38" t="s">
        <v>19</v>
      </c>
      <c r="C444" s="171">
        <v>0</v>
      </c>
      <c r="D444" s="102">
        <v>0</v>
      </c>
      <c r="E444" s="102">
        <f t="shared" si="15"/>
        <v>0</v>
      </c>
    </row>
    <row r="445" spans="1:5" ht="24.95" customHeight="1" x14ac:dyDescent="0.2">
      <c r="A445" s="26">
        <v>22108</v>
      </c>
      <c r="B445" s="38" t="s">
        <v>18</v>
      </c>
      <c r="C445" s="171">
        <v>0</v>
      </c>
      <c r="D445" s="102">
        <v>0</v>
      </c>
      <c r="E445" s="102">
        <f t="shared" si="15"/>
        <v>0</v>
      </c>
    </row>
    <row r="446" spans="1:5" ht="24.95" customHeight="1" x14ac:dyDescent="0.2">
      <c r="A446" s="26">
        <v>22111</v>
      </c>
      <c r="B446" s="38" t="s">
        <v>20</v>
      </c>
      <c r="C446" s="171">
        <v>5440.08</v>
      </c>
      <c r="D446" s="102">
        <v>28234</v>
      </c>
      <c r="E446" s="102">
        <f t="shared" si="15"/>
        <v>2352.8333333333335</v>
      </c>
    </row>
    <row r="447" spans="1:5" ht="24.95" customHeight="1" x14ac:dyDescent="0.2">
      <c r="A447" s="26">
        <v>22112</v>
      </c>
      <c r="B447" s="38" t="s">
        <v>514</v>
      </c>
      <c r="C447" s="171">
        <v>48888</v>
      </c>
      <c r="D447" s="102">
        <v>84888</v>
      </c>
      <c r="E447" s="102">
        <f t="shared" si="15"/>
        <v>7074</v>
      </c>
    </row>
    <row r="448" spans="1:5" ht="24.95" customHeight="1" x14ac:dyDescent="0.2">
      <c r="A448" s="26">
        <v>22113</v>
      </c>
      <c r="B448" s="38" t="s">
        <v>21</v>
      </c>
      <c r="C448" s="171">
        <v>0</v>
      </c>
      <c r="D448" s="102">
        <v>0</v>
      </c>
      <c r="E448" s="102">
        <f t="shared" si="15"/>
        <v>0</v>
      </c>
    </row>
    <row r="449" spans="1:5" ht="24.95" customHeight="1" x14ac:dyDescent="0.2">
      <c r="A449" s="24">
        <v>222</v>
      </c>
      <c r="B449" s="35" t="s">
        <v>8</v>
      </c>
      <c r="C449" s="171">
        <v>0</v>
      </c>
      <c r="D449" s="102">
        <v>0</v>
      </c>
      <c r="E449" s="102">
        <f t="shared" si="15"/>
        <v>0</v>
      </c>
    </row>
    <row r="450" spans="1:5" ht="24.95" customHeight="1" x14ac:dyDescent="0.2">
      <c r="A450" s="26">
        <v>22201</v>
      </c>
      <c r="B450" s="38" t="s">
        <v>515</v>
      </c>
      <c r="C450" s="171">
        <v>4800</v>
      </c>
      <c r="D450" s="102">
        <v>4800</v>
      </c>
      <c r="E450" s="102">
        <f t="shared" si="15"/>
        <v>400</v>
      </c>
    </row>
    <row r="451" spans="1:5" ht="24.95" customHeight="1" x14ac:dyDescent="0.2">
      <c r="A451" s="26">
        <v>22202</v>
      </c>
      <c r="B451" s="38" t="s">
        <v>516</v>
      </c>
      <c r="C451" s="171">
        <v>3519.96</v>
      </c>
      <c r="D451" s="102">
        <v>3519.96</v>
      </c>
      <c r="E451" s="102">
        <f t="shared" si="15"/>
        <v>293.33</v>
      </c>
    </row>
    <row r="452" spans="1:5" ht="24.95" customHeight="1" x14ac:dyDescent="0.2">
      <c r="A452" s="26"/>
      <c r="B452" s="39" t="s">
        <v>352</v>
      </c>
      <c r="C452" s="103">
        <f>SUM(C438:C451)</f>
        <v>78648.12000000001</v>
      </c>
      <c r="D452" s="103">
        <f>SUM(D438:D451)</f>
        <v>203646.04</v>
      </c>
      <c r="E452" s="103">
        <f>SUM(E438:E451)</f>
        <v>16970.503333333334</v>
      </c>
    </row>
    <row r="453" spans="1:5" ht="24.95" customHeight="1" x14ac:dyDescent="0.2">
      <c r="A453" s="27">
        <v>264</v>
      </c>
      <c r="B453" s="39" t="s">
        <v>36</v>
      </c>
      <c r="C453" s="102"/>
      <c r="D453" s="103"/>
      <c r="E453" s="102"/>
    </row>
    <row r="454" spans="1:5" ht="24.95" customHeight="1" x14ac:dyDescent="0.2">
      <c r="A454" s="26">
        <v>26401</v>
      </c>
      <c r="B454" s="38" t="s">
        <v>497</v>
      </c>
      <c r="C454" s="171">
        <v>2449225.02</v>
      </c>
      <c r="D454" s="102">
        <v>1957224</v>
      </c>
      <c r="E454" s="102">
        <f>D454/12</f>
        <v>163102</v>
      </c>
    </row>
    <row r="455" spans="1:5" ht="24.95" customHeight="1" x14ac:dyDescent="0.2">
      <c r="A455" s="26"/>
      <c r="B455" s="39" t="s">
        <v>354</v>
      </c>
      <c r="C455" s="103">
        <f>C454+C452+C435</f>
        <v>3527360.2600000002</v>
      </c>
      <c r="D455" s="103">
        <f t="shared" ref="D455:E455" si="16">D454+D452+D435</f>
        <v>3633702.04</v>
      </c>
      <c r="E455" s="103">
        <f t="shared" si="16"/>
        <v>302808.5033333333</v>
      </c>
    </row>
    <row r="456" spans="1:5" x14ac:dyDescent="0.2">
      <c r="D456" s="125"/>
      <c r="E456" s="125">
        <v>19</v>
      </c>
    </row>
    <row r="458" spans="1:5" ht="15.75" x14ac:dyDescent="0.25">
      <c r="A458" s="45" t="s">
        <v>764</v>
      </c>
      <c r="B458" s="46"/>
    </row>
    <row r="459" spans="1:5" ht="15.75" x14ac:dyDescent="0.25">
      <c r="A459" s="45"/>
      <c r="B459" s="47" t="s">
        <v>501</v>
      </c>
    </row>
    <row r="460" spans="1:5" ht="15.75" x14ac:dyDescent="0.25">
      <c r="A460" s="48"/>
      <c r="B460" s="47" t="s">
        <v>546</v>
      </c>
      <c r="C460" s="97"/>
    </row>
    <row r="461" spans="1:5" ht="13.5" x14ac:dyDescent="0.25">
      <c r="A461" s="16"/>
      <c r="B461" s="20"/>
      <c r="C461" s="97"/>
    </row>
    <row r="463" spans="1:5" ht="26.1" customHeight="1" x14ac:dyDescent="0.2">
      <c r="A463" s="21" t="s">
        <v>5</v>
      </c>
      <c r="B463" s="22" t="s">
        <v>0</v>
      </c>
      <c r="C463" s="98" t="s">
        <v>704</v>
      </c>
      <c r="D463" s="98" t="s">
        <v>702</v>
      </c>
      <c r="E463" s="104" t="s">
        <v>761</v>
      </c>
    </row>
    <row r="464" spans="1:5" ht="21.95" customHeight="1" x14ac:dyDescent="0.2">
      <c r="A464" s="24">
        <v>21</v>
      </c>
      <c r="B464" s="6" t="s">
        <v>511</v>
      </c>
      <c r="C464" s="99"/>
      <c r="D464" s="100"/>
      <c r="E464" s="102"/>
    </row>
    <row r="465" spans="1:5" ht="21.95" customHeight="1" x14ac:dyDescent="0.2">
      <c r="A465" s="24">
        <v>211</v>
      </c>
      <c r="B465" s="28" t="s">
        <v>6</v>
      </c>
      <c r="C465" s="101"/>
      <c r="D465" s="101"/>
      <c r="E465" s="102"/>
    </row>
    <row r="466" spans="1:5" ht="21.95" customHeight="1" x14ac:dyDescent="0.2">
      <c r="A466" s="29">
        <v>21101</v>
      </c>
      <c r="B466" s="30" t="s">
        <v>22</v>
      </c>
      <c r="C466" s="171">
        <v>77712</v>
      </c>
      <c r="D466" s="99">
        <v>312780</v>
      </c>
      <c r="E466" s="102">
        <f>D466/12</f>
        <v>26065</v>
      </c>
    </row>
    <row r="467" spans="1:5" ht="21.95" customHeight="1" x14ac:dyDescent="0.2">
      <c r="A467" s="29">
        <v>21102</v>
      </c>
      <c r="B467" s="30" t="s">
        <v>23</v>
      </c>
      <c r="C467" s="171">
        <v>0</v>
      </c>
      <c r="D467" s="99">
        <v>0</v>
      </c>
      <c r="E467" s="102">
        <f>D467/12</f>
        <v>0</v>
      </c>
    </row>
    <row r="468" spans="1:5" ht="21.95" customHeight="1" x14ac:dyDescent="0.2">
      <c r="A468" s="29">
        <v>21103</v>
      </c>
      <c r="B468" s="30" t="s">
        <v>584</v>
      </c>
      <c r="C468" s="171">
        <v>14583.96</v>
      </c>
      <c r="D468" s="99">
        <v>14896</v>
      </c>
      <c r="E468" s="102">
        <f>D468/12</f>
        <v>1241.3333333333333</v>
      </c>
    </row>
    <row r="469" spans="1:5" ht="21.95" customHeight="1" x14ac:dyDescent="0.2">
      <c r="A469" s="29">
        <v>21104</v>
      </c>
      <c r="B469" s="30" t="s">
        <v>512</v>
      </c>
      <c r="C469" s="171">
        <v>0</v>
      </c>
      <c r="D469" s="99">
        <v>0</v>
      </c>
      <c r="E469" s="102">
        <f>D469/12</f>
        <v>0</v>
      </c>
    </row>
    <row r="470" spans="1:5" ht="21.95" customHeight="1" x14ac:dyDescent="0.2">
      <c r="A470" s="29">
        <v>21105</v>
      </c>
      <c r="B470" s="30" t="s">
        <v>571</v>
      </c>
      <c r="C470" s="171">
        <v>0</v>
      </c>
      <c r="D470" s="99">
        <v>0</v>
      </c>
      <c r="E470" s="102">
        <f>D470/12</f>
        <v>0</v>
      </c>
    </row>
    <row r="471" spans="1:5" ht="21.95" customHeight="1" x14ac:dyDescent="0.2">
      <c r="A471" s="29"/>
      <c r="B471" s="78" t="s">
        <v>352</v>
      </c>
      <c r="C471" s="100">
        <f>SUM(C466:C470)</f>
        <v>92295.959999999992</v>
      </c>
      <c r="D471" s="100">
        <f>SUM(D466:D470)</f>
        <v>327676</v>
      </c>
      <c r="E471" s="100">
        <f>SUM(E466:E470)</f>
        <v>27306.333333333332</v>
      </c>
    </row>
    <row r="472" spans="1:5" ht="21.95" customHeight="1" x14ac:dyDescent="0.2">
      <c r="A472" s="24">
        <v>22</v>
      </c>
      <c r="B472" s="25" t="s">
        <v>7</v>
      </c>
      <c r="C472" s="99"/>
      <c r="D472" s="100"/>
      <c r="E472" s="102"/>
    </row>
    <row r="473" spans="1:5" ht="21.95" customHeight="1" x14ac:dyDescent="0.2">
      <c r="A473" s="24">
        <v>221</v>
      </c>
      <c r="B473" s="28" t="s">
        <v>533</v>
      </c>
      <c r="C473" s="99"/>
      <c r="D473" s="100"/>
      <c r="E473" s="102"/>
    </row>
    <row r="474" spans="1:5" ht="21.95" customHeight="1" x14ac:dyDescent="0.2">
      <c r="A474" s="26">
        <v>22101</v>
      </c>
      <c r="B474" s="31" t="s">
        <v>16</v>
      </c>
      <c r="C474" s="171">
        <v>2400</v>
      </c>
      <c r="D474" s="102">
        <v>2400</v>
      </c>
      <c r="E474" s="102">
        <f>D474/12</f>
        <v>200</v>
      </c>
    </row>
    <row r="475" spans="1:5" ht="21.95" customHeight="1" x14ac:dyDescent="0.2">
      <c r="A475" s="26">
        <v>22102</v>
      </c>
      <c r="B475" s="31" t="s">
        <v>513</v>
      </c>
      <c r="C475" s="171">
        <v>2559.96</v>
      </c>
      <c r="D475" s="102">
        <v>2559.96</v>
      </c>
      <c r="E475" s="102">
        <f t="shared" ref="E475:E487" si="17">D475/12</f>
        <v>213.33</v>
      </c>
    </row>
    <row r="476" spans="1:5" ht="21.95" customHeight="1" x14ac:dyDescent="0.2">
      <c r="A476" s="26">
        <v>22103</v>
      </c>
      <c r="B476" s="31" t="s">
        <v>14</v>
      </c>
      <c r="C476" s="171">
        <v>9600</v>
      </c>
      <c r="D476" s="102">
        <v>34596</v>
      </c>
      <c r="E476" s="102">
        <f t="shared" si="17"/>
        <v>2883</v>
      </c>
    </row>
    <row r="477" spans="1:5" ht="21.95" customHeight="1" x14ac:dyDescent="0.2">
      <c r="A477" s="26">
        <v>22104</v>
      </c>
      <c r="B477" s="31" t="s">
        <v>15</v>
      </c>
      <c r="C477" s="171">
        <v>0</v>
      </c>
      <c r="D477" s="102">
        <v>0</v>
      </c>
      <c r="E477" s="102">
        <f t="shared" si="17"/>
        <v>0</v>
      </c>
    </row>
    <row r="478" spans="1:5" ht="21.95" customHeight="1" x14ac:dyDescent="0.2">
      <c r="A478" s="26">
        <v>22105</v>
      </c>
      <c r="B478" s="31" t="s">
        <v>17</v>
      </c>
      <c r="C478" s="171">
        <v>0</v>
      </c>
      <c r="D478" s="102">
        <v>0</v>
      </c>
      <c r="E478" s="102">
        <f t="shared" si="17"/>
        <v>0</v>
      </c>
    </row>
    <row r="479" spans="1:5" ht="21.95" customHeight="1" x14ac:dyDescent="0.2">
      <c r="A479" s="26">
        <v>22106</v>
      </c>
      <c r="B479" s="31" t="s">
        <v>1</v>
      </c>
      <c r="C479" s="171">
        <v>0</v>
      </c>
      <c r="D479" s="102">
        <v>0</v>
      </c>
      <c r="E479" s="102">
        <f t="shared" si="17"/>
        <v>0</v>
      </c>
    </row>
    <row r="480" spans="1:5" ht="21.95" customHeight="1" x14ac:dyDescent="0.2">
      <c r="A480" s="26">
        <v>22107</v>
      </c>
      <c r="B480" s="31" t="s">
        <v>19</v>
      </c>
      <c r="C480" s="171">
        <v>0</v>
      </c>
      <c r="D480" s="102">
        <v>36367</v>
      </c>
      <c r="E480" s="102">
        <f t="shared" si="17"/>
        <v>3030.5833333333335</v>
      </c>
    </row>
    <row r="481" spans="1:5" ht="21.95" customHeight="1" x14ac:dyDescent="0.2">
      <c r="A481" s="26">
        <v>22108</v>
      </c>
      <c r="B481" s="31" t="s">
        <v>18</v>
      </c>
      <c r="C481" s="171">
        <v>0</v>
      </c>
      <c r="D481" s="102">
        <v>0</v>
      </c>
      <c r="E481" s="102">
        <f t="shared" si="17"/>
        <v>0</v>
      </c>
    </row>
    <row r="482" spans="1:5" ht="21.95" customHeight="1" x14ac:dyDescent="0.2">
      <c r="A482" s="26">
        <v>22111</v>
      </c>
      <c r="B482" s="31" t="s">
        <v>20</v>
      </c>
      <c r="C482" s="171">
        <v>4320</v>
      </c>
      <c r="D482" s="102">
        <v>4320</v>
      </c>
      <c r="E482" s="102">
        <f t="shared" si="17"/>
        <v>360</v>
      </c>
    </row>
    <row r="483" spans="1:5" ht="21.95" customHeight="1" x14ac:dyDescent="0.2">
      <c r="A483" s="26">
        <v>22112</v>
      </c>
      <c r="B483" s="31" t="s">
        <v>514</v>
      </c>
      <c r="C483" s="171">
        <v>7520.0399999999991</v>
      </c>
      <c r="D483" s="102">
        <v>7520.0399999999991</v>
      </c>
      <c r="E483" s="102">
        <f t="shared" si="17"/>
        <v>626.66999999999996</v>
      </c>
    </row>
    <row r="484" spans="1:5" ht="21.95" customHeight="1" x14ac:dyDescent="0.2">
      <c r="A484" s="26">
        <v>22113</v>
      </c>
      <c r="B484" s="31" t="s">
        <v>21</v>
      </c>
      <c r="C484" s="171">
        <v>0</v>
      </c>
      <c r="D484" s="102">
        <v>0</v>
      </c>
      <c r="E484" s="102">
        <f t="shared" si="17"/>
        <v>0</v>
      </c>
    </row>
    <row r="485" spans="1:5" ht="21.95" customHeight="1" x14ac:dyDescent="0.2">
      <c r="A485" s="24">
        <v>222</v>
      </c>
      <c r="B485" s="24" t="s">
        <v>8</v>
      </c>
      <c r="C485" s="171">
        <v>0</v>
      </c>
      <c r="D485" s="102">
        <v>0</v>
      </c>
      <c r="E485" s="102">
        <f t="shared" si="17"/>
        <v>0</v>
      </c>
    </row>
    <row r="486" spans="1:5" ht="21.95" customHeight="1" x14ac:dyDescent="0.2">
      <c r="A486" s="26">
        <v>22201</v>
      </c>
      <c r="B486" s="31" t="s">
        <v>515</v>
      </c>
      <c r="C486" s="171">
        <v>3999.96</v>
      </c>
      <c r="D486" s="102">
        <v>3999.96</v>
      </c>
      <c r="E486" s="102">
        <f t="shared" si="17"/>
        <v>333.33</v>
      </c>
    </row>
    <row r="487" spans="1:5" ht="21.95" customHeight="1" x14ac:dyDescent="0.2">
      <c r="A487" s="26">
        <v>22202</v>
      </c>
      <c r="B487" s="31" t="s">
        <v>516</v>
      </c>
      <c r="C487" s="171">
        <v>1599.96</v>
      </c>
      <c r="D487" s="102">
        <v>1599.96</v>
      </c>
      <c r="E487" s="102">
        <f t="shared" si="17"/>
        <v>133.33000000000001</v>
      </c>
    </row>
    <row r="488" spans="1:5" ht="21.95" customHeight="1" x14ac:dyDescent="0.2">
      <c r="A488" s="26"/>
      <c r="B488" s="80" t="s">
        <v>352</v>
      </c>
      <c r="C488" s="103">
        <f>SUM(C474:C487)</f>
        <v>31999.919999999998</v>
      </c>
      <c r="D488" s="103">
        <f>SUM(D474:D487)</f>
        <v>93362.92</v>
      </c>
      <c r="E488" s="103">
        <f>SUM(E474:E487)</f>
        <v>7780.2433333333338</v>
      </c>
    </row>
    <row r="489" spans="1:5" ht="21.95" customHeight="1" x14ac:dyDescent="0.2">
      <c r="A489" s="88">
        <v>282</v>
      </c>
      <c r="B489" s="35" t="s">
        <v>806</v>
      </c>
      <c r="C489" s="103">
        <v>0</v>
      </c>
      <c r="D489" s="103">
        <v>0</v>
      </c>
      <c r="E489" s="103">
        <v>0</v>
      </c>
    </row>
    <row r="490" spans="1:5" ht="21.95" customHeight="1" x14ac:dyDescent="0.2">
      <c r="A490" s="42">
        <v>28203</v>
      </c>
      <c r="B490" s="43" t="s">
        <v>798</v>
      </c>
      <c r="C490" s="102">
        <v>0</v>
      </c>
      <c r="D490" s="102">
        <v>1346166</v>
      </c>
      <c r="E490" s="214">
        <f>D490/12</f>
        <v>112180.5</v>
      </c>
    </row>
    <row r="491" spans="1:5" ht="21.95" customHeight="1" x14ac:dyDescent="0.2">
      <c r="A491" s="88">
        <v>311</v>
      </c>
      <c r="B491" s="41" t="s">
        <v>31</v>
      </c>
      <c r="C491" s="102">
        <v>0</v>
      </c>
      <c r="D491" s="102">
        <v>0</v>
      </c>
      <c r="E491" s="214">
        <f t="shared" ref="E491:E492" si="18">D491/12</f>
        <v>0</v>
      </c>
    </row>
    <row r="492" spans="1:5" ht="21.95" customHeight="1" x14ac:dyDescent="0.2">
      <c r="A492" s="42">
        <v>31110</v>
      </c>
      <c r="B492" s="43" t="s">
        <v>795</v>
      </c>
      <c r="C492" s="102">
        <v>0</v>
      </c>
      <c r="D492" s="102">
        <v>75000</v>
      </c>
      <c r="E492" s="214">
        <f t="shared" si="18"/>
        <v>6250</v>
      </c>
    </row>
    <row r="493" spans="1:5" ht="21.95" customHeight="1" x14ac:dyDescent="0.2">
      <c r="A493" s="42"/>
      <c r="B493" s="43"/>
      <c r="C493" s="102">
        <v>0</v>
      </c>
      <c r="D493" s="103">
        <f>SUM(D489:D492)</f>
        <v>1421166</v>
      </c>
      <c r="E493" s="103">
        <f>SUM(E489:E492)</f>
        <v>118430.5</v>
      </c>
    </row>
    <row r="494" spans="1:5" ht="21.95" customHeight="1" x14ac:dyDescent="0.2">
      <c r="A494" s="26"/>
      <c r="B494" s="80" t="s">
        <v>354</v>
      </c>
      <c r="C494" s="103">
        <f>C488+C471</f>
        <v>124295.87999999999</v>
      </c>
      <c r="D494" s="103">
        <f>D488+D471+D493</f>
        <v>1842204.92</v>
      </c>
      <c r="E494" s="103">
        <f>E488+E471+E493</f>
        <v>153517.07666666666</v>
      </c>
    </row>
    <row r="495" spans="1:5" ht="12.95" customHeight="1" x14ac:dyDescent="0.2">
      <c r="A495" s="138"/>
      <c r="B495" s="139"/>
      <c r="C495" s="137"/>
      <c r="D495" s="137"/>
    </row>
    <row r="496" spans="1:5" x14ac:dyDescent="0.2">
      <c r="D496" s="125"/>
      <c r="E496" s="125">
        <v>20</v>
      </c>
    </row>
    <row r="497" spans="1:5" ht="15.75" x14ac:dyDescent="0.25">
      <c r="A497" s="45" t="s">
        <v>764</v>
      </c>
      <c r="B497" s="46"/>
    </row>
    <row r="498" spans="1:5" ht="15.75" x14ac:dyDescent="0.25">
      <c r="A498" s="45"/>
      <c r="B498" s="47" t="s">
        <v>784</v>
      </c>
      <c r="C498" s="105"/>
    </row>
    <row r="499" spans="1:5" ht="15.75" x14ac:dyDescent="0.25">
      <c r="A499" s="48"/>
      <c r="B499" s="47" t="s">
        <v>547</v>
      </c>
      <c r="C499" s="106"/>
    </row>
    <row r="501" spans="1:5" ht="27" customHeight="1" x14ac:dyDescent="0.2">
      <c r="A501" s="21" t="s">
        <v>5</v>
      </c>
      <c r="B501" s="22" t="s">
        <v>0</v>
      </c>
      <c r="C501" s="98" t="s">
        <v>704</v>
      </c>
      <c r="D501" s="98" t="s">
        <v>702</v>
      </c>
      <c r="E501" s="104" t="s">
        <v>761</v>
      </c>
    </row>
    <row r="502" spans="1:5" ht="21.95" customHeight="1" x14ac:dyDescent="0.2">
      <c r="A502" s="24">
        <v>21</v>
      </c>
      <c r="B502" s="6" t="s">
        <v>511</v>
      </c>
      <c r="C502" s="99"/>
      <c r="D502" s="100"/>
      <c r="E502" s="102"/>
    </row>
    <row r="503" spans="1:5" ht="21.95" customHeight="1" x14ac:dyDescent="0.2">
      <c r="A503" s="24">
        <v>211</v>
      </c>
      <c r="B503" s="28" t="s">
        <v>6</v>
      </c>
      <c r="C503" s="101"/>
      <c r="D503" s="101"/>
      <c r="E503" s="102"/>
    </row>
    <row r="504" spans="1:5" ht="21.95" customHeight="1" x14ac:dyDescent="0.2">
      <c r="A504" s="29">
        <v>21101</v>
      </c>
      <c r="B504" s="30" t="s">
        <v>22</v>
      </c>
      <c r="C504" s="171">
        <v>71491.42</v>
      </c>
      <c r="D504" s="99">
        <v>345888</v>
      </c>
      <c r="E504" s="102">
        <f>D504/12</f>
        <v>28824</v>
      </c>
    </row>
    <row r="505" spans="1:5" ht="21.95" customHeight="1" x14ac:dyDescent="0.2">
      <c r="A505" s="29">
        <v>21102</v>
      </c>
      <c r="B505" s="30" t="s">
        <v>23</v>
      </c>
      <c r="C505" s="171">
        <v>0</v>
      </c>
      <c r="D505" s="99">
        <v>0</v>
      </c>
      <c r="E505" s="102">
        <f>D505/12</f>
        <v>0</v>
      </c>
    </row>
    <row r="506" spans="1:5" ht="21.95" customHeight="1" x14ac:dyDescent="0.2">
      <c r="A506" s="29">
        <v>21103</v>
      </c>
      <c r="B506" s="30" t="s">
        <v>584</v>
      </c>
      <c r="C506" s="171">
        <v>75902</v>
      </c>
      <c r="D506" s="99">
        <v>76056</v>
      </c>
      <c r="E506" s="102">
        <f>D506/12</f>
        <v>6338</v>
      </c>
    </row>
    <row r="507" spans="1:5" ht="21.95" customHeight="1" x14ac:dyDescent="0.2">
      <c r="A507" s="29">
        <v>21104</v>
      </c>
      <c r="B507" s="30" t="s">
        <v>512</v>
      </c>
      <c r="C507" s="171">
        <v>0</v>
      </c>
      <c r="D507" s="99">
        <v>0</v>
      </c>
      <c r="E507" s="102">
        <f>D507/12</f>
        <v>0</v>
      </c>
    </row>
    <row r="508" spans="1:5" ht="21.95" customHeight="1" x14ac:dyDescent="0.2">
      <c r="A508" s="29">
        <v>21105</v>
      </c>
      <c r="B508" s="30" t="s">
        <v>571</v>
      </c>
      <c r="C508" s="171">
        <v>51519.96</v>
      </c>
      <c r="D508" s="99">
        <v>51519.96</v>
      </c>
      <c r="E508" s="102">
        <f>D508/12</f>
        <v>4293.33</v>
      </c>
    </row>
    <row r="509" spans="1:5" ht="21.95" customHeight="1" x14ac:dyDescent="0.2">
      <c r="A509" s="29"/>
      <c r="B509" s="78" t="s">
        <v>352</v>
      </c>
      <c r="C509" s="100">
        <f>SUM(C504:C508)</f>
        <v>198913.37999999998</v>
      </c>
      <c r="D509" s="100">
        <f>SUM(D504:D508)</f>
        <v>473463.96</v>
      </c>
      <c r="E509" s="100">
        <f>SUM(E504:E508)</f>
        <v>39455.33</v>
      </c>
    </row>
    <row r="510" spans="1:5" ht="21.95" customHeight="1" x14ac:dyDescent="0.2">
      <c r="A510" s="24">
        <v>22</v>
      </c>
      <c r="B510" s="25" t="s">
        <v>7</v>
      </c>
      <c r="C510" s="99"/>
      <c r="D510" s="100"/>
      <c r="E510" s="102"/>
    </row>
    <row r="511" spans="1:5" ht="21.95" customHeight="1" x14ac:dyDescent="0.2">
      <c r="A511" s="24">
        <v>221</v>
      </c>
      <c r="B511" s="28" t="s">
        <v>533</v>
      </c>
      <c r="C511" s="99"/>
      <c r="D511" s="100"/>
      <c r="E511" s="102"/>
    </row>
    <row r="512" spans="1:5" ht="21.95" customHeight="1" x14ac:dyDescent="0.2">
      <c r="A512" s="26">
        <v>22101</v>
      </c>
      <c r="B512" s="34" t="s">
        <v>16</v>
      </c>
      <c r="C512" s="171">
        <v>3200.04</v>
      </c>
      <c r="D512" s="102">
        <v>3200.04</v>
      </c>
      <c r="E512" s="102">
        <f>D512/12</f>
        <v>266.67</v>
      </c>
    </row>
    <row r="513" spans="1:5" ht="21.95" customHeight="1" x14ac:dyDescent="0.2">
      <c r="A513" s="26">
        <v>22102</v>
      </c>
      <c r="B513" s="34" t="s">
        <v>513</v>
      </c>
      <c r="C513" s="171">
        <v>3200.04</v>
      </c>
      <c r="D513" s="102">
        <v>3200.04</v>
      </c>
      <c r="E513" s="102">
        <f t="shared" ref="E513:E525" si="19">D513/12</f>
        <v>266.67</v>
      </c>
    </row>
    <row r="514" spans="1:5" ht="21.95" customHeight="1" x14ac:dyDescent="0.2">
      <c r="A514" s="26">
        <v>22103</v>
      </c>
      <c r="B514" s="34" t="s">
        <v>14</v>
      </c>
      <c r="C514" s="171">
        <v>17600.04</v>
      </c>
      <c r="D514" s="102">
        <v>17600.04</v>
      </c>
      <c r="E514" s="102">
        <f t="shared" si="19"/>
        <v>1466.67</v>
      </c>
    </row>
    <row r="515" spans="1:5" ht="21.95" customHeight="1" x14ac:dyDescent="0.2">
      <c r="A515" s="26">
        <v>22104</v>
      </c>
      <c r="B515" s="34" t="s">
        <v>15</v>
      </c>
      <c r="C515" s="171">
        <v>0</v>
      </c>
      <c r="D515" s="102">
        <v>0</v>
      </c>
      <c r="E515" s="102">
        <f t="shared" si="19"/>
        <v>0</v>
      </c>
    </row>
    <row r="516" spans="1:5" ht="21.95" customHeight="1" x14ac:dyDescent="0.2">
      <c r="A516" s="26">
        <v>22105</v>
      </c>
      <c r="B516" s="34" t="s">
        <v>17</v>
      </c>
      <c r="C516" s="171">
        <v>0</v>
      </c>
      <c r="D516" s="102">
        <v>0</v>
      </c>
      <c r="E516" s="102">
        <f t="shared" si="19"/>
        <v>0</v>
      </c>
    </row>
    <row r="517" spans="1:5" ht="21.95" customHeight="1" x14ac:dyDescent="0.2">
      <c r="A517" s="26">
        <v>22106</v>
      </c>
      <c r="B517" s="34" t="s">
        <v>1</v>
      </c>
      <c r="C517" s="171">
        <v>7200</v>
      </c>
      <c r="D517" s="102">
        <v>7200</v>
      </c>
      <c r="E517" s="102">
        <f t="shared" si="19"/>
        <v>600</v>
      </c>
    </row>
    <row r="518" spans="1:5" ht="21.95" customHeight="1" x14ac:dyDescent="0.2">
      <c r="A518" s="26">
        <v>22107</v>
      </c>
      <c r="B518" s="34" t="s">
        <v>19</v>
      </c>
      <c r="C518" s="171">
        <v>0</v>
      </c>
      <c r="D518" s="102">
        <v>0</v>
      </c>
      <c r="E518" s="102">
        <f t="shared" si="19"/>
        <v>0</v>
      </c>
    </row>
    <row r="519" spans="1:5" ht="21.95" customHeight="1" x14ac:dyDescent="0.2">
      <c r="A519" s="26">
        <v>22108</v>
      </c>
      <c r="B519" s="34" t="s">
        <v>18</v>
      </c>
      <c r="C519" s="171">
        <v>0</v>
      </c>
      <c r="D519" s="102">
        <v>0</v>
      </c>
      <c r="E519" s="102">
        <f t="shared" si="19"/>
        <v>0</v>
      </c>
    </row>
    <row r="520" spans="1:5" ht="21.95" customHeight="1" x14ac:dyDescent="0.2">
      <c r="A520" s="26">
        <v>22111</v>
      </c>
      <c r="B520" s="34" t="s">
        <v>20</v>
      </c>
      <c r="C520" s="171">
        <v>3199.92</v>
      </c>
      <c r="D520" s="102">
        <v>27200.04</v>
      </c>
      <c r="E520" s="102">
        <f t="shared" si="19"/>
        <v>2266.67</v>
      </c>
    </row>
    <row r="521" spans="1:5" ht="21.95" customHeight="1" x14ac:dyDescent="0.2">
      <c r="A521" s="26">
        <v>22112</v>
      </c>
      <c r="B521" s="34" t="s">
        <v>514</v>
      </c>
      <c r="C521" s="171">
        <v>8000.0399999999991</v>
      </c>
      <c r="D521" s="102">
        <v>8000.0399999999991</v>
      </c>
      <c r="E521" s="102">
        <f t="shared" si="19"/>
        <v>666.67</v>
      </c>
    </row>
    <row r="522" spans="1:5" ht="21.95" customHeight="1" x14ac:dyDescent="0.2">
      <c r="A522" s="26">
        <v>22113</v>
      </c>
      <c r="B522" s="34" t="s">
        <v>21</v>
      </c>
      <c r="C522" s="171">
        <v>0</v>
      </c>
      <c r="D522" s="102">
        <v>100000</v>
      </c>
      <c r="E522" s="102">
        <f t="shared" si="19"/>
        <v>8333.3333333333339</v>
      </c>
    </row>
    <row r="523" spans="1:5" ht="21.95" customHeight="1" x14ac:dyDescent="0.2">
      <c r="A523" s="24">
        <v>222</v>
      </c>
      <c r="B523" s="35" t="s">
        <v>8</v>
      </c>
      <c r="C523" s="171">
        <v>0</v>
      </c>
      <c r="D523" s="102">
        <v>0</v>
      </c>
      <c r="E523" s="102">
        <f t="shared" si="19"/>
        <v>0</v>
      </c>
    </row>
    <row r="524" spans="1:5" ht="21.95" customHeight="1" x14ac:dyDescent="0.2">
      <c r="A524" s="26">
        <v>22201</v>
      </c>
      <c r="B524" s="34" t="s">
        <v>515</v>
      </c>
      <c r="C524" s="171">
        <v>4800</v>
      </c>
      <c r="D524" s="102">
        <v>4800</v>
      </c>
      <c r="E524" s="102">
        <f t="shared" si="19"/>
        <v>400</v>
      </c>
    </row>
    <row r="525" spans="1:5" ht="21.95" customHeight="1" x14ac:dyDescent="0.2">
      <c r="A525" s="26">
        <v>22202</v>
      </c>
      <c r="B525" s="34" t="s">
        <v>516</v>
      </c>
      <c r="C525" s="171">
        <v>1599.96</v>
      </c>
      <c r="D525" s="102">
        <v>1599.96</v>
      </c>
      <c r="E525" s="102">
        <f t="shared" si="19"/>
        <v>133.33000000000001</v>
      </c>
    </row>
    <row r="526" spans="1:5" ht="21.95" customHeight="1" x14ac:dyDescent="0.2">
      <c r="A526" s="27"/>
      <c r="B526" s="39" t="s">
        <v>352</v>
      </c>
      <c r="C526" s="103">
        <f>SUM(C512:C525)</f>
        <v>48800.04</v>
      </c>
      <c r="D526" s="103">
        <f>SUM(D512:D525)</f>
        <v>172800.16</v>
      </c>
      <c r="E526" s="103">
        <f>SUM(E512:E525)</f>
        <v>14400.013333333334</v>
      </c>
    </row>
    <row r="527" spans="1:5" ht="21.95" customHeight="1" x14ac:dyDescent="0.2">
      <c r="A527" s="88">
        <v>311</v>
      </c>
      <c r="B527" s="41" t="s">
        <v>31</v>
      </c>
      <c r="C527" s="103">
        <v>0</v>
      </c>
      <c r="D527" s="103">
        <v>0</v>
      </c>
      <c r="E527" s="103">
        <v>0</v>
      </c>
    </row>
    <row r="528" spans="1:5" ht="21.95" customHeight="1" x14ac:dyDescent="0.2">
      <c r="A528" s="42">
        <v>31102</v>
      </c>
      <c r="B528" s="43" t="s">
        <v>799</v>
      </c>
      <c r="C528" s="102">
        <v>0</v>
      </c>
      <c r="D528" s="102">
        <v>512400</v>
      </c>
      <c r="E528" s="102">
        <f>D528/12</f>
        <v>42700</v>
      </c>
    </row>
    <row r="529" spans="1:5" ht="21.95" customHeight="1" x14ac:dyDescent="0.2">
      <c r="A529" s="215">
        <v>31106</v>
      </c>
      <c r="B529" s="38" t="s">
        <v>800</v>
      </c>
      <c r="C529" s="102">
        <v>0</v>
      </c>
      <c r="D529" s="102">
        <v>60000</v>
      </c>
      <c r="E529" s="102">
        <f t="shared" ref="E529:E531" si="20">D529/12</f>
        <v>5000</v>
      </c>
    </row>
    <row r="530" spans="1:5" ht="21.95" customHeight="1" x14ac:dyDescent="0.2">
      <c r="A530" s="215">
        <v>31110</v>
      </c>
      <c r="B530" s="38" t="s">
        <v>801</v>
      </c>
      <c r="C530" s="102">
        <v>0</v>
      </c>
      <c r="D530" s="102">
        <v>30000</v>
      </c>
      <c r="E530" s="102">
        <f t="shared" si="20"/>
        <v>2500</v>
      </c>
    </row>
    <row r="531" spans="1:5" ht="21.95" customHeight="1" x14ac:dyDescent="0.2">
      <c r="A531" s="215"/>
      <c r="B531" s="39" t="s">
        <v>352</v>
      </c>
      <c r="C531" s="103">
        <v>0</v>
      </c>
      <c r="D531" s="103">
        <f>SUM(D527:D530)</f>
        <v>602400</v>
      </c>
      <c r="E531" s="102">
        <f t="shared" si="20"/>
        <v>50200</v>
      </c>
    </row>
    <row r="532" spans="1:5" ht="21.95" customHeight="1" x14ac:dyDescent="0.2">
      <c r="A532" s="27"/>
      <c r="B532" s="39" t="s">
        <v>354</v>
      </c>
      <c r="C532" s="103">
        <f>C526+C509</f>
        <v>247713.41999999998</v>
      </c>
      <c r="D532" s="103">
        <f>D526+D509+D531</f>
        <v>1248664.1200000001</v>
      </c>
      <c r="E532" s="103">
        <f>E526+E509+E531</f>
        <v>104055.34333333334</v>
      </c>
    </row>
    <row r="533" spans="1:5" x14ac:dyDescent="0.2">
      <c r="D533" s="125"/>
    </row>
    <row r="534" spans="1:5" x14ac:dyDescent="0.2">
      <c r="D534" s="125"/>
      <c r="E534" s="125">
        <v>21</v>
      </c>
    </row>
    <row r="535" spans="1:5" ht="15.75" x14ac:dyDescent="0.25">
      <c r="A535" s="45" t="s">
        <v>764</v>
      </c>
      <c r="B535" s="46"/>
    </row>
    <row r="536" spans="1:5" ht="15.75" x14ac:dyDescent="0.25">
      <c r="A536" s="45"/>
      <c r="B536" s="47" t="s">
        <v>783</v>
      </c>
    </row>
    <row r="537" spans="1:5" ht="15.75" x14ac:dyDescent="0.25">
      <c r="A537" s="48"/>
      <c r="B537" s="47" t="s">
        <v>548</v>
      </c>
      <c r="C537" s="97"/>
    </row>
    <row r="540" spans="1:5" ht="21.95" customHeight="1" x14ac:dyDescent="0.2">
      <c r="A540" s="21" t="s">
        <v>5</v>
      </c>
      <c r="B540" s="22" t="s">
        <v>0</v>
      </c>
      <c r="C540" s="98" t="s">
        <v>704</v>
      </c>
      <c r="D540" s="98" t="s">
        <v>702</v>
      </c>
      <c r="E540" s="104" t="s">
        <v>761</v>
      </c>
    </row>
    <row r="541" spans="1:5" ht="21.95" customHeight="1" x14ac:dyDescent="0.2">
      <c r="A541" s="24">
        <v>21</v>
      </c>
      <c r="B541" s="6" t="s">
        <v>511</v>
      </c>
      <c r="C541" s="99"/>
      <c r="D541" s="100"/>
      <c r="E541" s="102"/>
    </row>
    <row r="542" spans="1:5" ht="21.95" customHeight="1" x14ac:dyDescent="0.2">
      <c r="A542" s="24">
        <v>211</v>
      </c>
      <c r="B542" s="28" t="s">
        <v>6</v>
      </c>
      <c r="C542" s="100"/>
      <c r="D542" s="100"/>
      <c r="E542" s="102"/>
    </row>
    <row r="543" spans="1:5" ht="21.95" customHeight="1" x14ac:dyDescent="0.2">
      <c r="A543" s="29">
        <v>21101</v>
      </c>
      <c r="B543" s="30" t="s">
        <v>22</v>
      </c>
      <c r="C543" s="171">
        <v>145674</v>
      </c>
      <c r="D543" s="99">
        <v>146340</v>
      </c>
      <c r="E543" s="102">
        <f>D543/12</f>
        <v>12195</v>
      </c>
    </row>
    <row r="544" spans="1:5" ht="21.95" customHeight="1" x14ac:dyDescent="0.2">
      <c r="A544" s="29">
        <v>21102</v>
      </c>
      <c r="B544" s="30" t="s">
        <v>23</v>
      </c>
      <c r="C544" s="171">
        <v>0</v>
      </c>
      <c r="D544" s="99">
        <v>0</v>
      </c>
      <c r="E544" s="102">
        <f>D544/12</f>
        <v>0</v>
      </c>
    </row>
    <row r="545" spans="1:5" ht="21.95" customHeight="1" x14ac:dyDescent="0.2">
      <c r="A545" s="29">
        <v>21103</v>
      </c>
      <c r="B545" s="30" t="s">
        <v>584</v>
      </c>
      <c r="C545" s="171">
        <v>24014</v>
      </c>
      <c r="D545" s="99">
        <v>24016</v>
      </c>
      <c r="E545" s="102">
        <f>D545/12</f>
        <v>2001.3333333333333</v>
      </c>
    </row>
    <row r="546" spans="1:5" ht="21.95" customHeight="1" x14ac:dyDescent="0.2">
      <c r="A546" s="29">
        <v>21104</v>
      </c>
      <c r="B546" s="30" t="s">
        <v>512</v>
      </c>
      <c r="C546" s="171">
        <v>249231.8</v>
      </c>
      <c r="D546" s="99">
        <v>255504</v>
      </c>
      <c r="E546" s="102">
        <f>D546/12</f>
        <v>21292</v>
      </c>
    </row>
    <row r="547" spans="1:5" ht="21.95" customHeight="1" x14ac:dyDescent="0.2">
      <c r="A547" s="29">
        <v>21105</v>
      </c>
      <c r="B547" s="30" t="s">
        <v>571</v>
      </c>
      <c r="C547" s="171">
        <v>0</v>
      </c>
      <c r="D547" s="99">
        <v>0</v>
      </c>
      <c r="E547" s="102">
        <f>D547/12</f>
        <v>0</v>
      </c>
    </row>
    <row r="548" spans="1:5" ht="21.95" customHeight="1" x14ac:dyDescent="0.2">
      <c r="A548" s="29"/>
      <c r="B548" s="78" t="s">
        <v>352</v>
      </c>
      <c r="C548" s="100">
        <f>SUM(C543:C547)</f>
        <v>418919.8</v>
      </c>
      <c r="D548" s="100">
        <f>SUM(D543:D547)</f>
        <v>425860</v>
      </c>
      <c r="E548" s="100">
        <f>SUM(E543:E547)</f>
        <v>35488.333333333336</v>
      </c>
    </row>
    <row r="549" spans="1:5" ht="21.95" customHeight="1" x14ac:dyDescent="0.2">
      <c r="A549" s="24">
        <v>22</v>
      </c>
      <c r="B549" s="25" t="s">
        <v>7</v>
      </c>
      <c r="C549" s="99"/>
      <c r="D549" s="100"/>
      <c r="E549" s="102"/>
    </row>
    <row r="550" spans="1:5" ht="21.95" customHeight="1" x14ac:dyDescent="0.2">
      <c r="A550" s="24">
        <v>221</v>
      </c>
      <c r="B550" s="28" t="s">
        <v>533</v>
      </c>
      <c r="C550" s="99"/>
      <c r="D550" s="100"/>
      <c r="E550" s="102"/>
    </row>
    <row r="551" spans="1:5" ht="21.95" customHeight="1" x14ac:dyDescent="0.2">
      <c r="A551" s="26">
        <v>22101</v>
      </c>
      <c r="B551" s="31" t="s">
        <v>16</v>
      </c>
      <c r="C551" s="171">
        <v>38400</v>
      </c>
      <c r="D551" s="102">
        <v>38400</v>
      </c>
      <c r="E551" s="102">
        <f>D551/12</f>
        <v>3200</v>
      </c>
    </row>
    <row r="552" spans="1:5" ht="21.95" customHeight="1" x14ac:dyDescent="0.2">
      <c r="A552" s="26">
        <v>22102</v>
      </c>
      <c r="B552" s="31" t="s">
        <v>513</v>
      </c>
      <c r="C552" s="171">
        <v>38559.96</v>
      </c>
      <c r="D552" s="102">
        <v>38559.96</v>
      </c>
      <c r="E552" s="102">
        <f t="shared" ref="E552:E564" si="21">D552/12</f>
        <v>3213.33</v>
      </c>
    </row>
    <row r="553" spans="1:5" ht="21.95" customHeight="1" x14ac:dyDescent="0.2">
      <c r="A553" s="26">
        <v>22103</v>
      </c>
      <c r="B553" s="31" t="s">
        <v>14</v>
      </c>
      <c r="C553" s="171">
        <v>69600</v>
      </c>
      <c r="D553" s="102">
        <v>94848</v>
      </c>
      <c r="E553" s="102">
        <f t="shared" si="21"/>
        <v>7904</v>
      </c>
    </row>
    <row r="554" spans="1:5" ht="21.95" customHeight="1" x14ac:dyDescent="0.2">
      <c r="A554" s="26">
        <v>22104</v>
      </c>
      <c r="B554" s="31" t="s">
        <v>15</v>
      </c>
      <c r="C554" s="171">
        <v>0</v>
      </c>
      <c r="D554" s="102">
        <v>0</v>
      </c>
      <c r="E554" s="102">
        <f t="shared" si="21"/>
        <v>0</v>
      </c>
    </row>
    <row r="555" spans="1:5" ht="21.95" customHeight="1" x14ac:dyDescent="0.2">
      <c r="A555" s="26">
        <v>22105</v>
      </c>
      <c r="B555" s="31" t="s">
        <v>17</v>
      </c>
      <c r="C555" s="171">
        <v>0</v>
      </c>
      <c r="D555" s="102">
        <v>0</v>
      </c>
      <c r="E555" s="102">
        <f t="shared" si="21"/>
        <v>0</v>
      </c>
    </row>
    <row r="556" spans="1:5" ht="21.95" customHeight="1" x14ac:dyDescent="0.2">
      <c r="A556" s="26">
        <v>22106</v>
      </c>
      <c r="B556" s="31" t="s">
        <v>1</v>
      </c>
      <c r="C556" s="171">
        <v>0</v>
      </c>
      <c r="D556" s="102">
        <v>0</v>
      </c>
      <c r="E556" s="102">
        <f t="shared" si="21"/>
        <v>0</v>
      </c>
    </row>
    <row r="557" spans="1:5" ht="21.95" customHeight="1" x14ac:dyDescent="0.2">
      <c r="A557" s="26">
        <v>22107</v>
      </c>
      <c r="B557" s="31" t="s">
        <v>19</v>
      </c>
      <c r="C557" s="171">
        <v>0</v>
      </c>
      <c r="D557" s="102">
        <v>0</v>
      </c>
      <c r="E557" s="102">
        <f t="shared" si="21"/>
        <v>0</v>
      </c>
    </row>
    <row r="558" spans="1:5" ht="21.95" customHeight="1" x14ac:dyDescent="0.2">
      <c r="A558" s="26">
        <v>22108</v>
      </c>
      <c r="B558" s="31" t="s">
        <v>18</v>
      </c>
      <c r="C558" s="171">
        <v>0</v>
      </c>
      <c r="D558" s="102">
        <v>0</v>
      </c>
      <c r="E558" s="102">
        <f t="shared" si="21"/>
        <v>0</v>
      </c>
    </row>
    <row r="559" spans="1:5" ht="21.95" customHeight="1" x14ac:dyDescent="0.2">
      <c r="A559" s="26">
        <v>22111</v>
      </c>
      <c r="B559" s="31" t="s">
        <v>20</v>
      </c>
      <c r="C559" s="171">
        <v>20320.199999999997</v>
      </c>
      <c r="D559" s="102">
        <v>20320.199999999997</v>
      </c>
      <c r="E559" s="102">
        <f t="shared" si="21"/>
        <v>1693.3499999999997</v>
      </c>
    </row>
    <row r="560" spans="1:5" ht="21.95" customHeight="1" x14ac:dyDescent="0.2">
      <c r="A560" s="26">
        <v>22112</v>
      </c>
      <c r="B560" s="31" t="s">
        <v>514</v>
      </c>
      <c r="C560" s="171">
        <v>67520.040000000008</v>
      </c>
      <c r="D560" s="102">
        <v>91524</v>
      </c>
      <c r="E560" s="102">
        <f t="shared" si="21"/>
        <v>7627</v>
      </c>
    </row>
    <row r="561" spans="1:5" ht="21.95" customHeight="1" x14ac:dyDescent="0.2">
      <c r="A561" s="26">
        <v>22113</v>
      </c>
      <c r="B561" s="31" t="s">
        <v>21</v>
      </c>
      <c r="C561" s="171">
        <v>0</v>
      </c>
      <c r="D561" s="102">
        <v>36000</v>
      </c>
      <c r="E561" s="102">
        <f t="shared" si="21"/>
        <v>3000</v>
      </c>
    </row>
    <row r="562" spans="1:5" ht="21.95" customHeight="1" x14ac:dyDescent="0.2">
      <c r="A562" s="24">
        <v>222</v>
      </c>
      <c r="B562" s="24" t="s">
        <v>8</v>
      </c>
      <c r="C562" s="171">
        <v>0</v>
      </c>
      <c r="D562" s="102">
        <v>0</v>
      </c>
      <c r="E562" s="102">
        <f t="shared" si="21"/>
        <v>0</v>
      </c>
    </row>
    <row r="563" spans="1:5" ht="21.95" customHeight="1" x14ac:dyDescent="0.2">
      <c r="A563" s="26">
        <v>22201</v>
      </c>
      <c r="B563" s="31" t="s">
        <v>515</v>
      </c>
      <c r="C563" s="171">
        <v>15999.96</v>
      </c>
      <c r="D563" s="102">
        <v>15999.96</v>
      </c>
      <c r="E563" s="102">
        <f t="shared" si="21"/>
        <v>1333.33</v>
      </c>
    </row>
    <row r="564" spans="1:5" ht="21.95" customHeight="1" x14ac:dyDescent="0.2">
      <c r="A564" s="26">
        <v>22202</v>
      </c>
      <c r="B564" s="31" t="s">
        <v>516</v>
      </c>
      <c r="C564" s="171">
        <v>13599.96</v>
      </c>
      <c r="D564" s="102">
        <v>13599.96</v>
      </c>
      <c r="E564" s="102">
        <f t="shared" si="21"/>
        <v>1133.33</v>
      </c>
    </row>
    <row r="565" spans="1:5" ht="21.95" customHeight="1" x14ac:dyDescent="0.2">
      <c r="A565" s="26"/>
      <c r="B565" s="79" t="s">
        <v>352</v>
      </c>
      <c r="C565" s="103">
        <f>SUM(C551:C564)</f>
        <v>264000.12</v>
      </c>
      <c r="D565" s="103">
        <f>SUM(D551:D564)</f>
        <v>349252.08</v>
      </c>
      <c r="E565" s="103">
        <f>SUM(E551:E564)</f>
        <v>29104.340000000004</v>
      </c>
    </row>
    <row r="566" spans="1:5" ht="21.95" customHeight="1" x14ac:dyDescent="0.2">
      <c r="A566" s="26">
        <v>263</v>
      </c>
      <c r="B566" s="39" t="s">
        <v>518</v>
      </c>
      <c r="C566" s="102"/>
      <c r="D566" s="103"/>
      <c r="E566" s="102"/>
    </row>
    <row r="567" spans="1:5" ht="21.95" customHeight="1" x14ac:dyDescent="0.2">
      <c r="A567" s="26">
        <v>26301</v>
      </c>
      <c r="B567" s="40" t="s">
        <v>520</v>
      </c>
      <c r="C567" s="171">
        <v>273306.96000000002</v>
      </c>
      <c r="D567" s="102">
        <v>273306.96000000002</v>
      </c>
      <c r="E567" s="102">
        <f>D567/12</f>
        <v>22775.58</v>
      </c>
    </row>
    <row r="568" spans="1:5" ht="21.95" customHeight="1" x14ac:dyDescent="0.2">
      <c r="A568" s="26">
        <v>26302</v>
      </c>
      <c r="B568" s="38" t="s">
        <v>519</v>
      </c>
      <c r="C568" s="171">
        <v>429360</v>
      </c>
      <c r="D568" s="102">
        <v>1152000</v>
      </c>
      <c r="E568" s="102">
        <f>D568/12</f>
        <v>96000</v>
      </c>
    </row>
    <row r="569" spans="1:5" ht="21.95" customHeight="1" x14ac:dyDescent="0.2">
      <c r="A569" s="26"/>
      <c r="B569" s="40"/>
      <c r="C569" s="171"/>
      <c r="D569" s="102"/>
      <c r="E569" s="102">
        <f>D569/12</f>
        <v>0</v>
      </c>
    </row>
    <row r="570" spans="1:5" ht="21.95" customHeight="1" x14ac:dyDescent="0.2">
      <c r="A570" s="26"/>
      <c r="B570" s="41" t="s">
        <v>352</v>
      </c>
      <c r="C570" s="103">
        <f>SUM(C567:C569)</f>
        <v>702666.96</v>
      </c>
      <c r="D570" s="103">
        <f>SUM(D567:D569)</f>
        <v>1425306.96</v>
      </c>
      <c r="E570" s="103">
        <f>SUM(E567:E569)</f>
        <v>118775.58</v>
      </c>
    </row>
    <row r="571" spans="1:5" ht="21.95" customHeight="1" x14ac:dyDescent="0.2">
      <c r="A571" s="26"/>
      <c r="B571" s="41" t="s">
        <v>354</v>
      </c>
      <c r="C571" s="103">
        <f>C570+C565+C548</f>
        <v>1385586.88</v>
      </c>
      <c r="D571" s="103">
        <f>D570+D565+D548</f>
        <v>2200419.04</v>
      </c>
      <c r="E571" s="103">
        <f>E570+E565+E548</f>
        <v>183368.25333333336</v>
      </c>
    </row>
    <row r="572" spans="1:5" ht="12.95" customHeight="1" x14ac:dyDescent="0.2">
      <c r="A572" s="138"/>
      <c r="B572" s="141"/>
      <c r="C572" s="137"/>
      <c r="D572" s="137"/>
    </row>
    <row r="573" spans="1:5" x14ac:dyDescent="0.2">
      <c r="D573" s="125"/>
      <c r="E573" s="125">
        <v>22</v>
      </c>
    </row>
    <row r="574" spans="1:5" ht="15.75" x14ac:dyDescent="0.25">
      <c r="A574" s="45" t="s">
        <v>764</v>
      </c>
      <c r="B574" s="46"/>
    </row>
    <row r="575" spans="1:5" ht="15.75" x14ac:dyDescent="0.25">
      <c r="A575" s="45"/>
      <c r="B575" s="47" t="s">
        <v>502</v>
      </c>
    </row>
    <row r="576" spans="1:5" ht="15.75" x14ac:dyDescent="0.25">
      <c r="A576" s="48"/>
      <c r="B576" s="47" t="s">
        <v>549</v>
      </c>
      <c r="C576" s="97"/>
    </row>
    <row r="579" spans="1:5" ht="24.95" customHeight="1" x14ac:dyDescent="0.2">
      <c r="A579" s="21" t="s">
        <v>5</v>
      </c>
      <c r="B579" s="22" t="s">
        <v>0</v>
      </c>
      <c r="C579" s="98" t="s">
        <v>704</v>
      </c>
      <c r="D579" s="98" t="s">
        <v>702</v>
      </c>
      <c r="E579" s="104" t="s">
        <v>761</v>
      </c>
    </row>
    <row r="580" spans="1:5" ht="24.2" customHeight="1" x14ac:dyDescent="0.2">
      <c r="A580" s="24">
        <v>21</v>
      </c>
      <c r="B580" s="6" t="s">
        <v>511</v>
      </c>
      <c r="C580" s="99"/>
      <c r="D580" s="100"/>
      <c r="E580" s="102"/>
    </row>
    <row r="581" spans="1:5" ht="24.2" customHeight="1" x14ac:dyDescent="0.2">
      <c r="A581" s="24">
        <v>211</v>
      </c>
      <c r="B581" s="28" t="s">
        <v>6</v>
      </c>
      <c r="C581" s="101"/>
      <c r="D581" s="101"/>
      <c r="E581" s="102"/>
    </row>
    <row r="582" spans="1:5" ht="24.2" customHeight="1" x14ac:dyDescent="0.2">
      <c r="A582" s="29">
        <v>21101</v>
      </c>
      <c r="B582" s="30" t="s">
        <v>22</v>
      </c>
      <c r="C582" s="171">
        <v>50760.4</v>
      </c>
      <c r="D582" s="99">
        <v>52760</v>
      </c>
      <c r="E582" s="102">
        <f>D582/12</f>
        <v>4396.666666666667</v>
      </c>
    </row>
    <row r="583" spans="1:5" ht="24.2" customHeight="1" x14ac:dyDescent="0.2">
      <c r="A583" s="29">
        <v>21102</v>
      </c>
      <c r="B583" s="30" t="s">
        <v>23</v>
      </c>
      <c r="C583" s="171">
        <v>0</v>
      </c>
      <c r="D583" s="99">
        <v>0</v>
      </c>
      <c r="E583" s="102">
        <f>D583/12</f>
        <v>0</v>
      </c>
    </row>
    <row r="584" spans="1:5" ht="24.2" customHeight="1" x14ac:dyDescent="0.2">
      <c r="A584" s="29">
        <v>21103</v>
      </c>
      <c r="B584" s="30" t="s">
        <v>584</v>
      </c>
      <c r="C584" s="171">
        <v>16272.04</v>
      </c>
      <c r="D584" s="99">
        <v>14268</v>
      </c>
      <c r="E584" s="102">
        <f>D584/12</f>
        <v>1189</v>
      </c>
    </row>
    <row r="585" spans="1:5" ht="24.2" customHeight="1" x14ac:dyDescent="0.2">
      <c r="A585" s="29">
        <v>21104</v>
      </c>
      <c r="B585" s="30" t="s">
        <v>512</v>
      </c>
      <c r="C585" s="171">
        <v>0</v>
      </c>
      <c r="D585" s="99">
        <v>0</v>
      </c>
      <c r="E585" s="102">
        <f>D585/12</f>
        <v>0</v>
      </c>
    </row>
    <row r="586" spans="1:5" ht="24.2" customHeight="1" x14ac:dyDescent="0.2">
      <c r="A586" s="29">
        <v>21105</v>
      </c>
      <c r="B586" s="30" t="s">
        <v>571</v>
      </c>
      <c r="C586" s="171">
        <v>0</v>
      </c>
      <c r="D586" s="99">
        <v>0</v>
      </c>
      <c r="E586" s="102">
        <f>D586/12</f>
        <v>0</v>
      </c>
    </row>
    <row r="587" spans="1:5" ht="24.2" customHeight="1" x14ac:dyDescent="0.2">
      <c r="A587" s="29"/>
      <c r="B587" s="78" t="s">
        <v>352</v>
      </c>
      <c r="C587" s="100">
        <f>SUM(C582:C586)</f>
        <v>67032.44</v>
      </c>
      <c r="D587" s="100">
        <f>SUM(D582:D586)</f>
        <v>67028</v>
      </c>
      <c r="E587" s="100">
        <f>SUM(E582:E586)</f>
        <v>5585.666666666667</v>
      </c>
    </row>
    <row r="588" spans="1:5" ht="24.2" customHeight="1" x14ac:dyDescent="0.2">
      <c r="A588" s="24">
        <v>22</v>
      </c>
      <c r="B588" s="25" t="s">
        <v>7</v>
      </c>
      <c r="C588" s="99"/>
      <c r="D588" s="100"/>
      <c r="E588" s="102"/>
    </row>
    <row r="589" spans="1:5" ht="24.2" customHeight="1" x14ac:dyDescent="0.2">
      <c r="A589" s="24">
        <v>221</v>
      </c>
      <c r="B589" s="28" t="s">
        <v>533</v>
      </c>
      <c r="C589" s="99"/>
      <c r="D589" s="100"/>
      <c r="E589" s="102"/>
    </row>
    <row r="590" spans="1:5" ht="24.2" customHeight="1" x14ac:dyDescent="0.2">
      <c r="A590" s="26">
        <v>22101</v>
      </c>
      <c r="B590" s="34" t="s">
        <v>16</v>
      </c>
      <c r="C590" s="171">
        <v>3200.04</v>
      </c>
      <c r="D590" s="102">
        <v>3200.04</v>
      </c>
      <c r="E590" s="102">
        <f>D590/12</f>
        <v>266.67</v>
      </c>
    </row>
    <row r="591" spans="1:5" ht="24.2" customHeight="1" x14ac:dyDescent="0.2">
      <c r="A591" s="26">
        <v>22102</v>
      </c>
      <c r="B591" s="34" t="s">
        <v>513</v>
      </c>
      <c r="C591" s="171">
        <v>1599.96</v>
      </c>
      <c r="D591" s="102">
        <v>1599.96</v>
      </c>
      <c r="E591" s="102">
        <f t="shared" ref="E591:E603" si="22">D591/12</f>
        <v>133.33000000000001</v>
      </c>
    </row>
    <row r="592" spans="1:5" ht="24.2" customHeight="1" x14ac:dyDescent="0.2">
      <c r="A592" s="26">
        <v>22103</v>
      </c>
      <c r="B592" s="34" t="s">
        <v>14</v>
      </c>
      <c r="C592" s="171">
        <v>8000.0399999999991</v>
      </c>
      <c r="D592" s="102">
        <v>8000.0399999999991</v>
      </c>
      <c r="E592" s="102">
        <f t="shared" si="22"/>
        <v>666.67</v>
      </c>
    </row>
    <row r="593" spans="1:5" ht="24.2" customHeight="1" x14ac:dyDescent="0.2">
      <c r="A593" s="26">
        <v>22104</v>
      </c>
      <c r="B593" s="34" t="s">
        <v>15</v>
      </c>
      <c r="C593" s="171">
        <v>0</v>
      </c>
      <c r="D593" s="102">
        <v>0</v>
      </c>
      <c r="E593" s="102">
        <f t="shared" si="22"/>
        <v>0</v>
      </c>
    </row>
    <row r="594" spans="1:5" ht="24.2" customHeight="1" x14ac:dyDescent="0.2">
      <c r="A594" s="26">
        <v>22105</v>
      </c>
      <c r="B594" s="34" t="s">
        <v>17</v>
      </c>
      <c r="C594" s="171">
        <v>0</v>
      </c>
      <c r="D594" s="102">
        <v>0</v>
      </c>
      <c r="E594" s="102">
        <f t="shared" si="22"/>
        <v>0</v>
      </c>
    </row>
    <row r="595" spans="1:5" ht="24.2" customHeight="1" x14ac:dyDescent="0.2">
      <c r="A595" s="26">
        <v>22106</v>
      </c>
      <c r="B595" s="34" t="s">
        <v>1</v>
      </c>
      <c r="C595" s="171">
        <v>0</v>
      </c>
      <c r="D595" s="102">
        <v>0</v>
      </c>
      <c r="E595" s="102">
        <f t="shared" si="22"/>
        <v>0</v>
      </c>
    </row>
    <row r="596" spans="1:5" ht="24.2" customHeight="1" x14ac:dyDescent="0.2">
      <c r="A596" s="26">
        <v>22107</v>
      </c>
      <c r="B596" s="34" t="s">
        <v>19</v>
      </c>
      <c r="C596" s="171">
        <v>0</v>
      </c>
      <c r="D596" s="102">
        <v>0</v>
      </c>
      <c r="E596" s="102">
        <f t="shared" si="22"/>
        <v>0</v>
      </c>
    </row>
    <row r="597" spans="1:5" ht="24.2" customHeight="1" x14ac:dyDescent="0.2">
      <c r="A597" s="26">
        <v>22108</v>
      </c>
      <c r="B597" s="34" t="s">
        <v>18</v>
      </c>
      <c r="C597" s="171">
        <v>28400.04</v>
      </c>
      <c r="D597" s="102">
        <v>34400.04</v>
      </c>
      <c r="E597" s="102">
        <f t="shared" si="22"/>
        <v>2866.67</v>
      </c>
    </row>
    <row r="598" spans="1:5" ht="24.2" customHeight="1" x14ac:dyDescent="0.2">
      <c r="A598" s="26">
        <v>22111</v>
      </c>
      <c r="B598" s="34" t="s">
        <v>20</v>
      </c>
      <c r="C598" s="171">
        <v>4800</v>
      </c>
      <c r="D598" s="102">
        <v>4800</v>
      </c>
      <c r="E598" s="102">
        <f t="shared" si="22"/>
        <v>400</v>
      </c>
    </row>
    <row r="599" spans="1:5" ht="24.2" customHeight="1" x14ac:dyDescent="0.2">
      <c r="A599" s="26">
        <v>22112</v>
      </c>
      <c r="B599" s="34" t="s">
        <v>514</v>
      </c>
      <c r="C599" s="171">
        <v>8000.0399999999991</v>
      </c>
      <c r="D599" s="102">
        <v>8000.0399999999991</v>
      </c>
      <c r="E599" s="102">
        <f t="shared" si="22"/>
        <v>666.67</v>
      </c>
    </row>
    <row r="600" spans="1:5" ht="24.2" customHeight="1" x14ac:dyDescent="0.2">
      <c r="A600" s="26">
        <v>22113</v>
      </c>
      <c r="B600" s="34" t="s">
        <v>21</v>
      </c>
      <c r="C600" s="171">
        <v>0</v>
      </c>
      <c r="D600" s="102">
        <v>0</v>
      </c>
      <c r="E600" s="102">
        <f t="shared" si="22"/>
        <v>0</v>
      </c>
    </row>
    <row r="601" spans="1:5" ht="24.2" customHeight="1" x14ac:dyDescent="0.2">
      <c r="A601" s="24">
        <v>222</v>
      </c>
      <c r="B601" s="35" t="s">
        <v>8</v>
      </c>
      <c r="C601" s="171">
        <v>0</v>
      </c>
      <c r="D601" s="102">
        <v>0</v>
      </c>
      <c r="E601" s="102">
        <f t="shared" si="22"/>
        <v>0</v>
      </c>
    </row>
    <row r="602" spans="1:5" ht="24.2" customHeight="1" x14ac:dyDescent="0.2">
      <c r="A602" s="26">
        <v>22201</v>
      </c>
      <c r="B602" s="34" t="s">
        <v>515</v>
      </c>
      <c r="C602" s="171">
        <v>2400</v>
      </c>
      <c r="D602" s="102">
        <v>2400</v>
      </c>
      <c r="E602" s="102">
        <f t="shared" si="22"/>
        <v>200</v>
      </c>
    </row>
    <row r="603" spans="1:5" ht="24.2" customHeight="1" x14ac:dyDescent="0.2">
      <c r="A603" s="26">
        <v>22202</v>
      </c>
      <c r="B603" s="34" t="s">
        <v>516</v>
      </c>
      <c r="C603" s="171">
        <v>3999.96</v>
      </c>
      <c r="D603" s="102">
        <v>3999.96</v>
      </c>
      <c r="E603" s="102">
        <f t="shared" si="22"/>
        <v>333.33</v>
      </c>
    </row>
    <row r="604" spans="1:5" ht="24.2" customHeight="1" x14ac:dyDescent="0.2">
      <c r="A604" s="26"/>
      <c r="B604" s="81" t="s">
        <v>352</v>
      </c>
      <c r="C604" s="103">
        <f>SUM(C590:C603)</f>
        <v>60400.08</v>
      </c>
      <c r="D604" s="103">
        <f>SUM(D590:D603)</f>
        <v>66400.08</v>
      </c>
      <c r="E604" s="103">
        <f>SUM(E590:E603)</f>
        <v>5533.34</v>
      </c>
    </row>
    <row r="605" spans="1:5" ht="24.2" customHeight="1" x14ac:dyDescent="0.2">
      <c r="A605" s="27">
        <v>264</v>
      </c>
      <c r="B605" s="39" t="s">
        <v>36</v>
      </c>
      <c r="C605" s="102"/>
      <c r="D605" s="103"/>
      <c r="E605" s="102"/>
    </row>
    <row r="606" spans="1:5" ht="24.2" customHeight="1" x14ac:dyDescent="0.2">
      <c r="A606" s="26">
        <v>26401</v>
      </c>
      <c r="B606" s="38" t="s">
        <v>521</v>
      </c>
      <c r="C606" s="171">
        <v>102000</v>
      </c>
      <c r="D606" s="102">
        <v>60000</v>
      </c>
      <c r="E606" s="102">
        <f>D606/12</f>
        <v>5000</v>
      </c>
    </row>
    <row r="607" spans="1:5" ht="24.2" customHeight="1" x14ac:dyDescent="0.2">
      <c r="A607" s="26"/>
      <c r="B607" s="39" t="s">
        <v>354</v>
      </c>
      <c r="C607" s="103">
        <f>C606+C604+C587</f>
        <v>229432.52000000002</v>
      </c>
      <c r="D607" s="103">
        <f>D606+D604+D587</f>
        <v>193428.08000000002</v>
      </c>
      <c r="E607" s="103">
        <f>E606+E604+E587</f>
        <v>16119.006666666668</v>
      </c>
    </row>
    <row r="609" spans="1:5" x14ac:dyDescent="0.2">
      <c r="D609" s="125"/>
      <c r="E609" s="125">
        <v>23</v>
      </c>
    </row>
    <row r="611" spans="1:5" ht="15.75" x14ac:dyDescent="0.25">
      <c r="A611" s="45" t="s">
        <v>764</v>
      </c>
      <c r="B611" s="46"/>
    </row>
    <row r="612" spans="1:5" ht="15.75" x14ac:dyDescent="0.25">
      <c r="A612" s="45"/>
      <c r="B612" s="47" t="s">
        <v>782</v>
      </c>
    </row>
    <row r="613" spans="1:5" ht="15.75" x14ac:dyDescent="0.25">
      <c r="A613" s="48"/>
      <c r="B613" s="47" t="s">
        <v>550</v>
      </c>
      <c r="C613" s="97"/>
    </row>
    <row r="615" spans="1:5" ht="50.1" customHeight="1" x14ac:dyDescent="0.2">
      <c r="A615" s="21" t="s">
        <v>5</v>
      </c>
      <c r="B615" s="22" t="s">
        <v>0</v>
      </c>
      <c r="C615" s="98" t="s">
        <v>704</v>
      </c>
      <c r="D615" s="98" t="s">
        <v>702</v>
      </c>
      <c r="E615" s="104" t="s">
        <v>761</v>
      </c>
    </row>
    <row r="616" spans="1:5" ht="21.95" customHeight="1" x14ac:dyDescent="0.2">
      <c r="A616" s="24">
        <v>21</v>
      </c>
      <c r="B616" s="6" t="s">
        <v>511</v>
      </c>
      <c r="C616" s="99"/>
      <c r="D616" s="100"/>
      <c r="E616" s="102"/>
    </row>
    <row r="617" spans="1:5" ht="21.95" customHeight="1" x14ac:dyDescent="0.2">
      <c r="A617" s="24">
        <v>211</v>
      </c>
      <c r="B617" s="28" t="s">
        <v>6</v>
      </c>
      <c r="C617" s="101"/>
      <c r="D617" s="101"/>
      <c r="E617" s="102"/>
    </row>
    <row r="618" spans="1:5" ht="21.95" customHeight="1" x14ac:dyDescent="0.2">
      <c r="A618" s="29">
        <v>21101</v>
      </c>
      <c r="B618" s="30" t="s">
        <v>22</v>
      </c>
      <c r="C618" s="171">
        <v>40143.300000000003</v>
      </c>
      <c r="D618" s="99">
        <v>279948</v>
      </c>
      <c r="E618" s="102">
        <f>D618/12</f>
        <v>23329</v>
      </c>
    </row>
    <row r="619" spans="1:5" ht="21.95" customHeight="1" x14ac:dyDescent="0.2">
      <c r="A619" s="29">
        <v>21102</v>
      </c>
      <c r="B619" s="30" t="s">
        <v>23</v>
      </c>
      <c r="C619" s="171">
        <v>0</v>
      </c>
      <c r="D619" s="99">
        <v>0</v>
      </c>
      <c r="E619" s="102">
        <f>D619/12</f>
        <v>0</v>
      </c>
    </row>
    <row r="620" spans="1:5" ht="21.95" customHeight="1" x14ac:dyDescent="0.2">
      <c r="A620" s="29">
        <v>21103</v>
      </c>
      <c r="B620" s="30" t="s">
        <v>584</v>
      </c>
      <c r="C620" s="171">
        <v>11492.02</v>
      </c>
      <c r="D620" s="99">
        <v>12272</v>
      </c>
      <c r="E620" s="102">
        <f>D620/12</f>
        <v>1022.6666666666666</v>
      </c>
    </row>
    <row r="621" spans="1:5" ht="21.95" customHeight="1" x14ac:dyDescent="0.2">
      <c r="A621" s="29">
        <v>21104</v>
      </c>
      <c r="B621" s="30" t="s">
        <v>512</v>
      </c>
      <c r="C621" s="171">
        <v>0</v>
      </c>
      <c r="D621" s="99">
        <v>0</v>
      </c>
      <c r="E621" s="102">
        <f>D621/12</f>
        <v>0</v>
      </c>
    </row>
    <row r="622" spans="1:5" ht="21.95" customHeight="1" x14ac:dyDescent="0.2">
      <c r="A622" s="29">
        <v>21105</v>
      </c>
      <c r="B622" s="30" t="s">
        <v>571</v>
      </c>
      <c r="C622" s="171">
        <v>0</v>
      </c>
      <c r="D622" s="99">
        <v>0</v>
      </c>
      <c r="E622" s="102">
        <f>D622/12</f>
        <v>0</v>
      </c>
    </row>
    <row r="623" spans="1:5" ht="21.95" customHeight="1" x14ac:dyDescent="0.2">
      <c r="A623" s="29"/>
      <c r="B623" s="78" t="s">
        <v>352</v>
      </c>
      <c r="C623" s="100">
        <f>SUM(C618:C622)</f>
        <v>51635.320000000007</v>
      </c>
      <c r="D623" s="100">
        <f>SUM(D618:D622)</f>
        <v>292220</v>
      </c>
      <c r="E623" s="100">
        <f>SUM(E618:E622)</f>
        <v>24351.666666666668</v>
      </c>
    </row>
    <row r="624" spans="1:5" ht="21.95" customHeight="1" x14ac:dyDescent="0.2">
      <c r="A624" s="24">
        <v>22</v>
      </c>
      <c r="B624" s="25" t="s">
        <v>7</v>
      </c>
      <c r="C624" s="99"/>
      <c r="D624" s="100"/>
      <c r="E624" s="102"/>
    </row>
    <row r="625" spans="1:5" ht="21.95" customHeight="1" x14ac:dyDescent="0.2">
      <c r="A625" s="24">
        <v>221</v>
      </c>
      <c r="B625" s="28" t="s">
        <v>533</v>
      </c>
      <c r="C625" s="99"/>
      <c r="D625" s="100"/>
      <c r="E625" s="102"/>
    </row>
    <row r="626" spans="1:5" ht="21.95" customHeight="1" x14ac:dyDescent="0.2">
      <c r="A626" s="26">
        <v>22101</v>
      </c>
      <c r="B626" s="34" t="s">
        <v>16</v>
      </c>
      <c r="C626" s="171">
        <v>2400</v>
      </c>
      <c r="D626" s="102">
        <v>2400</v>
      </c>
      <c r="E626" s="102">
        <f>D626/12</f>
        <v>200</v>
      </c>
    </row>
    <row r="627" spans="1:5" ht="21.95" customHeight="1" x14ac:dyDescent="0.2">
      <c r="A627" s="26">
        <v>22102</v>
      </c>
      <c r="B627" s="34" t="s">
        <v>513</v>
      </c>
      <c r="C627" s="171">
        <v>2400</v>
      </c>
      <c r="D627" s="102">
        <v>2400</v>
      </c>
      <c r="E627" s="102">
        <f t="shared" ref="E627:E640" si="23">D627/12</f>
        <v>200</v>
      </c>
    </row>
    <row r="628" spans="1:5" ht="21.95" customHeight="1" x14ac:dyDescent="0.2">
      <c r="A628" s="26">
        <v>22103</v>
      </c>
      <c r="B628" s="34" t="s">
        <v>14</v>
      </c>
      <c r="C628" s="171">
        <v>9600</v>
      </c>
      <c r="D628" s="102">
        <v>9600</v>
      </c>
      <c r="E628" s="102">
        <f t="shared" si="23"/>
        <v>800</v>
      </c>
    </row>
    <row r="629" spans="1:5" ht="21.95" customHeight="1" x14ac:dyDescent="0.2">
      <c r="A629" s="26">
        <v>22104</v>
      </c>
      <c r="B629" s="34" t="s">
        <v>15</v>
      </c>
      <c r="C629" s="171">
        <v>0</v>
      </c>
      <c r="D629" s="102">
        <v>0</v>
      </c>
      <c r="E629" s="102">
        <f t="shared" si="23"/>
        <v>0</v>
      </c>
    </row>
    <row r="630" spans="1:5" ht="21.95" customHeight="1" x14ac:dyDescent="0.2">
      <c r="A630" s="26">
        <v>22105</v>
      </c>
      <c r="B630" s="34" t="s">
        <v>17</v>
      </c>
      <c r="C630" s="171">
        <v>0</v>
      </c>
      <c r="D630" s="102">
        <v>0</v>
      </c>
      <c r="E630" s="102">
        <f t="shared" si="23"/>
        <v>0</v>
      </c>
    </row>
    <row r="631" spans="1:5" ht="21.95" customHeight="1" x14ac:dyDescent="0.2">
      <c r="A631" s="26">
        <v>22106</v>
      </c>
      <c r="B631" s="34" t="s">
        <v>1</v>
      </c>
      <c r="C631" s="171">
        <v>6000</v>
      </c>
      <c r="D631" s="102">
        <v>6000</v>
      </c>
      <c r="E631" s="102">
        <f t="shared" si="23"/>
        <v>500</v>
      </c>
    </row>
    <row r="632" spans="1:5" ht="21.95" customHeight="1" x14ac:dyDescent="0.2">
      <c r="A632" s="26">
        <v>22107</v>
      </c>
      <c r="B632" s="34" t="s">
        <v>19</v>
      </c>
      <c r="C632" s="171">
        <v>0</v>
      </c>
      <c r="D632" s="102">
        <v>0</v>
      </c>
      <c r="E632" s="102">
        <f t="shared" si="23"/>
        <v>0</v>
      </c>
    </row>
    <row r="633" spans="1:5" ht="21.95" customHeight="1" x14ac:dyDescent="0.2">
      <c r="A633" s="26">
        <v>22108</v>
      </c>
      <c r="B633" s="34" t="s">
        <v>18</v>
      </c>
      <c r="C633" s="171">
        <v>0</v>
      </c>
      <c r="D633" s="102">
        <v>0</v>
      </c>
      <c r="E633" s="102">
        <f t="shared" si="23"/>
        <v>0</v>
      </c>
    </row>
    <row r="634" spans="1:5" ht="21.95" customHeight="1" x14ac:dyDescent="0.2">
      <c r="A634" s="26">
        <v>22110</v>
      </c>
      <c r="B634" s="34" t="s">
        <v>362</v>
      </c>
      <c r="C634" s="171">
        <v>8000</v>
      </c>
      <c r="D634" s="102">
        <v>8000</v>
      </c>
      <c r="E634" s="102">
        <f t="shared" si="23"/>
        <v>666.66666666666663</v>
      </c>
    </row>
    <row r="635" spans="1:5" ht="21.95" customHeight="1" x14ac:dyDescent="0.2">
      <c r="A635" s="26">
        <v>22111</v>
      </c>
      <c r="B635" s="34" t="s">
        <v>20</v>
      </c>
      <c r="C635" s="171">
        <v>3999.96</v>
      </c>
      <c r="D635" s="102">
        <v>3999.96</v>
      </c>
      <c r="E635" s="102">
        <f t="shared" si="23"/>
        <v>333.33</v>
      </c>
    </row>
    <row r="636" spans="1:5" ht="21.95" customHeight="1" x14ac:dyDescent="0.2">
      <c r="A636" s="26">
        <v>22112</v>
      </c>
      <c r="B636" s="34" t="s">
        <v>514</v>
      </c>
      <c r="C636" s="171">
        <v>8000.0399999999991</v>
      </c>
      <c r="D636" s="102">
        <v>8000.0399999999991</v>
      </c>
      <c r="E636" s="102">
        <f t="shared" si="23"/>
        <v>666.67</v>
      </c>
    </row>
    <row r="637" spans="1:5" ht="21.95" customHeight="1" x14ac:dyDescent="0.2">
      <c r="A637" s="26">
        <v>22113</v>
      </c>
      <c r="B637" s="34" t="s">
        <v>21</v>
      </c>
      <c r="C637" s="171">
        <v>0</v>
      </c>
      <c r="D637" s="102">
        <v>0</v>
      </c>
      <c r="E637" s="102">
        <f t="shared" si="23"/>
        <v>0</v>
      </c>
    </row>
    <row r="638" spans="1:5" ht="21.95" customHeight="1" x14ac:dyDescent="0.2">
      <c r="A638" s="24">
        <v>222</v>
      </c>
      <c r="B638" s="35" t="s">
        <v>8</v>
      </c>
      <c r="C638" s="171">
        <v>0</v>
      </c>
      <c r="D638" s="102">
        <v>0</v>
      </c>
      <c r="E638" s="102">
        <f t="shared" si="23"/>
        <v>0</v>
      </c>
    </row>
    <row r="639" spans="1:5" ht="21.95" customHeight="1" x14ac:dyDescent="0.2">
      <c r="A639" s="26">
        <v>22201</v>
      </c>
      <c r="B639" s="34" t="s">
        <v>515</v>
      </c>
      <c r="C639" s="171">
        <v>3999.96</v>
      </c>
      <c r="D639" s="102">
        <v>3999.96</v>
      </c>
      <c r="E639" s="102">
        <f t="shared" si="23"/>
        <v>333.33</v>
      </c>
    </row>
    <row r="640" spans="1:5" ht="21.95" customHeight="1" x14ac:dyDescent="0.2">
      <c r="A640" s="26">
        <v>22202</v>
      </c>
      <c r="B640" s="34" t="s">
        <v>516</v>
      </c>
      <c r="C640" s="171">
        <v>1599.96</v>
      </c>
      <c r="D640" s="102">
        <v>1599.96</v>
      </c>
      <c r="E640" s="102">
        <f t="shared" si="23"/>
        <v>133.33000000000001</v>
      </c>
    </row>
    <row r="641" spans="1:5" ht="21.95" customHeight="1" x14ac:dyDescent="0.2">
      <c r="A641" s="26"/>
      <c r="B641" s="81" t="s">
        <v>352</v>
      </c>
      <c r="C641" s="103">
        <f>SUM(C626:C640)</f>
        <v>45999.92</v>
      </c>
      <c r="D641" s="103">
        <f>SUM(D626:D640)</f>
        <v>45999.92</v>
      </c>
      <c r="E641" s="103">
        <f>SUM(E626:E640)</f>
        <v>3833.3266666666664</v>
      </c>
    </row>
    <row r="642" spans="1:5" ht="21.95" customHeight="1" x14ac:dyDescent="0.2">
      <c r="A642" s="27">
        <v>264</v>
      </c>
      <c r="B642" s="39" t="s">
        <v>36</v>
      </c>
      <c r="C642" s="102"/>
      <c r="D642" s="102"/>
      <c r="E642" s="102"/>
    </row>
    <row r="643" spans="1:5" ht="21.95" customHeight="1" x14ac:dyDescent="0.2">
      <c r="A643" s="26">
        <v>26401</v>
      </c>
      <c r="B643" s="38" t="s">
        <v>583</v>
      </c>
      <c r="C643" s="171">
        <v>72000</v>
      </c>
      <c r="D643" s="102"/>
      <c r="E643" s="102">
        <f>D643/6</f>
        <v>0</v>
      </c>
    </row>
    <row r="644" spans="1:5" ht="21.95" customHeight="1" x14ac:dyDescent="0.2">
      <c r="A644" s="26"/>
      <c r="B644" s="39" t="s">
        <v>352</v>
      </c>
      <c r="C644" s="103">
        <f>SUM(C643)</f>
        <v>72000</v>
      </c>
      <c r="D644" s="103">
        <f>SUM(D643)</f>
        <v>0</v>
      </c>
      <c r="E644" s="103">
        <f>SUM(E643)</f>
        <v>0</v>
      </c>
    </row>
    <row r="645" spans="1:5" ht="21.95" customHeight="1" x14ac:dyDescent="0.2">
      <c r="A645" s="26"/>
      <c r="B645" s="39" t="s">
        <v>354</v>
      </c>
      <c r="C645" s="103">
        <f>C644+C623+C641</f>
        <v>169635.24</v>
      </c>
      <c r="D645" s="103">
        <f>D644+D623+D641</f>
        <v>338219.92</v>
      </c>
      <c r="E645" s="103">
        <f>E644+E623+E641</f>
        <v>28184.993333333336</v>
      </c>
    </row>
    <row r="646" spans="1:5" ht="12.95" customHeight="1" x14ac:dyDescent="0.2">
      <c r="A646" s="138"/>
      <c r="B646" s="140"/>
      <c r="C646" s="137"/>
      <c r="D646" s="137"/>
    </row>
    <row r="647" spans="1:5" x14ac:dyDescent="0.2">
      <c r="D647" s="125"/>
      <c r="E647" s="125">
        <v>24</v>
      </c>
    </row>
    <row r="649" spans="1:5" ht="15.75" x14ac:dyDescent="0.25">
      <c r="A649" s="45" t="s">
        <v>764</v>
      </c>
      <c r="B649" s="46"/>
    </row>
    <row r="650" spans="1:5" ht="15.75" x14ac:dyDescent="0.25">
      <c r="A650" s="45"/>
      <c r="B650" s="47" t="s">
        <v>503</v>
      </c>
      <c r="C650" s="105"/>
    </row>
    <row r="651" spans="1:5" ht="15.75" x14ac:dyDescent="0.25">
      <c r="A651" s="48"/>
      <c r="B651" s="47" t="s">
        <v>551</v>
      </c>
      <c r="C651" s="106"/>
    </row>
    <row r="653" spans="1:5" ht="25.7" customHeight="1" x14ac:dyDescent="0.2">
      <c r="A653" s="21" t="s">
        <v>5</v>
      </c>
      <c r="B653" s="22" t="s">
        <v>0</v>
      </c>
      <c r="C653" s="98" t="s">
        <v>704</v>
      </c>
      <c r="D653" s="98" t="s">
        <v>702</v>
      </c>
      <c r="E653" s="104" t="s">
        <v>761</v>
      </c>
    </row>
    <row r="654" spans="1:5" ht="21" customHeight="1" x14ac:dyDescent="0.2">
      <c r="A654" s="24">
        <v>21</v>
      </c>
      <c r="B654" s="6" t="s">
        <v>511</v>
      </c>
      <c r="C654" s="99"/>
      <c r="D654" s="100"/>
      <c r="E654" s="102"/>
    </row>
    <row r="655" spans="1:5" ht="21" customHeight="1" x14ac:dyDescent="0.2">
      <c r="A655" s="24">
        <v>211</v>
      </c>
      <c r="B655" s="28" t="s">
        <v>6</v>
      </c>
      <c r="C655" s="101"/>
      <c r="D655" s="101"/>
      <c r="E655" s="102"/>
    </row>
    <row r="656" spans="1:5" ht="21" customHeight="1" x14ac:dyDescent="0.2">
      <c r="A656" s="29">
        <v>21101</v>
      </c>
      <c r="B656" s="30" t="s">
        <v>22</v>
      </c>
      <c r="C656" s="171">
        <v>74832.179999999993</v>
      </c>
      <c r="D656" s="99">
        <v>148356</v>
      </c>
      <c r="E656" s="102">
        <f>D656/12</f>
        <v>12363</v>
      </c>
    </row>
    <row r="657" spans="1:5" ht="21" customHeight="1" x14ac:dyDescent="0.2">
      <c r="A657" s="29">
        <v>21102</v>
      </c>
      <c r="B657" s="30" t="s">
        <v>23</v>
      </c>
      <c r="C657" s="171">
        <v>0</v>
      </c>
      <c r="D657" s="99">
        <v>0</v>
      </c>
      <c r="E657" s="102">
        <f>D657/12</f>
        <v>0</v>
      </c>
    </row>
    <row r="658" spans="1:5" ht="21" customHeight="1" x14ac:dyDescent="0.2">
      <c r="A658" s="29">
        <v>21103</v>
      </c>
      <c r="B658" s="30" t="s">
        <v>535</v>
      </c>
      <c r="C658" s="171">
        <v>12584.04</v>
      </c>
      <c r="D658" s="99">
        <v>12584.04</v>
      </c>
      <c r="E658" s="102">
        <f>D658/12</f>
        <v>1048.67</v>
      </c>
    </row>
    <row r="659" spans="1:5" ht="21" customHeight="1" x14ac:dyDescent="0.2">
      <c r="A659" s="29">
        <v>21104</v>
      </c>
      <c r="B659" s="30" t="s">
        <v>584</v>
      </c>
      <c r="C659" s="171">
        <v>0</v>
      </c>
      <c r="D659" s="99">
        <v>0</v>
      </c>
      <c r="E659" s="102">
        <f>D659/12</f>
        <v>0</v>
      </c>
    </row>
    <row r="660" spans="1:5" ht="21" customHeight="1" x14ac:dyDescent="0.2">
      <c r="A660" s="29">
        <v>21105</v>
      </c>
      <c r="B660" s="30" t="s">
        <v>571</v>
      </c>
      <c r="C660" s="171">
        <v>0</v>
      </c>
      <c r="D660" s="99">
        <v>0</v>
      </c>
      <c r="E660" s="102">
        <f>D660/12</f>
        <v>0</v>
      </c>
    </row>
    <row r="661" spans="1:5" ht="21" customHeight="1" x14ac:dyDescent="0.2">
      <c r="A661" s="29"/>
      <c r="B661" s="78" t="s">
        <v>352</v>
      </c>
      <c r="C661" s="100">
        <f>SUM(C656:C660)</f>
        <v>87416.22</v>
      </c>
      <c r="D661" s="100">
        <f>SUM(D656:D660)</f>
        <v>160940.04</v>
      </c>
      <c r="E661" s="100">
        <f>SUM(E656:E660)</f>
        <v>13411.67</v>
      </c>
    </row>
    <row r="662" spans="1:5" ht="21" customHeight="1" x14ac:dyDescent="0.2">
      <c r="A662" s="24">
        <v>22</v>
      </c>
      <c r="B662" s="25" t="s">
        <v>7</v>
      </c>
      <c r="C662" s="99"/>
      <c r="D662" s="100"/>
      <c r="E662" s="102"/>
    </row>
    <row r="663" spans="1:5" ht="21" customHeight="1" x14ac:dyDescent="0.2">
      <c r="A663" s="24">
        <v>221</v>
      </c>
      <c r="B663" s="28" t="s">
        <v>533</v>
      </c>
      <c r="C663" s="99"/>
      <c r="D663" s="100"/>
      <c r="E663" s="102"/>
    </row>
    <row r="664" spans="1:5" ht="21" customHeight="1" x14ac:dyDescent="0.2">
      <c r="A664" s="26">
        <v>22101</v>
      </c>
      <c r="B664" s="34" t="s">
        <v>16</v>
      </c>
      <c r="C664" s="171">
        <v>2400</v>
      </c>
      <c r="D664" s="102">
        <v>2400</v>
      </c>
      <c r="E664" s="102">
        <f>D664/12</f>
        <v>200</v>
      </c>
    </row>
    <row r="665" spans="1:5" ht="21" customHeight="1" x14ac:dyDescent="0.2">
      <c r="A665" s="26">
        <v>22102</v>
      </c>
      <c r="B665" s="34" t="s">
        <v>513</v>
      </c>
      <c r="C665" s="171">
        <v>2559.96</v>
      </c>
      <c r="D665" s="102">
        <v>2559.96</v>
      </c>
      <c r="E665" s="102">
        <f t="shared" ref="E665:E677" si="24">D665/12</f>
        <v>213.33</v>
      </c>
    </row>
    <row r="666" spans="1:5" ht="21" customHeight="1" x14ac:dyDescent="0.2">
      <c r="A666" s="26">
        <v>22103</v>
      </c>
      <c r="B666" s="34" t="s">
        <v>14</v>
      </c>
      <c r="C666" s="171">
        <v>9600</v>
      </c>
      <c r="D666" s="102">
        <v>9600</v>
      </c>
      <c r="E666" s="102">
        <f t="shared" si="24"/>
        <v>800</v>
      </c>
    </row>
    <row r="667" spans="1:5" ht="21" customHeight="1" x14ac:dyDescent="0.2">
      <c r="A667" s="26">
        <v>22104</v>
      </c>
      <c r="B667" s="34" t="s">
        <v>15</v>
      </c>
      <c r="C667" s="171">
        <v>0</v>
      </c>
      <c r="D667" s="102">
        <v>0</v>
      </c>
      <c r="E667" s="102">
        <f t="shared" si="24"/>
        <v>0</v>
      </c>
    </row>
    <row r="668" spans="1:5" ht="21" customHeight="1" x14ac:dyDescent="0.2">
      <c r="A668" s="26">
        <v>22105</v>
      </c>
      <c r="B668" s="34" t="s">
        <v>17</v>
      </c>
      <c r="C668" s="171">
        <v>0</v>
      </c>
      <c r="D668" s="102">
        <v>0</v>
      </c>
      <c r="E668" s="102">
        <f t="shared" si="24"/>
        <v>0</v>
      </c>
    </row>
    <row r="669" spans="1:5" ht="21" customHeight="1" x14ac:dyDescent="0.2">
      <c r="A669" s="26">
        <v>22106</v>
      </c>
      <c r="B669" s="34" t="s">
        <v>1</v>
      </c>
      <c r="C669" s="171">
        <v>12320.04</v>
      </c>
      <c r="D669" s="102">
        <v>12320.04</v>
      </c>
      <c r="E669" s="102">
        <f t="shared" si="24"/>
        <v>1026.67</v>
      </c>
    </row>
    <row r="670" spans="1:5" ht="21" customHeight="1" x14ac:dyDescent="0.2">
      <c r="A670" s="26">
        <v>22107</v>
      </c>
      <c r="B670" s="34" t="s">
        <v>19</v>
      </c>
      <c r="C670" s="171">
        <v>0</v>
      </c>
      <c r="D670" s="102">
        <v>48000</v>
      </c>
      <c r="E670" s="102">
        <f t="shared" si="24"/>
        <v>4000</v>
      </c>
    </row>
    <row r="671" spans="1:5" ht="21" customHeight="1" x14ac:dyDescent="0.2">
      <c r="A671" s="26">
        <v>22108</v>
      </c>
      <c r="B671" s="34" t="s">
        <v>18</v>
      </c>
      <c r="C671" s="171">
        <v>0</v>
      </c>
      <c r="D671" s="102">
        <v>0</v>
      </c>
      <c r="E671" s="102">
        <f t="shared" si="24"/>
        <v>0</v>
      </c>
    </row>
    <row r="672" spans="1:5" ht="21" customHeight="1" x14ac:dyDescent="0.2">
      <c r="A672" s="26">
        <v>22111</v>
      </c>
      <c r="B672" s="34" t="s">
        <v>20</v>
      </c>
      <c r="C672" s="171">
        <v>4320</v>
      </c>
      <c r="D672" s="102">
        <v>4320</v>
      </c>
      <c r="E672" s="102">
        <f t="shared" si="24"/>
        <v>360</v>
      </c>
    </row>
    <row r="673" spans="1:5" ht="21" customHeight="1" x14ac:dyDescent="0.2">
      <c r="A673" s="26">
        <v>22112</v>
      </c>
      <c r="B673" s="34" t="s">
        <v>514</v>
      </c>
      <c r="C673" s="171">
        <v>4800</v>
      </c>
      <c r="D673" s="102">
        <v>4800</v>
      </c>
      <c r="E673" s="102">
        <f t="shared" si="24"/>
        <v>400</v>
      </c>
    </row>
    <row r="674" spans="1:5" ht="21" customHeight="1" x14ac:dyDescent="0.2">
      <c r="A674" s="26">
        <v>22113</v>
      </c>
      <c r="B674" s="34" t="s">
        <v>21</v>
      </c>
      <c r="C674" s="171">
        <v>0</v>
      </c>
      <c r="D674" s="102">
        <v>82312</v>
      </c>
      <c r="E674" s="102">
        <f t="shared" si="24"/>
        <v>6859.333333333333</v>
      </c>
    </row>
    <row r="675" spans="1:5" ht="21" customHeight="1" x14ac:dyDescent="0.2">
      <c r="A675" s="218">
        <v>222</v>
      </c>
      <c r="B675" s="35" t="s">
        <v>8</v>
      </c>
      <c r="C675" s="171">
        <v>0</v>
      </c>
      <c r="D675" s="102">
        <v>0</v>
      </c>
      <c r="E675" s="102">
        <f t="shared" si="24"/>
        <v>0</v>
      </c>
    </row>
    <row r="676" spans="1:5" ht="21" customHeight="1" x14ac:dyDescent="0.2">
      <c r="A676" s="26">
        <v>22201</v>
      </c>
      <c r="B676" s="34" t="s">
        <v>515</v>
      </c>
      <c r="C676" s="171">
        <v>3999.96</v>
      </c>
      <c r="D676" s="102">
        <v>3999.96</v>
      </c>
      <c r="E676" s="102">
        <f t="shared" si="24"/>
        <v>333.33</v>
      </c>
    </row>
    <row r="677" spans="1:5" ht="21" customHeight="1" x14ac:dyDescent="0.2">
      <c r="A677" s="26">
        <v>22202</v>
      </c>
      <c r="B677" s="34" t="s">
        <v>516</v>
      </c>
      <c r="C677" s="171">
        <v>1599.96</v>
      </c>
      <c r="D677" s="102">
        <v>1599.96</v>
      </c>
      <c r="E677" s="102">
        <f t="shared" si="24"/>
        <v>133.33000000000001</v>
      </c>
    </row>
    <row r="678" spans="1:5" ht="21" customHeight="1" x14ac:dyDescent="0.2">
      <c r="A678" s="26"/>
      <c r="B678" s="39" t="s">
        <v>352</v>
      </c>
      <c r="C678" s="103">
        <f>SUM(C664:C677)</f>
        <v>41599.919999999998</v>
      </c>
      <c r="D678" s="103">
        <f>SUM(D664:D677)</f>
        <v>171911.91999999998</v>
      </c>
      <c r="E678" s="103">
        <f>SUM(E664:E677)</f>
        <v>14325.993333333332</v>
      </c>
    </row>
    <row r="679" spans="1:5" ht="21" customHeight="1" x14ac:dyDescent="0.2">
      <c r="A679" s="88">
        <v>311</v>
      </c>
      <c r="B679" s="41" t="s">
        <v>31</v>
      </c>
      <c r="C679" s="102">
        <v>0</v>
      </c>
      <c r="D679" s="102">
        <v>0</v>
      </c>
      <c r="E679" s="102">
        <v>0</v>
      </c>
    </row>
    <row r="680" spans="1:5" ht="21" customHeight="1" x14ac:dyDescent="0.2">
      <c r="A680" s="42">
        <v>31110</v>
      </c>
      <c r="B680" s="43" t="s">
        <v>802</v>
      </c>
      <c r="C680" s="102">
        <v>0</v>
      </c>
      <c r="D680" s="102">
        <v>83800</v>
      </c>
      <c r="E680" s="214">
        <f>D680/12</f>
        <v>6983.333333333333</v>
      </c>
    </row>
    <row r="681" spans="1:5" ht="21" customHeight="1" x14ac:dyDescent="0.2">
      <c r="A681" s="42">
        <v>31114</v>
      </c>
      <c r="B681" s="38" t="s">
        <v>803</v>
      </c>
      <c r="C681" s="102">
        <v>0</v>
      </c>
      <c r="D681" s="102">
        <v>278000</v>
      </c>
      <c r="E681" s="214">
        <f t="shared" ref="E681:E682" si="25">D681/12</f>
        <v>23166.666666666668</v>
      </c>
    </row>
    <row r="682" spans="1:5" ht="21" customHeight="1" x14ac:dyDescent="0.2">
      <c r="A682" s="215"/>
      <c r="B682" s="39" t="s">
        <v>352</v>
      </c>
      <c r="C682" s="103">
        <v>0</v>
      </c>
      <c r="D682" s="103">
        <f>SUM(D679:D681)</f>
        <v>361800</v>
      </c>
      <c r="E682" s="216">
        <f t="shared" si="25"/>
        <v>30150</v>
      </c>
    </row>
    <row r="683" spans="1:5" ht="21" customHeight="1" x14ac:dyDescent="0.2">
      <c r="A683" s="217">
        <v>264</v>
      </c>
      <c r="B683" s="39" t="s">
        <v>36</v>
      </c>
      <c r="C683" s="102">
        <v>0</v>
      </c>
      <c r="D683" s="102">
        <v>0</v>
      </c>
      <c r="E683" s="102"/>
    </row>
    <row r="684" spans="1:5" ht="21" customHeight="1" x14ac:dyDescent="0.2">
      <c r="A684" s="215">
        <v>26401</v>
      </c>
      <c r="B684" s="38" t="s">
        <v>585</v>
      </c>
      <c r="C684" s="171">
        <v>44000</v>
      </c>
      <c r="D684" s="102">
        <v>44000</v>
      </c>
      <c r="E684" s="102">
        <f>D684/12</f>
        <v>3666.6666666666665</v>
      </c>
    </row>
    <row r="685" spans="1:5" ht="21" customHeight="1" x14ac:dyDescent="0.2">
      <c r="A685" s="27"/>
      <c r="B685" s="39" t="s">
        <v>352</v>
      </c>
      <c r="C685" s="103">
        <f>SUM(C684)</f>
        <v>44000</v>
      </c>
      <c r="D685" s="103">
        <v>44000</v>
      </c>
      <c r="E685" s="103">
        <f>SUM(E684)</f>
        <v>3666.6666666666665</v>
      </c>
    </row>
    <row r="686" spans="1:5" ht="21" customHeight="1" x14ac:dyDescent="0.2">
      <c r="A686" s="27"/>
      <c r="B686" s="39" t="s">
        <v>354</v>
      </c>
      <c r="C686" s="103">
        <f>C685+C661+C678</f>
        <v>173016.14</v>
      </c>
      <c r="D686" s="103">
        <f>D685+D661+D678+D682</f>
        <v>738651.96</v>
      </c>
      <c r="E686" s="103">
        <f>E685+E661+E678+E682</f>
        <v>61554.33</v>
      </c>
    </row>
    <row r="687" spans="1:5" ht="12.95" customHeight="1" x14ac:dyDescent="0.2">
      <c r="A687" s="142"/>
      <c r="B687" s="140"/>
      <c r="C687" s="137"/>
      <c r="D687" s="137"/>
    </row>
    <row r="688" spans="1:5" x14ac:dyDescent="0.2">
      <c r="D688" s="125"/>
      <c r="E688" s="125">
        <v>25</v>
      </c>
    </row>
    <row r="690" spans="1:5" ht="15.75" x14ac:dyDescent="0.25">
      <c r="A690" s="45" t="s">
        <v>764</v>
      </c>
      <c r="B690" s="46"/>
    </row>
    <row r="691" spans="1:5" ht="15.75" x14ac:dyDescent="0.25">
      <c r="A691" s="45"/>
      <c r="B691" s="47" t="s">
        <v>504</v>
      </c>
    </row>
    <row r="692" spans="1:5" ht="15.75" x14ac:dyDescent="0.25">
      <c r="A692" s="48"/>
      <c r="B692" s="47" t="s">
        <v>552</v>
      </c>
      <c r="C692" s="97"/>
    </row>
    <row r="695" spans="1:5" ht="26.1" customHeight="1" x14ac:dyDescent="0.2">
      <c r="A695" s="21" t="s">
        <v>5</v>
      </c>
      <c r="B695" s="22" t="s">
        <v>0</v>
      </c>
      <c r="C695" s="98" t="s">
        <v>704</v>
      </c>
      <c r="D695" s="98" t="s">
        <v>702</v>
      </c>
      <c r="E695" s="104" t="s">
        <v>761</v>
      </c>
    </row>
    <row r="696" spans="1:5" ht="26.1" customHeight="1" x14ac:dyDescent="0.2">
      <c r="A696" s="24">
        <v>21</v>
      </c>
      <c r="B696" s="6" t="s">
        <v>511</v>
      </c>
      <c r="C696" s="99"/>
      <c r="D696" s="100"/>
      <c r="E696" s="102"/>
    </row>
    <row r="697" spans="1:5" ht="25.7" customHeight="1" x14ac:dyDescent="0.2">
      <c r="A697" s="24">
        <v>211</v>
      </c>
      <c r="B697" s="28" t="s">
        <v>6</v>
      </c>
      <c r="C697" s="101"/>
      <c r="D697" s="101"/>
      <c r="E697" s="102"/>
    </row>
    <row r="698" spans="1:5" ht="25.7" customHeight="1" x14ac:dyDescent="0.2">
      <c r="A698" s="29">
        <v>21101</v>
      </c>
      <c r="B698" s="30" t="s">
        <v>22</v>
      </c>
      <c r="C698" s="171">
        <v>91108</v>
      </c>
      <c r="D698" s="99">
        <v>93198.399999999994</v>
      </c>
      <c r="E698" s="102">
        <f>D698/12</f>
        <v>7766.5333333333328</v>
      </c>
    </row>
    <row r="699" spans="1:5" ht="25.7" customHeight="1" x14ac:dyDescent="0.2">
      <c r="A699" s="29">
        <v>21102</v>
      </c>
      <c r="B699" s="30" t="s">
        <v>23</v>
      </c>
      <c r="C699" s="171">
        <v>0</v>
      </c>
      <c r="D699" s="99">
        <v>0</v>
      </c>
      <c r="E699" s="102">
        <f>D699/12</f>
        <v>0</v>
      </c>
    </row>
    <row r="700" spans="1:5" ht="25.7" customHeight="1" x14ac:dyDescent="0.2">
      <c r="A700" s="29">
        <v>21103</v>
      </c>
      <c r="B700" s="30" t="s">
        <v>584</v>
      </c>
      <c r="C700" s="171">
        <v>88924</v>
      </c>
      <c r="D700" s="99">
        <v>89728</v>
      </c>
      <c r="E700" s="102">
        <f>D700/12</f>
        <v>7477.333333333333</v>
      </c>
    </row>
    <row r="701" spans="1:5" ht="25.7" customHeight="1" x14ac:dyDescent="0.2">
      <c r="A701" s="29">
        <v>21104</v>
      </c>
      <c r="B701" s="30" t="s">
        <v>512</v>
      </c>
      <c r="C701" s="171">
        <v>6000</v>
      </c>
      <c r="D701" s="99">
        <v>6000</v>
      </c>
      <c r="E701" s="102">
        <f>D701/12</f>
        <v>500</v>
      </c>
    </row>
    <row r="702" spans="1:5" ht="25.7" customHeight="1" x14ac:dyDescent="0.2">
      <c r="A702" s="29">
        <v>21105</v>
      </c>
      <c r="B702" s="30" t="s">
        <v>571</v>
      </c>
      <c r="C702" s="171">
        <v>0</v>
      </c>
      <c r="D702" s="99">
        <v>0</v>
      </c>
      <c r="E702" s="102">
        <f>D702/12</f>
        <v>0</v>
      </c>
    </row>
    <row r="703" spans="1:5" ht="25.7" customHeight="1" x14ac:dyDescent="0.2">
      <c r="A703" s="29"/>
      <c r="B703" s="78" t="s">
        <v>352</v>
      </c>
      <c r="C703" s="100">
        <f>SUM(C698:C702)</f>
        <v>186032</v>
      </c>
      <c r="D703" s="100">
        <f>SUM(D698:D702)</f>
        <v>188926.4</v>
      </c>
      <c r="E703" s="100">
        <f>SUM(E698:E702)</f>
        <v>15743.866666666665</v>
      </c>
    </row>
    <row r="704" spans="1:5" ht="25.7" customHeight="1" x14ac:dyDescent="0.2">
      <c r="A704" s="24">
        <v>22</v>
      </c>
      <c r="B704" s="25" t="s">
        <v>7</v>
      </c>
      <c r="C704" s="99"/>
      <c r="D704" s="100"/>
      <c r="E704" s="102"/>
    </row>
    <row r="705" spans="1:5" ht="25.7" customHeight="1" x14ac:dyDescent="0.2">
      <c r="A705" s="24">
        <v>221</v>
      </c>
      <c r="B705" s="28" t="s">
        <v>533</v>
      </c>
      <c r="C705" s="99"/>
      <c r="D705" s="100"/>
      <c r="E705" s="102"/>
    </row>
    <row r="706" spans="1:5" ht="25.7" customHeight="1" x14ac:dyDescent="0.2">
      <c r="A706" s="26">
        <v>22101</v>
      </c>
      <c r="B706" s="34" t="s">
        <v>16</v>
      </c>
      <c r="C706" s="171">
        <v>3200.04</v>
      </c>
      <c r="D706" s="102">
        <v>3200.04</v>
      </c>
      <c r="E706" s="102">
        <f>D706/12</f>
        <v>266.67</v>
      </c>
    </row>
    <row r="707" spans="1:5" ht="25.7" customHeight="1" x14ac:dyDescent="0.2">
      <c r="A707" s="26">
        <v>22102</v>
      </c>
      <c r="B707" s="34" t="s">
        <v>513</v>
      </c>
      <c r="C707" s="171">
        <v>3200.04</v>
      </c>
      <c r="D707" s="102">
        <v>3200.04</v>
      </c>
      <c r="E707" s="102">
        <f t="shared" ref="E707:E719" si="26">D707/12</f>
        <v>266.67</v>
      </c>
    </row>
    <row r="708" spans="1:5" ht="25.7" customHeight="1" x14ac:dyDescent="0.2">
      <c r="A708" s="26">
        <v>22103</v>
      </c>
      <c r="B708" s="34" t="s">
        <v>14</v>
      </c>
      <c r="C708" s="171">
        <v>11199.960000000001</v>
      </c>
      <c r="D708" s="102">
        <v>11199.960000000001</v>
      </c>
      <c r="E708" s="102">
        <f t="shared" si="26"/>
        <v>933.33</v>
      </c>
    </row>
    <row r="709" spans="1:5" ht="25.7" customHeight="1" x14ac:dyDescent="0.2">
      <c r="A709" s="26">
        <v>22104</v>
      </c>
      <c r="B709" s="34" t="s">
        <v>15</v>
      </c>
      <c r="C709" s="171">
        <v>0</v>
      </c>
      <c r="D709" s="102">
        <v>0</v>
      </c>
      <c r="E709" s="102">
        <f t="shared" si="26"/>
        <v>0</v>
      </c>
    </row>
    <row r="710" spans="1:5" ht="25.7" customHeight="1" x14ac:dyDescent="0.2">
      <c r="A710" s="26">
        <v>22105</v>
      </c>
      <c r="B710" s="34" t="s">
        <v>17</v>
      </c>
      <c r="C710" s="171">
        <v>0</v>
      </c>
      <c r="D710" s="102">
        <v>0</v>
      </c>
      <c r="E710" s="102">
        <f t="shared" si="26"/>
        <v>0</v>
      </c>
    </row>
    <row r="711" spans="1:5" ht="25.7" customHeight="1" x14ac:dyDescent="0.2">
      <c r="A711" s="26">
        <v>22106</v>
      </c>
      <c r="B711" s="34" t="s">
        <v>1</v>
      </c>
      <c r="C711" s="171">
        <v>11600</v>
      </c>
      <c r="D711" s="102">
        <v>11600</v>
      </c>
      <c r="E711" s="102">
        <f t="shared" si="26"/>
        <v>966.66666666666663</v>
      </c>
    </row>
    <row r="712" spans="1:5" ht="25.7" customHeight="1" x14ac:dyDescent="0.2">
      <c r="A712" s="26">
        <v>22107</v>
      </c>
      <c r="B712" s="34" t="s">
        <v>19</v>
      </c>
      <c r="C712" s="171">
        <v>0</v>
      </c>
      <c r="D712" s="102">
        <v>0</v>
      </c>
      <c r="E712" s="102">
        <f t="shared" si="26"/>
        <v>0</v>
      </c>
    </row>
    <row r="713" spans="1:5" ht="25.7" customHeight="1" x14ac:dyDescent="0.2">
      <c r="A713" s="26">
        <v>22108</v>
      </c>
      <c r="B713" s="34" t="s">
        <v>18</v>
      </c>
      <c r="C713" s="171">
        <v>0</v>
      </c>
      <c r="D713" s="102">
        <v>0</v>
      </c>
      <c r="E713" s="102">
        <f t="shared" si="26"/>
        <v>0</v>
      </c>
    </row>
    <row r="714" spans="1:5" ht="25.7" customHeight="1" x14ac:dyDescent="0.2">
      <c r="A714" s="26">
        <v>22111</v>
      </c>
      <c r="B714" s="34" t="s">
        <v>20</v>
      </c>
      <c r="C714" s="171">
        <v>20360</v>
      </c>
      <c r="D714" s="102">
        <v>20360</v>
      </c>
      <c r="E714" s="102">
        <f t="shared" si="26"/>
        <v>1696.6666666666667</v>
      </c>
    </row>
    <row r="715" spans="1:5" ht="25.7" customHeight="1" x14ac:dyDescent="0.2">
      <c r="A715" s="26">
        <v>22112</v>
      </c>
      <c r="B715" s="34" t="s">
        <v>514</v>
      </c>
      <c r="C715" s="171">
        <v>31570</v>
      </c>
      <c r="D715" s="102">
        <v>31570</v>
      </c>
      <c r="E715" s="102">
        <f t="shared" si="26"/>
        <v>2630.8333333333335</v>
      </c>
    </row>
    <row r="716" spans="1:5" ht="25.7" customHeight="1" x14ac:dyDescent="0.2">
      <c r="A716" s="26">
        <v>22113</v>
      </c>
      <c r="B716" s="34" t="s">
        <v>21</v>
      </c>
      <c r="C716" s="171">
        <v>0</v>
      </c>
      <c r="D716" s="102">
        <v>0</v>
      </c>
      <c r="E716" s="102">
        <f t="shared" si="26"/>
        <v>0</v>
      </c>
    </row>
    <row r="717" spans="1:5" ht="25.7" customHeight="1" x14ac:dyDescent="0.2">
      <c r="A717" s="24">
        <v>222</v>
      </c>
      <c r="B717" s="35" t="s">
        <v>8</v>
      </c>
      <c r="C717" s="171">
        <v>0</v>
      </c>
      <c r="D717" s="102">
        <v>0</v>
      </c>
      <c r="E717" s="102">
        <f t="shared" si="26"/>
        <v>0</v>
      </c>
    </row>
    <row r="718" spans="1:5" ht="25.7" customHeight="1" x14ac:dyDescent="0.2">
      <c r="A718" s="26">
        <v>22201</v>
      </c>
      <c r="B718" s="34" t="s">
        <v>515</v>
      </c>
      <c r="C718" s="171">
        <v>3200.04</v>
      </c>
      <c r="D718" s="102">
        <v>3200.04</v>
      </c>
      <c r="E718" s="102">
        <f t="shared" si="26"/>
        <v>266.67</v>
      </c>
    </row>
    <row r="719" spans="1:5" ht="25.7" customHeight="1" x14ac:dyDescent="0.2">
      <c r="A719" s="26">
        <v>22202</v>
      </c>
      <c r="B719" s="34" t="s">
        <v>516</v>
      </c>
      <c r="C719" s="171">
        <v>3200.04</v>
      </c>
      <c r="D719" s="102">
        <v>3200.04</v>
      </c>
      <c r="E719" s="102">
        <f t="shared" si="26"/>
        <v>266.67</v>
      </c>
    </row>
    <row r="720" spans="1:5" ht="25.7" customHeight="1" x14ac:dyDescent="0.2">
      <c r="A720" s="27"/>
      <c r="B720" s="39" t="s">
        <v>352</v>
      </c>
      <c r="C720" s="103">
        <f>SUM(C706:C719)</f>
        <v>87530.12</v>
      </c>
      <c r="D720" s="103">
        <f>SUM(D706:D719)</f>
        <v>87530.12</v>
      </c>
      <c r="E720" s="103">
        <f>SUM(E706:E719)</f>
        <v>7294.1766666666663</v>
      </c>
    </row>
    <row r="721" spans="1:5" ht="25.7" customHeight="1" x14ac:dyDescent="0.2">
      <c r="A721" s="27"/>
      <c r="B721" s="39" t="s">
        <v>354</v>
      </c>
      <c r="C721" s="103">
        <f>C720+C703</f>
        <v>273562.12</v>
      </c>
      <c r="D721" s="103">
        <f>D720+D703</f>
        <v>276456.52</v>
      </c>
      <c r="E721" s="103">
        <f>E720+E703</f>
        <v>23038.043333333331</v>
      </c>
    </row>
    <row r="723" spans="1:5" x14ac:dyDescent="0.2">
      <c r="D723" s="125"/>
      <c r="E723" s="125">
        <v>26</v>
      </c>
    </row>
    <row r="724" spans="1:5" ht="15.75" x14ac:dyDescent="0.25">
      <c r="A724" s="45" t="s">
        <v>764</v>
      </c>
      <c r="B724" s="46"/>
    </row>
    <row r="725" spans="1:5" ht="15.75" x14ac:dyDescent="0.25">
      <c r="A725" s="45"/>
      <c r="B725" s="47" t="s">
        <v>505</v>
      </c>
      <c r="C725" s="105"/>
    </row>
    <row r="726" spans="1:5" ht="15.75" x14ac:dyDescent="0.25">
      <c r="A726" s="48"/>
      <c r="B726" s="47" t="s">
        <v>553</v>
      </c>
      <c r="C726" s="106"/>
    </row>
    <row r="728" spans="1:5" ht="26.45" customHeight="1" x14ac:dyDescent="0.2">
      <c r="A728" s="21" t="s">
        <v>5</v>
      </c>
      <c r="B728" s="22" t="s">
        <v>0</v>
      </c>
      <c r="C728" s="98" t="s">
        <v>704</v>
      </c>
      <c r="D728" s="98" t="s">
        <v>702</v>
      </c>
      <c r="E728" s="104" t="s">
        <v>761</v>
      </c>
    </row>
    <row r="729" spans="1:5" ht="26.45" customHeight="1" x14ac:dyDescent="0.2">
      <c r="A729" s="24">
        <v>21</v>
      </c>
      <c r="B729" s="6" t="s">
        <v>511</v>
      </c>
      <c r="C729" s="99"/>
      <c r="D729" s="100"/>
      <c r="E729" s="102"/>
    </row>
    <row r="730" spans="1:5" ht="26.45" customHeight="1" x14ac:dyDescent="0.2">
      <c r="A730" s="24">
        <v>211</v>
      </c>
      <c r="B730" s="28" t="s">
        <v>6</v>
      </c>
      <c r="C730" s="101"/>
      <c r="D730" s="101"/>
      <c r="E730" s="102"/>
    </row>
    <row r="731" spans="1:5" ht="26.45" customHeight="1" x14ac:dyDescent="0.2">
      <c r="A731" s="29">
        <v>21101</v>
      </c>
      <c r="B731" s="30" t="s">
        <v>22</v>
      </c>
      <c r="C731" s="171">
        <v>85006</v>
      </c>
      <c r="D731" s="99">
        <v>319608</v>
      </c>
      <c r="E731" s="102">
        <f>D731/12</f>
        <v>26634</v>
      </c>
    </row>
    <row r="732" spans="1:5" ht="26.45" customHeight="1" x14ac:dyDescent="0.2">
      <c r="A732" s="29">
        <v>21102</v>
      </c>
      <c r="B732" s="30" t="s">
        <v>23</v>
      </c>
      <c r="C732" s="171">
        <v>0</v>
      </c>
      <c r="D732" s="99">
        <v>0</v>
      </c>
      <c r="E732" s="102">
        <f>D732/12</f>
        <v>0</v>
      </c>
    </row>
    <row r="733" spans="1:5" ht="26.45" customHeight="1" x14ac:dyDescent="0.2">
      <c r="A733" s="29">
        <v>21103</v>
      </c>
      <c r="B733" s="30" t="s">
        <v>584</v>
      </c>
      <c r="C733" s="171">
        <v>33636</v>
      </c>
      <c r="D733" s="99">
        <v>33636</v>
      </c>
      <c r="E733" s="102">
        <f>D733/12</f>
        <v>2803</v>
      </c>
    </row>
    <row r="734" spans="1:5" ht="26.45" customHeight="1" x14ac:dyDescent="0.2">
      <c r="A734" s="29">
        <v>21104</v>
      </c>
      <c r="B734" s="30" t="s">
        <v>512</v>
      </c>
      <c r="C734" s="171">
        <v>0</v>
      </c>
      <c r="D734" s="99">
        <v>0</v>
      </c>
      <c r="E734" s="102">
        <f>D734/12</f>
        <v>0</v>
      </c>
    </row>
    <row r="735" spans="1:5" ht="26.45" customHeight="1" x14ac:dyDescent="0.2">
      <c r="A735" s="29">
        <v>21105</v>
      </c>
      <c r="B735" s="30" t="s">
        <v>571</v>
      </c>
      <c r="C735" s="171">
        <v>0</v>
      </c>
      <c r="D735" s="99">
        <v>0</v>
      </c>
      <c r="E735" s="102">
        <f>D735/12</f>
        <v>0</v>
      </c>
    </row>
    <row r="736" spans="1:5" ht="26.45" customHeight="1" x14ac:dyDescent="0.2">
      <c r="A736" s="29"/>
      <c r="B736" s="78" t="s">
        <v>352</v>
      </c>
      <c r="C736" s="100">
        <f>SUM(C731:C735)</f>
        <v>118642</v>
      </c>
      <c r="D736" s="100">
        <f>SUM(D731:D735)</f>
        <v>353244</v>
      </c>
      <c r="E736" s="100">
        <f>SUM(E731:E735)</f>
        <v>29437</v>
      </c>
    </row>
    <row r="737" spans="1:5" ht="26.45" customHeight="1" x14ac:dyDescent="0.2">
      <c r="A737" s="24">
        <v>22</v>
      </c>
      <c r="B737" s="25" t="s">
        <v>7</v>
      </c>
      <c r="C737" s="99"/>
      <c r="D737" s="100"/>
      <c r="E737" s="102"/>
    </row>
    <row r="738" spans="1:5" ht="26.45" customHeight="1" x14ac:dyDescent="0.2">
      <c r="A738" s="24">
        <v>221</v>
      </c>
      <c r="B738" s="28" t="s">
        <v>533</v>
      </c>
      <c r="C738" s="99"/>
      <c r="D738" s="100"/>
      <c r="E738" s="102"/>
    </row>
    <row r="739" spans="1:5" ht="26.45" customHeight="1" x14ac:dyDescent="0.2">
      <c r="A739" s="26">
        <v>22101</v>
      </c>
      <c r="B739" s="34" t="s">
        <v>16</v>
      </c>
      <c r="C739" s="171">
        <v>2400</v>
      </c>
      <c r="D739" s="102">
        <v>2400</v>
      </c>
      <c r="E739" s="102">
        <f>D739/12</f>
        <v>200</v>
      </c>
    </row>
    <row r="740" spans="1:5" ht="26.45" customHeight="1" x14ac:dyDescent="0.2">
      <c r="A740" s="26">
        <v>22102</v>
      </c>
      <c r="B740" s="34" t="s">
        <v>513</v>
      </c>
      <c r="C740" s="171">
        <v>2559.96</v>
      </c>
      <c r="D740" s="102">
        <v>2559.96</v>
      </c>
      <c r="E740" s="102">
        <f t="shared" ref="E740:E752" si="27">D740/12</f>
        <v>213.33</v>
      </c>
    </row>
    <row r="741" spans="1:5" ht="26.45" customHeight="1" x14ac:dyDescent="0.2">
      <c r="A741" s="26">
        <v>22103</v>
      </c>
      <c r="B741" s="34" t="s">
        <v>14</v>
      </c>
      <c r="C741" s="171">
        <v>9600</v>
      </c>
      <c r="D741" s="102">
        <v>9600</v>
      </c>
      <c r="E741" s="102">
        <f t="shared" si="27"/>
        <v>800</v>
      </c>
    </row>
    <row r="742" spans="1:5" ht="26.45" customHeight="1" x14ac:dyDescent="0.2">
      <c r="A742" s="26">
        <v>22104</v>
      </c>
      <c r="B742" s="34" t="s">
        <v>15</v>
      </c>
      <c r="C742" s="171">
        <v>0</v>
      </c>
      <c r="D742" s="102">
        <v>0</v>
      </c>
      <c r="E742" s="102">
        <f t="shared" si="27"/>
        <v>0</v>
      </c>
    </row>
    <row r="743" spans="1:5" ht="26.45" customHeight="1" x14ac:dyDescent="0.2">
      <c r="A743" s="26">
        <v>22105</v>
      </c>
      <c r="B743" s="34" t="s">
        <v>17</v>
      </c>
      <c r="C743" s="171">
        <v>0</v>
      </c>
      <c r="D743" s="102">
        <v>0</v>
      </c>
      <c r="E743" s="102">
        <f t="shared" si="27"/>
        <v>0</v>
      </c>
    </row>
    <row r="744" spans="1:5" ht="26.45" customHeight="1" x14ac:dyDescent="0.2">
      <c r="A744" s="26">
        <v>22106</v>
      </c>
      <c r="B744" s="34" t="s">
        <v>1</v>
      </c>
      <c r="C744" s="171">
        <v>6000</v>
      </c>
      <c r="D744" s="102">
        <v>6000</v>
      </c>
      <c r="E744" s="102">
        <f t="shared" si="27"/>
        <v>500</v>
      </c>
    </row>
    <row r="745" spans="1:5" ht="26.45" customHeight="1" x14ac:dyDescent="0.2">
      <c r="A745" s="26">
        <v>22107</v>
      </c>
      <c r="B745" s="34" t="s">
        <v>19</v>
      </c>
      <c r="C745" s="171">
        <v>0</v>
      </c>
      <c r="D745" s="102">
        <v>0</v>
      </c>
      <c r="E745" s="102">
        <f t="shared" si="27"/>
        <v>0</v>
      </c>
    </row>
    <row r="746" spans="1:5" ht="26.45" customHeight="1" x14ac:dyDescent="0.2">
      <c r="A746" s="26">
        <v>22108</v>
      </c>
      <c r="B746" s="34" t="s">
        <v>18</v>
      </c>
      <c r="C746" s="171">
        <v>0</v>
      </c>
      <c r="D746" s="102">
        <v>0</v>
      </c>
      <c r="E746" s="102">
        <f t="shared" si="27"/>
        <v>0</v>
      </c>
    </row>
    <row r="747" spans="1:5" ht="26.45" customHeight="1" x14ac:dyDescent="0.2">
      <c r="A747" s="26">
        <v>22111</v>
      </c>
      <c r="B747" s="34" t="s">
        <v>20</v>
      </c>
      <c r="C747" s="171">
        <v>13920</v>
      </c>
      <c r="D747" s="102">
        <v>13920</v>
      </c>
      <c r="E747" s="102">
        <f t="shared" si="27"/>
        <v>1160</v>
      </c>
    </row>
    <row r="748" spans="1:5" ht="26.45" customHeight="1" x14ac:dyDescent="0.2">
      <c r="A748" s="26">
        <v>22112</v>
      </c>
      <c r="B748" s="34" t="s">
        <v>514</v>
      </c>
      <c r="C748" s="171">
        <v>7520.0399999999991</v>
      </c>
      <c r="D748" s="102">
        <v>7520.0399999999991</v>
      </c>
      <c r="E748" s="102">
        <f t="shared" si="27"/>
        <v>626.66999999999996</v>
      </c>
    </row>
    <row r="749" spans="1:5" ht="26.45" customHeight="1" x14ac:dyDescent="0.2">
      <c r="A749" s="26">
        <v>22113</v>
      </c>
      <c r="B749" s="34" t="s">
        <v>21</v>
      </c>
      <c r="C749" s="171">
        <v>0</v>
      </c>
      <c r="D749" s="102">
        <v>0</v>
      </c>
      <c r="E749" s="102">
        <f t="shared" si="27"/>
        <v>0</v>
      </c>
    </row>
    <row r="750" spans="1:5" ht="26.45" customHeight="1" x14ac:dyDescent="0.2">
      <c r="A750" s="24">
        <v>222</v>
      </c>
      <c r="B750" s="35" t="s">
        <v>8</v>
      </c>
      <c r="C750" s="171">
        <v>0</v>
      </c>
      <c r="D750" s="102">
        <v>0</v>
      </c>
      <c r="E750" s="102">
        <f t="shared" si="27"/>
        <v>0</v>
      </c>
    </row>
    <row r="751" spans="1:5" ht="26.45" customHeight="1" x14ac:dyDescent="0.2">
      <c r="A751" s="26">
        <v>22201</v>
      </c>
      <c r="B751" s="34" t="s">
        <v>515</v>
      </c>
      <c r="C751" s="171">
        <v>3999.96</v>
      </c>
      <c r="D751" s="102">
        <v>3999.96</v>
      </c>
      <c r="E751" s="102">
        <f t="shared" si="27"/>
        <v>333.33</v>
      </c>
    </row>
    <row r="752" spans="1:5" ht="26.45" customHeight="1" x14ac:dyDescent="0.2">
      <c r="A752" s="26">
        <v>22202</v>
      </c>
      <c r="B752" s="31" t="s">
        <v>516</v>
      </c>
      <c r="C752" s="171">
        <v>1599.96</v>
      </c>
      <c r="D752" s="102">
        <v>1599.96</v>
      </c>
      <c r="E752" s="102">
        <f t="shared" si="27"/>
        <v>133.33000000000001</v>
      </c>
    </row>
    <row r="753" spans="1:5" ht="26.45" customHeight="1" x14ac:dyDescent="0.2">
      <c r="A753" s="27"/>
      <c r="B753" s="80" t="s">
        <v>352</v>
      </c>
      <c r="C753" s="103">
        <f>SUM(C739:C752)</f>
        <v>47599.92</v>
      </c>
      <c r="D753" s="103">
        <f>SUM(D739:D752)</f>
        <v>47599.92</v>
      </c>
      <c r="E753" s="103">
        <f>SUM(E739:E752)</f>
        <v>3966.66</v>
      </c>
    </row>
    <row r="754" spans="1:5" ht="26.45" customHeight="1" x14ac:dyDescent="0.2">
      <c r="A754" s="27"/>
      <c r="B754" s="80" t="s">
        <v>354</v>
      </c>
      <c r="C754" s="103">
        <f>C753+C736</f>
        <v>166241.91999999998</v>
      </c>
      <c r="D754" s="103">
        <f>D753+D736</f>
        <v>400843.92</v>
      </c>
      <c r="E754" s="103">
        <f>E753+E736</f>
        <v>33403.660000000003</v>
      </c>
    </row>
    <row r="756" spans="1:5" x14ac:dyDescent="0.2">
      <c r="D756" s="125"/>
      <c r="E756" s="125">
        <v>27</v>
      </c>
    </row>
    <row r="758" spans="1:5" ht="15.75" x14ac:dyDescent="0.25">
      <c r="A758" s="45" t="s">
        <v>764</v>
      </c>
      <c r="B758" s="46"/>
    </row>
    <row r="759" spans="1:5" ht="15.75" x14ac:dyDescent="0.25">
      <c r="A759" s="45"/>
      <c r="B759" s="47" t="s">
        <v>781</v>
      </c>
      <c r="C759" s="105"/>
    </row>
    <row r="760" spans="1:5" ht="15.75" x14ac:dyDescent="0.25">
      <c r="A760" s="48"/>
      <c r="B760" s="47" t="s">
        <v>554</v>
      </c>
      <c r="C760" s="106"/>
    </row>
    <row r="763" spans="1:5" ht="25.7" customHeight="1" x14ac:dyDescent="0.2">
      <c r="A763" s="21" t="s">
        <v>5</v>
      </c>
      <c r="B763" s="22" t="s">
        <v>0</v>
      </c>
      <c r="C763" s="98" t="s">
        <v>704</v>
      </c>
      <c r="D763" s="98" t="s">
        <v>702</v>
      </c>
      <c r="E763" s="104" t="s">
        <v>761</v>
      </c>
    </row>
    <row r="764" spans="1:5" ht="25.7" customHeight="1" x14ac:dyDescent="0.2">
      <c r="A764" s="24">
        <v>21</v>
      </c>
      <c r="B764" s="6" t="s">
        <v>511</v>
      </c>
      <c r="C764" s="99"/>
      <c r="D764" s="100"/>
      <c r="E764" s="102"/>
    </row>
    <row r="765" spans="1:5" ht="25.7" customHeight="1" x14ac:dyDescent="0.2">
      <c r="A765" s="24">
        <v>211</v>
      </c>
      <c r="B765" s="28" t="s">
        <v>6</v>
      </c>
      <c r="C765" s="101"/>
      <c r="D765" s="101"/>
      <c r="E765" s="102"/>
    </row>
    <row r="766" spans="1:5" ht="25.7" customHeight="1" x14ac:dyDescent="0.2">
      <c r="A766" s="29">
        <v>21101</v>
      </c>
      <c r="B766" s="30" t="s">
        <v>22</v>
      </c>
      <c r="C766" s="171">
        <v>44029.56</v>
      </c>
      <c r="D766" s="99">
        <v>44786</v>
      </c>
      <c r="E766" s="102">
        <f>D766/12</f>
        <v>3732.1666666666665</v>
      </c>
    </row>
    <row r="767" spans="1:5" ht="25.7" customHeight="1" x14ac:dyDescent="0.2">
      <c r="A767" s="29">
        <v>21102</v>
      </c>
      <c r="B767" s="30" t="s">
        <v>23</v>
      </c>
      <c r="C767" s="171">
        <v>0</v>
      </c>
      <c r="D767" s="99">
        <v>0</v>
      </c>
      <c r="E767" s="102">
        <f>D767/12</f>
        <v>0</v>
      </c>
    </row>
    <row r="768" spans="1:5" ht="25.7" customHeight="1" x14ac:dyDescent="0.2">
      <c r="A768" s="29">
        <v>21103</v>
      </c>
      <c r="B768" s="30" t="s">
        <v>584</v>
      </c>
      <c r="C768" s="171">
        <v>16896</v>
      </c>
      <c r="D768" s="99">
        <v>16896</v>
      </c>
      <c r="E768" s="102">
        <f>D768/12</f>
        <v>1408</v>
      </c>
    </row>
    <row r="769" spans="1:5" ht="25.7" customHeight="1" x14ac:dyDescent="0.2">
      <c r="A769" s="29">
        <v>21104</v>
      </c>
      <c r="B769" s="30" t="s">
        <v>512</v>
      </c>
      <c r="C769" s="171">
        <v>0</v>
      </c>
      <c r="D769" s="99">
        <v>0</v>
      </c>
      <c r="E769" s="102">
        <f>D769/12</f>
        <v>0</v>
      </c>
    </row>
    <row r="770" spans="1:5" ht="25.7" customHeight="1" x14ac:dyDescent="0.2">
      <c r="A770" s="29">
        <v>21105</v>
      </c>
      <c r="B770" s="30" t="s">
        <v>571</v>
      </c>
      <c r="C770" s="171">
        <v>0</v>
      </c>
      <c r="D770" s="99">
        <v>0</v>
      </c>
      <c r="E770" s="102">
        <f>D770/12</f>
        <v>0</v>
      </c>
    </row>
    <row r="771" spans="1:5" ht="25.7" customHeight="1" x14ac:dyDescent="0.2">
      <c r="A771" s="29"/>
      <c r="B771" s="78" t="s">
        <v>352</v>
      </c>
      <c r="C771" s="100">
        <f>SUM(C766:C770)</f>
        <v>60925.56</v>
      </c>
      <c r="D771" s="100">
        <f>SUM(D766:D770)</f>
        <v>61682</v>
      </c>
      <c r="E771" s="100">
        <f>SUM(E766:E770)</f>
        <v>5140.1666666666661</v>
      </c>
    </row>
    <row r="772" spans="1:5" ht="25.7" customHeight="1" x14ac:dyDescent="0.2">
      <c r="A772" s="24">
        <v>22</v>
      </c>
      <c r="B772" s="25" t="s">
        <v>7</v>
      </c>
      <c r="C772" s="99"/>
      <c r="D772" s="100"/>
      <c r="E772" s="102"/>
    </row>
    <row r="773" spans="1:5" ht="25.7" customHeight="1" x14ac:dyDescent="0.2">
      <c r="A773" s="24">
        <v>221</v>
      </c>
      <c r="B773" s="28" t="s">
        <v>533</v>
      </c>
      <c r="C773" s="99"/>
      <c r="D773" s="100"/>
      <c r="E773" s="102"/>
    </row>
    <row r="774" spans="1:5" ht="25.7" customHeight="1" x14ac:dyDescent="0.2">
      <c r="A774" s="26">
        <v>22101</v>
      </c>
      <c r="B774" s="34" t="s">
        <v>16</v>
      </c>
      <c r="C774" s="171">
        <v>5796</v>
      </c>
      <c r="D774" s="102">
        <v>5796</v>
      </c>
      <c r="E774" s="102">
        <f>D774/12</f>
        <v>483</v>
      </c>
    </row>
    <row r="775" spans="1:5" ht="25.7" customHeight="1" x14ac:dyDescent="0.2">
      <c r="A775" s="26">
        <v>22102</v>
      </c>
      <c r="B775" s="34" t="s">
        <v>513</v>
      </c>
      <c r="C775" s="171">
        <v>5563.92</v>
      </c>
      <c r="D775" s="102">
        <v>5563.92</v>
      </c>
      <c r="E775" s="102">
        <f t="shared" ref="E775:E787" si="28">D775/12</f>
        <v>463.66</v>
      </c>
    </row>
    <row r="776" spans="1:5" ht="25.7" customHeight="1" x14ac:dyDescent="0.2">
      <c r="A776" s="26">
        <v>22103</v>
      </c>
      <c r="B776" s="34" t="s">
        <v>14</v>
      </c>
      <c r="C776" s="171">
        <v>20799.96</v>
      </c>
      <c r="D776" s="102">
        <v>20799.96</v>
      </c>
      <c r="E776" s="102">
        <f t="shared" si="28"/>
        <v>1733.33</v>
      </c>
    </row>
    <row r="777" spans="1:5" ht="25.7" customHeight="1" x14ac:dyDescent="0.2">
      <c r="A777" s="26">
        <v>22104</v>
      </c>
      <c r="B777" s="34" t="s">
        <v>15</v>
      </c>
      <c r="C777" s="171">
        <v>0</v>
      </c>
      <c r="D777" s="102">
        <v>0</v>
      </c>
      <c r="E777" s="102">
        <f t="shared" si="28"/>
        <v>0</v>
      </c>
    </row>
    <row r="778" spans="1:5" ht="25.7" customHeight="1" x14ac:dyDescent="0.2">
      <c r="A778" s="26">
        <v>22105</v>
      </c>
      <c r="B778" s="34" t="s">
        <v>17</v>
      </c>
      <c r="C778" s="171">
        <v>0</v>
      </c>
      <c r="D778" s="102">
        <v>0</v>
      </c>
      <c r="E778" s="102">
        <f t="shared" si="28"/>
        <v>0</v>
      </c>
    </row>
    <row r="779" spans="1:5" ht="25.7" customHeight="1" x14ac:dyDescent="0.2">
      <c r="A779" s="26">
        <v>22106</v>
      </c>
      <c r="B779" s="34" t="s">
        <v>1</v>
      </c>
      <c r="C779" s="171">
        <v>18000</v>
      </c>
      <c r="D779" s="102">
        <v>18000</v>
      </c>
      <c r="E779" s="102">
        <f t="shared" si="28"/>
        <v>1500</v>
      </c>
    </row>
    <row r="780" spans="1:5" ht="25.7" customHeight="1" x14ac:dyDescent="0.2">
      <c r="A780" s="26">
        <v>22107</v>
      </c>
      <c r="B780" s="34" t="s">
        <v>19</v>
      </c>
      <c r="C780" s="171">
        <v>0</v>
      </c>
      <c r="D780" s="102">
        <v>0</v>
      </c>
      <c r="E780" s="102">
        <f t="shared" si="28"/>
        <v>0</v>
      </c>
    </row>
    <row r="781" spans="1:5" ht="25.7" customHeight="1" x14ac:dyDescent="0.2">
      <c r="A781" s="26">
        <v>22108</v>
      </c>
      <c r="B781" s="34" t="s">
        <v>18</v>
      </c>
      <c r="C781" s="171">
        <v>0</v>
      </c>
      <c r="D781" s="102">
        <v>0</v>
      </c>
      <c r="E781" s="102">
        <f t="shared" si="28"/>
        <v>0</v>
      </c>
    </row>
    <row r="782" spans="1:5" ht="25.7" customHeight="1" x14ac:dyDescent="0.2">
      <c r="A782" s="26">
        <v>22111</v>
      </c>
      <c r="B782" s="34" t="s">
        <v>20</v>
      </c>
      <c r="C782" s="171">
        <v>7920</v>
      </c>
      <c r="D782" s="102">
        <v>7920</v>
      </c>
      <c r="E782" s="102">
        <f t="shared" si="28"/>
        <v>660</v>
      </c>
    </row>
    <row r="783" spans="1:5" ht="25.7" customHeight="1" x14ac:dyDescent="0.2">
      <c r="A783" s="26">
        <v>22112</v>
      </c>
      <c r="B783" s="34" t="s">
        <v>514</v>
      </c>
      <c r="C783" s="171">
        <v>15920.04</v>
      </c>
      <c r="D783" s="102">
        <v>15920.04</v>
      </c>
      <c r="E783" s="102">
        <f t="shared" si="28"/>
        <v>1326.67</v>
      </c>
    </row>
    <row r="784" spans="1:5" ht="25.7" customHeight="1" x14ac:dyDescent="0.2">
      <c r="A784" s="26">
        <v>22113</v>
      </c>
      <c r="B784" s="34" t="s">
        <v>21</v>
      </c>
      <c r="C784" s="171">
        <v>0</v>
      </c>
      <c r="D784" s="102">
        <v>0</v>
      </c>
      <c r="E784" s="102">
        <f t="shared" si="28"/>
        <v>0</v>
      </c>
    </row>
    <row r="785" spans="1:5" ht="25.7" customHeight="1" x14ac:dyDescent="0.2">
      <c r="A785" s="24">
        <v>222</v>
      </c>
      <c r="B785" s="35" t="s">
        <v>8</v>
      </c>
      <c r="C785" s="171">
        <v>0</v>
      </c>
      <c r="D785" s="102">
        <v>0</v>
      </c>
      <c r="E785" s="102">
        <f t="shared" si="28"/>
        <v>0</v>
      </c>
    </row>
    <row r="786" spans="1:5" ht="25.7" customHeight="1" x14ac:dyDescent="0.2">
      <c r="A786" s="26">
        <v>22201</v>
      </c>
      <c r="B786" s="34" t="s">
        <v>515</v>
      </c>
      <c r="C786" s="171">
        <v>30303.96</v>
      </c>
      <c r="D786" s="102">
        <v>30303.96</v>
      </c>
      <c r="E786" s="102">
        <f t="shared" si="28"/>
        <v>2525.33</v>
      </c>
    </row>
    <row r="787" spans="1:5" ht="25.7" customHeight="1" x14ac:dyDescent="0.2">
      <c r="A787" s="26">
        <v>22202</v>
      </c>
      <c r="B787" s="34" t="s">
        <v>516</v>
      </c>
      <c r="C787" s="171">
        <v>30303.96</v>
      </c>
      <c r="D787" s="102">
        <v>30303.96</v>
      </c>
      <c r="E787" s="102">
        <f t="shared" si="28"/>
        <v>2525.33</v>
      </c>
    </row>
    <row r="788" spans="1:5" ht="25.7" customHeight="1" x14ac:dyDescent="0.2">
      <c r="A788" s="27"/>
      <c r="B788" s="39" t="s">
        <v>352</v>
      </c>
      <c r="C788" s="103">
        <f>SUM(C774:C787)</f>
        <v>134607.84</v>
      </c>
      <c r="D788" s="103">
        <f>SUM(D774:D787)</f>
        <v>134607.84</v>
      </c>
      <c r="E788" s="103">
        <f>SUM(E774:E787)</f>
        <v>11217.32</v>
      </c>
    </row>
    <row r="789" spans="1:5" ht="25.7" customHeight="1" x14ac:dyDescent="0.2">
      <c r="A789" s="27"/>
      <c r="B789" s="39" t="s">
        <v>358</v>
      </c>
      <c r="C789" s="103">
        <f>C788+C771</f>
        <v>195533.4</v>
      </c>
      <c r="D789" s="103">
        <f>D788+D771</f>
        <v>196289.84</v>
      </c>
      <c r="E789" s="103">
        <f>E788+E771</f>
        <v>16357.486666666666</v>
      </c>
    </row>
    <row r="791" spans="1:5" x14ac:dyDescent="0.2">
      <c r="D791" s="125"/>
      <c r="E791" s="125">
        <v>28</v>
      </c>
    </row>
    <row r="792" spans="1:5" ht="15.75" x14ac:dyDescent="0.25">
      <c r="A792" s="45" t="s">
        <v>764</v>
      </c>
      <c r="B792" s="46"/>
    </row>
    <row r="793" spans="1:5" ht="15.75" x14ac:dyDescent="0.25">
      <c r="A793" s="45"/>
      <c r="B793" s="47" t="s">
        <v>779</v>
      </c>
    </row>
    <row r="794" spans="1:5" ht="15.75" x14ac:dyDescent="0.25">
      <c r="A794" s="48"/>
      <c r="B794" s="47" t="s">
        <v>780</v>
      </c>
      <c r="C794" s="97"/>
    </row>
    <row r="796" spans="1:5" ht="26.45" customHeight="1" x14ac:dyDescent="0.2">
      <c r="A796" s="21" t="s">
        <v>5</v>
      </c>
      <c r="B796" s="22" t="s">
        <v>0</v>
      </c>
      <c r="C796" s="98" t="s">
        <v>704</v>
      </c>
      <c r="D796" s="98" t="s">
        <v>702</v>
      </c>
      <c r="E796" s="104" t="s">
        <v>761</v>
      </c>
    </row>
    <row r="797" spans="1:5" ht="21.6" customHeight="1" x14ac:dyDescent="0.2">
      <c r="A797" s="24">
        <v>21</v>
      </c>
      <c r="B797" s="6" t="s">
        <v>511</v>
      </c>
      <c r="C797" s="99"/>
      <c r="D797" s="100"/>
      <c r="E797" s="102"/>
    </row>
    <row r="798" spans="1:5" ht="21.6" customHeight="1" x14ac:dyDescent="0.2">
      <c r="A798" s="24">
        <v>211</v>
      </c>
      <c r="B798" s="28" t="s">
        <v>6</v>
      </c>
      <c r="C798" s="101"/>
      <c r="D798" s="101"/>
      <c r="E798" s="102"/>
    </row>
    <row r="799" spans="1:5" ht="21.6" customHeight="1" x14ac:dyDescent="0.2">
      <c r="A799" s="29">
        <v>21101</v>
      </c>
      <c r="B799" s="30" t="s">
        <v>22</v>
      </c>
      <c r="C799" s="171">
        <v>42971.82</v>
      </c>
      <c r="D799" s="99">
        <v>42132</v>
      </c>
      <c r="E799" s="102">
        <f>D799/12</f>
        <v>3511</v>
      </c>
    </row>
    <row r="800" spans="1:5" ht="21.6" customHeight="1" x14ac:dyDescent="0.2">
      <c r="A800" s="29">
        <v>21102</v>
      </c>
      <c r="B800" s="30" t="s">
        <v>23</v>
      </c>
      <c r="C800" s="171">
        <v>0</v>
      </c>
      <c r="D800" s="99">
        <v>0</v>
      </c>
      <c r="E800" s="102">
        <f>D800/12</f>
        <v>0</v>
      </c>
    </row>
    <row r="801" spans="1:5" ht="21.6" customHeight="1" x14ac:dyDescent="0.2">
      <c r="A801" s="29">
        <v>21103</v>
      </c>
      <c r="B801" s="30" t="s">
        <v>584</v>
      </c>
      <c r="C801" s="171">
        <v>125318.1</v>
      </c>
      <c r="D801" s="99">
        <v>184920</v>
      </c>
      <c r="E801" s="102">
        <f>D801/12</f>
        <v>15410</v>
      </c>
    </row>
    <row r="802" spans="1:5" ht="21.6" customHeight="1" x14ac:dyDescent="0.2">
      <c r="A802" s="29">
        <v>21104</v>
      </c>
      <c r="B802" s="30" t="s">
        <v>512</v>
      </c>
      <c r="C802" s="171">
        <v>0</v>
      </c>
      <c r="D802" s="99">
        <v>24000</v>
      </c>
      <c r="E802" s="102">
        <f>D802/12</f>
        <v>2000</v>
      </c>
    </row>
    <row r="803" spans="1:5" ht="21.6" customHeight="1" x14ac:dyDescent="0.2">
      <c r="A803" s="29">
        <v>21105</v>
      </c>
      <c r="B803" s="30" t="s">
        <v>571</v>
      </c>
      <c r="C803" s="171">
        <v>2319.96</v>
      </c>
      <c r="D803" s="99">
        <v>2319.96</v>
      </c>
      <c r="E803" s="102">
        <f>D803/12</f>
        <v>193.33</v>
      </c>
    </row>
    <row r="804" spans="1:5" ht="21.6" customHeight="1" x14ac:dyDescent="0.2">
      <c r="A804" s="29"/>
      <c r="B804" s="78" t="s">
        <v>352</v>
      </c>
      <c r="C804" s="100">
        <f>SUM(C799:C803)</f>
        <v>170609.88</v>
      </c>
      <c r="D804" s="100">
        <f>SUM(D799:D803)</f>
        <v>253371.96</v>
      </c>
      <c r="E804" s="100">
        <f>SUM(E799:E803)</f>
        <v>21114.33</v>
      </c>
    </row>
    <row r="805" spans="1:5" ht="21.6" customHeight="1" x14ac:dyDescent="0.2">
      <c r="A805" s="24">
        <v>22</v>
      </c>
      <c r="B805" s="25" t="s">
        <v>7</v>
      </c>
      <c r="C805" s="99"/>
      <c r="D805" s="100"/>
      <c r="E805" s="102"/>
    </row>
    <row r="806" spans="1:5" ht="21.6" customHeight="1" x14ac:dyDescent="0.2">
      <c r="A806" s="24">
        <v>221</v>
      </c>
      <c r="B806" s="28" t="s">
        <v>533</v>
      </c>
      <c r="C806" s="99"/>
      <c r="D806" s="100"/>
      <c r="E806" s="102"/>
    </row>
    <row r="807" spans="1:5" ht="21.6" customHeight="1" x14ac:dyDescent="0.2">
      <c r="A807" s="26">
        <v>22101</v>
      </c>
      <c r="B807" s="31" t="s">
        <v>16</v>
      </c>
      <c r="C807" s="171">
        <v>2400</v>
      </c>
      <c r="D807" s="102">
        <v>2400</v>
      </c>
      <c r="E807" s="102">
        <f>D807/12</f>
        <v>200</v>
      </c>
    </row>
    <row r="808" spans="1:5" ht="21.6" customHeight="1" x14ac:dyDescent="0.2">
      <c r="A808" s="26">
        <v>22102</v>
      </c>
      <c r="B808" s="31" t="s">
        <v>513</v>
      </c>
      <c r="C808" s="171">
        <v>7200</v>
      </c>
      <c r="D808" s="102">
        <v>7200</v>
      </c>
      <c r="E808" s="102">
        <f t="shared" ref="E808:E820" si="29">D808/12</f>
        <v>600</v>
      </c>
    </row>
    <row r="809" spans="1:5" ht="21.6" customHeight="1" x14ac:dyDescent="0.2">
      <c r="A809" s="26">
        <v>22103</v>
      </c>
      <c r="B809" s="31" t="s">
        <v>14</v>
      </c>
      <c r="C809" s="171">
        <v>30000</v>
      </c>
      <c r="D809" s="102">
        <v>30000</v>
      </c>
      <c r="E809" s="102">
        <f t="shared" si="29"/>
        <v>2500</v>
      </c>
    </row>
    <row r="810" spans="1:5" ht="21.6" customHeight="1" x14ac:dyDescent="0.2">
      <c r="A810" s="26">
        <v>22104</v>
      </c>
      <c r="B810" s="31" t="s">
        <v>15</v>
      </c>
      <c r="C810" s="171">
        <v>0</v>
      </c>
      <c r="D810" s="102">
        <v>0</v>
      </c>
      <c r="E810" s="102">
        <f t="shared" si="29"/>
        <v>0</v>
      </c>
    </row>
    <row r="811" spans="1:5" ht="21.6" customHeight="1" x14ac:dyDescent="0.2">
      <c r="A811" s="26">
        <v>22105</v>
      </c>
      <c r="B811" s="31" t="s">
        <v>17</v>
      </c>
      <c r="C811" s="171">
        <v>0</v>
      </c>
      <c r="D811" s="102">
        <v>0</v>
      </c>
      <c r="E811" s="102">
        <f t="shared" si="29"/>
        <v>0</v>
      </c>
    </row>
    <row r="812" spans="1:5" ht="21.6" customHeight="1" x14ac:dyDescent="0.2">
      <c r="A812" s="26">
        <v>22106</v>
      </c>
      <c r="B812" s="31" t="s">
        <v>1</v>
      </c>
      <c r="C812" s="171">
        <v>29360.04</v>
      </c>
      <c r="D812" s="102">
        <v>29360.04</v>
      </c>
      <c r="E812" s="102">
        <f t="shared" si="29"/>
        <v>2446.67</v>
      </c>
    </row>
    <row r="813" spans="1:5" ht="21.6" customHeight="1" x14ac:dyDescent="0.2">
      <c r="A813" s="26">
        <v>22107</v>
      </c>
      <c r="B813" s="31" t="s">
        <v>19</v>
      </c>
      <c r="C813" s="171">
        <v>0</v>
      </c>
      <c r="D813" s="102">
        <v>132000</v>
      </c>
      <c r="E813" s="102">
        <f t="shared" si="29"/>
        <v>11000</v>
      </c>
    </row>
    <row r="814" spans="1:5" ht="21.6" customHeight="1" x14ac:dyDescent="0.2">
      <c r="A814" s="26">
        <v>22108</v>
      </c>
      <c r="B814" s="31" t="s">
        <v>18</v>
      </c>
      <c r="C814" s="171">
        <v>0</v>
      </c>
      <c r="D814" s="102">
        <v>0</v>
      </c>
      <c r="E814" s="102">
        <f t="shared" si="29"/>
        <v>0</v>
      </c>
    </row>
    <row r="815" spans="1:5" ht="21.6" customHeight="1" x14ac:dyDescent="0.2">
      <c r="A815" s="26">
        <v>22111</v>
      </c>
      <c r="B815" s="31" t="s">
        <v>20</v>
      </c>
      <c r="C815" s="171">
        <v>6579.9600000000009</v>
      </c>
      <c r="D815" s="102">
        <v>6579.9600000000009</v>
      </c>
      <c r="E815" s="102">
        <f t="shared" si="29"/>
        <v>548.33000000000004</v>
      </c>
    </row>
    <row r="816" spans="1:5" ht="21.6" customHeight="1" x14ac:dyDescent="0.2">
      <c r="A816" s="26">
        <v>22112</v>
      </c>
      <c r="B816" s="31" t="s">
        <v>514</v>
      </c>
      <c r="C816" s="171">
        <v>9600</v>
      </c>
      <c r="D816" s="102">
        <v>9600</v>
      </c>
      <c r="E816" s="102">
        <f t="shared" si="29"/>
        <v>800</v>
      </c>
    </row>
    <row r="817" spans="1:5" ht="21.6" customHeight="1" x14ac:dyDescent="0.2">
      <c r="A817" s="26">
        <v>22113</v>
      </c>
      <c r="B817" s="31" t="s">
        <v>21</v>
      </c>
      <c r="C817" s="171">
        <v>0</v>
      </c>
      <c r="D817" s="102">
        <v>0</v>
      </c>
      <c r="E817" s="102">
        <f t="shared" si="29"/>
        <v>0</v>
      </c>
    </row>
    <row r="818" spans="1:5" ht="21.6" customHeight="1" x14ac:dyDescent="0.2">
      <c r="A818" s="24">
        <v>222</v>
      </c>
      <c r="B818" s="24" t="s">
        <v>8</v>
      </c>
      <c r="C818" s="171">
        <v>0</v>
      </c>
      <c r="D818" s="102">
        <v>0</v>
      </c>
      <c r="E818" s="102">
        <f t="shared" si="29"/>
        <v>0</v>
      </c>
    </row>
    <row r="819" spans="1:5" ht="21.6" customHeight="1" x14ac:dyDescent="0.2">
      <c r="A819" s="26">
        <v>22201</v>
      </c>
      <c r="B819" s="31" t="s">
        <v>515</v>
      </c>
      <c r="C819" s="171">
        <v>9600</v>
      </c>
      <c r="D819" s="102">
        <v>9600</v>
      </c>
      <c r="E819" s="102">
        <f t="shared" si="29"/>
        <v>800</v>
      </c>
    </row>
    <row r="820" spans="1:5" ht="21.6" customHeight="1" x14ac:dyDescent="0.2">
      <c r="A820" s="26">
        <v>22202</v>
      </c>
      <c r="B820" s="31" t="s">
        <v>516</v>
      </c>
      <c r="C820" s="171">
        <v>6399.9600000000009</v>
      </c>
      <c r="D820" s="102">
        <v>6399.9600000000009</v>
      </c>
      <c r="E820" s="102">
        <f t="shared" si="29"/>
        <v>533.33000000000004</v>
      </c>
    </row>
    <row r="821" spans="1:5" ht="21.6" customHeight="1" x14ac:dyDescent="0.2">
      <c r="A821" s="27"/>
      <c r="B821" s="80" t="s">
        <v>352</v>
      </c>
      <c r="C821" s="103">
        <f>SUM(C807:C820)</f>
        <v>101139.96000000002</v>
      </c>
      <c r="D821" s="103">
        <f>SUM(D807:D820)</f>
        <v>233139.96</v>
      </c>
      <c r="E821" s="103">
        <f>SUM(E807:E820)</f>
        <v>19428.330000000002</v>
      </c>
    </row>
    <row r="822" spans="1:5" ht="21.6" customHeight="1" x14ac:dyDescent="0.2">
      <c r="A822" s="88">
        <v>282</v>
      </c>
      <c r="B822" s="35" t="s">
        <v>808</v>
      </c>
      <c r="C822" s="103">
        <v>0</v>
      </c>
      <c r="D822" s="103">
        <v>0</v>
      </c>
      <c r="E822" s="103">
        <v>0</v>
      </c>
    </row>
    <row r="823" spans="1:5" ht="21.6" customHeight="1" x14ac:dyDescent="0.2">
      <c r="A823" s="42">
        <v>28203</v>
      </c>
      <c r="B823" s="43" t="s">
        <v>798</v>
      </c>
      <c r="C823" s="102">
        <v>0</v>
      </c>
      <c r="D823" s="102">
        <v>150000</v>
      </c>
      <c r="E823" s="102">
        <f>D823/12</f>
        <v>12500</v>
      </c>
    </row>
    <row r="824" spans="1:5" ht="21.6" customHeight="1" x14ac:dyDescent="0.2">
      <c r="A824" s="88">
        <v>311</v>
      </c>
      <c r="B824" s="41" t="s">
        <v>31</v>
      </c>
      <c r="C824" s="102">
        <v>0</v>
      </c>
      <c r="D824" s="102">
        <v>0</v>
      </c>
      <c r="E824" s="102">
        <f t="shared" ref="E824:E827" si="30">D824/12</f>
        <v>0</v>
      </c>
    </row>
    <row r="825" spans="1:5" ht="21.6" customHeight="1" x14ac:dyDescent="0.2">
      <c r="A825" s="42">
        <v>31106</v>
      </c>
      <c r="B825" s="40" t="s">
        <v>800</v>
      </c>
      <c r="C825" s="102">
        <v>0</v>
      </c>
      <c r="D825" s="102">
        <v>75000</v>
      </c>
      <c r="E825" s="102">
        <f t="shared" si="30"/>
        <v>6250</v>
      </c>
    </row>
    <row r="826" spans="1:5" ht="21.6" customHeight="1" x14ac:dyDescent="0.2">
      <c r="A826" s="42">
        <v>31110</v>
      </c>
      <c r="B826" s="43" t="s">
        <v>795</v>
      </c>
      <c r="C826" s="102">
        <v>0</v>
      </c>
      <c r="D826" s="102">
        <v>60000</v>
      </c>
      <c r="E826" s="102">
        <f t="shared" si="30"/>
        <v>5000</v>
      </c>
    </row>
    <row r="827" spans="1:5" ht="21.6" customHeight="1" x14ac:dyDescent="0.2">
      <c r="A827" s="42"/>
      <c r="B827" s="43"/>
      <c r="C827" s="103">
        <v>0</v>
      </c>
      <c r="D827" s="103">
        <f>SUM(D822:D826)</f>
        <v>285000</v>
      </c>
      <c r="E827" s="103">
        <f t="shared" si="30"/>
        <v>23750</v>
      </c>
    </row>
    <row r="828" spans="1:5" ht="21.6" customHeight="1" x14ac:dyDescent="0.2">
      <c r="A828" s="27"/>
      <c r="B828" s="80" t="s">
        <v>354</v>
      </c>
      <c r="C828" s="103">
        <f>C821+C804</f>
        <v>271749.84000000003</v>
      </c>
      <c r="D828" s="103">
        <f>D821+D804+D827</f>
        <v>771511.91999999993</v>
      </c>
      <c r="E828" s="103">
        <f>E821+E804+E827</f>
        <v>64292.66</v>
      </c>
    </row>
    <row r="829" spans="1:5" x14ac:dyDescent="0.2">
      <c r="D829" s="125"/>
      <c r="E829" s="125">
        <v>29</v>
      </c>
    </row>
    <row r="830" spans="1:5" ht="15.75" x14ac:dyDescent="0.25">
      <c r="A830" s="45" t="s">
        <v>764</v>
      </c>
      <c r="B830" s="46"/>
    </row>
    <row r="831" spans="1:5" ht="15.75" x14ac:dyDescent="0.25">
      <c r="A831" s="45"/>
      <c r="B831" s="47" t="s">
        <v>777</v>
      </c>
      <c r="C831" s="105"/>
    </row>
    <row r="832" spans="1:5" ht="15.75" x14ac:dyDescent="0.25">
      <c r="A832" s="48"/>
      <c r="B832" s="47" t="s">
        <v>778</v>
      </c>
      <c r="C832" s="106"/>
    </row>
    <row r="835" spans="1:5" ht="26.1" customHeight="1" x14ac:dyDescent="0.2">
      <c r="A835" s="21" t="s">
        <v>5</v>
      </c>
      <c r="B835" s="22" t="s">
        <v>0</v>
      </c>
      <c r="C835" s="98" t="s">
        <v>704</v>
      </c>
      <c r="D835" s="98" t="s">
        <v>702</v>
      </c>
      <c r="E835" s="104" t="s">
        <v>761</v>
      </c>
    </row>
    <row r="836" spans="1:5" ht="26.1" customHeight="1" x14ac:dyDescent="0.2">
      <c r="A836" s="24">
        <v>21</v>
      </c>
      <c r="B836" s="6" t="s">
        <v>511</v>
      </c>
      <c r="C836" s="99"/>
      <c r="D836" s="100"/>
      <c r="E836" s="102"/>
    </row>
    <row r="837" spans="1:5" ht="26.1" customHeight="1" x14ac:dyDescent="0.2">
      <c r="A837" s="24">
        <v>211</v>
      </c>
      <c r="B837" s="28" t="s">
        <v>6</v>
      </c>
      <c r="C837" s="101"/>
      <c r="D837" s="101"/>
      <c r="E837" s="102"/>
    </row>
    <row r="838" spans="1:5" ht="26.1" customHeight="1" x14ac:dyDescent="0.2">
      <c r="A838" s="29">
        <v>21101</v>
      </c>
      <c r="B838" s="30" t="s">
        <v>22</v>
      </c>
      <c r="C838" s="171">
        <v>13448.04</v>
      </c>
      <c r="D838" s="99">
        <v>13448.04</v>
      </c>
      <c r="E838" s="102">
        <f>D838/12</f>
        <v>1120.67</v>
      </c>
    </row>
    <row r="839" spans="1:5" ht="26.1" customHeight="1" x14ac:dyDescent="0.2">
      <c r="A839" s="29">
        <v>21102</v>
      </c>
      <c r="B839" s="30" t="s">
        <v>23</v>
      </c>
      <c r="C839" s="171">
        <v>0</v>
      </c>
      <c r="D839" s="99">
        <v>0</v>
      </c>
      <c r="E839" s="102">
        <f>D839/12</f>
        <v>0</v>
      </c>
    </row>
    <row r="840" spans="1:5" ht="26.1" customHeight="1" x14ac:dyDescent="0.2">
      <c r="A840" s="29">
        <v>21103</v>
      </c>
      <c r="B840" s="30" t="s">
        <v>584</v>
      </c>
      <c r="C840" s="171">
        <v>9200.0399999999991</v>
      </c>
      <c r="D840" s="99">
        <v>9200.0399999999991</v>
      </c>
      <c r="E840" s="102">
        <f>D840/12</f>
        <v>766.67</v>
      </c>
    </row>
    <row r="841" spans="1:5" ht="26.1" customHeight="1" x14ac:dyDescent="0.2">
      <c r="A841" s="29">
        <v>21104</v>
      </c>
      <c r="B841" s="30" t="s">
        <v>512</v>
      </c>
      <c r="C841" s="171">
        <v>0</v>
      </c>
      <c r="D841" s="99">
        <v>0</v>
      </c>
      <c r="E841" s="102">
        <f>D841/12</f>
        <v>0</v>
      </c>
    </row>
    <row r="842" spans="1:5" ht="26.1" customHeight="1" x14ac:dyDescent="0.2">
      <c r="A842" s="29">
        <v>21105</v>
      </c>
      <c r="B842" s="30" t="s">
        <v>571</v>
      </c>
      <c r="C842" s="171">
        <v>0</v>
      </c>
      <c r="D842" s="99">
        <v>0</v>
      </c>
      <c r="E842" s="102">
        <f>D842/12</f>
        <v>0</v>
      </c>
    </row>
    <row r="843" spans="1:5" ht="26.1" customHeight="1" x14ac:dyDescent="0.2">
      <c r="A843" s="29"/>
      <c r="B843" s="78" t="s">
        <v>352</v>
      </c>
      <c r="C843" s="100">
        <f>SUM(C838:C842)</f>
        <v>22648.080000000002</v>
      </c>
      <c r="D843" s="100">
        <f>SUM(D838:D842)</f>
        <v>22648.080000000002</v>
      </c>
      <c r="E843" s="100">
        <f>SUM(E838:E842)</f>
        <v>1887.3400000000001</v>
      </c>
    </row>
    <row r="844" spans="1:5" ht="26.1" customHeight="1" x14ac:dyDescent="0.2">
      <c r="A844" s="24">
        <v>22</v>
      </c>
      <c r="B844" s="25" t="s">
        <v>7</v>
      </c>
      <c r="C844" s="99"/>
      <c r="D844" s="100"/>
      <c r="E844" s="102"/>
    </row>
    <row r="845" spans="1:5" ht="26.1" customHeight="1" x14ac:dyDescent="0.2">
      <c r="A845" s="24">
        <v>221</v>
      </c>
      <c r="B845" s="28" t="s">
        <v>533</v>
      </c>
      <c r="C845" s="99"/>
      <c r="D845" s="100"/>
      <c r="E845" s="102"/>
    </row>
    <row r="846" spans="1:5" ht="26.1" customHeight="1" x14ac:dyDescent="0.2">
      <c r="A846" s="26">
        <v>22101</v>
      </c>
      <c r="B846" s="31" t="s">
        <v>16</v>
      </c>
      <c r="C846" s="102"/>
      <c r="D846" s="102">
        <v>0</v>
      </c>
      <c r="E846" s="102">
        <f>D846/12</f>
        <v>0</v>
      </c>
    </row>
    <row r="847" spans="1:5" ht="26.1" customHeight="1" x14ac:dyDescent="0.2">
      <c r="A847" s="26">
        <v>22102</v>
      </c>
      <c r="B847" s="31" t="s">
        <v>513</v>
      </c>
      <c r="C847" s="171">
        <v>800.04</v>
      </c>
      <c r="D847" s="102">
        <v>800.04</v>
      </c>
      <c r="E847" s="102">
        <f t="shared" ref="E847:E859" si="31">D847/12</f>
        <v>66.67</v>
      </c>
    </row>
    <row r="848" spans="1:5" ht="26.1" customHeight="1" x14ac:dyDescent="0.2">
      <c r="A848" s="26">
        <v>22103</v>
      </c>
      <c r="B848" s="31" t="s">
        <v>14</v>
      </c>
      <c r="C848" s="171">
        <v>1599.96</v>
      </c>
      <c r="D848" s="102">
        <v>1599.96</v>
      </c>
      <c r="E848" s="102">
        <f t="shared" si="31"/>
        <v>133.33000000000001</v>
      </c>
    </row>
    <row r="849" spans="1:5" ht="26.1" customHeight="1" x14ac:dyDescent="0.2">
      <c r="A849" s="26">
        <v>22104</v>
      </c>
      <c r="B849" s="31" t="s">
        <v>15</v>
      </c>
      <c r="C849" s="171">
        <v>0</v>
      </c>
      <c r="D849" s="102">
        <v>0</v>
      </c>
      <c r="E849" s="102">
        <f t="shared" si="31"/>
        <v>0</v>
      </c>
    </row>
    <row r="850" spans="1:5" ht="26.1" customHeight="1" x14ac:dyDescent="0.2">
      <c r="A850" s="26">
        <v>22105</v>
      </c>
      <c r="B850" s="31" t="s">
        <v>17</v>
      </c>
      <c r="C850" s="171">
        <v>0</v>
      </c>
      <c r="D850" s="102">
        <v>0</v>
      </c>
      <c r="E850" s="102">
        <f t="shared" si="31"/>
        <v>0</v>
      </c>
    </row>
    <row r="851" spans="1:5" ht="26.1" customHeight="1" x14ac:dyDescent="0.2">
      <c r="A851" s="26">
        <v>22106</v>
      </c>
      <c r="B851" s="31" t="s">
        <v>1</v>
      </c>
      <c r="C851" s="171">
        <v>0</v>
      </c>
      <c r="D851" s="102">
        <v>0</v>
      </c>
      <c r="E851" s="102">
        <f t="shared" si="31"/>
        <v>0</v>
      </c>
    </row>
    <row r="852" spans="1:5" ht="26.1" customHeight="1" x14ac:dyDescent="0.2">
      <c r="A852" s="26">
        <v>22107</v>
      </c>
      <c r="B852" s="31" t="s">
        <v>19</v>
      </c>
      <c r="C852" s="171">
        <v>0</v>
      </c>
      <c r="D852" s="102">
        <v>0</v>
      </c>
      <c r="E852" s="102">
        <f t="shared" si="31"/>
        <v>0</v>
      </c>
    </row>
    <row r="853" spans="1:5" ht="26.1" customHeight="1" x14ac:dyDescent="0.2">
      <c r="A853" s="26">
        <v>22108</v>
      </c>
      <c r="B853" s="31" t="s">
        <v>18</v>
      </c>
      <c r="C853" s="171">
        <v>0</v>
      </c>
      <c r="D853" s="102">
        <v>0</v>
      </c>
      <c r="E853" s="102">
        <f t="shared" si="31"/>
        <v>0</v>
      </c>
    </row>
    <row r="854" spans="1:5" ht="26.1" customHeight="1" x14ac:dyDescent="0.2">
      <c r="A854" s="26">
        <v>22111</v>
      </c>
      <c r="B854" s="31" t="s">
        <v>20</v>
      </c>
      <c r="C854" s="171">
        <v>3200.04</v>
      </c>
      <c r="D854" s="102">
        <v>3200.04</v>
      </c>
      <c r="E854" s="102">
        <f t="shared" si="31"/>
        <v>266.67</v>
      </c>
    </row>
    <row r="855" spans="1:5" ht="26.1" customHeight="1" x14ac:dyDescent="0.2">
      <c r="A855" s="26">
        <v>22112</v>
      </c>
      <c r="B855" s="31" t="s">
        <v>514</v>
      </c>
      <c r="C855" s="171">
        <v>3999.96</v>
      </c>
      <c r="D855" s="102">
        <v>3999.96</v>
      </c>
      <c r="E855" s="102">
        <f t="shared" si="31"/>
        <v>333.33</v>
      </c>
    </row>
    <row r="856" spans="1:5" ht="26.1" customHeight="1" x14ac:dyDescent="0.2">
      <c r="A856" s="26">
        <v>22113</v>
      </c>
      <c r="B856" s="31" t="s">
        <v>21</v>
      </c>
      <c r="C856" s="171">
        <v>0</v>
      </c>
      <c r="D856" s="102">
        <v>0</v>
      </c>
      <c r="E856" s="102">
        <f t="shared" si="31"/>
        <v>0</v>
      </c>
    </row>
    <row r="857" spans="1:5" ht="26.1" customHeight="1" x14ac:dyDescent="0.2">
      <c r="A857" s="24">
        <v>222</v>
      </c>
      <c r="B857" s="24" t="s">
        <v>8</v>
      </c>
      <c r="C857" s="171">
        <v>0</v>
      </c>
      <c r="D857" s="102">
        <v>0</v>
      </c>
      <c r="E857" s="102">
        <f t="shared" si="31"/>
        <v>0</v>
      </c>
    </row>
    <row r="858" spans="1:5" ht="26.1" customHeight="1" x14ac:dyDescent="0.2">
      <c r="A858" s="26">
        <v>22201</v>
      </c>
      <c r="B858" s="31" t="s">
        <v>515</v>
      </c>
      <c r="C858" s="171">
        <v>0</v>
      </c>
      <c r="D858" s="102">
        <v>0</v>
      </c>
      <c r="E858" s="102">
        <f t="shared" si="31"/>
        <v>0</v>
      </c>
    </row>
    <row r="859" spans="1:5" ht="26.1" customHeight="1" x14ac:dyDescent="0.2">
      <c r="A859" s="26">
        <v>22202</v>
      </c>
      <c r="B859" s="31" t="s">
        <v>516</v>
      </c>
      <c r="C859" s="171">
        <v>0</v>
      </c>
      <c r="D859" s="102">
        <v>0</v>
      </c>
      <c r="E859" s="102">
        <f t="shared" si="31"/>
        <v>0</v>
      </c>
    </row>
    <row r="860" spans="1:5" ht="26.1" customHeight="1" x14ac:dyDescent="0.2">
      <c r="A860" s="27"/>
      <c r="B860" s="80" t="s">
        <v>352</v>
      </c>
      <c r="C860" s="103">
        <f>SUM(C846:C859)</f>
        <v>9600</v>
      </c>
      <c r="D860" s="103">
        <f>SUM(D846:D859)</f>
        <v>9600</v>
      </c>
      <c r="E860" s="103">
        <f>SUM(E846:E859)</f>
        <v>800</v>
      </c>
    </row>
    <row r="861" spans="1:5" ht="26.1" customHeight="1" x14ac:dyDescent="0.2">
      <c r="A861" s="27"/>
      <c r="B861" s="80" t="s">
        <v>354</v>
      </c>
      <c r="C861" s="103">
        <f>C860+C843</f>
        <v>32248.080000000002</v>
      </c>
      <c r="D861" s="103">
        <f>D860+D843</f>
        <v>32248.080000000002</v>
      </c>
      <c r="E861" s="103">
        <f>E860+E843</f>
        <v>2687.34</v>
      </c>
    </row>
    <row r="862" spans="1:5" ht="12.95" customHeight="1" x14ac:dyDescent="0.2">
      <c r="A862" s="142"/>
      <c r="B862" s="139"/>
      <c r="C862" s="137"/>
      <c r="D862" s="137"/>
    </row>
    <row r="863" spans="1:5" x14ac:dyDescent="0.2">
      <c r="D863" s="125"/>
      <c r="E863" s="125">
        <v>30</v>
      </c>
    </row>
    <row r="865" spans="1:5" ht="15.75" x14ac:dyDescent="0.25">
      <c r="A865" s="45" t="s">
        <v>764</v>
      </c>
      <c r="B865" s="46"/>
    </row>
    <row r="866" spans="1:5" ht="15.75" x14ac:dyDescent="0.25">
      <c r="A866" s="45"/>
      <c r="B866" s="47" t="s">
        <v>776</v>
      </c>
    </row>
    <row r="867" spans="1:5" ht="15.75" x14ac:dyDescent="0.25">
      <c r="A867" s="48"/>
      <c r="B867" s="47" t="s">
        <v>555</v>
      </c>
      <c r="C867" s="97"/>
    </row>
    <row r="869" spans="1:5" ht="30" customHeight="1" x14ac:dyDescent="0.2">
      <c r="A869" s="21" t="s">
        <v>5</v>
      </c>
      <c r="B869" s="22" t="s">
        <v>0</v>
      </c>
      <c r="C869" s="98" t="s">
        <v>704</v>
      </c>
      <c r="D869" s="98" t="s">
        <v>702</v>
      </c>
      <c r="E869" s="104" t="s">
        <v>761</v>
      </c>
    </row>
    <row r="870" spans="1:5" ht="26.1" customHeight="1" x14ac:dyDescent="0.2">
      <c r="A870" s="24">
        <v>21</v>
      </c>
      <c r="B870" s="6" t="s">
        <v>511</v>
      </c>
      <c r="C870" s="99"/>
      <c r="D870" s="100"/>
      <c r="E870" s="102"/>
    </row>
    <row r="871" spans="1:5" ht="26.1" customHeight="1" x14ac:dyDescent="0.2">
      <c r="A871" s="24">
        <v>211</v>
      </c>
      <c r="B871" s="28" t="s">
        <v>6</v>
      </c>
      <c r="C871" s="101"/>
      <c r="D871" s="101"/>
      <c r="E871" s="102"/>
    </row>
    <row r="872" spans="1:5" ht="26.1" customHeight="1" x14ac:dyDescent="0.2">
      <c r="A872" s="29">
        <v>21101</v>
      </c>
      <c r="B872" s="30" t="s">
        <v>22</v>
      </c>
      <c r="C872" s="171">
        <v>11757.960000000001</v>
      </c>
      <c r="D872" s="99">
        <v>11757.960000000001</v>
      </c>
      <c r="E872" s="102">
        <f>D872/12</f>
        <v>979.83</v>
      </c>
    </row>
    <row r="873" spans="1:5" ht="26.1" customHeight="1" x14ac:dyDescent="0.2">
      <c r="A873" s="29">
        <v>21102</v>
      </c>
      <c r="B873" s="30" t="s">
        <v>23</v>
      </c>
      <c r="C873" s="171">
        <v>0</v>
      </c>
      <c r="D873" s="99">
        <v>0</v>
      </c>
      <c r="E873" s="102">
        <f>D873/12</f>
        <v>0</v>
      </c>
    </row>
    <row r="874" spans="1:5" ht="26.1" customHeight="1" x14ac:dyDescent="0.2">
      <c r="A874" s="29">
        <v>21103</v>
      </c>
      <c r="B874" s="30" t="s">
        <v>584</v>
      </c>
      <c r="C874" s="171">
        <v>15866.04</v>
      </c>
      <c r="D874" s="99">
        <v>3866.04</v>
      </c>
      <c r="E874" s="102">
        <f>D874/12</f>
        <v>322.17</v>
      </c>
    </row>
    <row r="875" spans="1:5" ht="26.1" customHeight="1" x14ac:dyDescent="0.2">
      <c r="A875" s="29">
        <v>21104</v>
      </c>
      <c r="B875" s="30" t="s">
        <v>512</v>
      </c>
      <c r="C875" s="171">
        <v>0</v>
      </c>
      <c r="D875" s="99">
        <v>0</v>
      </c>
      <c r="E875" s="102">
        <f>D875/12</f>
        <v>0</v>
      </c>
    </row>
    <row r="876" spans="1:5" ht="26.1" customHeight="1" x14ac:dyDescent="0.2">
      <c r="A876" s="29">
        <v>21105</v>
      </c>
      <c r="B876" s="30" t="s">
        <v>571</v>
      </c>
      <c r="C876" s="171">
        <v>0</v>
      </c>
      <c r="D876" s="99">
        <v>0</v>
      </c>
      <c r="E876" s="102">
        <f>D876/12</f>
        <v>0</v>
      </c>
    </row>
    <row r="877" spans="1:5" ht="26.1" customHeight="1" x14ac:dyDescent="0.2">
      <c r="A877" s="29"/>
      <c r="B877" s="78" t="s">
        <v>352</v>
      </c>
      <c r="C877" s="100">
        <f>SUM(C872:C876)</f>
        <v>27624</v>
      </c>
      <c r="D877" s="100">
        <f>SUM(D872:D876)</f>
        <v>15624</v>
      </c>
      <c r="E877" s="100">
        <f>SUM(E872:E876)</f>
        <v>1302</v>
      </c>
    </row>
    <row r="878" spans="1:5" ht="26.1" customHeight="1" x14ac:dyDescent="0.2">
      <c r="A878" s="24">
        <v>22</v>
      </c>
      <c r="B878" s="25" t="s">
        <v>7</v>
      </c>
      <c r="C878" s="99"/>
      <c r="D878" s="100"/>
      <c r="E878" s="102"/>
    </row>
    <row r="879" spans="1:5" ht="26.1" customHeight="1" x14ac:dyDescent="0.2">
      <c r="A879" s="24">
        <v>221</v>
      </c>
      <c r="B879" s="28" t="s">
        <v>533</v>
      </c>
      <c r="C879" s="99"/>
      <c r="D879" s="100"/>
      <c r="E879" s="102"/>
    </row>
    <row r="880" spans="1:5" ht="26.1" customHeight="1" x14ac:dyDescent="0.2">
      <c r="A880" s="26">
        <v>22101</v>
      </c>
      <c r="B880" s="31" t="s">
        <v>16</v>
      </c>
      <c r="C880" s="171">
        <v>3200.04</v>
      </c>
      <c r="D880" s="102">
        <v>3200.04</v>
      </c>
      <c r="E880" s="102">
        <f>D880/12</f>
        <v>266.67</v>
      </c>
    </row>
    <row r="881" spans="1:5" ht="26.1" customHeight="1" x14ac:dyDescent="0.2">
      <c r="A881" s="26">
        <v>22102</v>
      </c>
      <c r="B881" s="31" t="s">
        <v>513</v>
      </c>
      <c r="C881" s="171">
        <v>3840</v>
      </c>
      <c r="D881" s="102">
        <v>3840</v>
      </c>
      <c r="E881" s="102">
        <f t="shared" ref="E881:E893" si="32">D881/12</f>
        <v>320</v>
      </c>
    </row>
    <row r="882" spans="1:5" ht="26.1" customHeight="1" x14ac:dyDescent="0.2">
      <c r="A882" s="26">
        <v>22103</v>
      </c>
      <c r="B882" s="31" t="s">
        <v>14</v>
      </c>
      <c r="C882" s="171">
        <v>33600</v>
      </c>
      <c r="D882" s="102">
        <v>33600</v>
      </c>
      <c r="E882" s="102">
        <f t="shared" si="32"/>
        <v>2800</v>
      </c>
    </row>
    <row r="883" spans="1:5" ht="26.1" customHeight="1" x14ac:dyDescent="0.2">
      <c r="A883" s="26">
        <v>22104</v>
      </c>
      <c r="B883" s="31" t="s">
        <v>15</v>
      </c>
      <c r="C883" s="171">
        <v>0</v>
      </c>
      <c r="D883" s="102">
        <v>0</v>
      </c>
      <c r="E883" s="102">
        <f t="shared" si="32"/>
        <v>0</v>
      </c>
    </row>
    <row r="884" spans="1:5" ht="26.1" customHeight="1" x14ac:dyDescent="0.2">
      <c r="A884" s="26">
        <v>22105</v>
      </c>
      <c r="B884" s="31" t="s">
        <v>17</v>
      </c>
      <c r="C884" s="171">
        <v>0</v>
      </c>
      <c r="D884" s="102">
        <v>0</v>
      </c>
      <c r="E884" s="102">
        <f t="shared" si="32"/>
        <v>0</v>
      </c>
    </row>
    <row r="885" spans="1:5" ht="26.1" customHeight="1" x14ac:dyDescent="0.2">
      <c r="A885" s="26">
        <v>22106</v>
      </c>
      <c r="B885" s="31" t="s">
        <v>1</v>
      </c>
      <c r="C885" s="171">
        <v>15000</v>
      </c>
      <c r="D885" s="102">
        <v>15000</v>
      </c>
      <c r="E885" s="102">
        <f t="shared" si="32"/>
        <v>1250</v>
      </c>
    </row>
    <row r="886" spans="1:5" ht="26.1" customHeight="1" x14ac:dyDescent="0.2">
      <c r="A886" s="26">
        <v>22107</v>
      </c>
      <c r="B886" s="31" t="s">
        <v>19</v>
      </c>
      <c r="C886" s="171">
        <v>0</v>
      </c>
      <c r="D886" s="102">
        <v>0</v>
      </c>
      <c r="E886" s="102">
        <f t="shared" si="32"/>
        <v>0</v>
      </c>
    </row>
    <row r="887" spans="1:5" ht="26.1" customHeight="1" x14ac:dyDescent="0.2">
      <c r="A887" s="26">
        <v>22108</v>
      </c>
      <c r="B887" s="31" t="s">
        <v>18</v>
      </c>
      <c r="C887" s="171">
        <v>0</v>
      </c>
      <c r="D887" s="102">
        <v>0</v>
      </c>
      <c r="E887" s="102">
        <f t="shared" si="32"/>
        <v>0</v>
      </c>
    </row>
    <row r="888" spans="1:5" ht="26.1" customHeight="1" x14ac:dyDescent="0.2">
      <c r="A888" s="26">
        <v>22111</v>
      </c>
      <c r="B888" s="31" t="s">
        <v>20</v>
      </c>
      <c r="C888" s="171">
        <v>10959.960000000001</v>
      </c>
      <c r="D888" s="102">
        <v>10959.960000000001</v>
      </c>
      <c r="E888" s="102">
        <f t="shared" si="32"/>
        <v>913.33</v>
      </c>
    </row>
    <row r="889" spans="1:5" ht="26.1" customHeight="1" x14ac:dyDescent="0.2">
      <c r="A889" s="26">
        <v>22112</v>
      </c>
      <c r="B889" s="31" t="s">
        <v>514</v>
      </c>
      <c r="C889" s="171">
        <v>4800</v>
      </c>
      <c r="D889" s="102">
        <v>4800</v>
      </c>
      <c r="E889" s="102">
        <f t="shared" si="32"/>
        <v>400</v>
      </c>
    </row>
    <row r="890" spans="1:5" ht="26.1" customHeight="1" x14ac:dyDescent="0.2">
      <c r="A890" s="26">
        <v>22113</v>
      </c>
      <c r="B890" s="31" t="s">
        <v>21</v>
      </c>
      <c r="C890" s="171">
        <v>0</v>
      </c>
      <c r="D890" s="102">
        <v>0</v>
      </c>
      <c r="E890" s="102">
        <f t="shared" si="32"/>
        <v>0</v>
      </c>
    </row>
    <row r="891" spans="1:5" ht="26.1" customHeight="1" x14ac:dyDescent="0.2">
      <c r="A891" s="24">
        <v>222</v>
      </c>
      <c r="B891" s="24" t="s">
        <v>8</v>
      </c>
      <c r="C891" s="171">
        <v>0</v>
      </c>
      <c r="D891" s="102">
        <v>0</v>
      </c>
      <c r="E891" s="102">
        <f t="shared" si="32"/>
        <v>0</v>
      </c>
    </row>
    <row r="892" spans="1:5" ht="26.1" customHeight="1" x14ac:dyDescent="0.2">
      <c r="A892" s="26">
        <v>22201</v>
      </c>
      <c r="B892" s="31" t="s">
        <v>515</v>
      </c>
      <c r="C892" s="171">
        <v>3840</v>
      </c>
      <c r="D892" s="102">
        <v>3840</v>
      </c>
      <c r="E892" s="102">
        <f t="shared" si="32"/>
        <v>320</v>
      </c>
    </row>
    <row r="893" spans="1:5" ht="26.1" customHeight="1" x14ac:dyDescent="0.2">
      <c r="A893" s="26">
        <v>22202</v>
      </c>
      <c r="B893" s="31" t="s">
        <v>516</v>
      </c>
      <c r="C893" s="171">
        <v>0</v>
      </c>
      <c r="D893" s="102">
        <v>0</v>
      </c>
      <c r="E893" s="102">
        <f t="shared" si="32"/>
        <v>0</v>
      </c>
    </row>
    <row r="894" spans="1:5" ht="26.1" customHeight="1" x14ac:dyDescent="0.2">
      <c r="A894" s="27"/>
      <c r="B894" s="80" t="s">
        <v>352</v>
      </c>
      <c r="C894" s="103">
        <f>SUM(C880:C893)</f>
        <v>75240</v>
      </c>
      <c r="D894" s="103">
        <f>SUM(D880:D893)</f>
        <v>75240</v>
      </c>
      <c r="E894" s="103">
        <f>SUM(E880:E893)</f>
        <v>6270</v>
      </c>
    </row>
    <row r="895" spans="1:5" ht="26.1" customHeight="1" x14ac:dyDescent="0.2">
      <c r="A895" s="27"/>
      <c r="B895" s="80" t="s">
        <v>354</v>
      </c>
      <c r="C895" s="103">
        <f>C894+C877</f>
        <v>102864</v>
      </c>
      <c r="D895" s="103">
        <f>D894+D877</f>
        <v>90864</v>
      </c>
      <c r="E895" s="103">
        <f>E894+E877</f>
        <v>7572</v>
      </c>
    </row>
    <row r="897" spans="1:5" x14ac:dyDescent="0.2">
      <c r="D897" s="125"/>
      <c r="E897" s="125">
        <v>31</v>
      </c>
    </row>
    <row r="898" spans="1:5" ht="15.75" x14ac:dyDescent="0.25">
      <c r="A898" s="45" t="s">
        <v>764</v>
      </c>
      <c r="B898" s="46"/>
    </row>
    <row r="899" spans="1:5" ht="15.75" x14ac:dyDescent="0.25">
      <c r="A899" s="45"/>
      <c r="B899" s="47" t="s">
        <v>774</v>
      </c>
    </row>
    <row r="900" spans="1:5" ht="15.75" x14ac:dyDescent="0.25">
      <c r="A900" s="48"/>
      <c r="B900" s="47" t="s">
        <v>775</v>
      </c>
      <c r="C900" s="97"/>
    </row>
    <row r="903" spans="1:5" ht="26.1" customHeight="1" x14ac:dyDescent="0.2">
      <c r="A903" s="21" t="s">
        <v>5</v>
      </c>
      <c r="B903" s="22" t="s">
        <v>0</v>
      </c>
      <c r="C903" s="98" t="s">
        <v>704</v>
      </c>
      <c r="D903" s="98" t="s">
        <v>702</v>
      </c>
      <c r="E903" s="104" t="s">
        <v>761</v>
      </c>
    </row>
    <row r="904" spans="1:5" ht="26.1" customHeight="1" x14ac:dyDescent="0.2">
      <c r="A904" s="24">
        <v>21</v>
      </c>
      <c r="B904" s="6" t="s">
        <v>511</v>
      </c>
      <c r="C904" s="99"/>
      <c r="D904" s="100"/>
      <c r="E904" s="102"/>
    </row>
    <row r="905" spans="1:5" ht="26.1" customHeight="1" x14ac:dyDescent="0.2">
      <c r="A905" s="24">
        <v>211</v>
      </c>
      <c r="B905" s="28" t="s">
        <v>6</v>
      </c>
      <c r="C905" s="101"/>
      <c r="D905" s="101"/>
      <c r="E905" s="102"/>
    </row>
    <row r="906" spans="1:5" ht="26.1" customHeight="1" x14ac:dyDescent="0.2">
      <c r="A906" s="29">
        <v>21101</v>
      </c>
      <c r="B906" s="30" t="s">
        <v>22</v>
      </c>
      <c r="C906" s="171">
        <v>14250.84</v>
      </c>
      <c r="D906" s="99">
        <v>14400</v>
      </c>
      <c r="E906" s="102">
        <f>D906/12</f>
        <v>1200</v>
      </c>
    </row>
    <row r="907" spans="1:5" ht="26.1" customHeight="1" x14ac:dyDescent="0.2">
      <c r="A907" s="29">
        <v>21102</v>
      </c>
      <c r="B907" s="30" t="s">
        <v>23</v>
      </c>
      <c r="C907" s="171">
        <v>0</v>
      </c>
      <c r="D907" s="99">
        <v>0</v>
      </c>
      <c r="E907" s="102">
        <f>D907/12</f>
        <v>0</v>
      </c>
    </row>
    <row r="908" spans="1:5" ht="26.1" customHeight="1" x14ac:dyDescent="0.2">
      <c r="A908" s="29">
        <v>21103</v>
      </c>
      <c r="B908" s="30" t="s">
        <v>584</v>
      </c>
      <c r="C908" s="171">
        <v>7788</v>
      </c>
      <c r="D908" s="99">
        <v>7788</v>
      </c>
      <c r="E908" s="102">
        <f>D908/12</f>
        <v>649</v>
      </c>
    </row>
    <row r="909" spans="1:5" ht="26.1" customHeight="1" x14ac:dyDescent="0.2">
      <c r="A909" s="29">
        <v>21104</v>
      </c>
      <c r="B909" s="30" t="s">
        <v>512</v>
      </c>
      <c r="C909" s="171">
        <v>0</v>
      </c>
      <c r="D909" s="99">
        <v>0</v>
      </c>
      <c r="E909" s="102">
        <f>D909/12</f>
        <v>0</v>
      </c>
    </row>
    <row r="910" spans="1:5" ht="26.1" customHeight="1" x14ac:dyDescent="0.2">
      <c r="A910" s="29">
        <v>21105</v>
      </c>
      <c r="B910" s="30" t="s">
        <v>571</v>
      </c>
      <c r="C910" s="171">
        <v>0</v>
      </c>
      <c r="D910" s="99">
        <v>0</v>
      </c>
      <c r="E910" s="102">
        <f>D910/12</f>
        <v>0</v>
      </c>
    </row>
    <row r="911" spans="1:5" ht="26.1" customHeight="1" x14ac:dyDescent="0.2">
      <c r="A911" s="29"/>
      <c r="B911" s="78" t="s">
        <v>353</v>
      </c>
      <c r="C911" s="100">
        <f>SUM(C906:C910)</f>
        <v>22038.84</v>
      </c>
      <c r="D911" s="100">
        <f>SUM(D906:D910)</f>
        <v>22188</v>
      </c>
      <c r="E911" s="100">
        <f>SUM(E906:E910)</f>
        <v>1849</v>
      </c>
    </row>
    <row r="912" spans="1:5" ht="26.1" customHeight="1" x14ac:dyDescent="0.2">
      <c r="A912" s="24">
        <v>22</v>
      </c>
      <c r="B912" s="25" t="s">
        <v>7</v>
      </c>
      <c r="C912" s="99"/>
      <c r="D912" s="100"/>
      <c r="E912" s="102"/>
    </row>
    <row r="913" spans="1:5" ht="26.1" customHeight="1" x14ac:dyDescent="0.2">
      <c r="A913" s="24">
        <v>221</v>
      </c>
      <c r="B913" s="28" t="s">
        <v>533</v>
      </c>
      <c r="C913" s="99"/>
      <c r="D913" s="100"/>
      <c r="E913" s="102"/>
    </row>
    <row r="914" spans="1:5" ht="26.1" customHeight="1" x14ac:dyDescent="0.2">
      <c r="A914" s="26">
        <v>22101</v>
      </c>
      <c r="B914" s="31" t="s">
        <v>16</v>
      </c>
      <c r="C914" s="171">
        <v>1119.96</v>
      </c>
      <c r="D914" s="102">
        <v>1119.96</v>
      </c>
      <c r="E914" s="102">
        <f>D914/12</f>
        <v>93.33</v>
      </c>
    </row>
    <row r="915" spans="1:5" ht="26.1" customHeight="1" x14ac:dyDescent="0.2">
      <c r="A915" s="26">
        <v>22102</v>
      </c>
      <c r="B915" s="31" t="s">
        <v>513</v>
      </c>
      <c r="C915" s="171">
        <v>1599.96</v>
      </c>
      <c r="D915" s="102">
        <v>1599.96</v>
      </c>
      <c r="E915" s="102">
        <f t="shared" ref="E915:E927" si="33">D915/12</f>
        <v>133.33000000000001</v>
      </c>
    </row>
    <row r="916" spans="1:5" ht="26.1" customHeight="1" x14ac:dyDescent="0.2">
      <c r="A916" s="26">
        <v>22103</v>
      </c>
      <c r="B916" s="31" t="s">
        <v>14</v>
      </c>
      <c r="C916" s="171">
        <v>8000.0399999999991</v>
      </c>
      <c r="D916" s="102">
        <v>8000.0399999999991</v>
      </c>
      <c r="E916" s="102">
        <f t="shared" si="33"/>
        <v>666.67</v>
      </c>
    </row>
    <row r="917" spans="1:5" ht="26.1" customHeight="1" x14ac:dyDescent="0.2">
      <c r="A917" s="26">
        <v>22104</v>
      </c>
      <c r="B917" s="31" t="s">
        <v>15</v>
      </c>
      <c r="C917" s="171">
        <v>0</v>
      </c>
      <c r="D917" s="102">
        <v>0</v>
      </c>
      <c r="E917" s="102">
        <f t="shared" si="33"/>
        <v>0</v>
      </c>
    </row>
    <row r="918" spans="1:5" ht="26.1" customHeight="1" x14ac:dyDescent="0.2">
      <c r="A918" s="26">
        <v>22105</v>
      </c>
      <c r="B918" s="31" t="s">
        <v>17</v>
      </c>
      <c r="C918" s="171">
        <v>0</v>
      </c>
      <c r="D918" s="102">
        <v>0</v>
      </c>
      <c r="E918" s="102">
        <f t="shared" si="33"/>
        <v>0</v>
      </c>
    </row>
    <row r="919" spans="1:5" ht="26.1" customHeight="1" x14ac:dyDescent="0.2">
      <c r="A919" s="26">
        <v>22106</v>
      </c>
      <c r="B919" s="31" t="s">
        <v>1</v>
      </c>
      <c r="C919" s="171">
        <v>10800</v>
      </c>
      <c r="D919" s="102">
        <v>10800</v>
      </c>
      <c r="E919" s="102">
        <f t="shared" si="33"/>
        <v>900</v>
      </c>
    </row>
    <row r="920" spans="1:5" ht="26.1" customHeight="1" x14ac:dyDescent="0.2">
      <c r="A920" s="26">
        <v>22107</v>
      </c>
      <c r="B920" s="31" t="s">
        <v>19</v>
      </c>
      <c r="C920" s="171">
        <v>0</v>
      </c>
      <c r="D920" s="102">
        <v>0</v>
      </c>
      <c r="E920" s="102">
        <f t="shared" si="33"/>
        <v>0</v>
      </c>
    </row>
    <row r="921" spans="1:5" ht="26.1" customHeight="1" x14ac:dyDescent="0.2">
      <c r="A921" s="26">
        <v>22108</v>
      </c>
      <c r="B921" s="31" t="s">
        <v>18</v>
      </c>
      <c r="C921" s="171">
        <v>0</v>
      </c>
      <c r="D921" s="102">
        <v>0</v>
      </c>
      <c r="E921" s="102">
        <f t="shared" si="33"/>
        <v>0</v>
      </c>
    </row>
    <row r="922" spans="1:5" ht="26.1" customHeight="1" x14ac:dyDescent="0.2">
      <c r="A922" s="26">
        <v>22111</v>
      </c>
      <c r="B922" s="31" t="s">
        <v>20</v>
      </c>
      <c r="C922" s="171">
        <v>0</v>
      </c>
      <c r="D922" s="102">
        <v>0</v>
      </c>
      <c r="E922" s="102">
        <f t="shared" si="33"/>
        <v>0</v>
      </c>
    </row>
    <row r="923" spans="1:5" ht="26.1" customHeight="1" x14ac:dyDescent="0.2">
      <c r="A923" s="26">
        <v>22112</v>
      </c>
      <c r="B923" s="31" t="s">
        <v>514</v>
      </c>
      <c r="C923" s="171">
        <v>9600</v>
      </c>
      <c r="D923" s="102">
        <v>9600</v>
      </c>
      <c r="E923" s="102">
        <f t="shared" si="33"/>
        <v>800</v>
      </c>
    </row>
    <row r="924" spans="1:5" ht="26.1" customHeight="1" x14ac:dyDescent="0.2">
      <c r="A924" s="26">
        <v>22113</v>
      </c>
      <c r="B924" s="31" t="s">
        <v>21</v>
      </c>
      <c r="C924" s="171">
        <v>0</v>
      </c>
      <c r="D924" s="102">
        <v>0</v>
      </c>
      <c r="E924" s="102">
        <f t="shared" si="33"/>
        <v>0</v>
      </c>
    </row>
    <row r="925" spans="1:5" ht="26.1" customHeight="1" x14ac:dyDescent="0.2">
      <c r="A925" s="24">
        <v>222</v>
      </c>
      <c r="B925" s="24" t="s">
        <v>8</v>
      </c>
      <c r="C925" s="171">
        <v>0</v>
      </c>
      <c r="D925" s="102">
        <v>0</v>
      </c>
      <c r="E925" s="102">
        <f t="shared" si="33"/>
        <v>0</v>
      </c>
    </row>
    <row r="926" spans="1:5" ht="26.1" customHeight="1" x14ac:dyDescent="0.2">
      <c r="A926" s="26">
        <v>22201</v>
      </c>
      <c r="B926" s="31" t="s">
        <v>515</v>
      </c>
      <c r="C926" s="171">
        <v>2079.96</v>
      </c>
      <c r="D926" s="102">
        <v>2079.96</v>
      </c>
      <c r="E926" s="102">
        <f t="shared" si="33"/>
        <v>173.33</v>
      </c>
    </row>
    <row r="927" spans="1:5" ht="26.1" customHeight="1" x14ac:dyDescent="0.2">
      <c r="A927" s="26">
        <v>22202</v>
      </c>
      <c r="B927" s="31" t="s">
        <v>516</v>
      </c>
      <c r="C927" s="171">
        <v>0</v>
      </c>
      <c r="D927" s="102">
        <v>0</v>
      </c>
      <c r="E927" s="102">
        <f t="shared" si="33"/>
        <v>0</v>
      </c>
    </row>
    <row r="928" spans="1:5" ht="26.1" customHeight="1" x14ac:dyDescent="0.2">
      <c r="A928" s="27"/>
      <c r="B928" s="80" t="s">
        <v>353</v>
      </c>
      <c r="C928" s="103">
        <f>SUM(C914:C927)</f>
        <v>33199.919999999998</v>
      </c>
      <c r="D928" s="103">
        <f>SUM(D914:D927)</f>
        <v>33199.919999999998</v>
      </c>
      <c r="E928" s="103">
        <f>SUM(E914:E927)</f>
        <v>2766.66</v>
      </c>
    </row>
    <row r="929" spans="1:5" ht="26.1" customHeight="1" x14ac:dyDescent="0.2">
      <c r="A929" s="27"/>
      <c r="B929" s="80" t="s">
        <v>354</v>
      </c>
      <c r="C929" s="103">
        <f>C928+C911</f>
        <v>55238.759999999995</v>
      </c>
      <c r="D929" s="103">
        <f>D928+D911</f>
        <v>55387.92</v>
      </c>
      <c r="E929" s="103">
        <f>E928+E911</f>
        <v>4615.66</v>
      </c>
    </row>
    <row r="931" spans="1:5" x14ac:dyDescent="0.2">
      <c r="D931" s="125"/>
      <c r="E931" s="125">
        <v>32</v>
      </c>
    </row>
    <row r="932" spans="1:5" ht="15.75" x14ac:dyDescent="0.25">
      <c r="A932" s="45" t="s">
        <v>764</v>
      </c>
      <c r="B932" s="46"/>
    </row>
    <row r="933" spans="1:5" ht="15.75" x14ac:dyDescent="0.25">
      <c r="A933" s="45"/>
      <c r="B933" s="47" t="s">
        <v>773</v>
      </c>
    </row>
    <row r="934" spans="1:5" ht="15.75" x14ac:dyDescent="0.25">
      <c r="A934" s="48"/>
      <c r="B934" s="47" t="s">
        <v>556</v>
      </c>
      <c r="C934" s="97"/>
    </row>
    <row r="936" spans="1:5" ht="27" customHeight="1" x14ac:dyDescent="0.2">
      <c r="A936" s="21" t="s">
        <v>5</v>
      </c>
      <c r="B936" s="22" t="s">
        <v>0</v>
      </c>
      <c r="C936" s="98" t="s">
        <v>704</v>
      </c>
      <c r="D936" s="98" t="s">
        <v>702</v>
      </c>
      <c r="E936" s="104" t="s">
        <v>761</v>
      </c>
    </row>
    <row r="937" spans="1:5" ht="27" customHeight="1" x14ac:dyDescent="0.2">
      <c r="A937" s="24">
        <v>21</v>
      </c>
      <c r="B937" s="6" t="s">
        <v>511</v>
      </c>
      <c r="C937" s="99"/>
      <c r="D937" s="100"/>
      <c r="E937" s="102"/>
    </row>
    <row r="938" spans="1:5" ht="26.45" customHeight="1" x14ac:dyDescent="0.2">
      <c r="A938" s="24">
        <v>211</v>
      </c>
      <c r="B938" s="28" t="s">
        <v>6</v>
      </c>
      <c r="C938" s="101"/>
      <c r="D938" s="101"/>
      <c r="E938" s="102"/>
    </row>
    <row r="939" spans="1:5" ht="26.45" customHeight="1" x14ac:dyDescent="0.2">
      <c r="A939" s="29">
        <v>21101</v>
      </c>
      <c r="B939" s="30" t="s">
        <v>22</v>
      </c>
      <c r="C939" s="171">
        <v>18509.22</v>
      </c>
      <c r="D939" s="99">
        <v>17688</v>
      </c>
      <c r="E939" s="102">
        <f>D939/12</f>
        <v>1474</v>
      </c>
    </row>
    <row r="940" spans="1:5" ht="26.45" customHeight="1" x14ac:dyDescent="0.2">
      <c r="A940" s="29">
        <v>21102</v>
      </c>
      <c r="B940" s="30" t="s">
        <v>23</v>
      </c>
      <c r="C940" s="171">
        <v>0</v>
      </c>
      <c r="D940" s="99">
        <v>0</v>
      </c>
      <c r="E940" s="102">
        <f>D940/12</f>
        <v>0</v>
      </c>
    </row>
    <row r="941" spans="1:5" ht="26.45" customHeight="1" x14ac:dyDescent="0.2">
      <c r="A941" s="29">
        <v>21103</v>
      </c>
      <c r="B941" s="30" t="s">
        <v>584</v>
      </c>
      <c r="C941" s="171">
        <v>5401.98</v>
      </c>
      <c r="D941" s="99">
        <v>5244</v>
      </c>
      <c r="E941" s="102">
        <f>D941/12</f>
        <v>437</v>
      </c>
    </row>
    <row r="942" spans="1:5" ht="26.45" customHeight="1" x14ac:dyDescent="0.2">
      <c r="A942" s="29">
        <v>21104</v>
      </c>
      <c r="B942" s="30" t="s">
        <v>512</v>
      </c>
      <c r="C942" s="171">
        <v>0</v>
      </c>
      <c r="D942" s="99">
        <v>0</v>
      </c>
      <c r="E942" s="102">
        <f>D942/12</f>
        <v>0</v>
      </c>
    </row>
    <row r="943" spans="1:5" ht="26.45" customHeight="1" x14ac:dyDescent="0.2">
      <c r="A943" s="29">
        <v>21105</v>
      </c>
      <c r="B943" s="30" t="s">
        <v>571</v>
      </c>
      <c r="C943" s="171">
        <v>0</v>
      </c>
      <c r="D943" s="99">
        <v>0</v>
      </c>
      <c r="E943" s="102">
        <f>D943/12</f>
        <v>0</v>
      </c>
    </row>
    <row r="944" spans="1:5" ht="26.45" customHeight="1" x14ac:dyDescent="0.2">
      <c r="A944" s="29"/>
      <c r="B944" s="78" t="s">
        <v>352</v>
      </c>
      <c r="C944" s="100">
        <f>SUM(C939:C943)</f>
        <v>23911.200000000001</v>
      </c>
      <c r="D944" s="100">
        <f>SUM(D939:D943)</f>
        <v>22932</v>
      </c>
      <c r="E944" s="100">
        <f>SUM(E939:E943)</f>
        <v>1911</v>
      </c>
    </row>
    <row r="945" spans="1:5" ht="26.45" customHeight="1" x14ac:dyDescent="0.2">
      <c r="A945" s="24">
        <v>22</v>
      </c>
      <c r="B945" s="25" t="s">
        <v>7</v>
      </c>
      <c r="C945" s="99"/>
      <c r="D945" s="100"/>
      <c r="E945" s="102"/>
    </row>
    <row r="946" spans="1:5" ht="26.45" customHeight="1" x14ac:dyDescent="0.2">
      <c r="A946" s="24">
        <v>221</v>
      </c>
      <c r="B946" s="28" t="s">
        <v>533</v>
      </c>
      <c r="C946" s="99"/>
      <c r="D946" s="100"/>
      <c r="E946" s="102"/>
    </row>
    <row r="947" spans="1:5" ht="26.45" customHeight="1" x14ac:dyDescent="0.2">
      <c r="A947" s="26">
        <v>22101</v>
      </c>
      <c r="B947" s="31" t="s">
        <v>16</v>
      </c>
      <c r="C947" s="171">
        <v>1119.96</v>
      </c>
      <c r="D947" s="102">
        <v>1119.96</v>
      </c>
      <c r="E947" s="102">
        <f>D947/12</f>
        <v>93.33</v>
      </c>
    </row>
    <row r="948" spans="1:5" ht="26.45" customHeight="1" x14ac:dyDescent="0.2">
      <c r="A948" s="26">
        <v>22102</v>
      </c>
      <c r="B948" s="31" t="s">
        <v>513</v>
      </c>
      <c r="C948" s="171">
        <v>960</v>
      </c>
      <c r="D948" s="102">
        <v>960</v>
      </c>
      <c r="E948" s="102">
        <f t="shared" ref="E948:E960" si="34">D948/12</f>
        <v>80</v>
      </c>
    </row>
    <row r="949" spans="1:5" ht="26.45" customHeight="1" x14ac:dyDescent="0.2">
      <c r="A949" s="26">
        <v>22103</v>
      </c>
      <c r="B949" s="31" t="s">
        <v>14</v>
      </c>
      <c r="C949" s="171">
        <v>3200.04</v>
      </c>
      <c r="D949" s="102">
        <v>3200.04</v>
      </c>
      <c r="E949" s="102">
        <f t="shared" si="34"/>
        <v>266.67</v>
      </c>
    </row>
    <row r="950" spans="1:5" ht="26.45" customHeight="1" x14ac:dyDescent="0.2">
      <c r="A950" s="26">
        <v>22104</v>
      </c>
      <c r="B950" s="31" t="s">
        <v>15</v>
      </c>
      <c r="C950" s="171">
        <v>0</v>
      </c>
      <c r="D950" s="102">
        <v>0</v>
      </c>
      <c r="E950" s="102">
        <f t="shared" si="34"/>
        <v>0</v>
      </c>
    </row>
    <row r="951" spans="1:5" ht="26.45" customHeight="1" x14ac:dyDescent="0.2">
      <c r="A951" s="26">
        <v>22105</v>
      </c>
      <c r="B951" s="31" t="s">
        <v>17</v>
      </c>
      <c r="C951" s="171">
        <v>0</v>
      </c>
      <c r="D951" s="102">
        <v>0</v>
      </c>
      <c r="E951" s="102">
        <f t="shared" si="34"/>
        <v>0</v>
      </c>
    </row>
    <row r="952" spans="1:5" ht="26.45" customHeight="1" x14ac:dyDescent="0.2">
      <c r="A952" s="26">
        <v>22106</v>
      </c>
      <c r="B952" s="31" t="s">
        <v>1</v>
      </c>
      <c r="C952" s="171">
        <v>0</v>
      </c>
      <c r="D952" s="102">
        <v>0</v>
      </c>
      <c r="E952" s="102">
        <f t="shared" si="34"/>
        <v>0</v>
      </c>
    </row>
    <row r="953" spans="1:5" ht="26.45" customHeight="1" x14ac:dyDescent="0.2">
      <c r="A953" s="26">
        <v>22107</v>
      </c>
      <c r="B953" s="31" t="s">
        <v>19</v>
      </c>
      <c r="C953" s="171">
        <v>0</v>
      </c>
      <c r="D953" s="102">
        <v>0</v>
      </c>
      <c r="E953" s="102">
        <f t="shared" si="34"/>
        <v>0</v>
      </c>
    </row>
    <row r="954" spans="1:5" ht="26.45" customHeight="1" x14ac:dyDescent="0.2">
      <c r="A954" s="26">
        <v>22108</v>
      </c>
      <c r="B954" s="31" t="s">
        <v>18</v>
      </c>
      <c r="C954" s="171">
        <v>0</v>
      </c>
      <c r="D954" s="102">
        <v>0</v>
      </c>
      <c r="E954" s="102">
        <f t="shared" si="34"/>
        <v>0</v>
      </c>
    </row>
    <row r="955" spans="1:5" ht="26.45" customHeight="1" x14ac:dyDescent="0.2">
      <c r="A955" s="26">
        <v>22111</v>
      </c>
      <c r="B955" s="31" t="s">
        <v>20</v>
      </c>
      <c r="C955" s="171">
        <v>1119.96</v>
      </c>
      <c r="D955" s="102">
        <v>1119.96</v>
      </c>
      <c r="E955" s="102">
        <f t="shared" si="34"/>
        <v>93.33</v>
      </c>
    </row>
    <row r="956" spans="1:5" ht="26.45" customHeight="1" x14ac:dyDescent="0.2">
      <c r="A956" s="26">
        <v>22112</v>
      </c>
      <c r="B956" s="31" t="s">
        <v>514</v>
      </c>
      <c r="C956" s="171">
        <v>3200.04</v>
      </c>
      <c r="D956" s="102">
        <v>3200.04</v>
      </c>
      <c r="E956" s="102">
        <f t="shared" si="34"/>
        <v>266.67</v>
      </c>
    </row>
    <row r="957" spans="1:5" ht="26.45" customHeight="1" x14ac:dyDescent="0.2">
      <c r="A957" s="26">
        <v>22113</v>
      </c>
      <c r="B957" s="31" t="s">
        <v>21</v>
      </c>
      <c r="C957" s="171">
        <v>0</v>
      </c>
      <c r="D957" s="102">
        <v>0</v>
      </c>
      <c r="E957" s="102">
        <f t="shared" si="34"/>
        <v>0</v>
      </c>
    </row>
    <row r="958" spans="1:5" ht="26.45" customHeight="1" x14ac:dyDescent="0.2">
      <c r="A958" s="24">
        <v>222</v>
      </c>
      <c r="B958" s="24" t="s">
        <v>8</v>
      </c>
      <c r="C958" s="171">
        <v>0</v>
      </c>
      <c r="D958" s="102">
        <v>0</v>
      </c>
      <c r="E958" s="102">
        <f t="shared" si="34"/>
        <v>0</v>
      </c>
    </row>
    <row r="959" spans="1:5" ht="26.45" customHeight="1" x14ac:dyDescent="0.2">
      <c r="A959" s="26">
        <v>22201</v>
      </c>
      <c r="B959" s="31" t="s">
        <v>515</v>
      </c>
      <c r="C959" s="171">
        <v>1599.96</v>
      </c>
      <c r="D959" s="102">
        <v>1599.96</v>
      </c>
      <c r="E959" s="102">
        <f t="shared" si="34"/>
        <v>133.33000000000001</v>
      </c>
    </row>
    <row r="960" spans="1:5" ht="26.45" customHeight="1" x14ac:dyDescent="0.2">
      <c r="A960" s="26">
        <v>22202</v>
      </c>
      <c r="B960" s="31" t="s">
        <v>516</v>
      </c>
      <c r="C960" s="171">
        <v>1599.96</v>
      </c>
      <c r="D960" s="102">
        <v>1599.96</v>
      </c>
      <c r="E960" s="102">
        <f t="shared" si="34"/>
        <v>133.33000000000001</v>
      </c>
    </row>
    <row r="961" spans="1:5" ht="26.45" customHeight="1" x14ac:dyDescent="0.2">
      <c r="A961" s="27"/>
      <c r="B961" s="80" t="s">
        <v>352</v>
      </c>
      <c r="C961" s="103">
        <f>SUM(C947:C960)</f>
        <v>12799.919999999998</v>
      </c>
      <c r="D961" s="103">
        <f>SUM(D947:D960)</f>
        <v>12799.919999999998</v>
      </c>
      <c r="E961" s="103">
        <f>SUM(E947:E960)</f>
        <v>1066.6600000000001</v>
      </c>
    </row>
    <row r="962" spans="1:5" ht="26.45" customHeight="1" x14ac:dyDescent="0.2">
      <c r="A962" s="27"/>
      <c r="B962" s="80" t="s">
        <v>354</v>
      </c>
      <c r="C962" s="103">
        <f>C961+C944</f>
        <v>36711.119999999995</v>
      </c>
      <c r="D962" s="103">
        <f>D961+D944</f>
        <v>35731.919999999998</v>
      </c>
      <c r="E962" s="103">
        <f>E961+E944</f>
        <v>2977.66</v>
      </c>
    </row>
    <row r="964" spans="1:5" x14ac:dyDescent="0.2">
      <c r="D964" s="125"/>
      <c r="E964" s="125">
        <v>33</v>
      </c>
    </row>
    <row r="965" spans="1:5" ht="15.75" x14ac:dyDescent="0.25">
      <c r="A965" s="45" t="s">
        <v>764</v>
      </c>
      <c r="B965" s="46"/>
    </row>
    <row r="966" spans="1:5" ht="15.75" x14ac:dyDescent="0.25">
      <c r="A966" s="45"/>
      <c r="B966" s="47" t="s">
        <v>772</v>
      </c>
    </row>
    <row r="967" spans="1:5" ht="15.75" x14ac:dyDescent="0.25">
      <c r="A967" s="48"/>
      <c r="B967" s="47" t="s">
        <v>557</v>
      </c>
      <c r="C967" s="97"/>
    </row>
    <row r="970" spans="1:5" ht="26.1" customHeight="1" x14ac:dyDescent="0.2">
      <c r="A970" s="21" t="s">
        <v>5</v>
      </c>
      <c r="B970" s="22" t="s">
        <v>0</v>
      </c>
      <c r="C970" s="98" t="s">
        <v>704</v>
      </c>
      <c r="D970" s="98" t="s">
        <v>702</v>
      </c>
      <c r="E970" s="104" t="s">
        <v>761</v>
      </c>
    </row>
    <row r="971" spans="1:5" ht="26.1" customHeight="1" x14ac:dyDescent="0.2">
      <c r="A971" s="24">
        <v>21</v>
      </c>
      <c r="B971" s="6" t="s">
        <v>511</v>
      </c>
      <c r="C971" s="99"/>
      <c r="D971" s="100"/>
      <c r="E971" s="102"/>
    </row>
    <row r="972" spans="1:5" ht="26.1" customHeight="1" x14ac:dyDescent="0.2">
      <c r="A972" s="24">
        <v>211</v>
      </c>
      <c r="B972" s="28" t="s">
        <v>6</v>
      </c>
      <c r="C972" s="101"/>
      <c r="D972" s="101"/>
      <c r="E972" s="102"/>
    </row>
    <row r="973" spans="1:5" ht="26.1" customHeight="1" x14ac:dyDescent="0.2">
      <c r="A973" s="29">
        <v>21101</v>
      </c>
      <c r="B973" s="30" t="s">
        <v>22</v>
      </c>
      <c r="C973" s="171">
        <v>19363.2</v>
      </c>
      <c r="D973" s="99">
        <v>20208</v>
      </c>
      <c r="E973" s="102">
        <f t="shared" ref="E973:E978" si="35">D973/12</f>
        <v>1684</v>
      </c>
    </row>
    <row r="974" spans="1:5" ht="26.1" customHeight="1" x14ac:dyDescent="0.2">
      <c r="A974" s="29">
        <v>21102</v>
      </c>
      <c r="B974" s="30" t="s">
        <v>23</v>
      </c>
      <c r="C974" s="171">
        <v>0</v>
      </c>
      <c r="D974" s="99">
        <v>0</v>
      </c>
      <c r="E974" s="102">
        <f t="shared" si="35"/>
        <v>0</v>
      </c>
    </row>
    <row r="975" spans="1:5" ht="26.1" customHeight="1" x14ac:dyDescent="0.2">
      <c r="A975" s="29">
        <v>21103</v>
      </c>
      <c r="B975" s="30" t="s">
        <v>584</v>
      </c>
      <c r="C975" s="171">
        <v>7957.9800000000005</v>
      </c>
      <c r="D975" s="99">
        <v>8268</v>
      </c>
      <c r="E975" s="102">
        <f t="shared" si="35"/>
        <v>689</v>
      </c>
    </row>
    <row r="976" spans="1:5" ht="26.1" customHeight="1" x14ac:dyDescent="0.2">
      <c r="A976" s="29">
        <v>21104</v>
      </c>
      <c r="B976" s="30" t="s">
        <v>512</v>
      </c>
      <c r="C976" s="171">
        <v>542840.04</v>
      </c>
      <c r="D976" s="99">
        <v>542840.04</v>
      </c>
      <c r="E976" s="102">
        <f t="shared" si="35"/>
        <v>45236.670000000006</v>
      </c>
    </row>
    <row r="977" spans="1:5" ht="26.1" customHeight="1" x14ac:dyDescent="0.2">
      <c r="A977" s="29">
        <v>21105</v>
      </c>
      <c r="B977" s="30" t="s">
        <v>571</v>
      </c>
      <c r="C977" s="99"/>
      <c r="D977" s="99">
        <v>0</v>
      </c>
      <c r="E977" s="102">
        <f t="shared" si="35"/>
        <v>0</v>
      </c>
    </row>
    <row r="978" spans="1:5" ht="26.1" customHeight="1" x14ac:dyDescent="0.2">
      <c r="A978" s="29"/>
      <c r="B978" s="78" t="s">
        <v>352</v>
      </c>
      <c r="C978" s="100">
        <f>SUM(C973:C977)</f>
        <v>570161.22000000009</v>
      </c>
      <c r="D978" s="100">
        <f>SUM(D973:D977)</f>
        <v>571316.04</v>
      </c>
      <c r="E978" s="103">
        <f t="shared" si="35"/>
        <v>47609.670000000006</v>
      </c>
    </row>
    <row r="979" spans="1:5" ht="26.1" customHeight="1" x14ac:dyDescent="0.2">
      <c r="A979" s="24">
        <v>22</v>
      </c>
      <c r="B979" s="25" t="s">
        <v>7</v>
      </c>
      <c r="C979" s="99"/>
      <c r="D979" s="100"/>
      <c r="E979" s="102"/>
    </row>
    <row r="980" spans="1:5" ht="26.1" customHeight="1" x14ac:dyDescent="0.2">
      <c r="A980" s="24">
        <v>221</v>
      </c>
      <c r="B980" s="28" t="s">
        <v>533</v>
      </c>
      <c r="C980" s="99"/>
      <c r="D980" s="100"/>
      <c r="E980" s="102"/>
    </row>
    <row r="981" spans="1:5" ht="26.1" customHeight="1" x14ac:dyDescent="0.2">
      <c r="A981" s="26">
        <v>22101</v>
      </c>
      <c r="B981" s="31" t="s">
        <v>16</v>
      </c>
      <c r="C981" s="171">
        <v>1599.96</v>
      </c>
      <c r="D981" s="102">
        <v>1599.96</v>
      </c>
      <c r="E981" s="102">
        <f>D981/12</f>
        <v>133.33000000000001</v>
      </c>
    </row>
    <row r="982" spans="1:5" ht="26.1" customHeight="1" x14ac:dyDescent="0.2">
      <c r="A982" s="26">
        <v>22102</v>
      </c>
      <c r="B982" s="31" t="s">
        <v>513</v>
      </c>
      <c r="C982" s="171">
        <v>1599.96</v>
      </c>
      <c r="D982" s="102">
        <v>1599.96</v>
      </c>
      <c r="E982" s="102">
        <f t="shared" ref="E982:E994" si="36">D982/12</f>
        <v>133.33000000000001</v>
      </c>
    </row>
    <row r="983" spans="1:5" ht="26.1" customHeight="1" x14ac:dyDescent="0.2">
      <c r="A983" s="26">
        <v>22103</v>
      </c>
      <c r="B983" s="31" t="s">
        <v>14</v>
      </c>
      <c r="C983" s="171">
        <v>1599.96</v>
      </c>
      <c r="D983" s="102">
        <v>1599.96</v>
      </c>
      <c r="E983" s="102">
        <f t="shared" si="36"/>
        <v>133.33000000000001</v>
      </c>
    </row>
    <row r="984" spans="1:5" ht="26.1" customHeight="1" x14ac:dyDescent="0.2">
      <c r="A984" s="26">
        <v>22104</v>
      </c>
      <c r="B984" s="31" t="s">
        <v>15</v>
      </c>
      <c r="C984" s="171">
        <v>0</v>
      </c>
      <c r="D984" s="102">
        <v>0</v>
      </c>
      <c r="E984" s="102">
        <f t="shared" si="36"/>
        <v>0</v>
      </c>
    </row>
    <row r="985" spans="1:5" ht="26.1" customHeight="1" x14ac:dyDescent="0.2">
      <c r="A985" s="26">
        <v>22105</v>
      </c>
      <c r="B985" s="31" t="s">
        <v>17</v>
      </c>
      <c r="C985" s="171">
        <v>0</v>
      </c>
      <c r="D985" s="102">
        <v>0</v>
      </c>
      <c r="E985" s="102">
        <f t="shared" si="36"/>
        <v>0</v>
      </c>
    </row>
    <row r="986" spans="1:5" ht="26.1" customHeight="1" x14ac:dyDescent="0.2">
      <c r="A986" s="26">
        <v>22106</v>
      </c>
      <c r="B986" s="31" t="s">
        <v>1</v>
      </c>
      <c r="C986" s="171">
        <v>7359.9600000000009</v>
      </c>
      <c r="D986" s="102">
        <v>7359.9600000000009</v>
      </c>
      <c r="E986" s="102">
        <f t="shared" si="36"/>
        <v>613.33000000000004</v>
      </c>
    </row>
    <row r="987" spans="1:5" ht="26.1" customHeight="1" x14ac:dyDescent="0.2">
      <c r="A987" s="26">
        <v>22107</v>
      </c>
      <c r="B987" s="31" t="s">
        <v>19</v>
      </c>
      <c r="C987" s="171">
        <v>0</v>
      </c>
      <c r="D987" s="102">
        <v>0</v>
      </c>
      <c r="E987" s="102">
        <f t="shared" si="36"/>
        <v>0</v>
      </c>
    </row>
    <row r="988" spans="1:5" ht="26.1" customHeight="1" x14ac:dyDescent="0.2">
      <c r="A988" s="26">
        <v>22108</v>
      </c>
      <c r="B988" s="31" t="s">
        <v>18</v>
      </c>
      <c r="C988" s="171">
        <v>0</v>
      </c>
      <c r="D988" s="102">
        <v>0</v>
      </c>
      <c r="E988" s="102">
        <f t="shared" si="36"/>
        <v>0</v>
      </c>
    </row>
    <row r="989" spans="1:5" ht="26.1" customHeight="1" x14ac:dyDescent="0.2">
      <c r="A989" s="26">
        <v>22111</v>
      </c>
      <c r="B989" s="31" t="s">
        <v>20</v>
      </c>
      <c r="C989" s="171">
        <v>3840</v>
      </c>
      <c r="D989" s="102">
        <v>3840</v>
      </c>
      <c r="E989" s="102">
        <f t="shared" si="36"/>
        <v>320</v>
      </c>
    </row>
    <row r="990" spans="1:5" ht="26.1" customHeight="1" x14ac:dyDescent="0.2">
      <c r="A990" s="26">
        <v>22112</v>
      </c>
      <c r="B990" s="31" t="s">
        <v>514</v>
      </c>
      <c r="C990" s="171">
        <v>4800</v>
      </c>
      <c r="D990" s="102">
        <v>4800</v>
      </c>
      <c r="E990" s="102">
        <f t="shared" si="36"/>
        <v>400</v>
      </c>
    </row>
    <row r="991" spans="1:5" ht="26.1" customHeight="1" x14ac:dyDescent="0.2">
      <c r="A991" s="26">
        <v>22113</v>
      </c>
      <c r="B991" s="31" t="s">
        <v>21</v>
      </c>
      <c r="C991" s="171">
        <v>0</v>
      </c>
      <c r="D991" s="102">
        <v>0</v>
      </c>
      <c r="E991" s="102">
        <f t="shared" si="36"/>
        <v>0</v>
      </c>
    </row>
    <row r="992" spans="1:5" ht="26.1" customHeight="1" x14ac:dyDescent="0.2">
      <c r="A992" s="24">
        <v>222</v>
      </c>
      <c r="B992" s="24" t="s">
        <v>8</v>
      </c>
      <c r="C992" s="171">
        <v>0</v>
      </c>
      <c r="D992" s="102">
        <v>0</v>
      </c>
      <c r="E992" s="102">
        <f t="shared" si="36"/>
        <v>0</v>
      </c>
    </row>
    <row r="993" spans="1:5" ht="26.1" customHeight="1" x14ac:dyDescent="0.2">
      <c r="A993" s="26">
        <v>22201</v>
      </c>
      <c r="B993" s="31" t="s">
        <v>515</v>
      </c>
      <c r="C993" s="171">
        <v>3199.92</v>
      </c>
      <c r="D993" s="102">
        <v>3199.92</v>
      </c>
      <c r="E993" s="102">
        <f t="shared" si="36"/>
        <v>266.66000000000003</v>
      </c>
    </row>
    <row r="994" spans="1:5" ht="26.1" customHeight="1" x14ac:dyDescent="0.2">
      <c r="A994" s="26">
        <v>22202</v>
      </c>
      <c r="B994" s="31" t="s">
        <v>516</v>
      </c>
      <c r="C994" s="171">
        <v>1599.96</v>
      </c>
      <c r="D994" s="102">
        <v>1599.96</v>
      </c>
      <c r="E994" s="102">
        <f t="shared" si="36"/>
        <v>133.33000000000001</v>
      </c>
    </row>
    <row r="995" spans="1:5" ht="26.1" customHeight="1" x14ac:dyDescent="0.2">
      <c r="A995" s="27"/>
      <c r="B995" s="80" t="s">
        <v>352</v>
      </c>
      <c r="C995" s="103">
        <f>SUM(C981:C994)</f>
        <v>25599.72</v>
      </c>
      <c r="D995" s="103">
        <f>SUM(D981:D994)</f>
        <v>25599.72</v>
      </c>
      <c r="E995" s="103">
        <f>SUM(E981:E994)</f>
        <v>2133.3100000000004</v>
      </c>
    </row>
    <row r="996" spans="1:5" ht="26.1" customHeight="1" x14ac:dyDescent="0.2">
      <c r="A996" s="27"/>
      <c r="B996" s="80" t="s">
        <v>358</v>
      </c>
      <c r="C996" s="103">
        <f>C995+C978</f>
        <v>595760.94000000006</v>
      </c>
      <c r="D996" s="103">
        <f>D995+D978</f>
        <v>596915.76</v>
      </c>
      <c r="E996" s="103">
        <f>E995+E978</f>
        <v>49742.98</v>
      </c>
    </row>
    <row r="998" spans="1:5" x14ac:dyDescent="0.2">
      <c r="D998" s="125"/>
      <c r="E998" s="125">
        <v>34</v>
      </c>
    </row>
    <row r="999" spans="1:5" ht="15.75" x14ac:dyDescent="0.25">
      <c r="A999" s="45" t="s">
        <v>764</v>
      </c>
      <c r="B999" s="46"/>
    </row>
    <row r="1000" spans="1:5" ht="15.75" x14ac:dyDescent="0.25">
      <c r="A1000" s="45"/>
      <c r="B1000" s="47" t="s">
        <v>527</v>
      </c>
    </row>
    <row r="1001" spans="1:5" ht="15.75" x14ac:dyDescent="0.25">
      <c r="A1001" s="48"/>
      <c r="B1001" s="47" t="s">
        <v>558</v>
      </c>
      <c r="C1001" s="97"/>
    </row>
    <row r="1003" spans="1:5" ht="26.1" customHeight="1" x14ac:dyDescent="0.2">
      <c r="A1003" s="21" t="s">
        <v>5</v>
      </c>
      <c r="B1003" s="22" t="s">
        <v>0</v>
      </c>
      <c r="C1003" s="98" t="s">
        <v>704</v>
      </c>
      <c r="D1003" s="98" t="s">
        <v>702</v>
      </c>
      <c r="E1003" s="104" t="s">
        <v>761</v>
      </c>
    </row>
    <row r="1004" spans="1:5" ht="21.95" customHeight="1" x14ac:dyDescent="0.2">
      <c r="A1004" s="24">
        <v>21</v>
      </c>
      <c r="B1004" s="6" t="s">
        <v>511</v>
      </c>
      <c r="C1004" s="99"/>
      <c r="D1004" s="100"/>
      <c r="E1004" s="102"/>
    </row>
    <row r="1005" spans="1:5" ht="21.95" customHeight="1" x14ac:dyDescent="0.2">
      <c r="A1005" s="24">
        <v>211</v>
      </c>
      <c r="B1005" s="28" t="s">
        <v>6</v>
      </c>
      <c r="C1005" s="101"/>
      <c r="D1005" s="101"/>
      <c r="E1005" s="102"/>
    </row>
    <row r="1006" spans="1:5" ht="21.95" customHeight="1" x14ac:dyDescent="0.2">
      <c r="A1006" s="29">
        <v>21101</v>
      </c>
      <c r="B1006" s="30" t="s">
        <v>22</v>
      </c>
      <c r="C1006" s="171">
        <v>18382.560000000001</v>
      </c>
      <c r="D1006" s="99">
        <v>251712</v>
      </c>
      <c r="E1006" s="102">
        <f>D1006/12</f>
        <v>20976</v>
      </c>
    </row>
    <row r="1007" spans="1:5" ht="21.95" customHeight="1" x14ac:dyDescent="0.2">
      <c r="A1007" s="29">
        <v>21102</v>
      </c>
      <c r="B1007" s="30" t="s">
        <v>23</v>
      </c>
      <c r="C1007" s="171">
        <v>0</v>
      </c>
      <c r="D1007" s="99">
        <v>0</v>
      </c>
      <c r="E1007" s="102">
        <f>D1007/12</f>
        <v>0</v>
      </c>
    </row>
    <row r="1008" spans="1:5" ht="21.95" customHeight="1" x14ac:dyDescent="0.2">
      <c r="A1008" s="29">
        <v>21103</v>
      </c>
      <c r="B1008" s="30" t="s">
        <v>584</v>
      </c>
      <c r="C1008" s="171">
        <v>20600.04</v>
      </c>
      <c r="D1008" s="99">
        <v>20600.04</v>
      </c>
      <c r="E1008" s="102">
        <f>D1008/12</f>
        <v>1716.67</v>
      </c>
    </row>
    <row r="1009" spans="1:5" ht="21.95" customHeight="1" x14ac:dyDescent="0.2">
      <c r="A1009" s="29">
        <v>21104</v>
      </c>
      <c r="B1009" s="30" t="s">
        <v>512</v>
      </c>
      <c r="C1009" s="171">
        <v>0</v>
      </c>
      <c r="D1009" s="99">
        <v>0</v>
      </c>
      <c r="E1009" s="102">
        <f>D1009/12</f>
        <v>0</v>
      </c>
    </row>
    <row r="1010" spans="1:5" ht="21.95" customHeight="1" x14ac:dyDescent="0.2">
      <c r="A1010" s="29">
        <v>21105</v>
      </c>
      <c r="B1010" s="30" t="s">
        <v>571</v>
      </c>
      <c r="C1010" s="171">
        <v>0</v>
      </c>
      <c r="D1010" s="99">
        <v>0</v>
      </c>
      <c r="E1010" s="102">
        <f>D1010/12</f>
        <v>0</v>
      </c>
    </row>
    <row r="1011" spans="1:5" ht="21.95" customHeight="1" x14ac:dyDescent="0.2">
      <c r="A1011" s="29"/>
      <c r="B1011" s="78" t="s">
        <v>352</v>
      </c>
      <c r="C1011" s="100">
        <f>SUM(C1006:C1010)</f>
        <v>38982.600000000006</v>
      </c>
      <c r="D1011" s="100">
        <f>SUM(D1006:D1010)</f>
        <v>272312.03999999998</v>
      </c>
      <c r="E1011" s="100">
        <f>SUM(E1006:E1010)</f>
        <v>22692.67</v>
      </c>
    </row>
    <row r="1012" spans="1:5" ht="21.95" customHeight="1" x14ac:dyDescent="0.2">
      <c r="A1012" s="24">
        <v>22</v>
      </c>
      <c r="B1012" s="25" t="s">
        <v>7</v>
      </c>
      <c r="C1012" s="99"/>
      <c r="D1012" s="100"/>
      <c r="E1012" s="102"/>
    </row>
    <row r="1013" spans="1:5" ht="21.95" customHeight="1" x14ac:dyDescent="0.2">
      <c r="A1013" s="24">
        <v>221</v>
      </c>
      <c r="B1013" s="28" t="s">
        <v>533</v>
      </c>
      <c r="C1013" s="99"/>
      <c r="D1013" s="100"/>
      <c r="E1013" s="102"/>
    </row>
    <row r="1014" spans="1:5" ht="21.95" customHeight="1" x14ac:dyDescent="0.2">
      <c r="A1014" s="26">
        <v>22101</v>
      </c>
      <c r="B1014" s="31" t="s">
        <v>16</v>
      </c>
      <c r="C1014" s="171">
        <v>1599.96</v>
      </c>
      <c r="D1014" s="102">
        <v>1599.96</v>
      </c>
      <c r="E1014" s="102">
        <f>D1014/12</f>
        <v>133.33000000000001</v>
      </c>
    </row>
    <row r="1015" spans="1:5" ht="21.95" customHeight="1" x14ac:dyDescent="0.2">
      <c r="A1015" s="26">
        <v>22102</v>
      </c>
      <c r="B1015" s="31" t="s">
        <v>513</v>
      </c>
      <c r="C1015" s="171">
        <v>1599.96</v>
      </c>
      <c r="D1015" s="102">
        <v>1599.96</v>
      </c>
      <c r="E1015" s="102">
        <f t="shared" ref="E1015:E1027" si="37">D1015/12</f>
        <v>133.33000000000001</v>
      </c>
    </row>
    <row r="1016" spans="1:5" ht="21.95" customHeight="1" x14ac:dyDescent="0.2">
      <c r="A1016" s="26">
        <v>22103</v>
      </c>
      <c r="B1016" s="31" t="s">
        <v>14</v>
      </c>
      <c r="C1016" s="171">
        <v>1599.96</v>
      </c>
      <c r="D1016" s="102">
        <v>26595.96</v>
      </c>
      <c r="E1016" s="102">
        <f t="shared" si="37"/>
        <v>2216.33</v>
      </c>
    </row>
    <row r="1017" spans="1:5" ht="21.95" customHeight="1" x14ac:dyDescent="0.2">
      <c r="A1017" s="26">
        <v>22104</v>
      </c>
      <c r="B1017" s="31" t="s">
        <v>15</v>
      </c>
      <c r="C1017" s="171">
        <v>0</v>
      </c>
      <c r="D1017" s="102">
        <v>0</v>
      </c>
      <c r="E1017" s="102">
        <f t="shared" si="37"/>
        <v>0</v>
      </c>
    </row>
    <row r="1018" spans="1:5" ht="21.95" customHeight="1" x14ac:dyDescent="0.2">
      <c r="A1018" s="26">
        <v>22105</v>
      </c>
      <c r="B1018" s="31" t="s">
        <v>17</v>
      </c>
      <c r="C1018" s="171">
        <v>0</v>
      </c>
      <c r="D1018" s="102">
        <v>0</v>
      </c>
      <c r="E1018" s="102">
        <f t="shared" si="37"/>
        <v>0</v>
      </c>
    </row>
    <row r="1019" spans="1:5" ht="21.95" customHeight="1" x14ac:dyDescent="0.2">
      <c r="A1019" s="26">
        <v>22106</v>
      </c>
      <c r="B1019" s="31" t="s">
        <v>1</v>
      </c>
      <c r="C1019" s="171">
        <v>11199.960000000001</v>
      </c>
      <c r="D1019" s="102">
        <v>11199.960000000001</v>
      </c>
      <c r="E1019" s="102">
        <f t="shared" si="37"/>
        <v>933.33</v>
      </c>
    </row>
    <row r="1020" spans="1:5" ht="21.95" customHeight="1" x14ac:dyDescent="0.2">
      <c r="A1020" s="26">
        <v>22107</v>
      </c>
      <c r="B1020" s="31" t="s">
        <v>19</v>
      </c>
      <c r="C1020" s="171">
        <v>0</v>
      </c>
      <c r="D1020" s="102">
        <v>36367</v>
      </c>
      <c r="E1020" s="102">
        <f t="shared" si="37"/>
        <v>3030.5833333333335</v>
      </c>
    </row>
    <row r="1021" spans="1:5" ht="21.95" customHeight="1" x14ac:dyDescent="0.2">
      <c r="A1021" s="26">
        <v>22108</v>
      </c>
      <c r="B1021" s="31" t="s">
        <v>18</v>
      </c>
      <c r="C1021" s="171">
        <v>0</v>
      </c>
      <c r="D1021" s="102">
        <v>0</v>
      </c>
      <c r="E1021" s="102">
        <f t="shared" si="37"/>
        <v>0</v>
      </c>
    </row>
    <row r="1022" spans="1:5" ht="21.95" customHeight="1" x14ac:dyDescent="0.2">
      <c r="A1022" s="26">
        <v>22111</v>
      </c>
      <c r="B1022" s="31" t="s">
        <v>20</v>
      </c>
      <c r="C1022" s="171">
        <v>4800</v>
      </c>
      <c r="D1022" s="102">
        <v>4800</v>
      </c>
      <c r="E1022" s="102">
        <f t="shared" si="37"/>
        <v>400</v>
      </c>
    </row>
    <row r="1023" spans="1:5" ht="21.95" customHeight="1" x14ac:dyDescent="0.2">
      <c r="A1023" s="26">
        <v>22112</v>
      </c>
      <c r="B1023" s="31" t="s">
        <v>514</v>
      </c>
      <c r="C1023" s="171">
        <v>6399.9600000000009</v>
      </c>
      <c r="D1023" s="102">
        <v>6399.9600000000009</v>
      </c>
      <c r="E1023" s="102">
        <f t="shared" si="37"/>
        <v>533.33000000000004</v>
      </c>
    </row>
    <row r="1024" spans="1:5" ht="21.95" customHeight="1" x14ac:dyDescent="0.2">
      <c r="A1024" s="26">
        <v>22113</v>
      </c>
      <c r="B1024" s="31" t="s">
        <v>21</v>
      </c>
      <c r="C1024" s="171">
        <v>0</v>
      </c>
      <c r="D1024" s="102">
        <v>0</v>
      </c>
      <c r="E1024" s="102">
        <f t="shared" si="37"/>
        <v>0</v>
      </c>
    </row>
    <row r="1025" spans="1:5" ht="21.95" customHeight="1" x14ac:dyDescent="0.2">
      <c r="A1025" s="24">
        <v>222</v>
      </c>
      <c r="B1025" s="24" t="s">
        <v>8</v>
      </c>
      <c r="C1025" s="171">
        <v>0</v>
      </c>
      <c r="D1025" s="102">
        <v>0</v>
      </c>
      <c r="E1025" s="102">
        <f t="shared" si="37"/>
        <v>0</v>
      </c>
    </row>
    <row r="1026" spans="1:5" ht="21.95" customHeight="1" x14ac:dyDescent="0.2">
      <c r="A1026" s="26">
        <v>22201</v>
      </c>
      <c r="B1026" s="31" t="s">
        <v>515</v>
      </c>
      <c r="C1026" s="171">
        <v>3199.92</v>
      </c>
      <c r="D1026" s="102">
        <v>3199.92</v>
      </c>
      <c r="E1026" s="102">
        <f t="shared" si="37"/>
        <v>266.66000000000003</v>
      </c>
    </row>
    <row r="1027" spans="1:5" ht="21.95" customHeight="1" x14ac:dyDescent="0.2">
      <c r="A1027" s="26">
        <v>22202</v>
      </c>
      <c r="B1027" s="31" t="s">
        <v>516</v>
      </c>
      <c r="C1027" s="171">
        <v>1599.96</v>
      </c>
      <c r="D1027" s="102">
        <v>1599.96</v>
      </c>
      <c r="E1027" s="102">
        <f t="shared" si="37"/>
        <v>133.33000000000001</v>
      </c>
    </row>
    <row r="1028" spans="1:5" ht="21.95" customHeight="1" x14ac:dyDescent="0.2">
      <c r="A1028" s="26"/>
      <c r="B1028" s="35" t="s">
        <v>352</v>
      </c>
      <c r="C1028" s="219">
        <f>SUM(C1014:C1027)</f>
        <v>31999.68</v>
      </c>
      <c r="D1028" s="219">
        <f t="shared" ref="D1028:E1028" si="38">SUM(D1014:D1027)</f>
        <v>93362.680000000008</v>
      </c>
      <c r="E1028" s="219">
        <f t="shared" si="38"/>
        <v>7780.2233333333334</v>
      </c>
    </row>
    <row r="1029" spans="1:5" ht="21.95" customHeight="1" x14ac:dyDescent="0.2">
      <c r="A1029" s="88">
        <v>282</v>
      </c>
      <c r="B1029" s="35" t="s">
        <v>808</v>
      </c>
      <c r="C1029" s="171"/>
      <c r="D1029" s="102"/>
      <c r="E1029" s="102"/>
    </row>
    <row r="1030" spans="1:5" ht="21.95" customHeight="1" x14ac:dyDescent="0.2">
      <c r="A1030" s="42">
        <v>28203</v>
      </c>
      <c r="B1030" s="43" t="s">
        <v>804</v>
      </c>
      <c r="C1030" s="171">
        <v>0</v>
      </c>
      <c r="D1030" s="102">
        <v>670000</v>
      </c>
      <c r="E1030" s="214">
        <f>D1030/12</f>
        <v>55833.333333333336</v>
      </c>
    </row>
    <row r="1031" spans="1:5" ht="21.95" customHeight="1" x14ac:dyDescent="0.2">
      <c r="A1031" s="88">
        <v>311</v>
      </c>
      <c r="B1031" s="41" t="s">
        <v>31</v>
      </c>
      <c r="C1031" s="171">
        <v>0</v>
      </c>
      <c r="D1031" s="102">
        <v>0</v>
      </c>
      <c r="E1031" s="214">
        <f>D1031/12</f>
        <v>0</v>
      </c>
    </row>
    <row r="1032" spans="1:5" ht="21.95" customHeight="1" x14ac:dyDescent="0.2">
      <c r="A1032" s="42">
        <v>31110</v>
      </c>
      <c r="B1032" s="40" t="s">
        <v>802</v>
      </c>
      <c r="C1032" s="171">
        <v>0</v>
      </c>
      <c r="D1032" s="102">
        <v>75000</v>
      </c>
      <c r="E1032" s="214">
        <f>D1032/12</f>
        <v>6250</v>
      </c>
    </row>
    <row r="1033" spans="1:5" ht="21.95" customHeight="1" x14ac:dyDescent="0.2">
      <c r="A1033" s="42"/>
      <c r="B1033" s="35" t="s">
        <v>352</v>
      </c>
      <c r="C1033" s="103">
        <v>0</v>
      </c>
      <c r="D1033" s="103">
        <f>SUM(D1030:D1032)</f>
        <v>745000</v>
      </c>
      <c r="E1033" s="214">
        <f>D1033/12</f>
        <v>62083.333333333336</v>
      </c>
    </row>
    <row r="1034" spans="1:5" ht="21.95" customHeight="1" x14ac:dyDescent="0.2">
      <c r="A1034" s="27"/>
      <c r="B1034" s="80" t="s">
        <v>358</v>
      </c>
      <c r="C1034" s="103">
        <f>C1033+C1011</f>
        <v>38982.600000000006</v>
      </c>
      <c r="D1034" s="103">
        <f>D1028+D1033+D1011</f>
        <v>1110674.72</v>
      </c>
      <c r="E1034" s="103">
        <f>E1028+E1033+E1011</f>
        <v>92556.226666666669</v>
      </c>
    </row>
    <row r="1035" spans="1:5" ht="21.95" customHeight="1" x14ac:dyDescent="0.2">
      <c r="A1035" s="142"/>
      <c r="B1035" s="139"/>
      <c r="C1035" s="137"/>
      <c r="D1035" s="137"/>
      <c r="E1035" s="137"/>
    </row>
    <row r="1037" spans="1:5" x14ac:dyDescent="0.2">
      <c r="D1037" s="125"/>
      <c r="E1037" s="125">
        <v>35</v>
      </c>
    </row>
    <row r="1038" spans="1:5" ht="15.75" x14ac:dyDescent="0.25">
      <c r="A1038" s="45" t="s">
        <v>764</v>
      </c>
      <c r="B1038" s="46"/>
    </row>
    <row r="1039" spans="1:5" ht="15.75" x14ac:dyDescent="0.25">
      <c r="A1039" s="45"/>
      <c r="B1039" s="47" t="s">
        <v>528</v>
      </c>
    </row>
    <row r="1040" spans="1:5" ht="15.75" x14ac:dyDescent="0.25">
      <c r="A1040" s="48"/>
      <c r="B1040" s="47" t="s">
        <v>559</v>
      </c>
      <c r="C1040" s="97"/>
    </row>
    <row r="1043" spans="1:5" ht="26.1" customHeight="1" x14ac:dyDescent="0.2">
      <c r="A1043" s="21" t="s">
        <v>5</v>
      </c>
      <c r="B1043" s="22" t="s">
        <v>0</v>
      </c>
      <c r="C1043" s="98" t="s">
        <v>704</v>
      </c>
      <c r="D1043" s="98" t="s">
        <v>702</v>
      </c>
      <c r="E1043" s="104" t="s">
        <v>761</v>
      </c>
    </row>
    <row r="1044" spans="1:5" ht="26.1" customHeight="1" x14ac:dyDescent="0.2">
      <c r="A1044" s="24">
        <v>21</v>
      </c>
      <c r="B1044" s="6" t="s">
        <v>511</v>
      </c>
      <c r="C1044" s="99"/>
      <c r="D1044" s="100"/>
      <c r="E1044" s="102"/>
    </row>
    <row r="1045" spans="1:5" ht="26.1" customHeight="1" x14ac:dyDescent="0.2">
      <c r="A1045" s="24">
        <v>211</v>
      </c>
      <c r="B1045" s="28" t="s">
        <v>6</v>
      </c>
      <c r="C1045" s="101"/>
      <c r="D1045" s="101"/>
      <c r="E1045" s="102"/>
    </row>
    <row r="1046" spans="1:5" ht="26.1" customHeight="1" x14ac:dyDescent="0.2">
      <c r="A1046" s="29">
        <v>21101</v>
      </c>
      <c r="B1046" s="30" t="s">
        <v>22</v>
      </c>
      <c r="C1046" s="171">
        <v>22800</v>
      </c>
      <c r="D1046" s="99">
        <v>22800</v>
      </c>
      <c r="E1046" s="102">
        <f>D1046/12</f>
        <v>1900</v>
      </c>
    </row>
    <row r="1047" spans="1:5" ht="26.1" customHeight="1" x14ac:dyDescent="0.2">
      <c r="A1047" s="29">
        <v>21102</v>
      </c>
      <c r="B1047" s="30" t="s">
        <v>23</v>
      </c>
      <c r="C1047" s="171">
        <v>0</v>
      </c>
      <c r="D1047" s="99">
        <v>0</v>
      </c>
      <c r="E1047" s="102">
        <f>D1047/12</f>
        <v>0</v>
      </c>
    </row>
    <row r="1048" spans="1:5" ht="26.1" customHeight="1" x14ac:dyDescent="0.2">
      <c r="A1048" s="29">
        <v>21103</v>
      </c>
      <c r="B1048" s="30" t="s">
        <v>584</v>
      </c>
      <c r="C1048" s="171">
        <v>0</v>
      </c>
      <c r="D1048" s="99">
        <v>0</v>
      </c>
      <c r="E1048" s="102">
        <f>D1048/12</f>
        <v>0</v>
      </c>
    </row>
    <row r="1049" spans="1:5" ht="26.1" customHeight="1" x14ac:dyDescent="0.2">
      <c r="A1049" s="29">
        <v>21104</v>
      </c>
      <c r="B1049" s="30" t="s">
        <v>512</v>
      </c>
      <c r="C1049" s="171">
        <v>0</v>
      </c>
      <c r="D1049" s="99">
        <v>0</v>
      </c>
      <c r="E1049" s="102">
        <f>D1049/12</f>
        <v>0</v>
      </c>
    </row>
    <row r="1050" spans="1:5" ht="26.1" customHeight="1" x14ac:dyDescent="0.2">
      <c r="A1050" s="29">
        <v>21105</v>
      </c>
      <c r="B1050" s="30" t="s">
        <v>571</v>
      </c>
      <c r="C1050" s="171">
        <v>0</v>
      </c>
      <c r="D1050" s="99">
        <v>0</v>
      </c>
      <c r="E1050" s="102">
        <f>D1050/12</f>
        <v>0</v>
      </c>
    </row>
    <row r="1051" spans="1:5" ht="26.1" customHeight="1" x14ac:dyDescent="0.2">
      <c r="A1051" s="29"/>
      <c r="B1051" s="78" t="s">
        <v>352</v>
      </c>
      <c r="C1051" s="100">
        <f>SUM(C1046:C1050)</f>
        <v>22800</v>
      </c>
      <c r="D1051" s="100">
        <f>SUM(D1046:D1050)</f>
        <v>22800</v>
      </c>
      <c r="E1051" s="100">
        <f>SUM(E1046:E1050)</f>
        <v>1900</v>
      </c>
    </row>
    <row r="1052" spans="1:5" ht="26.1" customHeight="1" x14ac:dyDescent="0.2">
      <c r="A1052" s="24">
        <v>22</v>
      </c>
      <c r="B1052" s="25" t="s">
        <v>7</v>
      </c>
      <c r="C1052" s="99"/>
      <c r="D1052" s="100"/>
      <c r="E1052" s="102"/>
    </row>
    <row r="1053" spans="1:5" ht="26.1" customHeight="1" x14ac:dyDescent="0.2">
      <c r="A1053" s="24">
        <v>221</v>
      </c>
      <c r="B1053" s="28" t="s">
        <v>533</v>
      </c>
      <c r="C1053" s="99"/>
      <c r="D1053" s="100"/>
      <c r="E1053" s="102"/>
    </row>
    <row r="1054" spans="1:5" ht="26.1" customHeight="1" x14ac:dyDescent="0.2">
      <c r="A1054" s="26">
        <v>22101</v>
      </c>
      <c r="B1054" s="31" t="s">
        <v>16</v>
      </c>
      <c r="C1054" s="171">
        <v>3200.04</v>
      </c>
      <c r="D1054" s="102">
        <v>3200.04</v>
      </c>
      <c r="E1054" s="102">
        <f>D1054/12</f>
        <v>266.67</v>
      </c>
    </row>
    <row r="1055" spans="1:5" ht="26.1" customHeight="1" x14ac:dyDescent="0.2">
      <c r="A1055" s="26">
        <v>22102</v>
      </c>
      <c r="B1055" s="31" t="s">
        <v>513</v>
      </c>
      <c r="C1055" s="171">
        <v>3200.04</v>
      </c>
      <c r="D1055" s="102">
        <v>3200.04</v>
      </c>
      <c r="E1055" s="102">
        <f t="shared" ref="E1055:E1067" si="39">D1055/12</f>
        <v>266.67</v>
      </c>
    </row>
    <row r="1056" spans="1:5" ht="26.1" customHeight="1" x14ac:dyDescent="0.2">
      <c r="A1056" s="26">
        <v>22103</v>
      </c>
      <c r="B1056" s="31" t="s">
        <v>14</v>
      </c>
      <c r="C1056" s="171">
        <v>2804.04</v>
      </c>
      <c r="D1056" s="102">
        <v>2804.04</v>
      </c>
      <c r="E1056" s="102">
        <f t="shared" si="39"/>
        <v>233.67</v>
      </c>
    </row>
    <row r="1057" spans="1:5" ht="26.1" customHeight="1" x14ac:dyDescent="0.2">
      <c r="A1057" s="26">
        <v>22104</v>
      </c>
      <c r="B1057" s="31" t="s">
        <v>15</v>
      </c>
      <c r="C1057" s="171">
        <v>0</v>
      </c>
      <c r="D1057" s="102">
        <v>0</v>
      </c>
      <c r="E1057" s="102">
        <f t="shared" si="39"/>
        <v>0</v>
      </c>
    </row>
    <row r="1058" spans="1:5" ht="26.1" customHeight="1" x14ac:dyDescent="0.2">
      <c r="A1058" s="26">
        <v>22105</v>
      </c>
      <c r="B1058" s="31" t="s">
        <v>17</v>
      </c>
      <c r="C1058" s="171">
        <v>0</v>
      </c>
      <c r="D1058" s="102">
        <v>0</v>
      </c>
      <c r="E1058" s="102">
        <f t="shared" si="39"/>
        <v>0</v>
      </c>
    </row>
    <row r="1059" spans="1:5" ht="26.1" customHeight="1" x14ac:dyDescent="0.2">
      <c r="A1059" s="26">
        <v>22106</v>
      </c>
      <c r="B1059" s="31" t="s">
        <v>1</v>
      </c>
      <c r="C1059" s="171">
        <v>6000</v>
      </c>
      <c r="D1059" s="102">
        <v>6000</v>
      </c>
      <c r="E1059" s="102">
        <f t="shared" si="39"/>
        <v>500</v>
      </c>
    </row>
    <row r="1060" spans="1:5" ht="26.1" customHeight="1" x14ac:dyDescent="0.2">
      <c r="A1060" s="26">
        <v>22107</v>
      </c>
      <c r="B1060" s="31" t="s">
        <v>19</v>
      </c>
      <c r="C1060" s="171">
        <v>0</v>
      </c>
      <c r="D1060" s="102">
        <v>0</v>
      </c>
      <c r="E1060" s="102">
        <f t="shared" si="39"/>
        <v>0</v>
      </c>
    </row>
    <row r="1061" spans="1:5" ht="26.1" customHeight="1" x14ac:dyDescent="0.2">
      <c r="A1061" s="26">
        <v>22108</v>
      </c>
      <c r="B1061" s="31" t="s">
        <v>18</v>
      </c>
      <c r="C1061" s="171">
        <v>0</v>
      </c>
      <c r="D1061" s="102">
        <v>0</v>
      </c>
      <c r="E1061" s="102">
        <f t="shared" si="39"/>
        <v>0</v>
      </c>
    </row>
    <row r="1062" spans="1:5" ht="26.1" customHeight="1" x14ac:dyDescent="0.2">
      <c r="A1062" s="26">
        <v>22111</v>
      </c>
      <c r="B1062" s="31" t="s">
        <v>20</v>
      </c>
      <c r="C1062" s="171">
        <v>6400.08</v>
      </c>
      <c r="D1062" s="102">
        <v>6400.08</v>
      </c>
      <c r="E1062" s="102">
        <f t="shared" si="39"/>
        <v>533.34</v>
      </c>
    </row>
    <row r="1063" spans="1:5" ht="26.1" customHeight="1" x14ac:dyDescent="0.2">
      <c r="A1063" s="26">
        <v>22112</v>
      </c>
      <c r="B1063" s="31" t="s">
        <v>514</v>
      </c>
      <c r="C1063" s="171">
        <v>3999.96</v>
      </c>
      <c r="D1063" s="102">
        <v>3999.96</v>
      </c>
      <c r="E1063" s="102">
        <f t="shared" si="39"/>
        <v>333.33</v>
      </c>
    </row>
    <row r="1064" spans="1:5" ht="26.1" customHeight="1" x14ac:dyDescent="0.2">
      <c r="A1064" s="26">
        <v>22113</v>
      </c>
      <c r="B1064" s="31" t="s">
        <v>21</v>
      </c>
      <c r="C1064" s="171">
        <v>0</v>
      </c>
      <c r="D1064" s="102">
        <v>0</v>
      </c>
      <c r="E1064" s="102">
        <f t="shared" si="39"/>
        <v>0</v>
      </c>
    </row>
    <row r="1065" spans="1:5" ht="26.1" customHeight="1" x14ac:dyDescent="0.2">
      <c r="A1065" s="24">
        <v>222</v>
      </c>
      <c r="B1065" s="24" t="s">
        <v>8</v>
      </c>
      <c r="C1065" s="171">
        <v>0</v>
      </c>
      <c r="D1065" s="102">
        <v>0</v>
      </c>
      <c r="E1065" s="102">
        <f t="shared" si="39"/>
        <v>0</v>
      </c>
    </row>
    <row r="1066" spans="1:5" ht="26.1" customHeight="1" x14ac:dyDescent="0.2">
      <c r="A1066" s="26">
        <v>22201</v>
      </c>
      <c r="B1066" s="31" t="s">
        <v>515</v>
      </c>
      <c r="C1066" s="171">
        <v>4800</v>
      </c>
      <c r="D1066" s="102">
        <v>4800</v>
      </c>
      <c r="E1066" s="102">
        <f t="shared" si="39"/>
        <v>400</v>
      </c>
    </row>
    <row r="1067" spans="1:5" ht="26.1" customHeight="1" x14ac:dyDescent="0.2">
      <c r="A1067" s="26">
        <v>22202</v>
      </c>
      <c r="B1067" s="31" t="s">
        <v>516</v>
      </c>
      <c r="C1067" s="171">
        <v>1599.96</v>
      </c>
      <c r="D1067" s="102">
        <v>1599.96</v>
      </c>
      <c r="E1067" s="102">
        <f t="shared" si="39"/>
        <v>133.33000000000001</v>
      </c>
    </row>
    <row r="1068" spans="1:5" ht="26.1" customHeight="1" x14ac:dyDescent="0.2">
      <c r="A1068" s="26"/>
      <c r="B1068" s="80" t="s">
        <v>352</v>
      </c>
      <c r="C1068" s="103">
        <f>SUM(C1054:C1067)</f>
        <v>32004.119999999995</v>
      </c>
      <c r="D1068" s="103">
        <f>SUM(D1054:D1067)</f>
        <v>32004.119999999995</v>
      </c>
      <c r="E1068" s="103">
        <f>SUM(E1054:E1067)</f>
        <v>2667.0099999999998</v>
      </c>
    </row>
    <row r="1069" spans="1:5" ht="26.1" customHeight="1" x14ac:dyDescent="0.2">
      <c r="A1069" s="26"/>
      <c r="B1069" s="80" t="s">
        <v>358</v>
      </c>
      <c r="C1069" s="103">
        <f>C1068+C1051</f>
        <v>54804.119999999995</v>
      </c>
      <c r="D1069" s="103">
        <f>D1068+D1051</f>
        <v>54804.119999999995</v>
      </c>
      <c r="E1069" s="103">
        <f>E1068+E1051</f>
        <v>4567.01</v>
      </c>
    </row>
    <row r="1071" spans="1:5" x14ac:dyDescent="0.2">
      <c r="D1071" s="125"/>
      <c r="E1071" s="125">
        <v>36</v>
      </c>
    </row>
    <row r="1072" spans="1:5" ht="15.75" x14ac:dyDescent="0.25">
      <c r="A1072" s="45" t="s">
        <v>764</v>
      </c>
      <c r="B1072" s="46"/>
    </row>
    <row r="1073" spans="1:5" ht="15.75" x14ac:dyDescent="0.25">
      <c r="A1073" s="45"/>
      <c r="B1073" s="47" t="s">
        <v>529</v>
      </c>
      <c r="C1073" s="105"/>
    </row>
    <row r="1074" spans="1:5" ht="15.75" x14ac:dyDescent="0.25">
      <c r="A1074" s="48"/>
      <c r="B1074" s="47" t="s">
        <v>560</v>
      </c>
      <c r="C1074" s="106"/>
    </row>
    <row r="1076" spans="1:5" ht="27" customHeight="1" x14ac:dyDescent="0.2">
      <c r="A1076" s="21" t="s">
        <v>5</v>
      </c>
      <c r="B1076" s="22" t="s">
        <v>0</v>
      </c>
      <c r="C1076" s="98" t="s">
        <v>704</v>
      </c>
      <c r="D1076" s="98" t="s">
        <v>702</v>
      </c>
      <c r="E1076" s="104" t="s">
        <v>761</v>
      </c>
    </row>
    <row r="1077" spans="1:5" ht="26.45" customHeight="1" x14ac:dyDescent="0.2">
      <c r="A1077" s="24">
        <v>21</v>
      </c>
      <c r="B1077" s="6" t="s">
        <v>511</v>
      </c>
      <c r="C1077" s="99"/>
      <c r="D1077" s="100"/>
      <c r="E1077" s="102"/>
    </row>
    <row r="1078" spans="1:5" ht="26.45" customHeight="1" x14ac:dyDescent="0.2">
      <c r="A1078" s="24">
        <v>211</v>
      </c>
      <c r="B1078" s="28" t="s">
        <v>6</v>
      </c>
      <c r="C1078" s="101"/>
      <c r="D1078" s="101"/>
      <c r="E1078" s="102"/>
    </row>
    <row r="1079" spans="1:5" ht="26.45" customHeight="1" x14ac:dyDescent="0.2">
      <c r="A1079" s="29">
        <v>21101</v>
      </c>
      <c r="B1079" s="30" t="s">
        <v>22</v>
      </c>
      <c r="C1079" s="171">
        <v>210000</v>
      </c>
      <c r="D1079" s="99">
        <v>210000</v>
      </c>
      <c r="E1079" s="102">
        <f>D1079/12</f>
        <v>17500</v>
      </c>
    </row>
    <row r="1080" spans="1:5" ht="26.45" customHeight="1" x14ac:dyDescent="0.2">
      <c r="A1080" s="29">
        <v>21102</v>
      </c>
      <c r="B1080" s="30" t="s">
        <v>23</v>
      </c>
      <c r="C1080" s="171">
        <v>0</v>
      </c>
      <c r="D1080" s="99">
        <v>0</v>
      </c>
      <c r="E1080" s="102">
        <f>D1080/12</f>
        <v>0</v>
      </c>
    </row>
    <row r="1081" spans="1:5" ht="26.45" customHeight="1" x14ac:dyDescent="0.2">
      <c r="A1081" s="29">
        <v>21103</v>
      </c>
      <c r="B1081" s="30" t="s">
        <v>584</v>
      </c>
      <c r="C1081" s="171">
        <v>110400</v>
      </c>
      <c r="D1081" s="99">
        <v>110400</v>
      </c>
      <c r="E1081" s="102">
        <f>D1081/12</f>
        <v>9200</v>
      </c>
    </row>
    <row r="1082" spans="1:5" ht="26.45" customHeight="1" x14ac:dyDescent="0.2">
      <c r="A1082" s="29">
        <v>21104</v>
      </c>
      <c r="B1082" s="30" t="s">
        <v>512</v>
      </c>
      <c r="C1082" s="171">
        <v>0</v>
      </c>
      <c r="D1082" s="99">
        <v>0</v>
      </c>
      <c r="E1082" s="102">
        <f>D1082/12</f>
        <v>0</v>
      </c>
    </row>
    <row r="1083" spans="1:5" ht="26.45" customHeight="1" x14ac:dyDescent="0.2">
      <c r="A1083" s="29">
        <v>21105</v>
      </c>
      <c r="B1083" s="30" t="s">
        <v>571</v>
      </c>
      <c r="C1083" s="171">
        <v>12000</v>
      </c>
      <c r="D1083" s="99">
        <v>12000</v>
      </c>
      <c r="E1083" s="102">
        <f>D1083/12</f>
        <v>1000</v>
      </c>
    </row>
    <row r="1084" spans="1:5" ht="26.45" customHeight="1" x14ac:dyDescent="0.2">
      <c r="A1084" s="29"/>
      <c r="B1084" s="78" t="s">
        <v>352</v>
      </c>
      <c r="C1084" s="100">
        <f>SUM(C1079:C1083)</f>
        <v>332400</v>
      </c>
      <c r="D1084" s="100">
        <f>SUM(D1079:D1083)</f>
        <v>332400</v>
      </c>
      <c r="E1084" s="100">
        <f>SUM(E1079:E1083)</f>
        <v>27700</v>
      </c>
    </row>
    <row r="1085" spans="1:5" ht="26.45" customHeight="1" x14ac:dyDescent="0.2">
      <c r="A1085" s="24">
        <v>22</v>
      </c>
      <c r="B1085" s="25" t="s">
        <v>7</v>
      </c>
      <c r="C1085" s="99"/>
      <c r="D1085" s="100"/>
      <c r="E1085" s="102"/>
    </row>
    <row r="1086" spans="1:5" ht="26.45" customHeight="1" x14ac:dyDescent="0.2">
      <c r="A1086" s="24">
        <v>221</v>
      </c>
      <c r="B1086" s="28" t="s">
        <v>533</v>
      </c>
      <c r="C1086" s="99"/>
      <c r="D1086" s="100"/>
      <c r="E1086" s="102"/>
    </row>
    <row r="1087" spans="1:5" ht="26.45" customHeight="1" x14ac:dyDescent="0.2">
      <c r="A1087" s="26">
        <v>22101</v>
      </c>
      <c r="B1087" s="31" t="s">
        <v>16</v>
      </c>
      <c r="C1087" s="102">
        <v>0</v>
      </c>
      <c r="D1087" s="102">
        <v>0</v>
      </c>
      <c r="E1087" s="102">
        <f>D1087/12</f>
        <v>0</v>
      </c>
    </row>
    <row r="1088" spans="1:5" ht="26.45" customHeight="1" x14ac:dyDescent="0.2">
      <c r="A1088" s="26">
        <v>22102</v>
      </c>
      <c r="B1088" s="31" t="s">
        <v>513</v>
      </c>
      <c r="C1088" s="102">
        <v>0</v>
      </c>
      <c r="D1088" s="102">
        <v>0</v>
      </c>
      <c r="E1088" s="102">
        <f t="shared" ref="E1088:E1100" si="40">D1088/12</f>
        <v>0</v>
      </c>
    </row>
    <row r="1089" spans="1:5" ht="26.45" customHeight="1" x14ac:dyDescent="0.2">
      <c r="A1089" s="26">
        <v>22103</v>
      </c>
      <c r="B1089" s="31" t="s">
        <v>14</v>
      </c>
      <c r="C1089" s="102">
        <v>0</v>
      </c>
      <c r="D1089" s="102">
        <v>0</v>
      </c>
      <c r="E1089" s="102">
        <f t="shared" si="40"/>
        <v>0</v>
      </c>
    </row>
    <row r="1090" spans="1:5" ht="26.45" customHeight="1" x14ac:dyDescent="0.2">
      <c r="A1090" s="26">
        <v>22104</v>
      </c>
      <c r="B1090" s="31" t="s">
        <v>15</v>
      </c>
      <c r="C1090" s="102">
        <v>0</v>
      </c>
      <c r="D1090" s="102">
        <v>0</v>
      </c>
      <c r="E1090" s="102">
        <f t="shared" si="40"/>
        <v>0</v>
      </c>
    </row>
    <row r="1091" spans="1:5" ht="26.45" customHeight="1" x14ac:dyDescent="0.2">
      <c r="A1091" s="26">
        <v>22105</v>
      </c>
      <c r="B1091" s="31" t="s">
        <v>17</v>
      </c>
      <c r="C1091" s="102">
        <v>0</v>
      </c>
      <c r="D1091" s="102">
        <v>0</v>
      </c>
      <c r="E1091" s="102">
        <f t="shared" si="40"/>
        <v>0</v>
      </c>
    </row>
    <row r="1092" spans="1:5" ht="26.45" customHeight="1" x14ac:dyDescent="0.2">
      <c r="A1092" s="26">
        <v>22106</v>
      </c>
      <c r="B1092" s="31" t="s">
        <v>1</v>
      </c>
      <c r="C1092" s="171">
        <v>258000</v>
      </c>
      <c r="D1092" s="102">
        <v>258000</v>
      </c>
      <c r="E1092" s="102">
        <f t="shared" si="40"/>
        <v>21500</v>
      </c>
    </row>
    <row r="1093" spans="1:5" ht="26.45" customHeight="1" x14ac:dyDescent="0.2">
      <c r="A1093" s="26">
        <v>22107</v>
      </c>
      <c r="B1093" s="31" t="s">
        <v>19</v>
      </c>
      <c r="C1093" s="171">
        <v>0</v>
      </c>
      <c r="D1093" s="102">
        <v>0</v>
      </c>
      <c r="E1093" s="102">
        <f t="shared" si="40"/>
        <v>0</v>
      </c>
    </row>
    <row r="1094" spans="1:5" ht="26.45" customHeight="1" x14ac:dyDescent="0.2">
      <c r="A1094" s="26">
        <v>22108</v>
      </c>
      <c r="B1094" s="31" t="s">
        <v>18</v>
      </c>
      <c r="C1094" s="171">
        <v>0</v>
      </c>
      <c r="D1094" s="102">
        <v>0</v>
      </c>
      <c r="E1094" s="102">
        <f t="shared" si="40"/>
        <v>0</v>
      </c>
    </row>
    <row r="1095" spans="1:5" ht="26.45" customHeight="1" x14ac:dyDescent="0.2">
      <c r="A1095" s="26">
        <v>22111</v>
      </c>
      <c r="B1095" s="31" t="s">
        <v>20</v>
      </c>
      <c r="C1095" s="171">
        <v>0</v>
      </c>
      <c r="D1095" s="102">
        <v>0</v>
      </c>
      <c r="E1095" s="102">
        <f t="shared" si="40"/>
        <v>0</v>
      </c>
    </row>
    <row r="1096" spans="1:5" ht="26.45" customHeight="1" x14ac:dyDescent="0.2">
      <c r="A1096" s="26">
        <v>22112</v>
      </c>
      <c r="B1096" s="31" t="s">
        <v>514</v>
      </c>
      <c r="C1096" s="171">
        <v>39600</v>
      </c>
      <c r="D1096" s="102">
        <v>39600</v>
      </c>
      <c r="E1096" s="102">
        <f t="shared" si="40"/>
        <v>3300</v>
      </c>
    </row>
    <row r="1097" spans="1:5" ht="26.45" customHeight="1" x14ac:dyDescent="0.2">
      <c r="A1097" s="26">
        <v>22113</v>
      </c>
      <c r="B1097" s="31" t="s">
        <v>21</v>
      </c>
      <c r="C1097" s="102">
        <v>0</v>
      </c>
      <c r="D1097" s="102">
        <v>0</v>
      </c>
      <c r="E1097" s="102">
        <f t="shared" si="40"/>
        <v>0</v>
      </c>
    </row>
    <row r="1098" spans="1:5" ht="26.45" customHeight="1" x14ac:dyDescent="0.2">
      <c r="A1098" s="24">
        <v>222</v>
      </c>
      <c r="B1098" s="24" t="s">
        <v>8</v>
      </c>
      <c r="C1098" s="102">
        <v>0</v>
      </c>
      <c r="D1098" s="102">
        <v>0</v>
      </c>
      <c r="E1098" s="102">
        <f t="shared" si="40"/>
        <v>0</v>
      </c>
    </row>
    <row r="1099" spans="1:5" ht="26.45" customHeight="1" x14ac:dyDescent="0.2">
      <c r="A1099" s="26">
        <v>22201</v>
      </c>
      <c r="B1099" s="31" t="s">
        <v>515</v>
      </c>
      <c r="C1099" s="102">
        <v>0</v>
      </c>
      <c r="D1099" s="102">
        <v>0</v>
      </c>
      <c r="E1099" s="102">
        <f t="shared" si="40"/>
        <v>0</v>
      </c>
    </row>
    <row r="1100" spans="1:5" ht="26.45" customHeight="1" x14ac:dyDescent="0.2">
      <c r="A1100" s="26">
        <v>22202</v>
      </c>
      <c r="B1100" s="31" t="s">
        <v>516</v>
      </c>
      <c r="C1100" s="102">
        <v>0</v>
      </c>
      <c r="D1100" s="102">
        <v>0</v>
      </c>
      <c r="E1100" s="102">
        <f t="shared" si="40"/>
        <v>0</v>
      </c>
    </row>
    <row r="1101" spans="1:5" ht="26.45" customHeight="1" x14ac:dyDescent="0.2">
      <c r="A1101" s="27"/>
      <c r="B1101" s="80" t="s">
        <v>352</v>
      </c>
      <c r="C1101" s="103">
        <f>SUM(C1087:C1100)</f>
        <v>297600</v>
      </c>
      <c r="D1101" s="103">
        <f>SUM(D1087:D1100)</f>
        <v>297600</v>
      </c>
      <c r="E1101" s="103">
        <f>SUM(E1087:E1100)</f>
        <v>24800</v>
      </c>
    </row>
    <row r="1102" spans="1:5" ht="26.45" customHeight="1" x14ac:dyDescent="0.2">
      <c r="A1102" s="27"/>
      <c r="B1102" s="80" t="s">
        <v>358</v>
      </c>
      <c r="C1102" s="103">
        <f>C1101+C1084</f>
        <v>630000</v>
      </c>
      <c r="D1102" s="103">
        <f>D1101+D1084</f>
        <v>630000</v>
      </c>
      <c r="E1102" s="103">
        <f>E1101+E1084</f>
        <v>52500</v>
      </c>
    </row>
    <row r="1104" spans="1:5" x14ac:dyDescent="0.2">
      <c r="D1104" s="125"/>
      <c r="E1104" s="125">
        <v>37</v>
      </c>
    </row>
    <row r="1105" spans="1:5" ht="15.75" x14ac:dyDescent="0.25">
      <c r="A1105" s="45" t="s">
        <v>764</v>
      </c>
      <c r="B1105" s="46"/>
    </row>
    <row r="1106" spans="1:5" ht="15.75" x14ac:dyDescent="0.25">
      <c r="A1106" s="45"/>
      <c r="B1106" s="47" t="s">
        <v>771</v>
      </c>
    </row>
    <row r="1107" spans="1:5" ht="15.75" x14ac:dyDescent="0.25">
      <c r="A1107" s="48"/>
      <c r="B1107" s="47" t="s">
        <v>561</v>
      </c>
      <c r="C1107" s="97"/>
    </row>
    <row r="1110" spans="1:5" ht="26.1" customHeight="1" x14ac:dyDescent="0.2">
      <c r="A1110" s="21" t="s">
        <v>5</v>
      </c>
      <c r="B1110" s="22" t="s">
        <v>0</v>
      </c>
      <c r="C1110" s="98" t="s">
        <v>704</v>
      </c>
      <c r="D1110" s="98" t="s">
        <v>702</v>
      </c>
      <c r="E1110" s="104" t="s">
        <v>761</v>
      </c>
    </row>
    <row r="1111" spans="1:5" ht="26.1" customHeight="1" x14ac:dyDescent="0.2">
      <c r="A1111" s="24">
        <v>21</v>
      </c>
      <c r="B1111" s="6" t="s">
        <v>511</v>
      </c>
      <c r="C1111" s="99"/>
      <c r="D1111" s="100"/>
      <c r="E1111" s="102"/>
    </row>
    <row r="1112" spans="1:5" ht="26.1" customHeight="1" x14ac:dyDescent="0.2">
      <c r="A1112" s="24">
        <v>211</v>
      </c>
      <c r="B1112" s="28" t="s">
        <v>6</v>
      </c>
      <c r="C1112" s="101"/>
      <c r="D1112" s="101"/>
      <c r="E1112" s="102"/>
    </row>
    <row r="1113" spans="1:5" ht="26.1" customHeight="1" x14ac:dyDescent="0.2">
      <c r="A1113" s="29">
        <v>21101</v>
      </c>
      <c r="B1113" s="30" t="s">
        <v>22</v>
      </c>
      <c r="C1113" s="171">
        <v>9981</v>
      </c>
      <c r="D1113" s="99">
        <v>9981</v>
      </c>
      <c r="E1113" s="102">
        <f>D1113/12</f>
        <v>831.75</v>
      </c>
    </row>
    <row r="1114" spans="1:5" ht="26.1" customHeight="1" x14ac:dyDescent="0.2">
      <c r="A1114" s="29">
        <v>21102</v>
      </c>
      <c r="B1114" s="30" t="s">
        <v>23</v>
      </c>
      <c r="C1114" s="171">
        <v>0</v>
      </c>
      <c r="D1114" s="99">
        <v>0</v>
      </c>
      <c r="E1114" s="102">
        <f>D1114/12</f>
        <v>0</v>
      </c>
    </row>
    <row r="1115" spans="1:5" ht="26.1" customHeight="1" x14ac:dyDescent="0.2">
      <c r="A1115" s="29">
        <v>21103</v>
      </c>
      <c r="B1115" s="30" t="s">
        <v>584</v>
      </c>
      <c r="C1115" s="171">
        <v>4311.96</v>
      </c>
      <c r="D1115" s="99">
        <v>4311.96</v>
      </c>
      <c r="E1115" s="102">
        <f>D1115/12</f>
        <v>359.33</v>
      </c>
    </row>
    <row r="1116" spans="1:5" ht="26.1" customHeight="1" x14ac:dyDescent="0.2">
      <c r="A1116" s="29">
        <v>21104</v>
      </c>
      <c r="B1116" s="30" t="s">
        <v>512</v>
      </c>
      <c r="C1116" s="171">
        <v>0</v>
      </c>
      <c r="D1116" s="99">
        <v>0</v>
      </c>
      <c r="E1116" s="102">
        <f>D1116/12</f>
        <v>0</v>
      </c>
    </row>
    <row r="1117" spans="1:5" ht="26.1" customHeight="1" x14ac:dyDescent="0.2">
      <c r="A1117" s="29">
        <v>21105</v>
      </c>
      <c r="B1117" s="30" t="s">
        <v>571</v>
      </c>
      <c r="C1117" s="171">
        <v>0</v>
      </c>
      <c r="D1117" s="99">
        <v>0</v>
      </c>
      <c r="E1117" s="102">
        <f>D1117/12</f>
        <v>0</v>
      </c>
    </row>
    <row r="1118" spans="1:5" ht="26.1" customHeight="1" x14ac:dyDescent="0.2">
      <c r="A1118" s="29"/>
      <c r="B1118" s="78" t="s">
        <v>352</v>
      </c>
      <c r="C1118" s="100">
        <f>SUM(C1113:C1117)</f>
        <v>14292.96</v>
      </c>
      <c r="D1118" s="100">
        <f>SUM(D1113:D1117)</f>
        <v>14292.96</v>
      </c>
      <c r="E1118" s="100">
        <f>SUM(E1113:E1117)</f>
        <v>1191.08</v>
      </c>
    </row>
    <row r="1119" spans="1:5" ht="26.1" customHeight="1" x14ac:dyDescent="0.2">
      <c r="A1119" s="24">
        <v>22</v>
      </c>
      <c r="B1119" s="25" t="s">
        <v>7</v>
      </c>
      <c r="C1119" s="99"/>
      <c r="D1119" s="100"/>
      <c r="E1119" s="102"/>
    </row>
    <row r="1120" spans="1:5" ht="26.1" customHeight="1" x14ac:dyDescent="0.2">
      <c r="A1120" s="24">
        <v>221</v>
      </c>
      <c r="B1120" s="28" t="s">
        <v>533</v>
      </c>
      <c r="C1120" s="99"/>
      <c r="D1120" s="100"/>
      <c r="E1120" s="102"/>
    </row>
    <row r="1121" spans="1:5" ht="26.1" customHeight="1" x14ac:dyDescent="0.2">
      <c r="A1121" s="26">
        <v>22101</v>
      </c>
      <c r="B1121" s="31" t="s">
        <v>16</v>
      </c>
      <c r="C1121" s="171">
        <v>1599.96</v>
      </c>
      <c r="D1121" s="102">
        <v>1599.96</v>
      </c>
      <c r="E1121" s="102">
        <f>D1121/12</f>
        <v>133.33000000000001</v>
      </c>
    </row>
    <row r="1122" spans="1:5" ht="26.1" customHeight="1" x14ac:dyDescent="0.2">
      <c r="A1122" s="26">
        <v>22102</v>
      </c>
      <c r="B1122" s="31" t="s">
        <v>513</v>
      </c>
      <c r="C1122" s="171">
        <v>1599.96</v>
      </c>
      <c r="D1122" s="102">
        <v>1599.96</v>
      </c>
      <c r="E1122" s="102">
        <f t="shared" ref="E1122:E1134" si="41">D1122/12</f>
        <v>133.33000000000001</v>
      </c>
    </row>
    <row r="1123" spans="1:5" ht="26.1" customHeight="1" x14ac:dyDescent="0.2">
      <c r="A1123" s="26">
        <v>22103</v>
      </c>
      <c r="B1123" s="31" t="s">
        <v>14</v>
      </c>
      <c r="C1123" s="171">
        <v>1599.96</v>
      </c>
      <c r="D1123" s="102">
        <v>1599.96</v>
      </c>
      <c r="E1123" s="102">
        <f t="shared" si="41"/>
        <v>133.33000000000001</v>
      </c>
    </row>
    <row r="1124" spans="1:5" ht="26.1" customHeight="1" x14ac:dyDescent="0.2">
      <c r="A1124" s="26">
        <v>22104</v>
      </c>
      <c r="B1124" s="31" t="s">
        <v>15</v>
      </c>
      <c r="C1124" s="171">
        <v>0</v>
      </c>
      <c r="D1124" s="102">
        <v>0</v>
      </c>
      <c r="E1124" s="102">
        <f t="shared" si="41"/>
        <v>0</v>
      </c>
    </row>
    <row r="1125" spans="1:5" ht="26.1" customHeight="1" x14ac:dyDescent="0.2">
      <c r="A1125" s="26">
        <v>22105</v>
      </c>
      <c r="B1125" s="31" t="s">
        <v>17</v>
      </c>
      <c r="C1125" s="171">
        <v>0</v>
      </c>
      <c r="D1125" s="102">
        <v>0</v>
      </c>
      <c r="E1125" s="102">
        <f t="shared" si="41"/>
        <v>0</v>
      </c>
    </row>
    <row r="1126" spans="1:5" ht="26.1" customHeight="1" x14ac:dyDescent="0.2">
      <c r="A1126" s="26">
        <v>22106</v>
      </c>
      <c r="B1126" s="31" t="s">
        <v>1</v>
      </c>
      <c r="C1126" s="171">
        <v>11199.960000000001</v>
      </c>
      <c r="D1126" s="102">
        <v>11199.960000000001</v>
      </c>
      <c r="E1126" s="102">
        <f t="shared" si="41"/>
        <v>933.33</v>
      </c>
    </row>
    <row r="1127" spans="1:5" ht="26.1" customHeight="1" x14ac:dyDescent="0.2">
      <c r="A1127" s="26">
        <v>22107</v>
      </c>
      <c r="B1127" s="31" t="s">
        <v>19</v>
      </c>
      <c r="C1127" s="171">
        <v>0</v>
      </c>
      <c r="D1127" s="102">
        <v>0</v>
      </c>
      <c r="E1127" s="102">
        <f t="shared" si="41"/>
        <v>0</v>
      </c>
    </row>
    <row r="1128" spans="1:5" ht="26.1" customHeight="1" x14ac:dyDescent="0.2">
      <c r="A1128" s="26">
        <v>22108</v>
      </c>
      <c r="B1128" s="31" t="s">
        <v>18</v>
      </c>
      <c r="C1128" s="171">
        <v>0</v>
      </c>
      <c r="D1128" s="102">
        <v>0</v>
      </c>
      <c r="E1128" s="102">
        <f t="shared" si="41"/>
        <v>0</v>
      </c>
    </row>
    <row r="1129" spans="1:5" ht="26.1" customHeight="1" x14ac:dyDescent="0.2">
      <c r="A1129" s="26">
        <v>22111</v>
      </c>
      <c r="B1129" s="31" t="s">
        <v>20</v>
      </c>
      <c r="C1129" s="171">
        <v>4800</v>
      </c>
      <c r="D1129" s="102">
        <v>4800</v>
      </c>
      <c r="E1129" s="102">
        <f t="shared" si="41"/>
        <v>400</v>
      </c>
    </row>
    <row r="1130" spans="1:5" ht="26.1" customHeight="1" x14ac:dyDescent="0.2">
      <c r="A1130" s="26">
        <v>22112</v>
      </c>
      <c r="B1130" s="31" t="s">
        <v>514</v>
      </c>
      <c r="C1130" s="171">
        <v>6399.9600000000009</v>
      </c>
      <c r="D1130" s="102">
        <v>6399.9600000000009</v>
      </c>
      <c r="E1130" s="102">
        <f t="shared" si="41"/>
        <v>533.33000000000004</v>
      </c>
    </row>
    <row r="1131" spans="1:5" ht="26.1" customHeight="1" x14ac:dyDescent="0.2">
      <c r="A1131" s="26">
        <v>22113</v>
      </c>
      <c r="B1131" s="31" t="s">
        <v>21</v>
      </c>
      <c r="C1131" s="171">
        <v>0</v>
      </c>
      <c r="D1131" s="102">
        <v>0</v>
      </c>
      <c r="E1131" s="102">
        <f t="shared" si="41"/>
        <v>0</v>
      </c>
    </row>
    <row r="1132" spans="1:5" ht="26.1" customHeight="1" x14ac:dyDescent="0.2">
      <c r="A1132" s="24">
        <v>222</v>
      </c>
      <c r="B1132" s="24" t="s">
        <v>8</v>
      </c>
      <c r="C1132" s="171">
        <v>0</v>
      </c>
      <c r="D1132" s="102">
        <v>0</v>
      </c>
      <c r="E1132" s="102">
        <f t="shared" si="41"/>
        <v>0</v>
      </c>
    </row>
    <row r="1133" spans="1:5" ht="26.1" customHeight="1" x14ac:dyDescent="0.2">
      <c r="A1133" s="26">
        <v>22201</v>
      </c>
      <c r="B1133" s="31" t="s">
        <v>515</v>
      </c>
      <c r="C1133" s="171">
        <v>3199.92</v>
      </c>
      <c r="D1133" s="102">
        <v>3199.92</v>
      </c>
      <c r="E1133" s="102">
        <f t="shared" si="41"/>
        <v>266.66000000000003</v>
      </c>
    </row>
    <row r="1134" spans="1:5" ht="26.1" customHeight="1" x14ac:dyDescent="0.2">
      <c r="A1134" s="26">
        <v>22202</v>
      </c>
      <c r="B1134" s="31" t="s">
        <v>516</v>
      </c>
      <c r="C1134" s="171">
        <v>1599.96</v>
      </c>
      <c r="D1134" s="102">
        <v>1599.96</v>
      </c>
      <c r="E1134" s="102">
        <f t="shared" si="41"/>
        <v>133.33000000000001</v>
      </c>
    </row>
    <row r="1135" spans="1:5" ht="26.1" customHeight="1" x14ac:dyDescent="0.2">
      <c r="A1135" s="27"/>
      <c r="B1135" s="80" t="s">
        <v>352</v>
      </c>
      <c r="C1135" s="103">
        <f>SUM(C1121:C1134)</f>
        <v>31999.68</v>
      </c>
      <c r="D1135" s="103">
        <f>SUM(D1121:D1134)</f>
        <v>31999.68</v>
      </c>
      <c r="E1135" s="103">
        <f>SUM(E1121:E1134)</f>
        <v>2666.64</v>
      </c>
    </row>
    <row r="1136" spans="1:5" ht="26.1" customHeight="1" x14ac:dyDescent="0.2">
      <c r="A1136" s="27"/>
      <c r="B1136" s="80" t="s">
        <v>358</v>
      </c>
      <c r="C1136" s="103">
        <f>C1135+C1118</f>
        <v>46292.639999999999</v>
      </c>
      <c r="D1136" s="103">
        <f>D1135+D1118</f>
        <v>46292.639999999999</v>
      </c>
      <c r="E1136" s="103">
        <f>E1135+E1118</f>
        <v>3857.72</v>
      </c>
    </row>
    <row r="1138" spans="1:5" x14ac:dyDescent="0.2">
      <c r="D1138" s="125"/>
      <c r="E1138" s="125">
        <v>38</v>
      </c>
    </row>
    <row r="1139" spans="1:5" ht="15.75" x14ac:dyDescent="0.25">
      <c r="A1139" s="45" t="s">
        <v>764</v>
      </c>
      <c r="B1139" s="46"/>
    </row>
    <row r="1140" spans="1:5" ht="15.75" x14ac:dyDescent="0.25">
      <c r="A1140" s="45"/>
      <c r="B1140" s="47" t="s">
        <v>770</v>
      </c>
    </row>
    <row r="1141" spans="1:5" ht="15.75" x14ac:dyDescent="0.25">
      <c r="A1141" s="48"/>
      <c r="B1141" s="47" t="s">
        <v>754</v>
      </c>
      <c r="C1141" s="97"/>
    </row>
    <row r="1143" spans="1:5" ht="26.1" customHeight="1" x14ac:dyDescent="0.2">
      <c r="A1143" s="21" t="s">
        <v>5</v>
      </c>
      <c r="B1143" s="22" t="s">
        <v>0</v>
      </c>
      <c r="C1143" s="98" t="s">
        <v>704</v>
      </c>
      <c r="D1143" s="98" t="s">
        <v>702</v>
      </c>
      <c r="E1143" s="104" t="s">
        <v>761</v>
      </c>
    </row>
    <row r="1144" spans="1:5" ht="26.45" customHeight="1" x14ac:dyDescent="0.2">
      <c r="A1144" s="24">
        <v>21</v>
      </c>
      <c r="B1144" s="6" t="s">
        <v>511</v>
      </c>
      <c r="C1144" s="99"/>
      <c r="D1144" s="100"/>
      <c r="E1144" s="102"/>
    </row>
    <row r="1145" spans="1:5" ht="26.45" customHeight="1" x14ac:dyDescent="0.2">
      <c r="A1145" s="24">
        <v>211</v>
      </c>
      <c r="B1145" s="28" t="s">
        <v>6</v>
      </c>
      <c r="C1145" s="101"/>
      <c r="D1145" s="101"/>
      <c r="E1145" s="102"/>
    </row>
    <row r="1146" spans="1:5" ht="26.45" customHeight="1" x14ac:dyDescent="0.2">
      <c r="A1146" s="29">
        <v>21101</v>
      </c>
      <c r="B1146" s="30" t="s">
        <v>22</v>
      </c>
      <c r="C1146" s="171">
        <v>14380.439999999999</v>
      </c>
      <c r="D1146" s="99">
        <v>14380.439999999999</v>
      </c>
      <c r="E1146" s="102">
        <f>D1146/12</f>
        <v>1198.3699999999999</v>
      </c>
    </row>
    <row r="1147" spans="1:5" ht="26.45" customHeight="1" x14ac:dyDescent="0.2">
      <c r="A1147" s="29">
        <v>21102</v>
      </c>
      <c r="B1147" s="30" t="s">
        <v>23</v>
      </c>
      <c r="C1147" s="171">
        <v>0</v>
      </c>
      <c r="D1147" s="99">
        <v>0</v>
      </c>
      <c r="E1147" s="102">
        <f>D1147/12</f>
        <v>0</v>
      </c>
    </row>
    <row r="1148" spans="1:5" ht="26.45" customHeight="1" x14ac:dyDescent="0.2">
      <c r="A1148" s="29">
        <v>21103</v>
      </c>
      <c r="B1148" s="30" t="s">
        <v>584</v>
      </c>
      <c r="C1148" s="171">
        <v>8936.0399999999991</v>
      </c>
      <c r="D1148" s="99">
        <v>8936.0399999999991</v>
      </c>
      <c r="E1148" s="102">
        <f>D1148/12</f>
        <v>744.67</v>
      </c>
    </row>
    <row r="1149" spans="1:5" ht="26.45" customHeight="1" x14ac:dyDescent="0.2">
      <c r="A1149" s="29">
        <v>21104</v>
      </c>
      <c r="B1149" s="30" t="s">
        <v>512</v>
      </c>
      <c r="C1149" s="171">
        <v>0</v>
      </c>
      <c r="D1149" s="99">
        <v>0</v>
      </c>
      <c r="E1149" s="102">
        <f>D1149/12</f>
        <v>0</v>
      </c>
    </row>
    <row r="1150" spans="1:5" ht="26.45" customHeight="1" x14ac:dyDescent="0.2">
      <c r="A1150" s="29">
        <v>21105</v>
      </c>
      <c r="B1150" s="30" t="s">
        <v>571</v>
      </c>
      <c r="C1150" s="171">
        <v>0</v>
      </c>
      <c r="D1150" s="99">
        <v>0</v>
      </c>
      <c r="E1150" s="102">
        <f>D1150/12</f>
        <v>0</v>
      </c>
    </row>
    <row r="1151" spans="1:5" ht="26.45" customHeight="1" x14ac:dyDescent="0.2">
      <c r="A1151" s="29"/>
      <c r="B1151" s="78" t="s">
        <v>352</v>
      </c>
      <c r="C1151" s="100">
        <f>SUM(C1146:C1150)</f>
        <v>23316.479999999996</v>
      </c>
      <c r="D1151" s="100">
        <f>SUM(D1146:D1150)</f>
        <v>23316.479999999996</v>
      </c>
      <c r="E1151" s="100">
        <f>SUM(E1146:E1150)</f>
        <v>1943.04</v>
      </c>
    </row>
    <row r="1152" spans="1:5" ht="26.45" customHeight="1" x14ac:dyDescent="0.2">
      <c r="A1152" s="24">
        <v>22</v>
      </c>
      <c r="B1152" s="25" t="s">
        <v>7</v>
      </c>
      <c r="C1152" s="99"/>
      <c r="D1152" s="100"/>
      <c r="E1152" s="102"/>
    </row>
    <row r="1153" spans="1:5" ht="26.45" customHeight="1" x14ac:dyDescent="0.2">
      <c r="A1153" s="24">
        <v>221</v>
      </c>
      <c r="B1153" s="28" t="s">
        <v>533</v>
      </c>
      <c r="C1153" s="99"/>
      <c r="D1153" s="100"/>
      <c r="E1153" s="102"/>
    </row>
    <row r="1154" spans="1:5" ht="26.45" customHeight="1" x14ac:dyDescent="0.2">
      <c r="A1154" s="26">
        <v>22101</v>
      </c>
      <c r="B1154" s="31" t="s">
        <v>16</v>
      </c>
      <c r="C1154" s="171">
        <v>3000</v>
      </c>
      <c r="D1154" s="102">
        <v>3000</v>
      </c>
      <c r="E1154" s="102">
        <f>D1154/12</f>
        <v>250</v>
      </c>
    </row>
    <row r="1155" spans="1:5" ht="26.45" customHeight="1" x14ac:dyDescent="0.2">
      <c r="A1155" s="26">
        <v>22102</v>
      </c>
      <c r="B1155" s="31" t="s">
        <v>513</v>
      </c>
      <c r="C1155" s="171">
        <v>6600</v>
      </c>
      <c r="D1155" s="102">
        <v>6600</v>
      </c>
      <c r="E1155" s="102">
        <f t="shared" ref="E1155:E1167" si="42">D1155/12</f>
        <v>550</v>
      </c>
    </row>
    <row r="1156" spans="1:5" ht="26.45" customHeight="1" x14ac:dyDescent="0.2">
      <c r="A1156" s="26">
        <v>22103</v>
      </c>
      <c r="B1156" s="31" t="s">
        <v>14</v>
      </c>
      <c r="C1156" s="171">
        <v>23142</v>
      </c>
      <c r="D1156" s="102">
        <v>34284</v>
      </c>
      <c r="E1156" s="102">
        <f t="shared" si="42"/>
        <v>2857</v>
      </c>
    </row>
    <row r="1157" spans="1:5" ht="26.45" customHeight="1" x14ac:dyDescent="0.2">
      <c r="A1157" s="26">
        <v>22104</v>
      </c>
      <c r="B1157" s="31" t="s">
        <v>15</v>
      </c>
      <c r="C1157" s="171">
        <v>0</v>
      </c>
      <c r="D1157" s="102">
        <v>0</v>
      </c>
      <c r="E1157" s="102">
        <f t="shared" si="42"/>
        <v>0</v>
      </c>
    </row>
    <row r="1158" spans="1:5" ht="26.45" customHeight="1" x14ac:dyDescent="0.2">
      <c r="A1158" s="26">
        <v>22105</v>
      </c>
      <c r="B1158" s="31" t="s">
        <v>17</v>
      </c>
      <c r="C1158" s="171">
        <v>0</v>
      </c>
      <c r="D1158" s="102">
        <v>0</v>
      </c>
      <c r="E1158" s="102">
        <f t="shared" si="42"/>
        <v>0</v>
      </c>
    </row>
    <row r="1159" spans="1:5" ht="26.45" customHeight="1" x14ac:dyDescent="0.2">
      <c r="A1159" s="26">
        <v>22106</v>
      </c>
      <c r="B1159" s="31" t="s">
        <v>1</v>
      </c>
      <c r="C1159" s="171">
        <v>18000</v>
      </c>
      <c r="D1159" s="102">
        <v>18000</v>
      </c>
      <c r="E1159" s="102">
        <f t="shared" si="42"/>
        <v>1500</v>
      </c>
    </row>
    <row r="1160" spans="1:5" ht="26.45" customHeight="1" x14ac:dyDescent="0.2">
      <c r="A1160" s="26">
        <v>22107</v>
      </c>
      <c r="B1160" s="31" t="s">
        <v>19</v>
      </c>
      <c r="C1160" s="171">
        <v>0</v>
      </c>
      <c r="D1160" s="102">
        <v>0</v>
      </c>
      <c r="E1160" s="102">
        <f t="shared" si="42"/>
        <v>0</v>
      </c>
    </row>
    <row r="1161" spans="1:5" ht="26.45" customHeight="1" x14ac:dyDescent="0.2">
      <c r="A1161" s="26">
        <v>22108</v>
      </c>
      <c r="B1161" s="31" t="s">
        <v>18</v>
      </c>
      <c r="C1161" s="171">
        <v>0</v>
      </c>
      <c r="D1161" s="102">
        <v>0</v>
      </c>
      <c r="E1161" s="102">
        <f t="shared" si="42"/>
        <v>0</v>
      </c>
    </row>
    <row r="1162" spans="1:5" ht="26.45" customHeight="1" x14ac:dyDescent="0.2">
      <c r="A1162" s="26">
        <v>22111</v>
      </c>
      <c r="B1162" s="31" t="s">
        <v>20</v>
      </c>
      <c r="C1162" s="171">
        <v>7800</v>
      </c>
      <c r="D1162" s="102">
        <v>9600</v>
      </c>
      <c r="E1162" s="102">
        <f t="shared" si="42"/>
        <v>800</v>
      </c>
    </row>
    <row r="1163" spans="1:5" ht="26.45" customHeight="1" x14ac:dyDescent="0.2">
      <c r="A1163" s="26">
        <v>22112</v>
      </c>
      <c r="B1163" s="31" t="s">
        <v>514</v>
      </c>
      <c r="C1163" s="171">
        <v>12000</v>
      </c>
      <c r="D1163" s="102">
        <v>14400</v>
      </c>
      <c r="E1163" s="102">
        <f t="shared" si="42"/>
        <v>1200</v>
      </c>
    </row>
    <row r="1164" spans="1:5" ht="26.45" customHeight="1" x14ac:dyDescent="0.2">
      <c r="A1164" s="26">
        <v>22113</v>
      </c>
      <c r="B1164" s="31" t="s">
        <v>21</v>
      </c>
      <c r="C1164" s="171">
        <v>0</v>
      </c>
      <c r="D1164" s="102">
        <v>0</v>
      </c>
      <c r="E1164" s="102">
        <f t="shared" si="42"/>
        <v>0</v>
      </c>
    </row>
    <row r="1165" spans="1:5" ht="26.45" customHeight="1" x14ac:dyDescent="0.2">
      <c r="A1165" s="24">
        <v>222</v>
      </c>
      <c r="B1165" s="24" t="s">
        <v>8</v>
      </c>
      <c r="C1165" s="171">
        <v>0</v>
      </c>
      <c r="D1165" s="102">
        <v>0</v>
      </c>
      <c r="E1165" s="102">
        <f t="shared" si="42"/>
        <v>0</v>
      </c>
    </row>
    <row r="1166" spans="1:5" ht="26.45" customHeight="1" x14ac:dyDescent="0.2">
      <c r="A1166" s="26">
        <v>22201</v>
      </c>
      <c r="B1166" s="31" t="s">
        <v>515</v>
      </c>
      <c r="C1166" s="171">
        <v>4800</v>
      </c>
      <c r="D1166" s="102">
        <v>7200</v>
      </c>
      <c r="E1166" s="102">
        <f t="shared" si="42"/>
        <v>600</v>
      </c>
    </row>
    <row r="1167" spans="1:5" ht="26.45" customHeight="1" x14ac:dyDescent="0.2">
      <c r="A1167" s="26">
        <v>22202</v>
      </c>
      <c r="B1167" s="31" t="s">
        <v>516</v>
      </c>
      <c r="C1167" s="171">
        <v>3000</v>
      </c>
      <c r="D1167" s="102">
        <v>3600</v>
      </c>
      <c r="E1167" s="102">
        <f t="shared" si="42"/>
        <v>300</v>
      </c>
    </row>
    <row r="1168" spans="1:5" ht="26.45" customHeight="1" x14ac:dyDescent="0.2">
      <c r="A1168" s="27"/>
      <c r="B1168" s="80" t="s">
        <v>352</v>
      </c>
      <c r="C1168" s="103">
        <f>SUM(C1154:C1167)</f>
        <v>78342</v>
      </c>
      <c r="D1168" s="103">
        <f>SUM(D1154:D1167)</f>
        <v>96684</v>
      </c>
      <c r="E1168" s="103">
        <f>SUM(E1154:E1167)</f>
        <v>8057</v>
      </c>
    </row>
    <row r="1169" spans="1:5" ht="26.45" customHeight="1" x14ac:dyDescent="0.2">
      <c r="A1169" s="27"/>
      <c r="B1169" s="80" t="s">
        <v>358</v>
      </c>
      <c r="C1169" s="103">
        <f>C1168+C1151</f>
        <v>101658.48</v>
      </c>
      <c r="D1169" s="103">
        <f>D1168+D1151</f>
        <v>120000.48</v>
      </c>
      <c r="E1169" s="103">
        <f>E1168+E1151</f>
        <v>10000.040000000001</v>
      </c>
    </row>
    <row r="1171" spans="1:5" x14ac:dyDescent="0.2">
      <c r="D1171" s="125"/>
      <c r="E1171" s="125">
        <v>39</v>
      </c>
    </row>
    <row r="1172" spans="1:5" ht="15.75" x14ac:dyDescent="0.25">
      <c r="A1172" s="45" t="s">
        <v>764</v>
      </c>
      <c r="B1172" s="46"/>
    </row>
    <row r="1173" spans="1:5" ht="15.75" x14ac:dyDescent="0.25">
      <c r="A1173" s="45"/>
      <c r="B1173" s="47" t="s">
        <v>530</v>
      </c>
    </row>
    <row r="1174" spans="1:5" ht="15.75" x14ac:dyDescent="0.25">
      <c r="A1174" s="48"/>
      <c r="B1174" s="47" t="s">
        <v>753</v>
      </c>
      <c r="C1174" s="97"/>
    </row>
    <row r="1177" spans="1:5" ht="26.1" customHeight="1" x14ac:dyDescent="0.2">
      <c r="A1177" s="21" t="s">
        <v>5</v>
      </c>
      <c r="B1177" s="22" t="s">
        <v>0</v>
      </c>
      <c r="C1177" s="98" t="s">
        <v>704</v>
      </c>
      <c r="D1177" s="98" t="s">
        <v>702</v>
      </c>
      <c r="E1177" s="104" t="s">
        <v>761</v>
      </c>
    </row>
    <row r="1178" spans="1:5" ht="26.1" customHeight="1" x14ac:dyDescent="0.2">
      <c r="A1178" s="24">
        <v>21</v>
      </c>
      <c r="B1178" s="6" t="s">
        <v>511</v>
      </c>
      <c r="C1178" s="99"/>
      <c r="D1178" s="100"/>
      <c r="E1178" s="102"/>
    </row>
    <row r="1179" spans="1:5" ht="26.1" customHeight="1" x14ac:dyDescent="0.2">
      <c r="A1179" s="24">
        <v>211</v>
      </c>
      <c r="B1179" s="28" t="s">
        <v>6</v>
      </c>
      <c r="C1179" s="101"/>
      <c r="D1179" s="101"/>
      <c r="E1179" s="102"/>
    </row>
    <row r="1180" spans="1:5" ht="26.1" customHeight="1" x14ac:dyDescent="0.2">
      <c r="A1180" s="29">
        <v>21101</v>
      </c>
      <c r="B1180" s="30" t="s">
        <v>22</v>
      </c>
      <c r="C1180" s="171">
        <v>8525.52</v>
      </c>
      <c r="D1180" s="99">
        <v>8525.52</v>
      </c>
      <c r="E1180" s="102">
        <f>D1180/12</f>
        <v>710.46</v>
      </c>
    </row>
    <row r="1181" spans="1:5" ht="26.1" customHeight="1" x14ac:dyDescent="0.2">
      <c r="A1181" s="29">
        <v>21102</v>
      </c>
      <c r="B1181" s="30" t="s">
        <v>23</v>
      </c>
      <c r="C1181" s="171">
        <v>0</v>
      </c>
      <c r="D1181" s="99">
        <v>0</v>
      </c>
      <c r="E1181" s="102">
        <f>D1181/12</f>
        <v>0</v>
      </c>
    </row>
    <row r="1182" spans="1:5" ht="26.1" customHeight="1" x14ac:dyDescent="0.2">
      <c r="A1182" s="29">
        <v>21103</v>
      </c>
      <c r="B1182" s="30" t="s">
        <v>584</v>
      </c>
      <c r="C1182" s="171">
        <v>3247.92</v>
      </c>
      <c r="D1182" s="99">
        <v>3247.92</v>
      </c>
      <c r="E1182" s="102">
        <f>D1182/12</f>
        <v>270.66000000000003</v>
      </c>
    </row>
    <row r="1183" spans="1:5" ht="26.1" customHeight="1" x14ac:dyDescent="0.2">
      <c r="A1183" s="29">
        <v>21104</v>
      </c>
      <c r="B1183" s="30" t="s">
        <v>512</v>
      </c>
      <c r="C1183" s="171">
        <v>0</v>
      </c>
      <c r="D1183" s="99">
        <v>0</v>
      </c>
      <c r="E1183" s="102">
        <f>D1183/12</f>
        <v>0</v>
      </c>
    </row>
    <row r="1184" spans="1:5" ht="26.1" customHeight="1" x14ac:dyDescent="0.2">
      <c r="A1184" s="29">
        <v>21105</v>
      </c>
      <c r="B1184" s="30" t="s">
        <v>571</v>
      </c>
      <c r="C1184" s="171">
        <v>0</v>
      </c>
      <c r="D1184" s="99">
        <v>0</v>
      </c>
      <c r="E1184" s="102">
        <f>D1184/12</f>
        <v>0</v>
      </c>
    </row>
    <row r="1185" spans="1:5" ht="26.1" customHeight="1" x14ac:dyDescent="0.2">
      <c r="A1185" s="29"/>
      <c r="B1185" s="78" t="s">
        <v>352</v>
      </c>
      <c r="C1185" s="100">
        <f>SUM(C1180:C1184)</f>
        <v>11773.44</v>
      </c>
      <c r="D1185" s="100">
        <f>SUM(D1180:D1184)</f>
        <v>11773.44</v>
      </c>
      <c r="E1185" s="100">
        <f>SUM(E1180:E1184)</f>
        <v>981.12000000000012</v>
      </c>
    </row>
    <row r="1186" spans="1:5" ht="26.1" customHeight="1" x14ac:dyDescent="0.2">
      <c r="A1186" s="24">
        <v>22</v>
      </c>
      <c r="B1186" s="25" t="s">
        <v>7</v>
      </c>
      <c r="C1186" s="99"/>
      <c r="D1186" s="100"/>
      <c r="E1186" s="102"/>
    </row>
    <row r="1187" spans="1:5" ht="26.1" customHeight="1" x14ac:dyDescent="0.2">
      <c r="A1187" s="24">
        <v>221</v>
      </c>
      <c r="B1187" s="28" t="s">
        <v>533</v>
      </c>
      <c r="C1187" s="99"/>
      <c r="D1187" s="100"/>
      <c r="E1187" s="102"/>
    </row>
    <row r="1188" spans="1:5" ht="26.1" customHeight="1" x14ac:dyDescent="0.2">
      <c r="A1188" s="26">
        <v>22101</v>
      </c>
      <c r="B1188" s="31" t="s">
        <v>16</v>
      </c>
      <c r="C1188" s="171">
        <v>2400</v>
      </c>
      <c r="D1188" s="102">
        <v>2400</v>
      </c>
      <c r="E1188" s="102">
        <f>D1188/12</f>
        <v>200</v>
      </c>
    </row>
    <row r="1189" spans="1:5" ht="26.1" customHeight="1" x14ac:dyDescent="0.2">
      <c r="A1189" s="26">
        <v>22102</v>
      </c>
      <c r="B1189" s="31" t="s">
        <v>513</v>
      </c>
      <c r="C1189" s="171">
        <v>2400</v>
      </c>
      <c r="D1189" s="102">
        <v>2400</v>
      </c>
      <c r="E1189" s="102">
        <f t="shared" ref="E1189:E1201" si="43">D1189/12</f>
        <v>200</v>
      </c>
    </row>
    <row r="1190" spans="1:5" ht="26.1" customHeight="1" x14ac:dyDescent="0.2">
      <c r="A1190" s="26">
        <v>22103</v>
      </c>
      <c r="B1190" s="31" t="s">
        <v>14</v>
      </c>
      <c r="C1190" s="171">
        <v>4800</v>
      </c>
      <c r="D1190" s="102">
        <v>4800</v>
      </c>
      <c r="E1190" s="102">
        <f t="shared" si="43"/>
        <v>400</v>
      </c>
    </row>
    <row r="1191" spans="1:5" ht="26.1" customHeight="1" x14ac:dyDescent="0.2">
      <c r="A1191" s="26">
        <v>22104</v>
      </c>
      <c r="B1191" s="31" t="s">
        <v>15</v>
      </c>
      <c r="C1191" s="171">
        <v>0</v>
      </c>
      <c r="D1191" s="102">
        <v>0</v>
      </c>
      <c r="E1191" s="102">
        <f t="shared" si="43"/>
        <v>0</v>
      </c>
    </row>
    <row r="1192" spans="1:5" ht="26.1" customHeight="1" x14ac:dyDescent="0.2">
      <c r="A1192" s="26">
        <v>22105</v>
      </c>
      <c r="B1192" s="31" t="s">
        <v>17</v>
      </c>
      <c r="C1192" s="171">
        <v>0</v>
      </c>
      <c r="D1192" s="102">
        <v>0</v>
      </c>
      <c r="E1192" s="102">
        <f t="shared" si="43"/>
        <v>0</v>
      </c>
    </row>
    <row r="1193" spans="1:5" ht="26.1" customHeight="1" x14ac:dyDescent="0.2">
      <c r="A1193" s="26">
        <v>22106</v>
      </c>
      <c r="B1193" s="31" t="s">
        <v>1</v>
      </c>
      <c r="C1193" s="171">
        <v>0</v>
      </c>
      <c r="D1193" s="102">
        <v>0</v>
      </c>
      <c r="E1193" s="102">
        <f t="shared" si="43"/>
        <v>0</v>
      </c>
    </row>
    <row r="1194" spans="1:5" ht="26.1" customHeight="1" x14ac:dyDescent="0.2">
      <c r="A1194" s="26">
        <v>22107</v>
      </c>
      <c r="B1194" s="31" t="s">
        <v>19</v>
      </c>
      <c r="C1194" s="171">
        <v>0</v>
      </c>
      <c r="D1194" s="102">
        <v>0</v>
      </c>
      <c r="E1194" s="102">
        <f t="shared" si="43"/>
        <v>0</v>
      </c>
    </row>
    <row r="1195" spans="1:5" ht="26.1" customHeight="1" x14ac:dyDescent="0.2">
      <c r="A1195" s="26">
        <v>22108</v>
      </c>
      <c r="B1195" s="31" t="s">
        <v>18</v>
      </c>
      <c r="C1195" s="171">
        <v>0</v>
      </c>
      <c r="D1195" s="102">
        <v>0</v>
      </c>
      <c r="E1195" s="102">
        <f t="shared" si="43"/>
        <v>0</v>
      </c>
    </row>
    <row r="1196" spans="1:5" ht="26.1" customHeight="1" x14ac:dyDescent="0.2">
      <c r="A1196" s="26">
        <v>22111</v>
      </c>
      <c r="B1196" s="31" t="s">
        <v>20</v>
      </c>
      <c r="C1196" s="171">
        <v>2400</v>
      </c>
      <c r="D1196" s="102">
        <v>2400</v>
      </c>
      <c r="E1196" s="102">
        <f t="shared" si="43"/>
        <v>200</v>
      </c>
    </row>
    <row r="1197" spans="1:5" ht="26.1" customHeight="1" x14ac:dyDescent="0.2">
      <c r="A1197" s="26">
        <v>22112</v>
      </c>
      <c r="B1197" s="31" t="s">
        <v>514</v>
      </c>
      <c r="C1197" s="171">
        <v>2400</v>
      </c>
      <c r="D1197" s="102">
        <v>2400</v>
      </c>
      <c r="E1197" s="102">
        <f t="shared" si="43"/>
        <v>200</v>
      </c>
    </row>
    <row r="1198" spans="1:5" ht="26.1" customHeight="1" x14ac:dyDescent="0.2">
      <c r="A1198" s="26">
        <v>22113</v>
      </c>
      <c r="B1198" s="31" t="s">
        <v>21</v>
      </c>
      <c r="C1198" s="171">
        <v>0</v>
      </c>
      <c r="D1198" s="102">
        <v>0</v>
      </c>
      <c r="E1198" s="102">
        <f t="shared" si="43"/>
        <v>0</v>
      </c>
    </row>
    <row r="1199" spans="1:5" ht="26.1" customHeight="1" x14ac:dyDescent="0.2">
      <c r="A1199" s="24">
        <v>222</v>
      </c>
      <c r="B1199" s="24" t="s">
        <v>8</v>
      </c>
      <c r="C1199" s="171">
        <v>0</v>
      </c>
      <c r="D1199" s="102">
        <v>0</v>
      </c>
      <c r="E1199" s="102">
        <f t="shared" si="43"/>
        <v>0</v>
      </c>
    </row>
    <row r="1200" spans="1:5" ht="26.1" customHeight="1" x14ac:dyDescent="0.2">
      <c r="A1200" s="26">
        <v>22201</v>
      </c>
      <c r="B1200" s="31" t="s">
        <v>515</v>
      </c>
      <c r="C1200" s="171">
        <v>0</v>
      </c>
      <c r="D1200" s="102">
        <v>0</v>
      </c>
      <c r="E1200" s="102">
        <f t="shared" si="43"/>
        <v>0</v>
      </c>
    </row>
    <row r="1201" spans="1:5" ht="26.1" customHeight="1" x14ac:dyDescent="0.2">
      <c r="A1201" s="26">
        <v>22202</v>
      </c>
      <c r="B1201" s="31" t="s">
        <v>516</v>
      </c>
      <c r="C1201" s="171">
        <v>1328.04</v>
      </c>
      <c r="D1201" s="102">
        <v>1328.04</v>
      </c>
      <c r="E1201" s="102">
        <f t="shared" si="43"/>
        <v>110.67</v>
      </c>
    </row>
    <row r="1202" spans="1:5" ht="26.1" customHeight="1" x14ac:dyDescent="0.2">
      <c r="A1202" s="27"/>
      <c r="B1202" s="80" t="s">
        <v>352</v>
      </c>
      <c r="C1202" s="103">
        <f>SUM(C1188:C1201)</f>
        <v>15728.04</v>
      </c>
      <c r="D1202" s="103">
        <f>SUM(D1188:D1201)</f>
        <v>15728.04</v>
      </c>
      <c r="E1202" s="103">
        <f>SUM(E1188:E1201)</f>
        <v>1310.67</v>
      </c>
    </row>
    <row r="1203" spans="1:5" ht="26.1" customHeight="1" x14ac:dyDescent="0.2">
      <c r="A1203" s="27"/>
      <c r="B1203" s="80" t="s">
        <v>358</v>
      </c>
      <c r="C1203" s="103">
        <f>C1202+C1185</f>
        <v>27501.480000000003</v>
      </c>
      <c r="D1203" s="103">
        <f>D1202+D1185</f>
        <v>27501.480000000003</v>
      </c>
      <c r="E1203" s="103">
        <f>E1202+E1185</f>
        <v>2291.79</v>
      </c>
    </row>
    <row r="1205" spans="1:5" x14ac:dyDescent="0.2">
      <c r="D1205" s="125"/>
      <c r="E1205" s="125">
        <v>40</v>
      </c>
    </row>
    <row r="1206" spans="1:5" ht="15.75" x14ac:dyDescent="0.25">
      <c r="A1206" s="45" t="s">
        <v>764</v>
      </c>
      <c r="B1206" s="46"/>
    </row>
    <row r="1207" spans="1:5" ht="15.75" x14ac:dyDescent="0.25">
      <c r="A1207" s="45"/>
      <c r="B1207" s="47" t="s">
        <v>751</v>
      </c>
    </row>
    <row r="1208" spans="1:5" ht="15.75" x14ac:dyDescent="0.25">
      <c r="A1208" s="48"/>
      <c r="B1208" s="47" t="s">
        <v>752</v>
      </c>
      <c r="C1208" s="97"/>
    </row>
    <row r="1210" spans="1:5" ht="26.45" customHeight="1" x14ac:dyDescent="0.2">
      <c r="A1210" s="21" t="s">
        <v>5</v>
      </c>
      <c r="B1210" s="22" t="s">
        <v>0</v>
      </c>
      <c r="C1210" s="98" t="s">
        <v>704</v>
      </c>
      <c r="D1210" s="98" t="s">
        <v>702</v>
      </c>
      <c r="E1210" s="104" t="s">
        <v>761</v>
      </c>
    </row>
    <row r="1211" spans="1:5" ht="26.45" customHeight="1" x14ac:dyDescent="0.2">
      <c r="A1211" s="24">
        <v>21</v>
      </c>
      <c r="B1211" s="6" t="s">
        <v>511</v>
      </c>
      <c r="C1211" s="99"/>
      <c r="D1211" s="100"/>
      <c r="E1211" s="102"/>
    </row>
    <row r="1212" spans="1:5" ht="26.45" customHeight="1" x14ac:dyDescent="0.2">
      <c r="A1212" s="24">
        <v>211</v>
      </c>
      <c r="B1212" s="28" t="s">
        <v>6</v>
      </c>
      <c r="C1212" s="101"/>
      <c r="D1212" s="101"/>
      <c r="E1212" s="102"/>
    </row>
    <row r="1213" spans="1:5" ht="26.45" customHeight="1" x14ac:dyDescent="0.2">
      <c r="A1213" s="29">
        <v>21101</v>
      </c>
      <c r="B1213" s="30" t="s">
        <v>22</v>
      </c>
      <c r="C1213" s="171">
        <v>392418.18</v>
      </c>
      <c r="D1213" s="99">
        <v>409698</v>
      </c>
      <c r="E1213" s="102">
        <f>D1213/12</f>
        <v>34141.5</v>
      </c>
    </row>
    <row r="1214" spans="1:5" ht="26.45" customHeight="1" x14ac:dyDescent="0.2">
      <c r="A1214" s="29">
        <v>21102</v>
      </c>
      <c r="B1214" s="30" t="s">
        <v>23</v>
      </c>
      <c r="C1214" s="171">
        <v>0</v>
      </c>
      <c r="D1214" s="99">
        <v>0</v>
      </c>
      <c r="E1214" s="102">
        <f>D1214/12</f>
        <v>0</v>
      </c>
    </row>
    <row r="1215" spans="1:5" ht="26.45" customHeight="1" x14ac:dyDescent="0.2">
      <c r="A1215" s="29">
        <v>21103</v>
      </c>
      <c r="B1215" s="30" t="s">
        <v>584</v>
      </c>
      <c r="C1215" s="171">
        <v>242555.98</v>
      </c>
      <c r="D1215" s="99">
        <v>290292</v>
      </c>
      <c r="E1215" s="102">
        <f>D1215/12</f>
        <v>24191</v>
      </c>
    </row>
    <row r="1216" spans="1:5" ht="26.45" customHeight="1" x14ac:dyDescent="0.2">
      <c r="A1216" s="29">
        <v>21104</v>
      </c>
      <c r="B1216" s="30" t="s">
        <v>512</v>
      </c>
      <c r="C1216" s="171">
        <v>131007.95999999999</v>
      </c>
      <c r="D1216" s="99">
        <v>131007.95999999999</v>
      </c>
      <c r="E1216" s="102">
        <f>D1216/12</f>
        <v>10917.33</v>
      </c>
    </row>
    <row r="1217" spans="1:5" ht="26.45" customHeight="1" x14ac:dyDescent="0.2">
      <c r="A1217" s="29">
        <v>21105</v>
      </c>
      <c r="B1217" s="30" t="s">
        <v>571</v>
      </c>
      <c r="C1217" s="171">
        <v>0</v>
      </c>
      <c r="D1217" s="99">
        <v>0</v>
      </c>
      <c r="E1217" s="102">
        <f>D1217/12</f>
        <v>0</v>
      </c>
    </row>
    <row r="1218" spans="1:5" ht="26.45" customHeight="1" x14ac:dyDescent="0.2">
      <c r="A1218" s="29"/>
      <c r="B1218" s="78" t="s">
        <v>352</v>
      </c>
      <c r="C1218" s="100">
        <f>SUM(C1213:C1217)</f>
        <v>765982.12</v>
      </c>
      <c r="D1218" s="100">
        <f>SUM(D1213:D1217)</f>
        <v>830997.96</v>
      </c>
      <c r="E1218" s="100">
        <f>SUM(E1213:E1217)</f>
        <v>69249.83</v>
      </c>
    </row>
    <row r="1219" spans="1:5" ht="26.45" customHeight="1" x14ac:dyDescent="0.2">
      <c r="A1219" s="24">
        <v>22</v>
      </c>
      <c r="B1219" s="25" t="s">
        <v>7</v>
      </c>
      <c r="C1219" s="99"/>
      <c r="D1219" s="100"/>
      <c r="E1219" s="102"/>
    </row>
    <row r="1220" spans="1:5" ht="26.45" customHeight="1" x14ac:dyDescent="0.2">
      <c r="A1220" s="24">
        <v>221</v>
      </c>
      <c r="B1220" s="28" t="s">
        <v>533</v>
      </c>
      <c r="C1220" s="99"/>
      <c r="D1220" s="100"/>
      <c r="E1220" s="102"/>
    </row>
    <row r="1221" spans="1:5" ht="26.45" customHeight="1" x14ac:dyDescent="0.2">
      <c r="A1221" s="26">
        <v>22101</v>
      </c>
      <c r="B1221" s="34" t="s">
        <v>16</v>
      </c>
      <c r="C1221" s="102"/>
      <c r="D1221" s="102">
        <v>4800</v>
      </c>
      <c r="E1221" s="102">
        <f>D1221/12</f>
        <v>400</v>
      </c>
    </row>
    <row r="1222" spans="1:5" ht="26.45" customHeight="1" x14ac:dyDescent="0.2">
      <c r="A1222" s="26">
        <v>22102</v>
      </c>
      <c r="B1222" s="34" t="s">
        <v>513</v>
      </c>
      <c r="C1222" s="171">
        <v>2400</v>
      </c>
      <c r="D1222" s="102">
        <v>7200</v>
      </c>
      <c r="E1222" s="102">
        <f t="shared" ref="E1222:E1234" si="44">D1222/12</f>
        <v>600</v>
      </c>
    </row>
    <row r="1223" spans="1:5" ht="26.45" customHeight="1" x14ac:dyDescent="0.2">
      <c r="A1223" s="26">
        <v>22103</v>
      </c>
      <c r="B1223" s="34" t="s">
        <v>14</v>
      </c>
      <c r="C1223" s="171">
        <v>6399.9600000000009</v>
      </c>
      <c r="D1223" s="102">
        <v>18400</v>
      </c>
      <c r="E1223" s="102">
        <f t="shared" si="44"/>
        <v>1533.3333333333333</v>
      </c>
    </row>
    <row r="1224" spans="1:5" ht="26.45" customHeight="1" x14ac:dyDescent="0.2">
      <c r="A1224" s="26">
        <v>22104</v>
      </c>
      <c r="B1224" s="34" t="s">
        <v>15</v>
      </c>
      <c r="C1224" s="171">
        <v>0</v>
      </c>
      <c r="D1224" s="102">
        <v>0</v>
      </c>
      <c r="E1224" s="102">
        <f t="shared" si="44"/>
        <v>0</v>
      </c>
    </row>
    <row r="1225" spans="1:5" ht="26.45" customHeight="1" x14ac:dyDescent="0.2">
      <c r="A1225" s="26">
        <v>22105</v>
      </c>
      <c r="B1225" s="34" t="s">
        <v>17</v>
      </c>
      <c r="C1225" s="171">
        <v>0</v>
      </c>
      <c r="D1225" s="102">
        <v>0</v>
      </c>
      <c r="E1225" s="102">
        <f t="shared" si="44"/>
        <v>0</v>
      </c>
    </row>
    <row r="1226" spans="1:5" ht="26.45" customHeight="1" x14ac:dyDescent="0.2">
      <c r="A1226" s="26">
        <v>22106</v>
      </c>
      <c r="B1226" s="34" t="s">
        <v>1</v>
      </c>
      <c r="C1226" s="171">
        <v>96504</v>
      </c>
      <c r="D1226" s="102">
        <v>96504</v>
      </c>
      <c r="E1226" s="102">
        <f t="shared" si="44"/>
        <v>8042</v>
      </c>
    </row>
    <row r="1227" spans="1:5" ht="26.45" customHeight="1" x14ac:dyDescent="0.2">
      <c r="A1227" s="26">
        <v>22107</v>
      </c>
      <c r="B1227" s="34" t="s">
        <v>19</v>
      </c>
      <c r="C1227" s="171">
        <v>0</v>
      </c>
      <c r="D1227" s="102">
        <v>0</v>
      </c>
      <c r="E1227" s="102">
        <f t="shared" si="44"/>
        <v>0</v>
      </c>
    </row>
    <row r="1228" spans="1:5" ht="26.45" customHeight="1" x14ac:dyDescent="0.2">
      <c r="A1228" s="26">
        <v>22108</v>
      </c>
      <c r="B1228" s="34" t="s">
        <v>18</v>
      </c>
      <c r="C1228" s="171">
        <v>0</v>
      </c>
      <c r="D1228" s="102">
        <v>0</v>
      </c>
      <c r="E1228" s="102">
        <f t="shared" si="44"/>
        <v>0</v>
      </c>
    </row>
    <row r="1229" spans="1:5" ht="26.45" customHeight="1" x14ac:dyDescent="0.2">
      <c r="A1229" s="26">
        <v>22111</v>
      </c>
      <c r="B1229" s="34" t="s">
        <v>20</v>
      </c>
      <c r="C1229" s="171">
        <v>2880</v>
      </c>
      <c r="D1229" s="102">
        <v>7680</v>
      </c>
      <c r="E1229" s="102">
        <f t="shared" si="44"/>
        <v>640</v>
      </c>
    </row>
    <row r="1230" spans="1:5" ht="26.45" customHeight="1" x14ac:dyDescent="0.2">
      <c r="A1230" s="26">
        <v>22112</v>
      </c>
      <c r="B1230" s="34" t="s">
        <v>514</v>
      </c>
      <c r="C1230" s="171">
        <v>2400</v>
      </c>
      <c r="D1230" s="102">
        <v>2400</v>
      </c>
      <c r="E1230" s="102">
        <f t="shared" si="44"/>
        <v>200</v>
      </c>
    </row>
    <row r="1231" spans="1:5" ht="26.45" customHeight="1" x14ac:dyDescent="0.2">
      <c r="A1231" s="26">
        <v>22113</v>
      </c>
      <c r="B1231" s="34" t="s">
        <v>21</v>
      </c>
      <c r="C1231" s="171">
        <v>0</v>
      </c>
      <c r="D1231" s="102">
        <v>0</v>
      </c>
      <c r="E1231" s="102">
        <f t="shared" si="44"/>
        <v>0</v>
      </c>
    </row>
    <row r="1232" spans="1:5" ht="26.45" customHeight="1" x14ac:dyDescent="0.2">
      <c r="A1232" s="24">
        <v>222</v>
      </c>
      <c r="B1232" s="35" t="s">
        <v>8</v>
      </c>
      <c r="C1232" s="171">
        <v>0</v>
      </c>
      <c r="D1232" s="102">
        <v>0</v>
      </c>
      <c r="E1232" s="102">
        <f t="shared" si="44"/>
        <v>0</v>
      </c>
    </row>
    <row r="1233" spans="1:5" ht="26.45" customHeight="1" x14ac:dyDescent="0.2">
      <c r="A1233" s="26">
        <v>22201</v>
      </c>
      <c r="B1233" s="34" t="s">
        <v>515</v>
      </c>
      <c r="C1233" s="171">
        <v>2400</v>
      </c>
      <c r="D1233" s="102">
        <v>2400</v>
      </c>
      <c r="E1233" s="102">
        <f t="shared" si="44"/>
        <v>200</v>
      </c>
    </row>
    <row r="1234" spans="1:5" ht="26.45" customHeight="1" x14ac:dyDescent="0.2">
      <c r="A1234" s="26">
        <v>22202</v>
      </c>
      <c r="B1234" s="34" t="s">
        <v>516</v>
      </c>
      <c r="C1234" s="171">
        <v>1599.96</v>
      </c>
      <c r="D1234" s="102">
        <v>1599.96</v>
      </c>
      <c r="E1234" s="102">
        <f t="shared" si="44"/>
        <v>133.33000000000001</v>
      </c>
    </row>
    <row r="1235" spans="1:5" ht="26.45" customHeight="1" x14ac:dyDescent="0.2">
      <c r="A1235" s="27"/>
      <c r="B1235" s="39" t="s">
        <v>352</v>
      </c>
      <c r="C1235" s="103">
        <f>SUM(C1221:C1234)</f>
        <v>114583.92000000001</v>
      </c>
      <c r="D1235" s="103">
        <f>SUM(D1221:D1234)</f>
        <v>140983.96</v>
      </c>
      <c r="E1235" s="103">
        <f>SUM(E1221:E1234)</f>
        <v>11748.663333333332</v>
      </c>
    </row>
    <row r="1236" spans="1:5" ht="26.45" customHeight="1" x14ac:dyDescent="0.2">
      <c r="A1236" s="27"/>
      <c r="B1236" s="39" t="s">
        <v>358</v>
      </c>
      <c r="C1236" s="103">
        <f>C1235+C1218</f>
        <v>880566.04</v>
      </c>
      <c r="D1236" s="103">
        <f>D1235+D1218</f>
        <v>971981.91999999993</v>
      </c>
      <c r="E1236" s="103">
        <f>E1235+E1218</f>
        <v>80998.493333333332</v>
      </c>
    </row>
    <row r="1237" spans="1:5" ht="12.95" customHeight="1" x14ac:dyDescent="0.2">
      <c r="A1237" s="142"/>
      <c r="B1237" s="140"/>
      <c r="C1237" s="137"/>
      <c r="D1237" s="137"/>
    </row>
    <row r="1238" spans="1:5" x14ac:dyDescent="0.2">
      <c r="D1238" s="125"/>
      <c r="E1238" s="125">
        <v>41</v>
      </c>
    </row>
    <row r="1239" spans="1:5" ht="15.75" x14ac:dyDescent="0.25">
      <c r="A1239" s="45" t="s">
        <v>764</v>
      </c>
      <c r="B1239" s="46"/>
    </row>
    <row r="1240" spans="1:5" ht="15.75" x14ac:dyDescent="0.25">
      <c r="A1240" s="45"/>
      <c r="B1240" s="49" t="s">
        <v>750</v>
      </c>
    </row>
    <row r="1241" spans="1:5" ht="15.75" x14ac:dyDescent="0.25">
      <c r="A1241" s="48"/>
      <c r="B1241" s="47" t="s">
        <v>562</v>
      </c>
      <c r="C1241" s="97"/>
    </row>
    <row r="1243" spans="1:5" ht="27.95" customHeight="1" x14ac:dyDescent="0.2">
      <c r="A1243" s="21" t="s">
        <v>5</v>
      </c>
      <c r="B1243" s="22" t="s">
        <v>0</v>
      </c>
      <c r="C1243" s="98" t="s">
        <v>704</v>
      </c>
      <c r="D1243" s="98" t="s">
        <v>702</v>
      </c>
      <c r="E1243" s="104" t="s">
        <v>761</v>
      </c>
    </row>
    <row r="1244" spans="1:5" ht="27.95" customHeight="1" x14ac:dyDescent="0.2">
      <c r="A1244" s="24">
        <v>21</v>
      </c>
      <c r="B1244" s="6" t="s">
        <v>13</v>
      </c>
      <c r="C1244" s="99"/>
      <c r="D1244" s="100"/>
      <c r="E1244" s="102"/>
    </row>
    <row r="1245" spans="1:5" ht="27.6" customHeight="1" x14ac:dyDescent="0.2">
      <c r="A1245" s="24">
        <v>211</v>
      </c>
      <c r="B1245" s="28" t="s">
        <v>10</v>
      </c>
      <c r="C1245" s="101"/>
      <c r="D1245" s="101"/>
      <c r="E1245" s="102"/>
    </row>
    <row r="1246" spans="1:5" ht="27.6" customHeight="1" x14ac:dyDescent="0.2">
      <c r="A1246" s="29">
        <v>21101</v>
      </c>
      <c r="B1246" s="30" t="s">
        <v>11</v>
      </c>
      <c r="C1246" s="171">
        <v>0</v>
      </c>
      <c r="D1246" s="99">
        <v>7771.44</v>
      </c>
      <c r="E1246" s="102">
        <f>D1246/12</f>
        <v>647.62</v>
      </c>
    </row>
    <row r="1247" spans="1:5" ht="27.6" customHeight="1" x14ac:dyDescent="0.2">
      <c r="A1247" s="29">
        <v>21103</v>
      </c>
      <c r="B1247" s="30" t="s">
        <v>584</v>
      </c>
      <c r="C1247" s="171" t="s">
        <v>762</v>
      </c>
      <c r="D1247" s="99">
        <v>0</v>
      </c>
      <c r="E1247" s="102">
        <f>D1247/12</f>
        <v>0</v>
      </c>
    </row>
    <row r="1248" spans="1:5" ht="27.6" customHeight="1" x14ac:dyDescent="0.2">
      <c r="A1248" s="29">
        <v>21104</v>
      </c>
      <c r="B1248" s="30" t="s">
        <v>512</v>
      </c>
      <c r="C1248" s="171" t="s">
        <v>762</v>
      </c>
      <c r="D1248" s="99">
        <v>2628</v>
      </c>
      <c r="E1248" s="102">
        <f>D1248/12</f>
        <v>219</v>
      </c>
    </row>
    <row r="1249" spans="1:5" ht="27.6" customHeight="1" x14ac:dyDescent="0.2">
      <c r="A1249" s="29">
        <v>21105</v>
      </c>
      <c r="B1249" s="30" t="s">
        <v>571</v>
      </c>
      <c r="C1249" s="171" t="s">
        <v>762</v>
      </c>
      <c r="D1249" s="99">
        <v>0</v>
      </c>
      <c r="E1249" s="102">
        <f>D1249/12</f>
        <v>0</v>
      </c>
    </row>
    <row r="1250" spans="1:5" ht="27.6" customHeight="1" x14ac:dyDescent="0.2">
      <c r="A1250" s="29"/>
      <c r="B1250" s="78" t="s">
        <v>352</v>
      </c>
      <c r="C1250" s="100">
        <f>SUM(C1246:C1249)</f>
        <v>0</v>
      </c>
      <c r="D1250" s="100">
        <f>SUM(D1246:D1249)</f>
        <v>10399.439999999999</v>
      </c>
      <c r="E1250" s="100">
        <f>SUM(E1246:E1249)</f>
        <v>866.62</v>
      </c>
    </row>
    <row r="1251" spans="1:5" ht="27.6" customHeight="1" x14ac:dyDescent="0.2">
      <c r="A1251" s="24">
        <v>22</v>
      </c>
      <c r="B1251" s="36" t="s">
        <v>7</v>
      </c>
      <c r="C1251" s="99"/>
      <c r="D1251" s="100"/>
      <c r="E1251" s="102"/>
    </row>
    <row r="1252" spans="1:5" ht="27.6" customHeight="1" x14ac:dyDescent="0.2">
      <c r="A1252" s="24">
        <v>221</v>
      </c>
      <c r="B1252" s="28" t="s">
        <v>533</v>
      </c>
      <c r="C1252" s="99"/>
      <c r="D1252" s="100"/>
      <c r="E1252" s="102"/>
    </row>
    <row r="1253" spans="1:5" ht="27.6" customHeight="1" x14ac:dyDescent="0.2">
      <c r="A1253" s="26">
        <v>22101</v>
      </c>
      <c r="B1253" s="34" t="s">
        <v>16</v>
      </c>
      <c r="C1253" s="171">
        <v>0</v>
      </c>
      <c r="D1253" s="102">
        <v>6000</v>
      </c>
      <c r="E1253" s="102">
        <f>D1253/12</f>
        <v>500</v>
      </c>
    </row>
    <row r="1254" spans="1:5" ht="27.6" customHeight="1" x14ac:dyDescent="0.2">
      <c r="A1254" s="26">
        <v>22102</v>
      </c>
      <c r="B1254" s="34" t="s">
        <v>513</v>
      </c>
      <c r="C1254" s="171">
        <v>0</v>
      </c>
      <c r="D1254" s="102">
        <v>6000</v>
      </c>
      <c r="E1254" s="102">
        <f t="shared" ref="E1254:E1266" si="45">D1254/12</f>
        <v>500</v>
      </c>
    </row>
    <row r="1255" spans="1:5" ht="27.6" customHeight="1" x14ac:dyDescent="0.2">
      <c r="A1255" s="26">
        <v>22103</v>
      </c>
      <c r="B1255" s="34" t="s">
        <v>14</v>
      </c>
      <c r="C1255" s="171">
        <v>0</v>
      </c>
      <c r="D1255" s="102">
        <v>12000</v>
      </c>
      <c r="E1255" s="102">
        <f t="shared" si="45"/>
        <v>1000</v>
      </c>
    </row>
    <row r="1256" spans="1:5" ht="27.6" customHeight="1" x14ac:dyDescent="0.2">
      <c r="A1256" s="26">
        <v>22104</v>
      </c>
      <c r="B1256" s="34" t="s">
        <v>15</v>
      </c>
      <c r="C1256" s="171">
        <v>0</v>
      </c>
      <c r="D1256" s="102">
        <v>12000</v>
      </c>
      <c r="E1256" s="102">
        <f t="shared" si="45"/>
        <v>1000</v>
      </c>
    </row>
    <row r="1257" spans="1:5" ht="27.6" customHeight="1" x14ac:dyDescent="0.2">
      <c r="A1257" s="26">
        <v>22105</v>
      </c>
      <c r="B1257" s="34" t="s">
        <v>17</v>
      </c>
      <c r="C1257" s="171">
        <v>0</v>
      </c>
      <c r="D1257" s="102">
        <v>0</v>
      </c>
      <c r="E1257" s="102">
        <f t="shared" si="45"/>
        <v>0</v>
      </c>
    </row>
    <row r="1258" spans="1:5" ht="27.6" customHeight="1" x14ac:dyDescent="0.2">
      <c r="A1258" s="26">
        <v>22106</v>
      </c>
      <c r="B1258" s="34" t="s">
        <v>1</v>
      </c>
      <c r="C1258" s="171">
        <v>0</v>
      </c>
      <c r="D1258" s="102">
        <v>5400</v>
      </c>
      <c r="E1258" s="102">
        <f t="shared" si="45"/>
        <v>450</v>
      </c>
    </row>
    <row r="1259" spans="1:5" ht="27.6" customHeight="1" x14ac:dyDescent="0.2">
      <c r="A1259" s="26">
        <v>22107</v>
      </c>
      <c r="B1259" s="34" t="s">
        <v>19</v>
      </c>
      <c r="C1259" s="171">
        <v>0</v>
      </c>
      <c r="D1259" s="102">
        <v>0</v>
      </c>
      <c r="E1259" s="102">
        <f t="shared" si="45"/>
        <v>0</v>
      </c>
    </row>
    <row r="1260" spans="1:5" ht="27.6" customHeight="1" x14ac:dyDescent="0.2">
      <c r="A1260" s="26">
        <v>22108</v>
      </c>
      <c r="B1260" s="34" t="s">
        <v>18</v>
      </c>
      <c r="C1260" s="171">
        <v>0</v>
      </c>
      <c r="D1260" s="102">
        <v>0</v>
      </c>
      <c r="E1260" s="102">
        <f t="shared" si="45"/>
        <v>0</v>
      </c>
    </row>
    <row r="1261" spans="1:5" ht="27.6" customHeight="1" x14ac:dyDescent="0.2">
      <c r="A1261" s="26">
        <v>22111</v>
      </c>
      <c r="B1261" s="34" t="s">
        <v>20</v>
      </c>
      <c r="C1261" s="171">
        <v>0</v>
      </c>
      <c r="D1261" s="102">
        <v>6000</v>
      </c>
      <c r="E1261" s="102">
        <f t="shared" si="45"/>
        <v>500</v>
      </c>
    </row>
    <row r="1262" spans="1:5" ht="27.6" customHeight="1" x14ac:dyDescent="0.2">
      <c r="A1262" s="26">
        <v>22112</v>
      </c>
      <c r="B1262" s="34" t="s">
        <v>514</v>
      </c>
      <c r="C1262" s="171">
        <v>0</v>
      </c>
      <c r="D1262" s="102">
        <v>6000</v>
      </c>
      <c r="E1262" s="102">
        <f t="shared" si="45"/>
        <v>500</v>
      </c>
    </row>
    <row r="1263" spans="1:5" ht="27.6" customHeight="1" x14ac:dyDescent="0.2">
      <c r="A1263" s="26">
        <v>22113</v>
      </c>
      <c r="B1263" s="34" t="s">
        <v>21</v>
      </c>
      <c r="C1263" s="171">
        <v>0</v>
      </c>
      <c r="D1263" s="102">
        <v>0</v>
      </c>
      <c r="E1263" s="102">
        <f t="shared" si="45"/>
        <v>0</v>
      </c>
    </row>
    <row r="1264" spans="1:5" ht="27.6" customHeight="1" x14ac:dyDescent="0.2">
      <c r="A1264" s="24">
        <v>222</v>
      </c>
      <c r="B1264" s="35" t="s">
        <v>8</v>
      </c>
      <c r="C1264" s="171">
        <v>0</v>
      </c>
      <c r="D1264" s="102">
        <v>0</v>
      </c>
      <c r="E1264" s="102">
        <f t="shared" si="45"/>
        <v>0</v>
      </c>
    </row>
    <row r="1265" spans="1:5" ht="27.6" customHeight="1" x14ac:dyDescent="0.2">
      <c r="A1265" s="26">
        <v>22201</v>
      </c>
      <c r="B1265" s="34" t="s">
        <v>515</v>
      </c>
      <c r="C1265" s="171">
        <v>0</v>
      </c>
      <c r="D1265" s="102">
        <v>6000</v>
      </c>
      <c r="E1265" s="102">
        <f t="shared" si="45"/>
        <v>500</v>
      </c>
    </row>
    <row r="1266" spans="1:5" ht="27.6" customHeight="1" x14ac:dyDescent="0.2">
      <c r="A1266" s="26">
        <v>22202</v>
      </c>
      <c r="B1266" s="34" t="s">
        <v>516</v>
      </c>
      <c r="C1266" s="171">
        <v>0</v>
      </c>
      <c r="D1266" s="102">
        <v>6000</v>
      </c>
      <c r="E1266" s="102">
        <f t="shared" si="45"/>
        <v>500</v>
      </c>
    </row>
    <row r="1267" spans="1:5" ht="27.6" customHeight="1" x14ac:dyDescent="0.2">
      <c r="A1267" s="27"/>
      <c r="B1267" s="39" t="s">
        <v>352</v>
      </c>
      <c r="C1267" s="103">
        <f>SUM(C1253:C1266)</f>
        <v>0</v>
      </c>
      <c r="D1267" s="103">
        <f>SUM(D1253:D1266)</f>
        <v>65400</v>
      </c>
      <c r="E1267" s="103">
        <f>SUM(E1253:E1266)</f>
        <v>5450</v>
      </c>
    </row>
    <row r="1268" spans="1:5" ht="27.6" customHeight="1" x14ac:dyDescent="0.2">
      <c r="A1268" s="27"/>
      <c r="B1268" s="39" t="s">
        <v>358</v>
      </c>
      <c r="C1268" s="103">
        <f>C1267+C1250</f>
        <v>0</v>
      </c>
      <c r="D1268" s="103">
        <f>D1267+D1250</f>
        <v>75799.44</v>
      </c>
      <c r="E1268" s="103">
        <f>E1267+E1250</f>
        <v>6316.62</v>
      </c>
    </row>
    <row r="1270" spans="1:5" x14ac:dyDescent="0.2">
      <c r="D1270" s="125"/>
      <c r="E1270" s="125">
        <v>42</v>
      </c>
    </row>
    <row r="1271" spans="1:5" ht="15.75" x14ac:dyDescent="0.25">
      <c r="A1271" s="45" t="s">
        <v>764</v>
      </c>
      <c r="B1271" s="46"/>
    </row>
    <row r="1272" spans="1:5" ht="15.75" x14ac:dyDescent="0.25">
      <c r="A1272" s="45"/>
      <c r="B1272" s="49" t="s">
        <v>769</v>
      </c>
    </row>
    <row r="1273" spans="1:5" ht="15.75" x14ac:dyDescent="0.25">
      <c r="A1273" s="48"/>
      <c r="B1273" s="47" t="s">
        <v>744</v>
      </c>
      <c r="C1273" s="97"/>
    </row>
    <row r="1275" spans="1:5" ht="27.6" customHeight="1" x14ac:dyDescent="0.2">
      <c r="A1275" s="21" t="s">
        <v>5</v>
      </c>
      <c r="B1275" s="22"/>
      <c r="C1275" s="98" t="s">
        <v>704</v>
      </c>
      <c r="D1275" s="98" t="s">
        <v>702</v>
      </c>
      <c r="E1275" s="104" t="s">
        <v>761</v>
      </c>
    </row>
    <row r="1276" spans="1:5" ht="27.6" customHeight="1" x14ac:dyDescent="0.2">
      <c r="A1276" s="24">
        <v>21</v>
      </c>
      <c r="B1276" s="6" t="s">
        <v>13</v>
      </c>
      <c r="C1276" s="99"/>
      <c r="D1276" s="100"/>
      <c r="E1276" s="102"/>
    </row>
    <row r="1277" spans="1:5" ht="27.6" customHeight="1" x14ac:dyDescent="0.2">
      <c r="A1277" s="24">
        <v>211</v>
      </c>
      <c r="B1277" s="28" t="s">
        <v>10</v>
      </c>
      <c r="C1277" s="101"/>
      <c r="D1277" s="101"/>
      <c r="E1277" s="102"/>
    </row>
    <row r="1278" spans="1:5" ht="27.6" customHeight="1" x14ac:dyDescent="0.2">
      <c r="A1278" s="29">
        <v>21101</v>
      </c>
      <c r="B1278" s="30" t="s">
        <v>11</v>
      </c>
      <c r="C1278" s="171">
        <v>1168761.3599999999</v>
      </c>
      <c r="D1278" s="99">
        <v>1143859.92</v>
      </c>
      <c r="E1278" s="102">
        <f>D1278/12</f>
        <v>95321.659999999989</v>
      </c>
    </row>
    <row r="1279" spans="1:5" ht="27.6" customHeight="1" x14ac:dyDescent="0.2">
      <c r="A1279" s="29">
        <v>21103</v>
      </c>
      <c r="B1279" s="30" t="s">
        <v>584</v>
      </c>
      <c r="C1279" s="171">
        <v>845072.66</v>
      </c>
      <c r="D1279" s="99">
        <v>901668</v>
      </c>
      <c r="E1279" s="102">
        <f>D1279/12</f>
        <v>75139</v>
      </c>
    </row>
    <row r="1280" spans="1:5" ht="27.6" customHeight="1" x14ac:dyDescent="0.2">
      <c r="A1280" s="29">
        <v>21104</v>
      </c>
      <c r="B1280" s="30" t="s">
        <v>512</v>
      </c>
      <c r="C1280" s="171">
        <v>108000</v>
      </c>
      <c r="D1280" s="99">
        <v>108000</v>
      </c>
      <c r="E1280" s="102">
        <f>D1280/12</f>
        <v>9000</v>
      </c>
    </row>
    <row r="1281" spans="1:5" ht="27.6" customHeight="1" x14ac:dyDescent="0.2">
      <c r="A1281" s="29">
        <v>21105</v>
      </c>
      <c r="B1281" s="30" t="s">
        <v>571</v>
      </c>
      <c r="C1281" s="171">
        <v>666440</v>
      </c>
      <c r="D1281" s="99">
        <v>632184</v>
      </c>
      <c r="E1281" s="102">
        <f>D1281/12</f>
        <v>52682</v>
      </c>
    </row>
    <row r="1282" spans="1:5" ht="27.6" customHeight="1" x14ac:dyDescent="0.2">
      <c r="A1282" s="29"/>
      <c r="B1282" s="78" t="s">
        <v>352</v>
      </c>
      <c r="C1282" s="100">
        <f>SUM(C1278:C1281)</f>
        <v>2788274.02</v>
      </c>
      <c r="D1282" s="100">
        <f>SUM(D1278:D1281)</f>
        <v>2785711.92</v>
      </c>
      <c r="E1282" s="100">
        <f>SUM(E1278:E1281)</f>
        <v>232142.65999999997</v>
      </c>
    </row>
    <row r="1283" spans="1:5" ht="27.6" customHeight="1" x14ac:dyDescent="0.2">
      <c r="A1283" s="24">
        <v>22</v>
      </c>
      <c r="B1283" s="25" t="s">
        <v>7</v>
      </c>
      <c r="C1283" s="99"/>
      <c r="D1283" s="100"/>
      <c r="E1283" s="102"/>
    </row>
    <row r="1284" spans="1:5" ht="27.6" customHeight="1" x14ac:dyDescent="0.2">
      <c r="A1284" s="24">
        <v>221</v>
      </c>
      <c r="B1284" s="28" t="s">
        <v>533</v>
      </c>
      <c r="C1284" s="99"/>
      <c r="D1284" s="100"/>
      <c r="E1284" s="102"/>
    </row>
    <row r="1285" spans="1:5" ht="27.6" customHeight="1" x14ac:dyDescent="0.2">
      <c r="A1285" s="26">
        <v>22101</v>
      </c>
      <c r="B1285" s="34" t="s">
        <v>16</v>
      </c>
      <c r="C1285" s="171">
        <v>24000</v>
      </c>
      <c r="D1285" s="102">
        <v>24000</v>
      </c>
      <c r="E1285" s="102">
        <f>D1285/12</f>
        <v>2000</v>
      </c>
    </row>
    <row r="1286" spans="1:5" ht="27.6" customHeight="1" x14ac:dyDescent="0.2">
      <c r="A1286" s="26">
        <v>22102</v>
      </c>
      <c r="B1286" s="34" t="s">
        <v>513</v>
      </c>
      <c r="C1286" s="171">
        <v>6000</v>
      </c>
      <c r="D1286" s="102">
        <v>6000</v>
      </c>
      <c r="E1286" s="102">
        <f t="shared" ref="E1286:E1298" si="46">D1286/12</f>
        <v>500</v>
      </c>
    </row>
    <row r="1287" spans="1:5" ht="27.6" customHeight="1" x14ac:dyDescent="0.2">
      <c r="A1287" s="26">
        <v>22103</v>
      </c>
      <c r="B1287" s="34" t="s">
        <v>14</v>
      </c>
      <c r="C1287" s="171">
        <v>12000</v>
      </c>
      <c r="D1287" s="102">
        <v>12000</v>
      </c>
      <c r="E1287" s="102">
        <f t="shared" si="46"/>
        <v>1000</v>
      </c>
    </row>
    <row r="1288" spans="1:5" ht="27.6" customHeight="1" x14ac:dyDescent="0.2">
      <c r="A1288" s="26">
        <v>22104</v>
      </c>
      <c r="B1288" s="34" t="s">
        <v>15</v>
      </c>
      <c r="C1288" s="171">
        <v>0</v>
      </c>
      <c r="D1288" s="102">
        <v>0</v>
      </c>
      <c r="E1288" s="102">
        <f t="shared" si="46"/>
        <v>0</v>
      </c>
    </row>
    <row r="1289" spans="1:5" ht="27.6" customHeight="1" x14ac:dyDescent="0.2">
      <c r="A1289" s="26">
        <v>22105</v>
      </c>
      <c r="B1289" s="34" t="s">
        <v>17</v>
      </c>
      <c r="C1289" s="171">
        <v>0</v>
      </c>
      <c r="D1289" s="102">
        <v>0</v>
      </c>
      <c r="E1289" s="102">
        <f t="shared" si="46"/>
        <v>0</v>
      </c>
    </row>
    <row r="1290" spans="1:5" ht="27.6" customHeight="1" x14ac:dyDescent="0.2">
      <c r="A1290" s="26">
        <v>22106</v>
      </c>
      <c r="B1290" s="34" t="s">
        <v>1</v>
      </c>
      <c r="C1290" s="171">
        <v>0</v>
      </c>
      <c r="D1290" s="102">
        <v>0</v>
      </c>
      <c r="E1290" s="102">
        <f t="shared" si="46"/>
        <v>0</v>
      </c>
    </row>
    <row r="1291" spans="1:5" ht="27.6" customHeight="1" x14ac:dyDescent="0.2">
      <c r="A1291" s="26">
        <v>22107</v>
      </c>
      <c r="B1291" s="34" t="s">
        <v>19</v>
      </c>
      <c r="C1291" s="171">
        <v>0</v>
      </c>
      <c r="D1291" s="102">
        <v>0</v>
      </c>
      <c r="E1291" s="102">
        <f t="shared" si="46"/>
        <v>0</v>
      </c>
    </row>
    <row r="1292" spans="1:5" ht="27.6" customHeight="1" x14ac:dyDescent="0.2">
      <c r="A1292" s="26">
        <v>22108</v>
      </c>
      <c r="B1292" s="34" t="s">
        <v>18</v>
      </c>
      <c r="C1292" s="171">
        <v>0</v>
      </c>
      <c r="D1292" s="102">
        <v>0</v>
      </c>
      <c r="E1292" s="102">
        <f t="shared" si="46"/>
        <v>0</v>
      </c>
    </row>
    <row r="1293" spans="1:5" ht="27.6" customHeight="1" x14ac:dyDescent="0.2">
      <c r="A1293" s="26">
        <v>22111</v>
      </c>
      <c r="B1293" s="34" t="s">
        <v>20</v>
      </c>
      <c r="C1293" s="171">
        <v>0</v>
      </c>
      <c r="D1293" s="102">
        <v>0</v>
      </c>
      <c r="E1293" s="102">
        <f t="shared" si="46"/>
        <v>0</v>
      </c>
    </row>
    <row r="1294" spans="1:5" ht="27.6" customHeight="1" x14ac:dyDescent="0.2">
      <c r="A1294" s="26">
        <v>22112</v>
      </c>
      <c r="B1294" s="34" t="s">
        <v>514</v>
      </c>
      <c r="C1294" s="171">
        <v>81541.84</v>
      </c>
      <c r="D1294" s="102">
        <v>104676</v>
      </c>
      <c r="E1294" s="102">
        <f t="shared" si="46"/>
        <v>8723</v>
      </c>
    </row>
    <row r="1295" spans="1:5" ht="27.6" customHeight="1" x14ac:dyDescent="0.2">
      <c r="A1295" s="26">
        <v>22113</v>
      </c>
      <c r="B1295" s="34" t="s">
        <v>21</v>
      </c>
      <c r="C1295" s="171">
        <v>0</v>
      </c>
      <c r="D1295" s="102">
        <v>0</v>
      </c>
      <c r="E1295" s="102">
        <f t="shared" si="46"/>
        <v>0</v>
      </c>
    </row>
    <row r="1296" spans="1:5" ht="27.6" customHeight="1" x14ac:dyDescent="0.2">
      <c r="A1296" s="24">
        <v>222</v>
      </c>
      <c r="B1296" s="35" t="s">
        <v>8</v>
      </c>
      <c r="C1296" s="171">
        <v>0</v>
      </c>
      <c r="D1296" s="102">
        <v>0</v>
      </c>
      <c r="E1296" s="102">
        <f t="shared" si="46"/>
        <v>0</v>
      </c>
    </row>
    <row r="1297" spans="1:5" ht="27.6" customHeight="1" x14ac:dyDescent="0.2">
      <c r="A1297" s="26">
        <v>22201</v>
      </c>
      <c r="B1297" s="34" t="s">
        <v>515</v>
      </c>
      <c r="C1297" s="171">
        <v>77736</v>
      </c>
      <c r="D1297" s="102">
        <v>95472</v>
      </c>
      <c r="E1297" s="102">
        <f t="shared" si="46"/>
        <v>7956</v>
      </c>
    </row>
    <row r="1298" spans="1:5" ht="27.6" customHeight="1" x14ac:dyDescent="0.2">
      <c r="A1298" s="26">
        <v>22202</v>
      </c>
      <c r="B1298" s="34" t="s">
        <v>516</v>
      </c>
      <c r="C1298" s="171">
        <v>0</v>
      </c>
      <c r="D1298" s="102">
        <v>0</v>
      </c>
      <c r="E1298" s="102">
        <f t="shared" si="46"/>
        <v>0</v>
      </c>
    </row>
    <row r="1299" spans="1:5" ht="27.6" customHeight="1" x14ac:dyDescent="0.2">
      <c r="A1299" s="27"/>
      <c r="B1299" s="39" t="s">
        <v>352</v>
      </c>
      <c r="C1299" s="103">
        <f>SUM(C1285:C1298)</f>
        <v>201277.84</v>
      </c>
      <c r="D1299" s="103">
        <f>SUM(D1285:D1298)</f>
        <v>242148</v>
      </c>
      <c r="E1299" s="103">
        <f>SUM(E1285:E1298)</f>
        <v>20179</v>
      </c>
    </row>
    <row r="1300" spans="1:5" ht="27.6" customHeight="1" x14ac:dyDescent="0.2">
      <c r="A1300" s="27"/>
      <c r="B1300" s="39" t="s">
        <v>354</v>
      </c>
      <c r="C1300" s="103">
        <f>C1299+C1282</f>
        <v>2989551.86</v>
      </c>
      <c r="D1300" s="103">
        <f>D1299+D1282</f>
        <v>3027859.92</v>
      </c>
      <c r="E1300" s="103">
        <f>E1299+E1282</f>
        <v>252321.65999999997</v>
      </c>
    </row>
    <row r="1301" spans="1:5" ht="12.95" customHeight="1" x14ac:dyDescent="0.2">
      <c r="A1301" s="142"/>
      <c r="B1301" s="140"/>
      <c r="C1301" s="137"/>
      <c r="D1301" s="137"/>
    </row>
    <row r="1302" spans="1:5" x14ac:dyDescent="0.2">
      <c r="D1302" s="125"/>
      <c r="E1302" s="125">
        <v>43</v>
      </c>
    </row>
    <row r="1303" spans="1:5" ht="15.75" x14ac:dyDescent="0.25">
      <c r="A1303" s="45" t="s">
        <v>764</v>
      </c>
      <c r="B1303" s="46"/>
    </row>
    <row r="1304" spans="1:5" ht="15.75" x14ac:dyDescent="0.25">
      <c r="A1304" s="45"/>
      <c r="B1304" s="49" t="s">
        <v>768</v>
      </c>
    </row>
    <row r="1305" spans="1:5" ht="15.75" x14ac:dyDescent="0.25">
      <c r="A1305" s="48"/>
      <c r="B1305" s="47" t="s">
        <v>749</v>
      </c>
      <c r="C1305" s="97"/>
    </row>
    <row r="1307" spans="1:5" ht="26.45" customHeight="1" x14ac:dyDescent="0.2">
      <c r="A1307" s="21" t="s">
        <v>5</v>
      </c>
      <c r="B1307" s="22" t="s">
        <v>0</v>
      </c>
      <c r="C1307" s="98" t="s">
        <v>704</v>
      </c>
      <c r="D1307" s="98" t="s">
        <v>702</v>
      </c>
      <c r="E1307" s="104" t="s">
        <v>761</v>
      </c>
    </row>
    <row r="1308" spans="1:5" ht="26.45" customHeight="1" x14ac:dyDescent="0.2">
      <c r="A1308" s="24">
        <v>21</v>
      </c>
      <c r="B1308" s="6" t="s">
        <v>12</v>
      </c>
      <c r="C1308" s="99"/>
      <c r="D1308" s="100"/>
      <c r="E1308" s="102"/>
    </row>
    <row r="1309" spans="1:5" ht="26.45" customHeight="1" x14ac:dyDescent="0.2">
      <c r="A1309" s="24">
        <v>211</v>
      </c>
      <c r="B1309" s="28" t="s">
        <v>10</v>
      </c>
      <c r="C1309" s="101"/>
      <c r="D1309" s="101"/>
      <c r="E1309" s="102"/>
    </row>
    <row r="1310" spans="1:5" ht="26.45" customHeight="1" x14ac:dyDescent="0.2">
      <c r="A1310" s="29">
        <v>21101</v>
      </c>
      <c r="B1310" s="30" t="s">
        <v>11</v>
      </c>
      <c r="C1310" s="171">
        <v>371270.04000000004</v>
      </c>
      <c r="D1310" s="99">
        <v>404376</v>
      </c>
      <c r="E1310" s="102">
        <f>D1310/12</f>
        <v>33698</v>
      </c>
    </row>
    <row r="1311" spans="1:5" ht="26.45" customHeight="1" x14ac:dyDescent="0.2">
      <c r="A1311" s="29">
        <v>21103</v>
      </c>
      <c r="B1311" s="30" t="s">
        <v>584</v>
      </c>
      <c r="C1311" s="171">
        <v>235294.44</v>
      </c>
      <c r="D1311" s="99">
        <v>253392</v>
      </c>
      <c r="E1311" s="102">
        <f>D1311/12</f>
        <v>21116</v>
      </c>
    </row>
    <row r="1312" spans="1:5" ht="26.45" customHeight="1" x14ac:dyDescent="0.2">
      <c r="A1312" s="29">
        <v>21104</v>
      </c>
      <c r="B1312" s="30" t="s">
        <v>512</v>
      </c>
      <c r="C1312" s="171">
        <v>0</v>
      </c>
      <c r="D1312" s="99">
        <v>0</v>
      </c>
      <c r="E1312" s="102">
        <f>D1312/12</f>
        <v>0</v>
      </c>
    </row>
    <row r="1313" spans="1:5" ht="26.45" customHeight="1" x14ac:dyDescent="0.2">
      <c r="A1313" s="29">
        <v>21105</v>
      </c>
      <c r="B1313" s="30" t="s">
        <v>571</v>
      </c>
      <c r="C1313" s="171">
        <v>371470.02</v>
      </c>
      <c r="D1313" s="99">
        <v>387048</v>
      </c>
      <c r="E1313" s="102">
        <f>D1313/12</f>
        <v>32254</v>
      </c>
    </row>
    <row r="1314" spans="1:5" ht="26.45" customHeight="1" x14ac:dyDescent="0.2">
      <c r="A1314" s="29"/>
      <c r="B1314" s="78" t="s">
        <v>352</v>
      </c>
      <c r="C1314" s="100">
        <f>SUM(C1310:C1313)</f>
        <v>978034.5</v>
      </c>
      <c r="D1314" s="100">
        <f>SUM(D1310:D1313)</f>
        <v>1044816</v>
      </c>
      <c r="E1314" s="100">
        <f>SUM(E1310:E1313)</f>
        <v>87068</v>
      </c>
    </row>
    <row r="1315" spans="1:5" ht="26.45" customHeight="1" x14ac:dyDescent="0.2">
      <c r="A1315" s="24">
        <v>22</v>
      </c>
      <c r="B1315" s="25" t="s">
        <v>7</v>
      </c>
      <c r="C1315" s="99"/>
      <c r="D1315" s="100"/>
      <c r="E1315" s="102"/>
    </row>
    <row r="1316" spans="1:5" ht="26.45" customHeight="1" x14ac:dyDescent="0.2">
      <c r="A1316" s="24">
        <v>221</v>
      </c>
      <c r="B1316" s="28" t="s">
        <v>533</v>
      </c>
      <c r="C1316" s="99"/>
      <c r="D1316" s="100"/>
      <c r="E1316" s="102"/>
    </row>
    <row r="1317" spans="1:5" ht="26.45" customHeight="1" x14ac:dyDescent="0.2">
      <c r="A1317" s="26">
        <v>22101</v>
      </c>
      <c r="B1317" s="34" t="s">
        <v>16</v>
      </c>
      <c r="C1317" s="171">
        <v>7200</v>
      </c>
      <c r="D1317" s="102">
        <v>7200</v>
      </c>
      <c r="E1317" s="102">
        <f>D1317/12</f>
        <v>600</v>
      </c>
    </row>
    <row r="1318" spans="1:5" ht="26.45" customHeight="1" x14ac:dyDescent="0.2">
      <c r="A1318" s="26">
        <v>22102</v>
      </c>
      <c r="B1318" s="34" t="s">
        <v>513</v>
      </c>
      <c r="C1318" s="171">
        <v>0</v>
      </c>
      <c r="D1318" s="102">
        <v>0</v>
      </c>
      <c r="E1318" s="102">
        <f t="shared" ref="E1318:E1331" si="47">D1318/12</f>
        <v>0</v>
      </c>
    </row>
    <row r="1319" spans="1:5" ht="26.45" customHeight="1" x14ac:dyDescent="0.2">
      <c r="A1319" s="26">
        <v>22103</v>
      </c>
      <c r="B1319" s="34" t="s">
        <v>14</v>
      </c>
      <c r="C1319" s="171">
        <v>0</v>
      </c>
      <c r="D1319" s="102">
        <v>0</v>
      </c>
      <c r="E1319" s="102">
        <f t="shared" si="47"/>
        <v>0</v>
      </c>
    </row>
    <row r="1320" spans="1:5" ht="26.45" customHeight="1" x14ac:dyDescent="0.2">
      <c r="A1320" s="26">
        <v>22104</v>
      </c>
      <c r="B1320" s="34" t="s">
        <v>15</v>
      </c>
      <c r="C1320" s="171">
        <v>0</v>
      </c>
      <c r="D1320" s="102">
        <v>0</v>
      </c>
      <c r="E1320" s="102">
        <f t="shared" si="47"/>
        <v>0</v>
      </c>
    </row>
    <row r="1321" spans="1:5" ht="26.45" customHeight="1" x14ac:dyDescent="0.2">
      <c r="A1321" s="26">
        <v>22105</v>
      </c>
      <c r="B1321" s="34" t="s">
        <v>17</v>
      </c>
      <c r="C1321" s="171">
        <v>0</v>
      </c>
      <c r="D1321" s="102">
        <v>0</v>
      </c>
      <c r="E1321" s="102">
        <f t="shared" si="47"/>
        <v>0</v>
      </c>
    </row>
    <row r="1322" spans="1:5" ht="26.45" customHeight="1" x14ac:dyDescent="0.2">
      <c r="A1322" s="26">
        <v>22106</v>
      </c>
      <c r="B1322" s="34" t="s">
        <v>1</v>
      </c>
      <c r="C1322" s="171">
        <v>0</v>
      </c>
      <c r="D1322" s="102">
        <v>0</v>
      </c>
      <c r="E1322" s="102">
        <f t="shared" si="47"/>
        <v>0</v>
      </c>
    </row>
    <row r="1323" spans="1:5" ht="26.45" customHeight="1" x14ac:dyDescent="0.2">
      <c r="A1323" s="26">
        <v>22107</v>
      </c>
      <c r="B1323" s="34" t="s">
        <v>19</v>
      </c>
      <c r="C1323" s="171">
        <v>0</v>
      </c>
      <c r="D1323" s="102">
        <v>0</v>
      </c>
      <c r="E1323" s="102">
        <f t="shared" si="47"/>
        <v>0</v>
      </c>
    </row>
    <row r="1324" spans="1:5" ht="26.45" customHeight="1" x14ac:dyDescent="0.2">
      <c r="A1324" s="26">
        <v>22108</v>
      </c>
      <c r="B1324" s="34" t="s">
        <v>18</v>
      </c>
      <c r="C1324" s="171">
        <v>0</v>
      </c>
      <c r="D1324" s="102">
        <v>0</v>
      </c>
      <c r="E1324" s="102">
        <f t="shared" si="47"/>
        <v>0</v>
      </c>
    </row>
    <row r="1325" spans="1:5" ht="26.45" customHeight="1" x14ac:dyDescent="0.2">
      <c r="A1325" s="26">
        <v>22110</v>
      </c>
      <c r="B1325" s="34" t="s">
        <v>344</v>
      </c>
      <c r="C1325" s="171">
        <v>0</v>
      </c>
      <c r="D1325" s="102">
        <v>0</v>
      </c>
      <c r="E1325" s="102">
        <f t="shared" si="47"/>
        <v>0</v>
      </c>
    </row>
    <row r="1326" spans="1:5" ht="26.45" customHeight="1" x14ac:dyDescent="0.2">
      <c r="A1326" s="26">
        <v>22111</v>
      </c>
      <c r="B1326" s="34" t="s">
        <v>20</v>
      </c>
      <c r="C1326" s="171">
        <v>50000</v>
      </c>
      <c r="D1326" s="102">
        <v>50000</v>
      </c>
      <c r="E1326" s="102">
        <f t="shared" si="47"/>
        <v>4166.666666666667</v>
      </c>
    </row>
    <row r="1327" spans="1:5" ht="26.45" customHeight="1" x14ac:dyDescent="0.2">
      <c r="A1327" s="26">
        <v>22112</v>
      </c>
      <c r="B1327" s="34" t="s">
        <v>514</v>
      </c>
      <c r="C1327" s="171">
        <v>5600</v>
      </c>
      <c r="D1327" s="102">
        <v>5600</v>
      </c>
      <c r="E1327" s="102">
        <f t="shared" si="47"/>
        <v>466.66666666666669</v>
      </c>
    </row>
    <row r="1328" spans="1:5" ht="26.45" customHeight="1" x14ac:dyDescent="0.2">
      <c r="A1328" s="26">
        <v>22113</v>
      </c>
      <c r="B1328" s="34" t="s">
        <v>21</v>
      </c>
      <c r="C1328" s="171">
        <v>0</v>
      </c>
      <c r="D1328" s="102">
        <v>0</v>
      </c>
      <c r="E1328" s="102">
        <f t="shared" si="47"/>
        <v>0</v>
      </c>
    </row>
    <row r="1329" spans="1:5" ht="26.45" customHeight="1" x14ac:dyDescent="0.2">
      <c r="A1329" s="24">
        <v>222</v>
      </c>
      <c r="B1329" s="35" t="s">
        <v>8</v>
      </c>
      <c r="C1329" s="171">
        <v>50000</v>
      </c>
      <c r="D1329" s="102">
        <v>50000</v>
      </c>
      <c r="E1329" s="102">
        <f t="shared" si="47"/>
        <v>4166.666666666667</v>
      </c>
    </row>
    <row r="1330" spans="1:5" ht="26.45" customHeight="1" x14ac:dyDescent="0.2">
      <c r="A1330" s="26">
        <v>22201</v>
      </c>
      <c r="B1330" s="34" t="s">
        <v>515</v>
      </c>
      <c r="C1330" s="171">
        <v>0</v>
      </c>
      <c r="D1330" s="102">
        <v>0</v>
      </c>
      <c r="E1330" s="102">
        <f t="shared" si="47"/>
        <v>0</v>
      </c>
    </row>
    <row r="1331" spans="1:5" ht="26.45" customHeight="1" x14ac:dyDescent="0.2">
      <c r="A1331" s="26">
        <v>22202</v>
      </c>
      <c r="B1331" s="34" t="s">
        <v>516</v>
      </c>
      <c r="C1331" s="171">
        <v>0</v>
      </c>
      <c r="D1331" s="102">
        <v>0</v>
      </c>
      <c r="E1331" s="102">
        <f t="shared" si="47"/>
        <v>0</v>
      </c>
    </row>
    <row r="1332" spans="1:5" ht="26.45" customHeight="1" x14ac:dyDescent="0.2">
      <c r="A1332" s="27"/>
      <c r="B1332" s="39" t="s">
        <v>352</v>
      </c>
      <c r="C1332" s="103">
        <f>SUM(C1317:C1331)</f>
        <v>112800</v>
      </c>
      <c r="D1332" s="103">
        <f>SUM(D1317:D1331)</f>
        <v>112800</v>
      </c>
      <c r="E1332" s="103">
        <f>SUM(E1317:E1331)</f>
        <v>9400</v>
      </c>
    </row>
    <row r="1333" spans="1:5" ht="26.45" customHeight="1" x14ac:dyDescent="0.2">
      <c r="A1333" s="27"/>
      <c r="B1333" s="39" t="s">
        <v>354</v>
      </c>
      <c r="C1333" s="103">
        <f>C1332+C1314</f>
        <v>1090834.5</v>
      </c>
      <c r="D1333" s="103">
        <f>D1332+D1314</f>
        <v>1157616</v>
      </c>
      <c r="E1333" s="103">
        <f>E1332+E1314</f>
        <v>96468</v>
      </c>
    </row>
    <row r="1334" spans="1:5" x14ac:dyDescent="0.2">
      <c r="D1334" s="125"/>
      <c r="E1334" s="125">
        <v>44</v>
      </c>
    </row>
    <row r="1335" spans="1:5" ht="15.75" x14ac:dyDescent="0.25">
      <c r="A1335" s="45" t="s">
        <v>764</v>
      </c>
      <c r="B1335" s="46"/>
    </row>
    <row r="1336" spans="1:5" ht="15.75" x14ac:dyDescent="0.25">
      <c r="A1336" s="45"/>
      <c r="B1336" s="47" t="s">
        <v>767</v>
      </c>
    </row>
    <row r="1337" spans="1:5" ht="15.75" x14ac:dyDescent="0.25">
      <c r="A1337" s="48"/>
      <c r="B1337" s="47" t="s">
        <v>745</v>
      </c>
      <c r="C1337" s="97"/>
    </row>
    <row r="1339" spans="1:5" ht="27.2" customHeight="1" x14ac:dyDescent="0.2">
      <c r="A1339" s="21" t="s">
        <v>5</v>
      </c>
      <c r="B1339" s="22" t="s">
        <v>0</v>
      </c>
      <c r="C1339" s="98" t="s">
        <v>704</v>
      </c>
      <c r="D1339" s="98" t="s">
        <v>702</v>
      </c>
      <c r="E1339" s="104" t="s">
        <v>761</v>
      </c>
    </row>
    <row r="1340" spans="1:5" ht="27.2" customHeight="1" x14ac:dyDescent="0.2">
      <c r="A1340" s="24">
        <v>21</v>
      </c>
      <c r="B1340" s="6" t="s">
        <v>13</v>
      </c>
      <c r="C1340" s="99"/>
      <c r="D1340" s="100"/>
      <c r="E1340" s="102"/>
    </row>
    <row r="1341" spans="1:5" ht="27.2" customHeight="1" x14ac:dyDescent="0.2">
      <c r="A1341" s="24">
        <v>211</v>
      </c>
      <c r="B1341" s="28" t="s">
        <v>10</v>
      </c>
      <c r="C1341" s="101"/>
      <c r="D1341" s="101"/>
      <c r="E1341" s="102"/>
    </row>
    <row r="1342" spans="1:5" ht="27.2" customHeight="1" x14ac:dyDescent="0.2">
      <c r="A1342" s="29">
        <v>21101</v>
      </c>
      <c r="B1342" s="30" t="s">
        <v>11</v>
      </c>
      <c r="C1342" s="171">
        <v>3881553</v>
      </c>
      <c r="D1342" s="99">
        <v>3558444</v>
      </c>
      <c r="E1342" s="102">
        <f>D1342/12</f>
        <v>296537</v>
      </c>
    </row>
    <row r="1343" spans="1:5" ht="27.2" customHeight="1" x14ac:dyDescent="0.2">
      <c r="A1343" s="29">
        <v>21103</v>
      </c>
      <c r="B1343" s="30" t="s">
        <v>584</v>
      </c>
      <c r="C1343" s="171">
        <v>174323.97999999998</v>
      </c>
      <c r="D1343" s="99">
        <v>183608</v>
      </c>
      <c r="E1343" s="102">
        <f>D1343/12</f>
        <v>15300.666666666666</v>
      </c>
    </row>
    <row r="1344" spans="1:5" ht="27.2" customHeight="1" x14ac:dyDescent="0.2">
      <c r="A1344" s="29">
        <v>21104</v>
      </c>
      <c r="B1344" s="30" t="s">
        <v>512</v>
      </c>
      <c r="C1344" s="171">
        <v>0</v>
      </c>
      <c r="D1344" s="99">
        <v>0</v>
      </c>
      <c r="E1344" s="102">
        <f>D1344/12</f>
        <v>0</v>
      </c>
    </row>
    <row r="1345" spans="1:5" ht="27.2" customHeight="1" x14ac:dyDescent="0.2">
      <c r="A1345" s="29">
        <v>21105</v>
      </c>
      <c r="B1345" s="30" t="s">
        <v>571</v>
      </c>
      <c r="C1345" s="171">
        <v>3428460</v>
      </c>
      <c r="D1345" s="99">
        <v>3886440</v>
      </c>
      <c r="E1345" s="102">
        <f>D1345/12</f>
        <v>323870</v>
      </c>
    </row>
    <row r="1346" spans="1:5" ht="27.2" customHeight="1" x14ac:dyDescent="0.2">
      <c r="A1346" s="29"/>
      <c r="B1346" s="78" t="s">
        <v>352</v>
      </c>
      <c r="C1346" s="100">
        <f>SUM(C1342:C1345)</f>
        <v>7484336.9800000004</v>
      </c>
      <c r="D1346" s="100">
        <f>SUM(D1342:D1345)</f>
        <v>7628492</v>
      </c>
      <c r="E1346" s="100">
        <f>SUM(E1342:E1345)</f>
        <v>635707.66666666674</v>
      </c>
    </row>
    <row r="1347" spans="1:5" ht="27.2" customHeight="1" x14ac:dyDescent="0.2">
      <c r="A1347" s="24">
        <v>22</v>
      </c>
      <c r="B1347" s="25" t="s">
        <v>7</v>
      </c>
      <c r="C1347" s="99"/>
      <c r="D1347" s="100"/>
      <c r="E1347" s="102"/>
    </row>
    <row r="1348" spans="1:5" ht="27.2" customHeight="1" x14ac:dyDescent="0.2">
      <c r="A1348" s="24">
        <v>221</v>
      </c>
      <c r="B1348" s="28" t="s">
        <v>533</v>
      </c>
      <c r="C1348" s="99"/>
      <c r="D1348" s="100"/>
      <c r="E1348" s="102"/>
    </row>
    <row r="1349" spans="1:5" ht="27.2" customHeight="1" x14ac:dyDescent="0.2">
      <c r="A1349" s="26">
        <v>22101</v>
      </c>
      <c r="B1349" s="34" t="s">
        <v>16</v>
      </c>
      <c r="C1349" s="171">
        <v>32000.04</v>
      </c>
      <c r="D1349" s="102">
        <v>32000.04</v>
      </c>
      <c r="E1349" s="102">
        <f>D1349/12</f>
        <v>2666.67</v>
      </c>
    </row>
    <row r="1350" spans="1:5" ht="27.2" customHeight="1" x14ac:dyDescent="0.2">
      <c r="A1350" s="26">
        <v>22102</v>
      </c>
      <c r="B1350" s="34" t="s">
        <v>513</v>
      </c>
      <c r="C1350" s="171">
        <v>19200</v>
      </c>
      <c r="D1350" s="102">
        <v>19200</v>
      </c>
      <c r="E1350" s="102">
        <f t="shared" ref="E1350:E1363" si="48">D1350/12</f>
        <v>1600</v>
      </c>
    </row>
    <row r="1351" spans="1:5" ht="27.2" customHeight="1" x14ac:dyDescent="0.2">
      <c r="A1351" s="26">
        <v>22103</v>
      </c>
      <c r="B1351" s="34" t="s">
        <v>14</v>
      </c>
      <c r="C1351" s="171">
        <v>128000.04000000001</v>
      </c>
      <c r="D1351" s="102">
        <v>128000.04000000001</v>
      </c>
      <c r="E1351" s="102">
        <f t="shared" si="48"/>
        <v>10666.67</v>
      </c>
    </row>
    <row r="1352" spans="1:5" ht="27.2" customHeight="1" x14ac:dyDescent="0.2">
      <c r="A1352" s="26">
        <v>22104</v>
      </c>
      <c r="B1352" s="34" t="s">
        <v>15</v>
      </c>
      <c r="C1352" s="171">
        <v>0</v>
      </c>
      <c r="D1352" s="102">
        <v>0</v>
      </c>
      <c r="E1352" s="102">
        <f t="shared" si="48"/>
        <v>0</v>
      </c>
    </row>
    <row r="1353" spans="1:5" ht="27.2" customHeight="1" x14ac:dyDescent="0.2">
      <c r="A1353" s="26">
        <v>22105</v>
      </c>
      <c r="B1353" s="34" t="s">
        <v>17</v>
      </c>
      <c r="C1353" s="171">
        <v>0</v>
      </c>
      <c r="D1353" s="102">
        <v>0</v>
      </c>
      <c r="E1353" s="102">
        <f t="shared" si="48"/>
        <v>0</v>
      </c>
    </row>
    <row r="1354" spans="1:5" ht="27.2" customHeight="1" x14ac:dyDescent="0.2">
      <c r="A1354" s="26">
        <v>22106</v>
      </c>
      <c r="B1354" s="34" t="s">
        <v>1</v>
      </c>
      <c r="C1354" s="171">
        <v>124779.79999999999</v>
      </c>
      <c r="D1354" s="102">
        <v>135760</v>
      </c>
      <c r="E1354" s="102">
        <f t="shared" si="48"/>
        <v>11313.333333333334</v>
      </c>
    </row>
    <row r="1355" spans="1:5" ht="27.2" customHeight="1" x14ac:dyDescent="0.2">
      <c r="A1355" s="26">
        <v>22107</v>
      </c>
      <c r="B1355" s="34" t="s">
        <v>19</v>
      </c>
      <c r="C1355" s="171">
        <v>0</v>
      </c>
      <c r="D1355" s="102">
        <v>0</v>
      </c>
      <c r="E1355" s="102">
        <f t="shared" si="48"/>
        <v>0</v>
      </c>
    </row>
    <row r="1356" spans="1:5" ht="27.2" customHeight="1" x14ac:dyDescent="0.2">
      <c r="A1356" s="26">
        <v>22108</v>
      </c>
      <c r="B1356" s="34" t="s">
        <v>18</v>
      </c>
      <c r="C1356" s="171">
        <v>0</v>
      </c>
      <c r="D1356" s="102">
        <v>0</v>
      </c>
      <c r="E1356" s="102">
        <f t="shared" si="48"/>
        <v>0</v>
      </c>
    </row>
    <row r="1357" spans="1:5" ht="27.2" customHeight="1" x14ac:dyDescent="0.2">
      <c r="A1357" s="26">
        <v>22110</v>
      </c>
      <c r="B1357" s="34" t="s">
        <v>344</v>
      </c>
      <c r="C1357" s="171">
        <v>1940042</v>
      </c>
      <c r="D1357" s="102">
        <v>2640000</v>
      </c>
      <c r="E1357" s="102">
        <f t="shared" si="48"/>
        <v>220000</v>
      </c>
    </row>
    <row r="1358" spans="1:5" ht="27.2" customHeight="1" x14ac:dyDescent="0.2">
      <c r="A1358" s="26">
        <v>22111</v>
      </c>
      <c r="B1358" s="34" t="s">
        <v>20</v>
      </c>
      <c r="C1358" s="171">
        <v>105999.98</v>
      </c>
      <c r="D1358" s="102">
        <v>119200</v>
      </c>
      <c r="E1358" s="102">
        <f t="shared" si="48"/>
        <v>9933.3333333333339</v>
      </c>
    </row>
    <row r="1359" spans="1:5" ht="27.2" customHeight="1" x14ac:dyDescent="0.2">
      <c r="A1359" s="26">
        <v>22112</v>
      </c>
      <c r="B1359" s="34" t="s">
        <v>514</v>
      </c>
      <c r="C1359" s="171">
        <v>139752</v>
      </c>
      <c r="D1359" s="102">
        <v>158316</v>
      </c>
      <c r="E1359" s="102">
        <f t="shared" si="48"/>
        <v>13193</v>
      </c>
    </row>
    <row r="1360" spans="1:5" ht="27.2" customHeight="1" x14ac:dyDescent="0.2">
      <c r="A1360" s="26">
        <v>22113</v>
      </c>
      <c r="B1360" s="34" t="s">
        <v>21</v>
      </c>
      <c r="C1360" s="171">
        <v>88476</v>
      </c>
      <c r="D1360" s="102">
        <v>107748</v>
      </c>
      <c r="E1360" s="102">
        <f t="shared" si="48"/>
        <v>8979</v>
      </c>
    </row>
    <row r="1361" spans="1:5" ht="27.2" customHeight="1" x14ac:dyDescent="0.2">
      <c r="A1361" s="24">
        <v>222</v>
      </c>
      <c r="B1361" s="35" t="s">
        <v>8</v>
      </c>
      <c r="C1361" s="171">
        <v>0</v>
      </c>
      <c r="D1361" s="102">
        <v>0</v>
      </c>
      <c r="E1361" s="102">
        <f t="shared" si="48"/>
        <v>0</v>
      </c>
    </row>
    <row r="1362" spans="1:5" ht="27.2" customHeight="1" x14ac:dyDescent="0.2">
      <c r="A1362" s="26">
        <v>22201</v>
      </c>
      <c r="B1362" s="34" t="s">
        <v>515</v>
      </c>
      <c r="C1362" s="171">
        <v>73776.36</v>
      </c>
      <c r="D1362" s="102">
        <v>73776.36</v>
      </c>
      <c r="E1362" s="102">
        <f t="shared" si="48"/>
        <v>6148.03</v>
      </c>
    </row>
    <row r="1363" spans="1:5" ht="27.2" customHeight="1" x14ac:dyDescent="0.2">
      <c r="A1363" s="26">
        <v>22202</v>
      </c>
      <c r="B1363" s="34" t="s">
        <v>516</v>
      </c>
      <c r="C1363" s="171">
        <v>0</v>
      </c>
      <c r="D1363" s="102">
        <v>0</v>
      </c>
      <c r="E1363" s="102">
        <f t="shared" si="48"/>
        <v>0</v>
      </c>
    </row>
    <row r="1364" spans="1:5" ht="27.2" customHeight="1" x14ac:dyDescent="0.2">
      <c r="A1364" s="27"/>
      <c r="B1364" s="39" t="s">
        <v>352</v>
      </c>
      <c r="C1364" s="103">
        <f>SUM(C1349:C1363)</f>
        <v>2652026.2199999997</v>
      </c>
      <c r="D1364" s="103">
        <f t="shared" ref="D1364:E1364" si="49">SUM(D1349:D1363)</f>
        <v>3414000.44</v>
      </c>
      <c r="E1364" s="103">
        <f t="shared" si="49"/>
        <v>284500.03666666674</v>
      </c>
    </row>
    <row r="1365" spans="1:5" ht="27.2" customHeight="1" x14ac:dyDescent="0.2">
      <c r="A1365" s="27"/>
      <c r="B1365" s="39" t="s">
        <v>354</v>
      </c>
      <c r="C1365" s="103">
        <f>C1364+C1346</f>
        <v>10136363.199999999</v>
      </c>
      <c r="D1365" s="103">
        <f>D1364+D1346</f>
        <v>11042492.439999999</v>
      </c>
      <c r="E1365" s="103">
        <f>E1364+E1346</f>
        <v>920207.70333333348</v>
      </c>
    </row>
    <row r="1367" spans="1:5" x14ac:dyDescent="0.2">
      <c r="D1367" s="125"/>
      <c r="E1367" s="125">
        <v>45</v>
      </c>
    </row>
    <row r="1368" spans="1:5" ht="15.75" x14ac:dyDescent="0.25">
      <c r="A1368" s="45" t="s">
        <v>764</v>
      </c>
      <c r="B1368" s="46"/>
    </row>
    <row r="1369" spans="1:5" ht="15.75" x14ac:dyDescent="0.25">
      <c r="A1369" s="45"/>
      <c r="B1369" s="47" t="s">
        <v>531</v>
      </c>
    </row>
    <row r="1370" spans="1:5" ht="15.75" x14ac:dyDescent="0.25">
      <c r="A1370" s="48"/>
      <c r="B1370" s="47" t="s">
        <v>746</v>
      </c>
      <c r="C1370" s="97"/>
    </row>
    <row r="1373" spans="1:5" ht="27.2" customHeight="1" x14ac:dyDescent="0.2">
      <c r="A1373" s="21" t="s">
        <v>5</v>
      </c>
      <c r="B1373" s="22" t="s">
        <v>0</v>
      </c>
      <c r="C1373" s="98" t="s">
        <v>704</v>
      </c>
      <c r="D1373" s="98" t="s">
        <v>702</v>
      </c>
      <c r="E1373" s="104" t="s">
        <v>761</v>
      </c>
    </row>
    <row r="1374" spans="1:5" ht="27.2" customHeight="1" x14ac:dyDescent="0.2">
      <c r="A1374" s="24">
        <v>21</v>
      </c>
      <c r="B1374" s="6" t="s">
        <v>13</v>
      </c>
      <c r="C1374" s="99"/>
      <c r="D1374" s="100"/>
      <c r="E1374" s="102"/>
    </row>
    <row r="1375" spans="1:5" ht="27.2" customHeight="1" x14ac:dyDescent="0.2">
      <c r="A1375" s="24">
        <v>211</v>
      </c>
      <c r="B1375" s="28" t="s">
        <v>10</v>
      </c>
      <c r="C1375" s="101"/>
      <c r="D1375" s="101"/>
      <c r="E1375" s="102"/>
    </row>
    <row r="1376" spans="1:5" ht="27.2" customHeight="1" x14ac:dyDescent="0.2">
      <c r="A1376" s="29">
        <v>21101</v>
      </c>
      <c r="B1376" s="30" t="s">
        <v>11</v>
      </c>
      <c r="C1376" s="171">
        <v>82800</v>
      </c>
      <c r="D1376" s="99">
        <v>82800</v>
      </c>
      <c r="E1376" s="102">
        <f>D1376/12</f>
        <v>6900</v>
      </c>
    </row>
    <row r="1377" spans="1:5" ht="27.2" customHeight="1" x14ac:dyDescent="0.2">
      <c r="A1377" s="29">
        <v>21103</v>
      </c>
      <c r="B1377" s="30" t="s">
        <v>584</v>
      </c>
      <c r="C1377" s="171">
        <v>8880</v>
      </c>
      <c r="D1377" s="99">
        <v>8880</v>
      </c>
      <c r="E1377" s="102">
        <f>D1377/12</f>
        <v>740</v>
      </c>
    </row>
    <row r="1378" spans="1:5" ht="27.2" customHeight="1" x14ac:dyDescent="0.2">
      <c r="A1378" s="29">
        <v>21104</v>
      </c>
      <c r="B1378" s="30" t="s">
        <v>512</v>
      </c>
      <c r="C1378" s="171">
        <v>71494.44</v>
      </c>
      <c r="D1378" s="99">
        <v>71494.44</v>
      </c>
      <c r="E1378" s="102">
        <f>D1378/12</f>
        <v>5957.87</v>
      </c>
    </row>
    <row r="1379" spans="1:5" ht="27.2" customHeight="1" x14ac:dyDescent="0.2">
      <c r="A1379" s="29">
        <v>21105</v>
      </c>
      <c r="B1379" s="30" t="s">
        <v>571</v>
      </c>
      <c r="C1379" s="171">
        <v>0</v>
      </c>
      <c r="D1379" s="99">
        <v>0</v>
      </c>
      <c r="E1379" s="102">
        <f>D1379/12</f>
        <v>0</v>
      </c>
    </row>
    <row r="1380" spans="1:5" ht="27.2" customHeight="1" x14ac:dyDescent="0.2">
      <c r="A1380" s="29"/>
      <c r="B1380" s="78" t="s">
        <v>352</v>
      </c>
      <c r="C1380" s="100">
        <f>SUM(C1376:C1379)</f>
        <v>163174.44</v>
      </c>
      <c r="D1380" s="100">
        <f>SUM(D1376:D1379)</f>
        <v>163174.44</v>
      </c>
      <c r="E1380" s="100">
        <f>SUM(E1376:E1379)</f>
        <v>13597.869999999999</v>
      </c>
    </row>
    <row r="1381" spans="1:5" ht="27.2" customHeight="1" x14ac:dyDescent="0.2">
      <c r="A1381" s="24">
        <v>22</v>
      </c>
      <c r="B1381" s="25" t="s">
        <v>7</v>
      </c>
      <c r="C1381" s="99"/>
      <c r="D1381" s="100"/>
      <c r="E1381" s="102"/>
    </row>
    <row r="1382" spans="1:5" ht="27.2" customHeight="1" x14ac:dyDescent="0.2">
      <c r="A1382" s="24">
        <v>221</v>
      </c>
      <c r="B1382" s="28" t="s">
        <v>533</v>
      </c>
      <c r="C1382" s="99"/>
      <c r="D1382" s="100"/>
      <c r="E1382" s="102"/>
    </row>
    <row r="1383" spans="1:5" ht="27.2" customHeight="1" x14ac:dyDescent="0.2">
      <c r="A1383" s="26">
        <v>22101</v>
      </c>
      <c r="B1383" s="34" t="s">
        <v>16</v>
      </c>
      <c r="C1383" s="171">
        <v>2400</v>
      </c>
      <c r="D1383" s="102">
        <v>2400</v>
      </c>
      <c r="E1383" s="102">
        <f>D1383/12</f>
        <v>200</v>
      </c>
    </row>
    <row r="1384" spans="1:5" ht="27.2" customHeight="1" x14ac:dyDescent="0.2">
      <c r="A1384" s="26">
        <v>22102</v>
      </c>
      <c r="B1384" s="34" t="s">
        <v>513</v>
      </c>
      <c r="C1384" s="171">
        <v>2000.04</v>
      </c>
      <c r="D1384" s="102">
        <v>2000.04</v>
      </c>
      <c r="E1384" s="102">
        <f t="shared" ref="E1384:E1396" si="50">D1384/12</f>
        <v>166.67</v>
      </c>
    </row>
    <row r="1385" spans="1:5" ht="27.2" customHeight="1" x14ac:dyDescent="0.2">
      <c r="A1385" s="26">
        <v>22103</v>
      </c>
      <c r="B1385" s="34" t="s">
        <v>14</v>
      </c>
      <c r="C1385" s="171">
        <v>9999.9600000000009</v>
      </c>
      <c r="D1385" s="102">
        <v>9999.9600000000009</v>
      </c>
      <c r="E1385" s="102">
        <f t="shared" si="50"/>
        <v>833.33</v>
      </c>
    </row>
    <row r="1386" spans="1:5" ht="27.2" customHeight="1" x14ac:dyDescent="0.2">
      <c r="A1386" s="26">
        <v>22104</v>
      </c>
      <c r="B1386" s="34" t="s">
        <v>15</v>
      </c>
      <c r="C1386" s="171">
        <v>0</v>
      </c>
      <c r="D1386" s="102">
        <v>0</v>
      </c>
      <c r="E1386" s="102">
        <f t="shared" si="50"/>
        <v>0</v>
      </c>
    </row>
    <row r="1387" spans="1:5" ht="27.2" customHeight="1" x14ac:dyDescent="0.2">
      <c r="A1387" s="26">
        <v>22105</v>
      </c>
      <c r="B1387" s="34" t="s">
        <v>17</v>
      </c>
      <c r="C1387" s="171">
        <v>0</v>
      </c>
      <c r="D1387" s="102">
        <v>0</v>
      </c>
      <c r="E1387" s="102">
        <f t="shared" si="50"/>
        <v>0</v>
      </c>
    </row>
    <row r="1388" spans="1:5" ht="27.2" customHeight="1" x14ac:dyDescent="0.2">
      <c r="A1388" s="26">
        <v>22106</v>
      </c>
      <c r="B1388" s="34" t="s">
        <v>1</v>
      </c>
      <c r="C1388" s="171">
        <v>0</v>
      </c>
      <c r="D1388" s="102">
        <v>0</v>
      </c>
      <c r="E1388" s="102">
        <f t="shared" si="50"/>
        <v>0</v>
      </c>
    </row>
    <row r="1389" spans="1:5" ht="27.2" customHeight="1" x14ac:dyDescent="0.2">
      <c r="A1389" s="26">
        <v>22107</v>
      </c>
      <c r="B1389" s="34" t="s">
        <v>19</v>
      </c>
      <c r="C1389" s="171">
        <v>0</v>
      </c>
      <c r="D1389" s="102">
        <v>0</v>
      </c>
      <c r="E1389" s="102">
        <f t="shared" si="50"/>
        <v>0</v>
      </c>
    </row>
    <row r="1390" spans="1:5" ht="27.2" customHeight="1" x14ac:dyDescent="0.2">
      <c r="A1390" s="26">
        <v>22108</v>
      </c>
      <c r="B1390" s="34" t="s">
        <v>18</v>
      </c>
      <c r="C1390" s="171">
        <v>0</v>
      </c>
      <c r="D1390" s="102">
        <v>0</v>
      </c>
      <c r="E1390" s="102">
        <f t="shared" si="50"/>
        <v>0</v>
      </c>
    </row>
    <row r="1391" spans="1:5" ht="27.2" customHeight="1" x14ac:dyDescent="0.2">
      <c r="A1391" s="26">
        <v>22111</v>
      </c>
      <c r="B1391" s="34" t="s">
        <v>20</v>
      </c>
      <c r="C1391" s="171">
        <v>4000.08</v>
      </c>
      <c r="D1391" s="102">
        <v>4000.08</v>
      </c>
      <c r="E1391" s="102">
        <f t="shared" si="50"/>
        <v>333.34</v>
      </c>
    </row>
    <row r="1392" spans="1:5" ht="27.2" customHeight="1" x14ac:dyDescent="0.2">
      <c r="A1392" s="26">
        <v>22112</v>
      </c>
      <c r="B1392" s="34" t="s">
        <v>514</v>
      </c>
      <c r="C1392" s="171">
        <v>3999.96</v>
      </c>
      <c r="D1392" s="102">
        <v>3999.96</v>
      </c>
      <c r="E1392" s="102">
        <f t="shared" si="50"/>
        <v>333.33</v>
      </c>
    </row>
    <row r="1393" spans="1:5" ht="27.2" customHeight="1" x14ac:dyDescent="0.2">
      <c r="A1393" s="26">
        <v>22113</v>
      </c>
      <c r="B1393" s="34" t="s">
        <v>21</v>
      </c>
      <c r="C1393" s="171">
        <v>0</v>
      </c>
      <c r="D1393" s="102">
        <v>0</v>
      </c>
      <c r="E1393" s="102">
        <f t="shared" si="50"/>
        <v>0</v>
      </c>
    </row>
    <row r="1394" spans="1:5" ht="27.2" customHeight="1" x14ac:dyDescent="0.2">
      <c r="A1394" s="24">
        <v>222</v>
      </c>
      <c r="B1394" s="35" t="s">
        <v>8</v>
      </c>
      <c r="C1394" s="171">
        <v>0</v>
      </c>
      <c r="D1394" s="102">
        <v>0</v>
      </c>
      <c r="E1394" s="102">
        <f t="shared" si="50"/>
        <v>0</v>
      </c>
    </row>
    <row r="1395" spans="1:5" ht="27.2" customHeight="1" x14ac:dyDescent="0.2">
      <c r="A1395" s="26">
        <v>22201</v>
      </c>
      <c r="B1395" s="34" t="s">
        <v>515</v>
      </c>
      <c r="C1395" s="171">
        <v>0</v>
      </c>
      <c r="D1395" s="102">
        <v>0</v>
      </c>
      <c r="E1395" s="102">
        <f t="shared" si="50"/>
        <v>0</v>
      </c>
    </row>
    <row r="1396" spans="1:5" ht="27.2" customHeight="1" x14ac:dyDescent="0.2">
      <c r="A1396" s="26">
        <v>22202</v>
      </c>
      <c r="B1396" s="34" t="s">
        <v>516</v>
      </c>
      <c r="C1396" s="171">
        <v>0</v>
      </c>
      <c r="D1396" s="102">
        <v>0</v>
      </c>
      <c r="E1396" s="102">
        <f t="shared" si="50"/>
        <v>0</v>
      </c>
    </row>
    <row r="1397" spans="1:5" ht="27.2" customHeight="1" x14ac:dyDescent="0.2">
      <c r="A1397" s="27"/>
      <c r="B1397" s="39" t="s">
        <v>352</v>
      </c>
      <c r="C1397" s="103">
        <f>SUM(C1383:C1396)</f>
        <v>22400.04</v>
      </c>
      <c r="D1397" s="103">
        <f>SUM(D1383:D1396)</f>
        <v>22400.04</v>
      </c>
      <c r="E1397" s="103">
        <f>SUM(E1383:E1396)</f>
        <v>1866.6699999999998</v>
      </c>
    </row>
    <row r="1398" spans="1:5" ht="27.2" customHeight="1" x14ac:dyDescent="0.2">
      <c r="A1398" s="27"/>
      <c r="B1398" s="39" t="s">
        <v>354</v>
      </c>
      <c r="C1398" s="103">
        <f>C1397+C1380</f>
        <v>185574.48</v>
      </c>
      <c r="D1398" s="103">
        <f>D1397+D1380</f>
        <v>185574.48</v>
      </c>
      <c r="E1398" s="103">
        <f>E1397+E1380</f>
        <v>15464.539999999999</v>
      </c>
    </row>
    <row r="1400" spans="1:5" x14ac:dyDescent="0.2">
      <c r="D1400" s="125"/>
      <c r="E1400" s="125">
        <v>46</v>
      </c>
    </row>
    <row r="1401" spans="1:5" ht="15.75" x14ac:dyDescent="0.25">
      <c r="A1401" s="45" t="s">
        <v>764</v>
      </c>
      <c r="B1401" s="46"/>
    </row>
    <row r="1402" spans="1:5" ht="15.75" x14ac:dyDescent="0.25">
      <c r="A1402" s="45"/>
      <c r="B1402" s="47" t="s">
        <v>748</v>
      </c>
    </row>
    <row r="1403" spans="1:5" ht="15.75" x14ac:dyDescent="0.25">
      <c r="A1403" s="48"/>
      <c r="B1403" s="47" t="s">
        <v>747</v>
      </c>
      <c r="C1403" s="97"/>
    </row>
    <row r="1406" spans="1:5" ht="26.1" customHeight="1" x14ac:dyDescent="0.2">
      <c r="A1406" s="21" t="s">
        <v>5</v>
      </c>
      <c r="B1406" s="22" t="s">
        <v>0</v>
      </c>
      <c r="C1406" s="98" t="s">
        <v>704</v>
      </c>
      <c r="D1406" s="98" t="s">
        <v>702</v>
      </c>
      <c r="E1406" s="104" t="s">
        <v>761</v>
      </c>
    </row>
    <row r="1407" spans="1:5" ht="26.1" customHeight="1" x14ac:dyDescent="0.2">
      <c r="A1407" s="24">
        <v>21</v>
      </c>
      <c r="B1407" s="6" t="s">
        <v>13</v>
      </c>
      <c r="C1407" s="99"/>
      <c r="D1407" s="100"/>
      <c r="E1407" s="102"/>
    </row>
    <row r="1408" spans="1:5" ht="26.1" customHeight="1" x14ac:dyDescent="0.2">
      <c r="A1408" s="24">
        <v>211</v>
      </c>
      <c r="B1408" s="28" t="s">
        <v>10</v>
      </c>
      <c r="C1408" s="101"/>
      <c r="D1408" s="101"/>
      <c r="E1408" s="102"/>
    </row>
    <row r="1409" spans="1:5" ht="26.1" customHeight="1" x14ac:dyDescent="0.2">
      <c r="A1409" s="29">
        <v>21101</v>
      </c>
      <c r="B1409" s="30" t="s">
        <v>11</v>
      </c>
      <c r="C1409" s="171">
        <v>3376899</v>
      </c>
      <c r="D1409" s="99">
        <v>3321304.08</v>
      </c>
      <c r="E1409" s="102">
        <f>D1409/12</f>
        <v>276775.34000000003</v>
      </c>
    </row>
    <row r="1410" spans="1:5" ht="26.1" customHeight="1" x14ac:dyDescent="0.2">
      <c r="A1410" s="29">
        <v>21103</v>
      </c>
      <c r="B1410" s="30" t="s">
        <v>584</v>
      </c>
      <c r="C1410" s="171">
        <v>154656</v>
      </c>
      <c r="D1410" s="99">
        <v>154656</v>
      </c>
      <c r="E1410" s="102">
        <f>D1410/12</f>
        <v>12888</v>
      </c>
    </row>
    <row r="1411" spans="1:5" ht="26.1" customHeight="1" x14ac:dyDescent="0.2">
      <c r="A1411" s="29">
        <v>21104</v>
      </c>
      <c r="B1411" s="30" t="s">
        <v>512</v>
      </c>
      <c r="C1411" s="171">
        <v>0</v>
      </c>
      <c r="D1411" s="99">
        <v>0</v>
      </c>
      <c r="E1411" s="102">
        <f>D1411/12</f>
        <v>0</v>
      </c>
    </row>
    <row r="1412" spans="1:5" ht="26.1" customHeight="1" x14ac:dyDescent="0.2">
      <c r="A1412" s="29">
        <v>21105</v>
      </c>
      <c r="B1412" s="30" t="s">
        <v>571</v>
      </c>
      <c r="C1412" s="171">
        <v>591594</v>
      </c>
      <c r="D1412" s="99">
        <v>579588</v>
      </c>
      <c r="E1412" s="102">
        <f>D1412/12</f>
        <v>48299</v>
      </c>
    </row>
    <row r="1413" spans="1:5" ht="26.1" customHeight="1" x14ac:dyDescent="0.2">
      <c r="A1413" s="29"/>
      <c r="B1413" s="78" t="s">
        <v>352</v>
      </c>
      <c r="C1413" s="100">
        <f>SUM(C1409:C1412)</f>
        <v>4123149</v>
      </c>
      <c r="D1413" s="100">
        <f>SUM(D1409:D1412)</f>
        <v>4055548.08</v>
      </c>
      <c r="E1413" s="100">
        <f>SUM(E1409:E1412)</f>
        <v>337962.34</v>
      </c>
    </row>
    <row r="1414" spans="1:5" ht="26.1" customHeight="1" x14ac:dyDescent="0.2">
      <c r="A1414" s="24">
        <v>22</v>
      </c>
      <c r="B1414" s="25" t="s">
        <v>7</v>
      </c>
      <c r="C1414" s="99"/>
      <c r="D1414" s="100"/>
      <c r="E1414" s="102"/>
    </row>
    <row r="1415" spans="1:5" ht="26.1" customHeight="1" x14ac:dyDescent="0.2">
      <c r="A1415" s="24">
        <v>221</v>
      </c>
      <c r="B1415" s="28" t="s">
        <v>533</v>
      </c>
      <c r="C1415" s="99"/>
      <c r="D1415" s="100"/>
      <c r="E1415" s="102"/>
    </row>
    <row r="1416" spans="1:5" ht="26.1" customHeight="1" x14ac:dyDescent="0.2">
      <c r="A1416" s="26">
        <v>22101</v>
      </c>
      <c r="B1416" s="31" t="s">
        <v>16</v>
      </c>
      <c r="C1416" s="171">
        <v>130860</v>
      </c>
      <c r="D1416" s="102">
        <v>130860</v>
      </c>
      <c r="E1416" s="102">
        <f>D1416/12</f>
        <v>10905</v>
      </c>
    </row>
    <row r="1417" spans="1:5" ht="26.1" customHeight="1" x14ac:dyDescent="0.2">
      <c r="A1417" s="26">
        <v>22102</v>
      </c>
      <c r="B1417" s="31" t="s">
        <v>513</v>
      </c>
      <c r="C1417" s="171">
        <v>4800</v>
      </c>
      <c r="D1417" s="102">
        <v>4800</v>
      </c>
      <c r="E1417" s="102">
        <f t="shared" ref="E1417:E1430" si="51">D1417/12</f>
        <v>400</v>
      </c>
    </row>
    <row r="1418" spans="1:5" ht="26.1" customHeight="1" x14ac:dyDescent="0.2">
      <c r="A1418" s="26">
        <v>22103</v>
      </c>
      <c r="B1418" s="31" t="s">
        <v>14</v>
      </c>
      <c r="C1418" s="171">
        <v>117600</v>
      </c>
      <c r="D1418" s="102">
        <v>117600</v>
      </c>
      <c r="E1418" s="102">
        <f t="shared" si="51"/>
        <v>9800</v>
      </c>
    </row>
    <row r="1419" spans="1:5" ht="26.1" customHeight="1" x14ac:dyDescent="0.2">
      <c r="A1419" s="26">
        <v>22104</v>
      </c>
      <c r="B1419" s="31" t="s">
        <v>15</v>
      </c>
      <c r="C1419" s="171">
        <v>0</v>
      </c>
      <c r="D1419" s="102">
        <v>0</v>
      </c>
      <c r="E1419" s="102">
        <f t="shared" si="51"/>
        <v>0</v>
      </c>
    </row>
    <row r="1420" spans="1:5" ht="26.1" customHeight="1" x14ac:dyDescent="0.2">
      <c r="A1420" s="26">
        <v>22105</v>
      </c>
      <c r="B1420" s="31" t="s">
        <v>17</v>
      </c>
      <c r="C1420" s="171">
        <v>0</v>
      </c>
      <c r="D1420" s="102">
        <v>0</v>
      </c>
      <c r="E1420" s="102">
        <f t="shared" si="51"/>
        <v>0</v>
      </c>
    </row>
    <row r="1421" spans="1:5" ht="26.1" customHeight="1" x14ac:dyDescent="0.2">
      <c r="A1421" s="26">
        <v>22106</v>
      </c>
      <c r="B1421" s="31" t="s">
        <v>1</v>
      </c>
      <c r="C1421" s="171">
        <v>9600</v>
      </c>
      <c r="D1421" s="102">
        <v>25200</v>
      </c>
      <c r="E1421" s="102">
        <f t="shared" si="51"/>
        <v>2100</v>
      </c>
    </row>
    <row r="1422" spans="1:5" ht="26.1" customHeight="1" x14ac:dyDescent="0.2">
      <c r="A1422" s="26">
        <v>22107</v>
      </c>
      <c r="B1422" s="31" t="s">
        <v>19</v>
      </c>
      <c r="C1422" s="171">
        <v>0</v>
      </c>
      <c r="D1422" s="102">
        <v>0</v>
      </c>
      <c r="E1422" s="102">
        <f t="shared" si="51"/>
        <v>0</v>
      </c>
    </row>
    <row r="1423" spans="1:5" ht="26.1" customHeight="1" x14ac:dyDescent="0.2">
      <c r="A1423" s="26">
        <v>22108</v>
      </c>
      <c r="B1423" s="31" t="s">
        <v>18</v>
      </c>
      <c r="C1423" s="171">
        <v>0</v>
      </c>
      <c r="D1423" s="102">
        <v>0</v>
      </c>
      <c r="E1423" s="102">
        <f t="shared" si="51"/>
        <v>0</v>
      </c>
    </row>
    <row r="1424" spans="1:5" ht="26.1" customHeight="1" x14ac:dyDescent="0.2">
      <c r="A1424" s="26">
        <v>22110</v>
      </c>
      <c r="B1424" s="31" t="s">
        <v>743</v>
      </c>
      <c r="C1424" s="171">
        <v>15999.96</v>
      </c>
      <c r="D1424" s="102">
        <v>375996</v>
      </c>
      <c r="E1424" s="102">
        <f t="shared" si="51"/>
        <v>31333</v>
      </c>
    </row>
    <row r="1425" spans="1:5" ht="26.1" customHeight="1" x14ac:dyDescent="0.2">
      <c r="A1425" s="26">
        <v>22111</v>
      </c>
      <c r="B1425" s="31" t="s">
        <v>20</v>
      </c>
      <c r="C1425" s="171">
        <v>31999.919999999998</v>
      </c>
      <c r="D1425" s="102">
        <v>31999.919999999998</v>
      </c>
      <c r="E1425" s="102">
        <f t="shared" si="51"/>
        <v>2666.66</v>
      </c>
    </row>
    <row r="1426" spans="1:5" ht="26.1" customHeight="1" x14ac:dyDescent="0.2">
      <c r="A1426" s="26">
        <v>22112</v>
      </c>
      <c r="B1426" s="31" t="s">
        <v>514</v>
      </c>
      <c r="C1426" s="171">
        <v>70400.040000000008</v>
      </c>
      <c r="D1426" s="102">
        <v>86400</v>
      </c>
      <c r="E1426" s="102">
        <f t="shared" si="51"/>
        <v>7200</v>
      </c>
    </row>
    <row r="1427" spans="1:5" ht="26.1" customHeight="1" x14ac:dyDescent="0.2">
      <c r="A1427" s="26">
        <v>22113</v>
      </c>
      <c r="B1427" s="31" t="s">
        <v>21</v>
      </c>
      <c r="C1427" s="171">
        <v>19200</v>
      </c>
      <c r="D1427" s="102">
        <v>19200</v>
      </c>
      <c r="E1427" s="102">
        <f t="shared" si="51"/>
        <v>1600</v>
      </c>
    </row>
    <row r="1428" spans="1:5" ht="26.1" customHeight="1" x14ac:dyDescent="0.2">
      <c r="A1428" s="24">
        <v>222</v>
      </c>
      <c r="B1428" s="24" t="s">
        <v>8</v>
      </c>
      <c r="C1428" s="171">
        <v>0</v>
      </c>
      <c r="D1428" s="102">
        <v>0</v>
      </c>
      <c r="E1428" s="102">
        <f t="shared" si="51"/>
        <v>0</v>
      </c>
    </row>
    <row r="1429" spans="1:5" ht="26.1" customHeight="1" x14ac:dyDescent="0.2">
      <c r="A1429" s="26">
        <v>22201</v>
      </c>
      <c r="B1429" s="31" t="s">
        <v>515</v>
      </c>
      <c r="C1429" s="171">
        <v>57600</v>
      </c>
      <c r="D1429" s="102">
        <v>57600</v>
      </c>
      <c r="E1429" s="102">
        <f t="shared" si="51"/>
        <v>4800</v>
      </c>
    </row>
    <row r="1430" spans="1:5" ht="26.1" customHeight="1" x14ac:dyDescent="0.2">
      <c r="A1430" s="26">
        <v>22202</v>
      </c>
      <c r="B1430" s="31" t="s">
        <v>516</v>
      </c>
      <c r="C1430" s="171">
        <v>24000</v>
      </c>
      <c r="D1430" s="102">
        <v>24000</v>
      </c>
      <c r="E1430" s="102">
        <f t="shared" si="51"/>
        <v>2000</v>
      </c>
    </row>
    <row r="1431" spans="1:5" ht="26.1" customHeight="1" x14ac:dyDescent="0.2">
      <c r="A1431" s="27"/>
      <c r="B1431" s="80" t="s">
        <v>352</v>
      </c>
      <c r="C1431" s="103">
        <f>SUM(C1416:C1430)</f>
        <v>482059.92000000004</v>
      </c>
      <c r="D1431" s="103">
        <f>SUM(D1416:D1430)</f>
        <v>873655.92</v>
      </c>
      <c r="E1431" s="103">
        <f>SUM(E1416:E1430)</f>
        <v>72804.66</v>
      </c>
    </row>
    <row r="1432" spans="1:5" ht="26.1" customHeight="1" x14ac:dyDescent="0.2">
      <c r="A1432" s="27"/>
      <c r="B1432" s="80" t="s">
        <v>354</v>
      </c>
      <c r="C1432" s="103">
        <f>C1431+C1413</f>
        <v>4605208.92</v>
      </c>
      <c r="D1432" s="103">
        <f>D1431+D1413</f>
        <v>4929204</v>
      </c>
      <c r="E1432" s="103">
        <f>E1431+E1413</f>
        <v>410767</v>
      </c>
    </row>
    <row r="1434" spans="1:5" x14ac:dyDescent="0.2">
      <c r="D1434" s="125"/>
      <c r="E1434" s="125">
        <v>47</v>
      </c>
    </row>
    <row r="1435" spans="1:5" ht="15.75" x14ac:dyDescent="0.25">
      <c r="A1435" s="45" t="s">
        <v>764</v>
      </c>
      <c r="B1435" s="46"/>
    </row>
    <row r="1436" spans="1:5" ht="15.75" x14ac:dyDescent="0.25">
      <c r="A1436" s="45"/>
      <c r="B1436" s="47" t="s">
        <v>766</v>
      </c>
    </row>
    <row r="1437" spans="1:5" ht="15.75" x14ac:dyDescent="0.25">
      <c r="A1437" s="48"/>
      <c r="B1437" s="47" t="s">
        <v>563</v>
      </c>
      <c r="C1437" s="97"/>
    </row>
    <row r="1440" spans="1:5" ht="26.1" customHeight="1" x14ac:dyDescent="0.2">
      <c r="A1440" s="21" t="s">
        <v>5</v>
      </c>
      <c r="B1440" s="22" t="s">
        <v>0</v>
      </c>
      <c r="C1440" s="98" t="s">
        <v>704</v>
      </c>
      <c r="D1440" s="98" t="s">
        <v>702</v>
      </c>
      <c r="E1440" s="104" t="s">
        <v>761</v>
      </c>
    </row>
    <row r="1441" spans="1:5" ht="26.1" customHeight="1" x14ac:dyDescent="0.2">
      <c r="A1441" s="24">
        <v>21</v>
      </c>
      <c r="B1441" s="6" t="s">
        <v>13</v>
      </c>
      <c r="C1441" s="99"/>
      <c r="D1441" s="100"/>
      <c r="E1441" s="102"/>
    </row>
    <row r="1442" spans="1:5" ht="26.1" customHeight="1" x14ac:dyDescent="0.2">
      <c r="A1442" s="24">
        <v>211</v>
      </c>
      <c r="B1442" s="28" t="s">
        <v>10</v>
      </c>
      <c r="C1442" s="101"/>
      <c r="D1442" s="101"/>
      <c r="E1442" s="102"/>
    </row>
    <row r="1443" spans="1:5" ht="26.1" customHeight="1" x14ac:dyDescent="0.2">
      <c r="A1443" s="29">
        <v>21101</v>
      </c>
      <c r="B1443" s="30" t="s">
        <v>11</v>
      </c>
      <c r="C1443" s="171">
        <v>787956.17999999993</v>
      </c>
      <c r="D1443" s="99">
        <v>782820</v>
      </c>
      <c r="E1443" s="102">
        <f>D1443/12</f>
        <v>65235</v>
      </c>
    </row>
    <row r="1444" spans="1:5" ht="26.1" customHeight="1" x14ac:dyDescent="0.2">
      <c r="A1444" s="29">
        <v>21103</v>
      </c>
      <c r="B1444" s="30" t="s">
        <v>584</v>
      </c>
      <c r="C1444" s="171">
        <v>59868</v>
      </c>
      <c r="D1444" s="99">
        <v>59868</v>
      </c>
      <c r="E1444" s="102">
        <f>D1444/12</f>
        <v>4989</v>
      </c>
    </row>
    <row r="1445" spans="1:5" ht="26.1" customHeight="1" x14ac:dyDescent="0.2">
      <c r="A1445" s="29">
        <v>21104</v>
      </c>
      <c r="B1445" s="30" t="s">
        <v>512</v>
      </c>
      <c r="C1445" s="171">
        <v>0</v>
      </c>
      <c r="D1445" s="99">
        <v>0</v>
      </c>
      <c r="E1445" s="102">
        <f>D1445/12</f>
        <v>0</v>
      </c>
    </row>
    <row r="1446" spans="1:5" ht="26.1" customHeight="1" x14ac:dyDescent="0.2">
      <c r="A1446" s="29">
        <v>21105</v>
      </c>
      <c r="B1446" s="30" t="s">
        <v>571</v>
      </c>
      <c r="C1446" s="171">
        <v>671124</v>
      </c>
      <c r="D1446" s="99">
        <v>670524</v>
      </c>
      <c r="E1446" s="102">
        <f>D1446/12</f>
        <v>55877</v>
      </c>
    </row>
    <row r="1447" spans="1:5" ht="26.1" customHeight="1" x14ac:dyDescent="0.2">
      <c r="A1447" s="29"/>
      <c r="B1447" s="78" t="s">
        <v>352</v>
      </c>
      <c r="C1447" s="100">
        <f>SUM(C1443:C1446)</f>
        <v>1518948.18</v>
      </c>
      <c r="D1447" s="100">
        <f>SUM(D1443:D1446)</f>
        <v>1513212</v>
      </c>
      <c r="E1447" s="100">
        <f>SUM(E1443:E1446)</f>
        <v>126101</v>
      </c>
    </row>
    <row r="1448" spans="1:5" ht="26.1" customHeight="1" x14ac:dyDescent="0.2">
      <c r="A1448" s="24">
        <v>22</v>
      </c>
      <c r="B1448" s="25" t="s">
        <v>7</v>
      </c>
      <c r="C1448" s="99"/>
      <c r="D1448" s="100"/>
      <c r="E1448" s="102"/>
    </row>
    <row r="1449" spans="1:5" ht="26.1" customHeight="1" x14ac:dyDescent="0.2">
      <c r="A1449" s="24">
        <v>221</v>
      </c>
      <c r="B1449" s="28" t="s">
        <v>533</v>
      </c>
      <c r="C1449" s="99"/>
      <c r="D1449" s="100"/>
      <c r="E1449" s="102"/>
    </row>
    <row r="1450" spans="1:5" ht="26.1" customHeight="1" x14ac:dyDescent="0.2">
      <c r="A1450" s="26">
        <v>22101</v>
      </c>
      <c r="B1450" s="34" t="s">
        <v>16</v>
      </c>
      <c r="C1450" s="171">
        <v>4669.4400000000005</v>
      </c>
      <c r="D1450" s="102">
        <v>4669.4400000000005</v>
      </c>
      <c r="E1450" s="102">
        <f>D1450/12</f>
        <v>389.12000000000006</v>
      </c>
    </row>
    <row r="1451" spans="1:5" ht="26.1" customHeight="1" x14ac:dyDescent="0.2">
      <c r="A1451" s="26">
        <v>22102</v>
      </c>
      <c r="B1451" s="34" t="s">
        <v>513</v>
      </c>
      <c r="C1451" s="171">
        <v>3988.44</v>
      </c>
      <c r="D1451" s="102">
        <v>3988.44</v>
      </c>
      <c r="E1451" s="102">
        <f t="shared" ref="E1451:E1464" si="52">D1451/12</f>
        <v>332.37</v>
      </c>
    </row>
    <row r="1452" spans="1:5" ht="26.1" customHeight="1" x14ac:dyDescent="0.2">
      <c r="A1452" s="26">
        <v>22103</v>
      </c>
      <c r="B1452" s="34" t="s">
        <v>14</v>
      </c>
      <c r="C1452" s="171">
        <v>64788.479999999996</v>
      </c>
      <c r="D1452" s="102">
        <v>64788.479999999996</v>
      </c>
      <c r="E1452" s="102">
        <f t="shared" si="52"/>
        <v>5399.04</v>
      </c>
    </row>
    <row r="1453" spans="1:5" ht="26.1" customHeight="1" x14ac:dyDescent="0.2">
      <c r="A1453" s="26">
        <v>22104</v>
      </c>
      <c r="B1453" s="34" t="s">
        <v>15</v>
      </c>
      <c r="C1453" s="171">
        <v>0</v>
      </c>
      <c r="D1453" s="102">
        <v>0</v>
      </c>
      <c r="E1453" s="102">
        <f t="shared" si="52"/>
        <v>0</v>
      </c>
    </row>
    <row r="1454" spans="1:5" ht="26.1" customHeight="1" x14ac:dyDescent="0.2">
      <c r="A1454" s="26">
        <v>22105</v>
      </c>
      <c r="B1454" s="34" t="s">
        <v>17</v>
      </c>
      <c r="C1454" s="171">
        <v>0</v>
      </c>
      <c r="D1454" s="102">
        <v>0</v>
      </c>
      <c r="E1454" s="102">
        <f t="shared" si="52"/>
        <v>0</v>
      </c>
    </row>
    <row r="1455" spans="1:5" ht="26.1" customHeight="1" x14ac:dyDescent="0.2">
      <c r="A1455" s="26">
        <v>22106</v>
      </c>
      <c r="B1455" s="34" t="s">
        <v>1</v>
      </c>
      <c r="C1455" s="171">
        <v>0</v>
      </c>
      <c r="D1455" s="102">
        <v>0</v>
      </c>
      <c r="E1455" s="102">
        <f t="shared" si="52"/>
        <v>0</v>
      </c>
    </row>
    <row r="1456" spans="1:5" ht="26.1" customHeight="1" x14ac:dyDescent="0.2">
      <c r="A1456" s="26">
        <v>22107</v>
      </c>
      <c r="B1456" s="34" t="s">
        <v>19</v>
      </c>
      <c r="C1456" s="171">
        <v>0</v>
      </c>
      <c r="D1456" s="102">
        <v>60000</v>
      </c>
      <c r="E1456" s="102">
        <f t="shared" si="52"/>
        <v>5000</v>
      </c>
    </row>
    <row r="1457" spans="1:5" ht="26.1" customHeight="1" x14ac:dyDescent="0.2">
      <c r="A1457" s="26">
        <v>22108</v>
      </c>
      <c r="B1457" s="34" t="s">
        <v>18</v>
      </c>
      <c r="C1457" s="171">
        <v>0</v>
      </c>
      <c r="D1457" s="102">
        <v>84000</v>
      </c>
      <c r="E1457" s="102">
        <f t="shared" si="52"/>
        <v>7000</v>
      </c>
    </row>
    <row r="1458" spans="1:5" ht="26.1" customHeight="1" x14ac:dyDescent="0.2">
      <c r="A1458" s="26">
        <v>22110</v>
      </c>
      <c r="B1458" s="34" t="s">
        <v>532</v>
      </c>
      <c r="C1458" s="171">
        <v>20559.96</v>
      </c>
      <c r="D1458" s="102">
        <v>20559.96</v>
      </c>
      <c r="E1458" s="102">
        <f t="shared" si="52"/>
        <v>1713.33</v>
      </c>
    </row>
    <row r="1459" spans="1:5" ht="26.1" customHeight="1" x14ac:dyDescent="0.2">
      <c r="A1459" s="26">
        <v>22111</v>
      </c>
      <c r="B1459" s="34" t="s">
        <v>20</v>
      </c>
      <c r="C1459" s="171">
        <v>7296</v>
      </c>
      <c r="D1459" s="102">
        <v>7296</v>
      </c>
      <c r="E1459" s="102">
        <f t="shared" si="52"/>
        <v>608</v>
      </c>
    </row>
    <row r="1460" spans="1:5" ht="26.1" customHeight="1" x14ac:dyDescent="0.2">
      <c r="A1460" s="26">
        <v>22112</v>
      </c>
      <c r="B1460" s="34" t="s">
        <v>514</v>
      </c>
      <c r="C1460" s="171">
        <v>247100.03999999998</v>
      </c>
      <c r="D1460" s="102">
        <v>247100.03999999998</v>
      </c>
      <c r="E1460" s="102">
        <f t="shared" si="52"/>
        <v>20591.669999999998</v>
      </c>
    </row>
    <row r="1461" spans="1:5" ht="26.1" customHeight="1" x14ac:dyDescent="0.2">
      <c r="A1461" s="26">
        <v>22113</v>
      </c>
      <c r="B1461" s="34" t="s">
        <v>21</v>
      </c>
      <c r="C1461" s="171">
        <v>495889.19999999995</v>
      </c>
      <c r="D1461" s="102">
        <v>495889.19999999995</v>
      </c>
      <c r="E1461" s="102">
        <f t="shared" si="52"/>
        <v>41324.1</v>
      </c>
    </row>
    <row r="1462" spans="1:5" ht="26.1" customHeight="1" x14ac:dyDescent="0.2">
      <c r="A1462" s="24">
        <v>222</v>
      </c>
      <c r="B1462" s="35" t="s">
        <v>8</v>
      </c>
      <c r="C1462" s="171">
        <v>0</v>
      </c>
      <c r="D1462" s="102">
        <v>0</v>
      </c>
      <c r="E1462" s="102">
        <f t="shared" si="52"/>
        <v>0</v>
      </c>
    </row>
    <row r="1463" spans="1:5" ht="26.1" customHeight="1" x14ac:dyDescent="0.2">
      <c r="A1463" s="26">
        <v>22201</v>
      </c>
      <c r="B1463" s="34" t="s">
        <v>515</v>
      </c>
      <c r="C1463" s="171">
        <v>6809.64</v>
      </c>
      <c r="D1463" s="102">
        <v>6809.64</v>
      </c>
      <c r="E1463" s="102">
        <f t="shared" si="52"/>
        <v>567.47</v>
      </c>
    </row>
    <row r="1464" spans="1:5" ht="26.1" customHeight="1" x14ac:dyDescent="0.2">
      <c r="A1464" s="26">
        <v>22202</v>
      </c>
      <c r="B1464" s="34" t="s">
        <v>516</v>
      </c>
      <c r="C1464" s="171">
        <v>3404.76</v>
      </c>
      <c r="D1464" s="102">
        <v>3404.76</v>
      </c>
      <c r="E1464" s="102">
        <f t="shared" si="52"/>
        <v>283.73</v>
      </c>
    </row>
    <row r="1465" spans="1:5" ht="26.1" customHeight="1" x14ac:dyDescent="0.2">
      <c r="A1465" s="27"/>
      <c r="B1465" s="39" t="s">
        <v>352</v>
      </c>
      <c r="C1465" s="103">
        <f>SUM(C1450:C1464)</f>
        <v>854505.96</v>
      </c>
      <c r="D1465" s="103">
        <f>SUM(D1450:D1464)</f>
        <v>998505.96</v>
      </c>
      <c r="E1465" s="103">
        <f>SUM(E1450:E1464)</f>
        <v>83208.83</v>
      </c>
    </row>
    <row r="1466" spans="1:5" ht="26.1" customHeight="1" x14ac:dyDescent="0.2">
      <c r="A1466" s="27"/>
      <c r="B1466" s="39" t="s">
        <v>358</v>
      </c>
      <c r="C1466" s="103">
        <f>C1465+C1447</f>
        <v>2373454.1399999997</v>
      </c>
      <c r="D1466" s="103">
        <f>D1465+D1447</f>
        <v>2511717.96</v>
      </c>
      <c r="E1466" s="103">
        <f>E1465+E1447</f>
        <v>209309.83000000002</v>
      </c>
    </row>
    <row r="1468" spans="1:5" x14ac:dyDescent="0.2">
      <c r="D1468" s="125"/>
      <c r="E1468" s="125">
        <v>48</v>
      </c>
    </row>
    <row r="1469" spans="1:5" ht="15.75" x14ac:dyDescent="0.25">
      <c r="A1469" s="45" t="s">
        <v>764</v>
      </c>
      <c r="B1469" s="46"/>
    </row>
    <row r="1470" spans="1:5" ht="15.75" x14ac:dyDescent="0.25">
      <c r="A1470" s="45"/>
      <c r="B1470" s="47" t="s">
        <v>765</v>
      </c>
    </row>
    <row r="1471" spans="1:5" ht="15.75" x14ac:dyDescent="0.25">
      <c r="A1471" s="48"/>
      <c r="B1471" s="47" t="s">
        <v>564</v>
      </c>
      <c r="C1471" s="97"/>
    </row>
    <row r="1474" spans="1:5" ht="27" customHeight="1" x14ac:dyDescent="0.2">
      <c r="A1474" s="21" t="s">
        <v>5</v>
      </c>
      <c r="B1474" s="22" t="s">
        <v>0</v>
      </c>
      <c r="C1474" s="98" t="s">
        <v>704</v>
      </c>
      <c r="D1474" s="98" t="s">
        <v>702</v>
      </c>
      <c r="E1474" s="104" t="s">
        <v>761</v>
      </c>
    </row>
    <row r="1475" spans="1:5" ht="27" customHeight="1" x14ac:dyDescent="0.2">
      <c r="A1475" s="24">
        <v>21</v>
      </c>
      <c r="B1475" s="6" t="s">
        <v>13</v>
      </c>
      <c r="C1475" s="99"/>
      <c r="D1475" s="100"/>
      <c r="E1475" s="102"/>
    </row>
    <row r="1476" spans="1:5" ht="24" customHeight="1" x14ac:dyDescent="0.2">
      <c r="A1476" s="24">
        <v>211</v>
      </c>
      <c r="B1476" s="28" t="s">
        <v>10</v>
      </c>
      <c r="C1476" s="101"/>
      <c r="D1476" s="101"/>
      <c r="E1476" s="102"/>
    </row>
    <row r="1477" spans="1:5" ht="24" customHeight="1" x14ac:dyDescent="0.2">
      <c r="A1477" s="29">
        <v>21101</v>
      </c>
      <c r="B1477" s="30" t="s">
        <v>11</v>
      </c>
      <c r="C1477" s="171">
        <v>29176</v>
      </c>
      <c r="D1477" s="99">
        <v>29396</v>
      </c>
      <c r="E1477" s="102">
        <f>D1477/12</f>
        <v>2449.6666666666665</v>
      </c>
    </row>
    <row r="1478" spans="1:5" ht="24" customHeight="1" x14ac:dyDescent="0.2">
      <c r="A1478" s="29">
        <v>21103</v>
      </c>
      <c r="B1478" s="30" t="s">
        <v>584</v>
      </c>
      <c r="C1478" s="171">
        <v>218640</v>
      </c>
      <c r="D1478" s="99">
        <v>218640</v>
      </c>
      <c r="E1478" s="102">
        <f>D1478/12</f>
        <v>18220</v>
      </c>
    </row>
    <row r="1479" spans="1:5" ht="24" customHeight="1" x14ac:dyDescent="0.2">
      <c r="A1479" s="29">
        <v>21104</v>
      </c>
      <c r="B1479" s="30" t="s">
        <v>512</v>
      </c>
      <c r="C1479" s="171">
        <v>0</v>
      </c>
      <c r="D1479" s="99">
        <v>0</v>
      </c>
      <c r="E1479" s="102">
        <f>D1479/12</f>
        <v>0</v>
      </c>
    </row>
    <row r="1480" spans="1:5" ht="24" customHeight="1" x14ac:dyDescent="0.2">
      <c r="A1480" s="29">
        <v>21105</v>
      </c>
      <c r="B1480" s="30" t="s">
        <v>571</v>
      </c>
      <c r="C1480" s="171">
        <v>0</v>
      </c>
      <c r="D1480" s="99">
        <v>0</v>
      </c>
      <c r="E1480" s="102">
        <f>D1480/12</f>
        <v>0</v>
      </c>
    </row>
    <row r="1481" spans="1:5" ht="24" customHeight="1" x14ac:dyDescent="0.2">
      <c r="A1481" s="29"/>
      <c r="B1481" s="78" t="s">
        <v>352</v>
      </c>
      <c r="C1481" s="171">
        <v>247816</v>
      </c>
      <c r="D1481" s="100">
        <f>SUM(D1477:D1480)</f>
        <v>248036</v>
      </c>
      <c r="E1481" s="100">
        <f>SUM(E1477:E1480)</f>
        <v>20669.666666666668</v>
      </c>
    </row>
    <row r="1482" spans="1:5" ht="24" customHeight="1" x14ac:dyDescent="0.2">
      <c r="A1482" s="24">
        <v>22</v>
      </c>
      <c r="B1482" s="25" t="s">
        <v>7</v>
      </c>
      <c r="C1482" s="171"/>
      <c r="D1482" s="100"/>
      <c r="E1482" s="102"/>
    </row>
    <row r="1483" spans="1:5" ht="24" customHeight="1" x14ac:dyDescent="0.2">
      <c r="A1483" s="24">
        <v>221</v>
      </c>
      <c r="B1483" s="28" t="s">
        <v>533</v>
      </c>
      <c r="C1483" s="171"/>
      <c r="D1483" s="100"/>
      <c r="E1483" s="102"/>
    </row>
    <row r="1484" spans="1:5" ht="24" customHeight="1" x14ac:dyDescent="0.2">
      <c r="A1484" s="26">
        <v>22101</v>
      </c>
      <c r="B1484" s="31" t="s">
        <v>16</v>
      </c>
      <c r="C1484" s="171">
        <v>3000</v>
      </c>
      <c r="D1484" s="102">
        <v>3000</v>
      </c>
      <c r="E1484" s="102">
        <f>D1484/12</f>
        <v>250</v>
      </c>
    </row>
    <row r="1485" spans="1:5" ht="24" customHeight="1" x14ac:dyDescent="0.2">
      <c r="A1485" s="26">
        <v>22102</v>
      </c>
      <c r="B1485" s="31" t="s">
        <v>513</v>
      </c>
      <c r="C1485" s="171">
        <v>3000</v>
      </c>
      <c r="D1485" s="102">
        <v>3000</v>
      </c>
      <c r="E1485" s="102">
        <f t="shared" ref="E1485:E1497" si="53">D1485/12</f>
        <v>250</v>
      </c>
    </row>
    <row r="1486" spans="1:5" ht="24" customHeight="1" x14ac:dyDescent="0.2">
      <c r="A1486" s="26">
        <v>22103</v>
      </c>
      <c r="B1486" s="31" t="s">
        <v>14</v>
      </c>
      <c r="C1486" s="171">
        <v>9600</v>
      </c>
      <c r="D1486" s="102">
        <v>9600</v>
      </c>
      <c r="E1486" s="102">
        <f t="shared" si="53"/>
        <v>800</v>
      </c>
    </row>
    <row r="1487" spans="1:5" ht="24" customHeight="1" x14ac:dyDescent="0.2">
      <c r="A1487" s="26">
        <v>22104</v>
      </c>
      <c r="B1487" s="31" t="s">
        <v>15</v>
      </c>
      <c r="C1487" s="171">
        <v>0</v>
      </c>
      <c r="D1487" s="102">
        <v>0</v>
      </c>
      <c r="E1487" s="102">
        <f t="shared" si="53"/>
        <v>0</v>
      </c>
    </row>
    <row r="1488" spans="1:5" ht="24" customHeight="1" x14ac:dyDescent="0.2">
      <c r="A1488" s="26">
        <v>22105</v>
      </c>
      <c r="B1488" s="31" t="s">
        <v>17</v>
      </c>
      <c r="C1488" s="171">
        <v>0</v>
      </c>
      <c r="D1488" s="102">
        <v>0</v>
      </c>
      <c r="E1488" s="102">
        <f t="shared" si="53"/>
        <v>0</v>
      </c>
    </row>
    <row r="1489" spans="1:5" ht="24" customHeight="1" x14ac:dyDescent="0.2">
      <c r="A1489" s="26">
        <v>22106</v>
      </c>
      <c r="B1489" s="31" t="s">
        <v>1</v>
      </c>
      <c r="C1489" s="171">
        <v>0</v>
      </c>
      <c r="D1489" s="102">
        <v>0</v>
      </c>
      <c r="E1489" s="102">
        <f t="shared" si="53"/>
        <v>0</v>
      </c>
    </row>
    <row r="1490" spans="1:5" ht="24" customHeight="1" x14ac:dyDescent="0.2">
      <c r="A1490" s="26">
        <v>22107</v>
      </c>
      <c r="B1490" s="31" t="s">
        <v>19</v>
      </c>
      <c r="C1490" s="171">
        <v>0</v>
      </c>
      <c r="D1490" s="102">
        <v>0</v>
      </c>
      <c r="E1490" s="102">
        <f t="shared" si="53"/>
        <v>0</v>
      </c>
    </row>
    <row r="1491" spans="1:5" ht="24" customHeight="1" x14ac:dyDescent="0.2">
      <c r="A1491" s="26">
        <v>22108</v>
      </c>
      <c r="B1491" s="31" t="s">
        <v>18</v>
      </c>
      <c r="C1491" s="171">
        <v>0</v>
      </c>
      <c r="D1491" s="102">
        <v>0</v>
      </c>
      <c r="E1491" s="102">
        <f t="shared" si="53"/>
        <v>0</v>
      </c>
    </row>
    <row r="1492" spans="1:5" ht="24" customHeight="1" x14ac:dyDescent="0.2">
      <c r="A1492" s="26">
        <v>22111</v>
      </c>
      <c r="B1492" s="31" t="s">
        <v>20</v>
      </c>
      <c r="C1492" s="171">
        <v>3600</v>
      </c>
      <c r="D1492" s="102">
        <v>3600</v>
      </c>
      <c r="E1492" s="102">
        <f t="shared" si="53"/>
        <v>300</v>
      </c>
    </row>
    <row r="1493" spans="1:5" ht="24" customHeight="1" x14ac:dyDescent="0.2">
      <c r="A1493" s="26">
        <v>22112</v>
      </c>
      <c r="B1493" s="31" t="s">
        <v>514</v>
      </c>
      <c r="C1493" s="171">
        <v>9600</v>
      </c>
      <c r="D1493" s="102">
        <v>9600</v>
      </c>
      <c r="E1493" s="102">
        <f t="shared" si="53"/>
        <v>800</v>
      </c>
    </row>
    <row r="1494" spans="1:5" ht="24" customHeight="1" x14ac:dyDescent="0.2">
      <c r="A1494" s="26">
        <v>22113</v>
      </c>
      <c r="B1494" s="31" t="s">
        <v>21</v>
      </c>
      <c r="C1494" s="171">
        <v>0</v>
      </c>
      <c r="D1494" s="102">
        <v>0</v>
      </c>
      <c r="E1494" s="102">
        <f t="shared" si="53"/>
        <v>0</v>
      </c>
    </row>
    <row r="1495" spans="1:5" ht="24" customHeight="1" x14ac:dyDescent="0.2">
      <c r="A1495" s="24">
        <v>222</v>
      </c>
      <c r="B1495" s="24" t="s">
        <v>8</v>
      </c>
      <c r="C1495" s="171">
        <v>0</v>
      </c>
      <c r="D1495" s="102">
        <v>0</v>
      </c>
      <c r="E1495" s="102">
        <f t="shared" si="53"/>
        <v>0</v>
      </c>
    </row>
    <row r="1496" spans="1:5" ht="24" customHeight="1" x14ac:dyDescent="0.2">
      <c r="A1496" s="26">
        <v>22201</v>
      </c>
      <c r="B1496" s="31" t="s">
        <v>515</v>
      </c>
      <c r="C1496" s="171">
        <v>1599.96</v>
      </c>
      <c r="D1496" s="102">
        <v>1599.96</v>
      </c>
      <c r="E1496" s="102">
        <f t="shared" si="53"/>
        <v>133.33000000000001</v>
      </c>
    </row>
    <row r="1497" spans="1:5" ht="24" customHeight="1" x14ac:dyDescent="0.2">
      <c r="A1497" s="26">
        <v>22202</v>
      </c>
      <c r="B1497" s="31" t="s">
        <v>516</v>
      </c>
      <c r="C1497" s="171">
        <v>1600.08</v>
      </c>
      <c r="D1497" s="102">
        <v>1600.08</v>
      </c>
      <c r="E1497" s="102">
        <f t="shared" si="53"/>
        <v>133.34</v>
      </c>
    </row>
    <row r="1498" spans="1:5" ht="24" customHeight="1" x14ac:dyDescent="0.2">
      <c r="A1498" s="27"/>
      <c r="B1498" s="80" t="s">
        <v>352</v>
      </c>
      <c r="C1498" s="103">
        <f>SUM(C1484:C1497)</f>
        <v>32000.04</v>
      </c>
      <c r="D1498" s="103">
        <f>SUM(D1484:D1497)</f>
        <v>32000.04</v>
      </c>
      <c r="E1498" s="103">
        <f>SUM(E1484:E1497)</f>
        <v>2666.67</v>
      </c>
    </row>
    <row r="1499" spans="1:5" ht="24" customHeight="1" x14ac:dyDescent="0.2">
      <c r="A1499" s="27"/>
      <c r="B1499" s="80" t="s">
        <v>354</v>
      </c>
      <c r="C1499" s="103">
        <f>C1498+C1481</f>
        <v>279816.03999999998</v>
      </c>
      <c r="D1499" s="103">
        <f>D1498+D1481</f>
        <v>280036.03999999998</v>
      </c>
      <c r="E1499" s="103">
        <f>E1498+E1481</f>
        <v>23336.33666666667</v>
      </c>
    </row>
    <row r="1500" spans="1:5" ht="24" customHeight="1" x14ac:dyDescent="0.2">
      <c r="A1500" s="142"/>
      <c r="B1500" s="139"/>
      <c r="C1500" s="137"/>
      <c r="D1500" s="137"/>
      <c r="E1500" s="137"/>
    </row>
    <row r="1502" spans="1:5" ht="18.75" x14ac:dyDescent="0.3">
      <c r="C1502" s="194" t="s">
        <v>694</v>
      </c>
    </row>
    <row r="1503" spans="1:5" ht="18.75" x14ac:dyDescent="0.3">
      <c r="C1503" s="194" t="s">
        <v>695</v>
      </c>
    </row>
  </sheetData>
  <printOptions horizontalCentered="1" verticalCentered="1"/>
  <pageMargins left="0.118110236220472" right="0.118110236220472" top="0.39370078740157499" bottom="0.39370078740157499" header="0.31496062992126" footer="0.31496062992126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44" workbookViewId="0">
      <selection activeCell="B70" sqref="B70"/>
    </sheetView>
  </sheetViews>
  <sheetFormatPr defaultRowHeight="15" x14ac:dyDescent="0.25"/>
  <cols>
    <col min="1" max="1" width="11.5703125" customWidth="1"/>
    <col min="2" max="2" width="48.7109375" customWidth="1"/>
    <col min="3" max="3" width="13.42578125" customWidth="1"/>
  </cols>
  <sheetData>
    <row r="1" spans="1:4" ht="13.5" customHeight="1" x14ac:dyDescent="0.25">
      <c r="A1" s="72" t="s">
        <v>342</v>
      </c>
      <c r="B1" s="12" t="s">
        <v>334</v>
      </c>
      <c r="C1" s="23" t="s">
        <v>37</v>
      </c>
    </row>
    <row r="2" spans="1:4" ht="12.95" customHeight="1" x14ac:dyDescent="0.25">
      <c r="A2" s="71">
        <v>111</v>
      </c>
      <c r="B2" s="71" t="s">
        <v>477</v>
      </c>
      <c r="C2" s="83"/>
      <c r="D2" s="83"/>
    </row>
    <row r="3" spans="1:4" ht="12.95" customHeight="1" x14ac:dyDescent="0.25">
      <c r="A3" s="12">
        <v>11102</v>
      </c>
      <c r="B3" s="12" t="s">
        <v>274</v>
      </c>
      <c r="C3" s="83">
        <v>0</v>
      </c>
      <c r="D3" s="83"/>
    </row>
    <row r="4" spans="1:4" ht="12.95" customHeight="1" x14ac:dyDescent="0.25">
      <c r="A4" s="12">
        <v>11102</v>
      </c>
      <c r="B4" s="12" t="s">
        <v>276</v>
      </c>
      <c r="C4" s="83">
        <v>0</v>
      </c>
      <c r="D4" s="83"/>
    </row>
    <row r="5" spans="1:4" ht="12.95" customHeight="1" x14ac:dyDescent="0.25">
      <c r="A5" s="71">
        <v>112</v>
      </c>
      <c r="B5" s="71" t="s">
        <v>324</v>
      </c>
      <c r="C5" s="83"/>
      <c r="D5" s="83"/>
    </row>
    <row r="6" spans="1:4" ht="12.95" customHeight="1" x14ac:dyDescent="0.25">
      <c r="A6" s="12">
        <v>11201</v>
      </c>
      <c r="B6" s="12" t="s">
        <v>272</v>
      </c>
      <c r="C6" s="89">
        <v>72318</v>
      </c>
      <c r="D6" s="83"/>
    </row>
    <row r="7" spans="1:4" ht="12.95" customHeight="1" x14ac:dyDescent="0.25">
      <c r="A7" s="12">
        <v>11202</v>
      </c>
      <c r="B7" s="12" t="s">
        <v>273</v>
      </c>
      <c r="C7" s="89">
        <v>65332</v>
      </c>
      <c r="D7" s="83"/>
    </row>
    <row r="8" spans="1:4" ht="12.95" customHeight="1" x14ac:dyDescent="0.25">
      <c r="A8" s="71">
        <v>113</v>
      </c>
      <c r="B8" s="71" t="s">
        <v>340</v>
      </c>
      <c r="C8" s="89">
        <v>0</v>
      </c>
      <c r="D8" s="83"/>
    </row>
    <row r="9" spans="1:4" ht="12.95" customHeight="1" x14ac:dyDescent="0.25">
      <c r="A9" s="12">
        <v>11301</v>
      </c>
      <c r="B9" s="12" t="s">
        <v>326</v>
      </c>
      <c r="C9" s="89">
        <v>0</v>
      </c>
      <c r="D9" s="83"/>
    </row>
    <row r="10" spans="1:4" ht="12.95" customHeight="1" x14ac:dyDescent="0.25">
      <c r="A10" s="12">
        <v>11302</v>
      </c>
      <c r="B10" s="12" t="s">
        <v>325</v>
      </c>
      <c r="C10" s="89">
        <v>0</v>
      </c>
      <c r="D10" s="83"/>
    </row>
    <row r="11" spans="1:4" ht="12.95" customHeight="1" x14ac:dyDescent="0.25">
      <c r="A11" s="12">
        <v>11304</v>
      </c>
      <c r="B11" s="12" t="s">
        <v>327</v>
      </c>
      <c r="C11" s="89">
        <v>0</v>
      </c>
      <c r="D11" s="83"/>
    </row>
    <row r="12" spans="1:4" ht="12.95" customHeight="1" x14ac:dyDescent="0.25">
      <c r="A12" s="71">
        <v>114</v>
      </c>
      <c r="B12" s="71" t="s">
        <v>329</v>
      </c>
      <c r="C12" s="89">
        <v>0</v>
      </c>
      <c r="D12" s="83"/>
    </row>
    <row r="13" spans="1:4" ht="12.95" customHeight="1" x14ac:dyDescent="0.25">
      <c r="A13" s="12">
        <v>11401</v>
      </c>
      <c r="B13" s="12" t="s">
        <v>257</v>
      </c>
      <c r="C13" s="89">
        <v>263012</v>
      </c>
      <c r="D13" s="83"/>
    </row>
    <row r="14" spans="1:4" ht="12.95" customHeight="1" x14ac:dyDescent="0.25">
      <c r="A14" s="12">
        <v>11403</v>
      </c>
      <c r="B14" s="12" t="s">
        <v>268</v>
      </c>
      <c r="C14" s="89">
        <v>849.67</v>
      </c>
      <c r="D14" s="83"/>
    </row>
    <row r="15" spans="1:4" ht="12.95" customHeight="1" x14ac:dyDescent="0.25">
      <c r="A15" s="12">
        <v>11403</v>
      </c>
      <c r="B15" s="12" t="s">
        <v>269</v>
      </c>
      <c r="C15" s="89">
        <v>0</v>
      </c>
      <c r="D15" s="83"/>
    </row>
    <row r="16" spans="1:4" ht="12.95" customHeight="1" x14ac:dyDescent="0.25">
      <c r="A16" s="12">
        <v>11403</v>
      </c>
      <c r="B16" s="12" t="s">
        <v>301</v>
      </c>
      <c r="C16" s="89">
        <v>3163</v>
      </c>
      <c r="D16" s="83"/>
    </row>
    <row r="17" spans="1:4" ht="12.95" customHeight="1" x14ac:dyDescent="0.25">
      <c r="A17" s="12">
        <v>11403</v>
      </c>
      <c r="B17" s="12" t="s">
        <v>303</v>
      </c>
      <c r="C17" s="89">
        <v>2193</v>
      </c>
      <c r="D17" s="83"/>
    </row>
    <row r="18" spans="1:4" ht="12.95" customHeight="1" x14ac:dyDescent="0.25">
      <c r="A18" s="12">
        <v>11404</v>
      </c>
      <c r="B18" s="12" t="s">
        <v>250</v>
      </c>
      <c r="C18" s="89">
        <v>8602</v>
      </c>
      <c r="D18" s="83"/>
    </row>
    <row r="19" spans="1:4" ht="12.95" customHeight="1" x14ac:dyDescent="0.25">
      <c r="A19" s="12">
        <v>11404</v>
      </c>
      <c r="B19" s="12" t="s">
        <v>332</v>
      </c>
      <c r="C19" s="89">
        <v>18806</v>
      </c>
      <c r="D19" s="83"/>
    </row>
    <row r="20" spans="1:4" ht="12.95" customHeight="1" x14ac:dyDescent="0.25">
      <c r="A20" s="12">
        <v>11404</v>
      </c>
      <c r="B20" s="12" t="s">
        <v>255</v>
      </c>
      <c r="C20" s="89">
        <v>98093</v>
      </c>
      <c r="D20" s="83"/>
    </row>
    <row r="21" spans="1:4" ht="12.95" customHeight="1" x14ac:dyDescent="0.25">
      <c r="A21" s="12">
        <v>11404</v>
      </c>
      <c r="B21" s="12" t="s">
        <v>256</v>
      </c>
      <c r="C21" s="89">
        <v>178867</v>
      </c>
      <c r="D21" s="83"/>
    </row>
    <row r="22" spans="1:4" ht="12.95" customHeight="1" x14ac:dyDescent="0.25">
      <c r="A22" s="12">
        <v>11404</v>
      </c>
      <c r="B22" s="12" t="s">
        <v>258</v>
      </c>
      <c r="C22" s="89">
        <v>58193</v>
      </c>
      <c r="D22" s="83"/>
    </row>
    <row r="23" spans="1:4" ht="12.95" customHeight="1" x14ac:dyDescent="0.25">
      <c r="A23" s="12">
        <v>11404</v>
      </c>
      <c r="B23" s="12" t="s">
        <v>259</v>
      </c>
      <c r="C23" s="89">
        <v>20932</v>
      </c>
      <c r="D23" s="83"/>
    </row>
    <row r="24" spans="1:4" ht="12.95" customHeight="1" x14ac:dyDescent="0.25">
      <c r="A24" s="12">
        <v>11404</v>
      </c>
      <c r="B24" s="12" t="s">
        <v>263</v>
      </c>
      <c r="C24" s="89">
        <v>3913</v>
      </c>
      <c r="D24" s="83"/>
    </row>
    <row r="25" spans="1:4" ht="12.95" customHeight="1" x14ac:dyDescent="0.25">
      <c r="A25" s="12">
        <v>11404</v>
      </c>
      <c r="B25" s="12" t="s">
        <v>283</v>
      </c>
      <c r="C25" s="89">
        <v>99967</v>
      </c>
      <c r="D25" s="83"/>
    </row>
    <row r="26" spans="1:4" ht="12.95" customHeight="1" x14ac:dyDescent="0.25">
      <c r="A26" s="12">
        <v>11404</v>
      </c>
      <c r="B26" s="12" t="s">
        <v>288</v>
      </c>
      <c r="C26" s="89">
        <v>24562</v>
      </c>
      <c r="D26" s="83"/>
    </row>
    <row r="27" spans="1:4" ht="12.95" customHeight="1" x14ac:dyDescent="0.25">
      <c r="A27" s="12">
        <v>11404</v>
      </c>
      <c r="B27" s="12" t="s">
        <v>289</v>
      </c>
      <c r="C27" s="89">
        <v>0</v>
      </c>
      <c r="D27" s="83"/>
    </row>
    <row r="28" spans="1:4" ht="12.95" customHeight="1" x14ac:dyDescent="0.25">
      <c r="A28" s="12">
        <v>11404</v>
      </c>
      <c r="B28" s="12" t="s">
        <v>290</v>
      </c>
      <c r="C28" s="89">
        <v>0</v>
      </c>
      <c r="D28" s="83"/>
    </row>
    <row r="29" spans="1:4" ht="12.95" customHeight="1" x14ac:dyDescent="0.25">
      <c r="A29" s="12">
        <v>11404</v>
      </c>
      <c r="B29" s="12" t="s">
        <v>294</v>
      </c>
      <c r="C29" s="89">
        <v>0</v>
      </c>
      <c r="D29" s="83"/>
    </row>
    <row r="30" spans="1:4" ht="12.95" customHeight="1" x14ac:dyDescent="0.25">
      <c r="A30" s="12">
        <v>11404</v>
      </c>
      <c r="B30" s="12" t="s">
        <v>295</v>
      </c>
      <c r="C30" s="89">
        <v>3028</v>
      </c>
      <c r="D30" s="83"/>
    </row>
    <row r="31" spans="1:4" ht="12.95" customHeight="1" x14ac:dyDescent="0.25">
      <c r="A31" s="12">
        <v>11404</v>
      </c>
      <c r="B31" s="12" t="s">
        <v>296</v>
      </c>
      <c r="C31" s="89">
        <v>88941</v>
      </c>
      <c r="D31" s="83"/>
    </row>
    <row r="32" spans="1:4" ht="12.95" customHeight="1" x14ac:dyDescent="0.25">
      <c r="A32" s="12">
        <v>11404</v>
      </c>
      <c r="B32" s="12" t="s">
        <v>297</v>
      </c>
      <c r="C32" s="89">
        <v>35802</v>
      </c>
      <c r="D32" s="83"/>
    </row>
    <row r="33" spans="1:4" ht="12.95" customHeight="1" x14ac:dyDescent="0.25">
      <c r="A33" s="12">
        <v>11404</v>
      </c>
      <c r="B33" s="12" t="s">
        <v>298</v>
      </c>
      <c r="C33" s="89">
        <v>4547</v>
      </c>
      <c r="D33" s="83"/>
    </row>
    <row r="34" spans="1:4" ht="12.95" customHeight="1" x14ac:dyDescent="0.25">
      <c r="A34" s="12">
        <v>11404</v>
      </c>
      <c r="B34" s="12" t="s">
        <v>299</v>
      </c>
      <c r="C34" s="89">
        <v>3000</v>
      </c>
      <c r="D34" s="83"/>
    </row>
    <row r="35" spans="1:4" ht="12.95" customHeight="1" x14ac:dyDescent="0.25">
      <c r="A35" s="12">
        <v>11404</v>
      </c>
      <c r="B35" s="12" t="s">
        <v>300</v>
      </c>
      <c r="C35" s="89">
        <v>9391</v>
      </c>
      <c r="D35" s="83"/>
    </row>
    <row r="36" spans="1:4" ht="12.95" customHeight="1" x14ac:dyDescent="0.25">
      <c r="A36" s="12">
        <v>11405</v>
      </c>
      <c r="B36" s="12" t="s">
        <v>260</v>
      </c>
      <c r="C36" s="89">
        <v>19361</v>
      </c>
      <c r="D36" s="83"/>
    </row>
    <row r="37" spans="1:4" ht="12.95" customHeight="1" x14ac:dyDescent="0.25">
      <c r="A37" s="12">
        <v>11405</v>
      </c>
      <c r="B37" s="12" t="s">
        <v>261</v>
      </c>
      <c r="C37" s="89">
        <v>394</v>
      </c>
      <c r="D37" s="83"/>
    </row>
    <row r="38" spans="1:4" ht="12.95" customHeight="1" x14ac:dyDescent="0.25">
      <c r="A38" s="12">
        <v>11405</v>
      </c>
      <c r="B38" s="12" t="s">
        <v>262</v>
      </c>
      <c r="C38" s="89">
        <v>0</v>
      </c>
      <c r="D38" s="83"/>
    </row>
    <row r="39" spans="1:4" ht="12.95" customHeight="1" x14ac:dyDescent="0.25">
      <c r="A39" s="12">
        <v>11405</v>
      </c>
      <c r="B39" s="12" t="s">
        <v>279</v>
      </c>
      <c r="C39" s="89">
        <v>50000</v>
      </c>
      <c r="D39" s="83"/>
    </row>
    <row r="40" spans="1:4" ht="12.95" customHeight="1" x14ac:dyDescent="0.25">
      <c r="A40" s="12">
        <v>11405</v>
      </c>
      <c r="B40" s="12" t="s">
        <v>280</v>
      </c>
      <c r="C40" s="89">
        <v>0</v>
      </c>
      <c r="D40" s="83"/>
    </row>
    <row r="41" spans="1:4" ht="12.95" customHeight="1" x14ac:dyDescent="0.25">
      <c r="A41" s="12">
        <v>11405</v>
      </c>
      <c r="B41" s="12" t="s">
        <v>281</v>
      </c>
      <c r="C41" s="89">
        <v>0</v>
      </c>
      <c r="D41" s="83"/>
    </row>
    <row r="42" spans="1:4" ht="12.95" customHeight="1" x14ac:dyDescent="0.25">
      <c r="A42" s="12">
        <v>11405</v>
      </c>
      <c r="B42" s="12" t="s">
        <v>333</v>
      </c>
      <c r="C42" s="89">
        <v>150</v>
      </c>
      <c r="D42" s="83"/>
    </row>
    <row r="43" spans="1:4" ht="12.95" customHeight="1" x14ac:dyDescent="0.25">
      <c r="A43" s="12">
        <v>11405</v>
      </c>
      <c r="B43" s="12" t="s">
        <v>285</v>
      </c>
      <c r="C43" s="89">
        <v>0</v>
      </c>
      <c r="D43" s="83"/>
    </row>
    <row r="44" spans="1:4" ht="12.95" customHeight="1" x14ac:dyDescent="0.25">
      <c r="A44" s="12">
        <v>11405</v>
      </c>
      <c r="B44" s="12" t="s">
        <v>291</v>
      </c>
      <c r="C44" s="89">
        <v>2345</v>
      </c>
      <c r="D44" s="83"/>
    </row>
    <row r="45" spans="1:4" ht="12.95" customHeight="1" x14ac:dyDescent="0.25">
      <c r="A45" s="12">
        <v>11405</v>
      </c>
      <c r="B45" s="12" t="s">
        <v>292</v>
      </c>
      <c r="C45" s="89">
        <v>0</v>
      </c>
      <c r="D45" s="83"/>
    </row>
    <row r="46" spans="1:4" ht="12.95" customHeight="1" x14ac:dyDescent="0.25">
      <c r="A46" s="12">
        <v>11405</v>
      </c>
      <c r="B46" s="12" t="s">
        <v>293</v>
      </c>
      <c r="C46" s="89">
        <v>8853</v>
      </c>
      <c r="D46" s="83"/>
    </row>
    <row r="47" spans="1:4" ht="12.95" customHeight="1" x14ac:dyDescent="0.25">
      <c r="A47" s="71">
        <v>115</v>
      </c>
      <c r="B47" s="71" t="s">
        <v>328</v>
      </c>
      <c r="C47" s="89">
        <v>0</v>
      </c>
      <c r="D47" s="83"/>
    </row>
    <row r="48" spans="1:4" ht="12.95" customHeight="1" x14ac:dyDescent="0.25">
      <c r="A48" s="12">
        <v>11501</v>
      </c>
      <c r="B48" s="12" t="s">
        <v>246</v>
      </c>
      <c r="C48" s="89">
        <v>1700000</v>
      </c>
      <c r="D48" s="83"/>
    </row>
    <row r="49" spans="1:4" ht="12.95" customHeight="1" x14ac:dyDescent="0.25">
      <c r="A49" s="12">
        <v>11502</v>
      </c>
      <c r="B49" s="12" t="s">
        <v>247</v>
      </c>
      <c r="C49" s="89">
        <v>312142</v>
      </c>
      <c r="D49" s="83"/>
    </row>
    <row r="50" spans="1:4" ht="12.95" customHeight="1" x14ac:dyDescent="0.25">
      <c r="A50" s="12">
        <v>11501</v>
      </c>
      <c r="B50" s="12" t="s">
        <v>248</v>
      </c>
      <c r="C50" s="89">
        <v>100606</v>
      </c>
      <c r="D50" s="83"/>
    </row>
    <row r="51" spans="1:4" ht="12.95" customHeight="1" x14ac:dyDescent="0.25">
      <c r="A51" s="12">
        <v>11501</v>
      </c>
      <c r="B51" s="12" t="s">
        <v>249</v>
      </c>
      <c r="C51" s="89">
        <v>90545</v>
      </c>
      <c r="D51" s="83"/>
    </row>
    <row r="52" spans="1:4" ht="12.95" customHeight="1" x14ac:dyDescent="0.25">
      <c r="A52" s="12">
        <v>11504</v>
      </c>
      <c r="B52" s="12" t="s">
        <v>252</v>
      </c>
      <c r="C52" s="89">
        <v>0</v>
      </c>
      <c r="D52" s="83"/>
    </row>
    <row r="53" spans="1:4" ht="12.95" customHeight="1" x14ac:dyDescent="0.25">
      <c r="A53" s="71">
        <v>131</v>
      </c>
      <c r="B53" s="71" t="s">
        <v>330</v>
      </c>
      <c r="C53" s="89">
        <v>0</v>
      </c>
      <c r="D53" s="83"/>
    </row>
    <row r="54" spans="1:4" ht="12.95" customHeight="1" x14ac:dyDescent="0.25">
      <c r="A54" s="12">
        <v>13101</v>
      </c>
      <c r="B54" s="12" t="s">
        <v>321</v>
      </c>
      <c r="C54" s="89">
        <v>0</v>
      </c>
      <c r="D54" s="83"/>
    </row>
    <row r="55" spans="1:4" ht="12.95" customHeight="1" x14ac:dyDescent="0.25">
      <c r="A55" s="12">
        <v>13102</v>
      </c>
      <c r="B55" s="12" t="s">
        <v>331</v>
      </c>
      <c r="C55" s="89">
        <v>0</v>
      </c>
      <c r="D55" s="83"/>
    </row>
    <row r="56" spans="1:4" ht="12.95" customHeight="1" x14ac:dyDescent="0.25">
      <c r="A56" s="12">
        <v>13103</v>
      </c>
      <c r="B56" s="12" t="s">
        <v>322</v>
      </c>
      <c r="C56" s="89">
        <v>0</v>
      </c>
      <c r="D56" s="83"/>
    </row>
    <row r="57" spans="1:4" ht="12.95" customHeight="1" x14ac:dyDescent="0.25">
      <c r="A57" s="12">
        <v>13104</v>
      </c>
      <c r="B57" s="12" t="s">
        <v>323</v>
      </c>
      <c r="C57" s="89">
        <v>0</v>
      </c>
      <c r="D57" s="83"/>
    </row>
    <row r="58" spans="1:4" ht="12.95" customHeight="1" x14ac:dyDescent="0.25">
      <c r="A58" s="71">
        <v>141</v>
      </c>
      <c r="B58" s="71" t="s">
        <v>336</v>
      </c>
      <c r="C58" s="89">
        <v>0</v>
      </c>
      <c r="D58" s="83"/>
    </row>
    <row r="59" spans="1:4" ht="12.95" customHeight="1" x14ac:dyDescent="0.25">
      <c r="A59" s="12">
        <v>14104</v>
      </c>
      <c r="B59" s="12" t="s">
        <v>337</v>
      </c>
      <c r="C59" s="89">
        <v>0</v>
      </c>
      <c r="D59" s="83"/>
    </row>
    <row r="60" spans="1:4" ht="12.95" customHeight="1" x14ac:dyDescent="0.25">
      <c r="A60" s="71">
        <v>143</v>
      </c>
      <c r="B60" s="71" t="s">
        <v>335</v>
      </c>
      <c r="C60" s="89">
        <v>0</v>
      </c>
      <c r="D60" s="83"/>
    </row>
    <row r="61" spans="1:4" ht="12.95" customHeight="1" x14ac:dyDescent="0.25">
      <c r="A61" s="12">
        <v>14301</v>
      </c>
      <c r="B61" s="12" t="s">
        <v>338</v>
      </c>
      <c r="C61" s="89">
        <v>5932</v>
      </c>
      <c r="D61" s="83"/>
    </row>
    <row r="62" spans="1:4" ht="12.95" customHeight="1" x14ac:dyDescent="0.25">
      <c r="A62" s="18">
        <v>14302</v>
      </c>
      <c r="B62" s="12" t="s">
        <v>339</v>
      </c>
      <c r="C62" s="89">
        <v>224120</v>
      </c>
      <c r="D62" s="83"/>
    </row>
    <row r="63" spans="1:4" ht="12.95" customHeight="1" x14ac:dyDescent="0.25">
      <c r="A63" s="18">
        <v>14303</v>
      </c>
      <c r="B63" s="12" t="s">
        <v>311</v>
      </c>
      <c r="C63" s="89">
        <v>320000</v>
      </c>
      <c r="D63" s="83"/>
    </row>
    <row r="64" spans="1:4" x14ac:dyDescent="0.25">
      <c r="C64" s="90">
        <f>SUM(C6:C63)</f>
        <v>3897959.67</v>
      </c>
    </row>
    <row r="69" spans="3:3" x14ac:dyDescent="0.25">
      <c r="C69">
        <v>193066</v>
      </c>
    </row>
    <row r="70" spans="3:3" x14ac:dyDescent="0.25">
      <c r="C70">
        <v>30371</v>
      </c>
    </row>
    <row r="71" spans="3:3" x14ac:dyDescent="0.25">
      <c r="C71">
        <v>684</v>
      </c>
    </row>
  </sheetData>
  <autoFilter ref="A1:D64"/>
  <printOptions horizontalCentered="1" verticalCentered="1"/>
  <pageMargins left="0.70866141732283472" right="0.70866141732283472" top="0.19685039370078741" bottom="0.11811023622047245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9" workbookViewId="0">
      <selection activeCell="C74" sqref="C74"/>
    </sheetView>
  </sheetViews>
  <sheetFormatPr defaultRowHeight="15" x14ac:dyDescent="0.25"/>
  <cols>
    <col min="1" max="1" width="11.5703125" customWidth="1"/>
    <col min="2" max="2" width="56.7109375" customWidth="1"/>
    <col min="3" max="3" width="13.140625" customWidth="1"/>
    <col min="4" max="4" width="11.42578125" customWidth="1"/>
    <col min="5" max="5" width="13.85546875" customWidth="1"/>
    <col min="6" max="6" width="11.140625" customWidth="1"/>
    <col min="7" max="7" width="11.85546875" customWidth="1"/>
    <col min="8" max="8" width="13.7109375" customWidth="1"/>
  </cols>
  <sheetData>
    <row r="1" spans="1:8" x14ac:dyDescent="0.25">
      <c r="H1">
        <v>4</v>
      </c>
    </row>
    <row r="2" spans="1:8" ht="21" x14ac:dyDescent="0.35">
      <c r="B2" s="107" t="s">
        <v>706</v>
      </c>
    </row>
    <row r="3" spans="1:8" ht="18.75" x14ac:dyDescent="0.3">
      <c r="B3" s="107" t="s">
        <v>705</v>
      </c>
    </row>
    <row r="5" spans="1:8" ht="15.75" customHeight="1" x14ac:dyDescent="0.25">
      <c r="A5" s="84" t="s">
        <v>342</v>
      </c>
      <c r="B5" s="71" t="s">
        <v>334</v>
      </c>
      <c r="C5" s="161" t="s">
        <v>566</v>
      </c>
      <c r="D5" s="161" t="s">
        <v>567</v>
      </c>
      <c r="E5" s="161" t="s">
        <v>568</v>
      </c>
      <c r="F5" s="161" t="s">
        <v>569</v>
      </c>
      <c r="G5" s="161" t="s">
        <v>570</v>
      </c>
      <c r="H5" s="161" t="s">
        <v>421</v>
      </c>
    </row>
    <row r="6" spans="1:8" ht="15.75" customHeight="1" x14ac:dyDescent="0.25">
      <c r="A6" s="71">
        <v>111</v>
      </c>
      <c r="B6" s="71" t="s">
        <v>477</v>
      </c>
      <c r="C6" s="89"/>
      <c r="D6" s="89"/>
      <c r="E6" s="89"/>
      <c r="F6" s="89"/>
      <c r="G6" s="89"/>
      <c r="H6" s="89"/>
    </row>
    <row r="7" spans="1:8" ht="15.75" customHeight="1" x14ac:dyDescent="0.25">
      <c r="A7" s="12">
        <v>11101</v>
      </c>
      <c r="B7" s="12" t="s">
        <v>274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f>SUM(C7:G7)</f>
        <v>0</v>
      </c>
    </row>
    <row r="8" spans="1:8" ht="15.75" customHeight="1" x14ac:dyDescent="0.25">
      <c r="A8" s="12">
        <v>11102</v>
      </c>
      <c r="B8" s="12" t="s">
        <v>276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f>SUM(C8:G8)</f>
        <v>0</v>
      </c>
    </row>
    <row r="9" spans="1:8" ht="15.75" customHeight="1" x14ac:dyDescent="0.25">
      <c r="A9" s="71">
        <v>112</v>
      </c>
      <c r="B9" s="71" t="s">
        <v>324</v>
      </c>
      <c r="C9" s="89"/>
      <c r="D9" s="89"/>
      <c r="E9" s="89"/>
      <c r="F9" s="89"/>
      <c r="G9" s="89"/>
      <c r="H9" s="89"/>
    </row>
    <row r="10" spans="1:8" ht="15.75" customHeight="1" x14ac:dyDescent="0.25">
      <c r="A10" s="12">
        <v>11201</v>
      </c>
      <c r="B10" s="12" t="s">
        <v>475</v>
      </c>
      <c r="C10" s="89">
        <v>35889</v>
      </c>
      <c r="D10" s="89">
        <v>10000</v>
      </c>
      <c r="E10" s="89">
        <v>3500</v>
      </c>
      <c r="F10" s="89">
        <v>2100</v>
      </c>
      <c r="G10" s="89">
        <v>6192</v>
      </c>
      <c r="H10" s="89">
        <f>SUM(C10:G10)</f>
        <v>57681</v>
      </c>
    </row>
    <row r="11" spans="1:8" ht="15.75" customHeight="1" x14ac:dyDescent="0.25">
      <c r="A11" s="12">
        <v>11202</v>
      </c>
      <c r="B11" s="12" t="s">
        <v>524</v>
      </c>
      <c r="C11" s="89">
        <v>31700</v>
      </c>
      <c r="D11" s="89">
        <v>2300</v>
      </c>
      <c r="E11" s="89">
        <v>73000</v>
      </c>
      <c r="F11" s="89">
        <v>278</v>
      </c>
      <c r="G11" s="89">
        <v>2722</v>
      </c>
      <c r="H11" s="89">
        <f>SUM(C11:G11)</f>
        <v>110000</v>
      </c>
    </row>
    <row r="12" spans="1:8" ht="15.75" customHeight="1" x14ac:dyDescent="0.25">
      <c r="A12" s="71">
        <v>113</v>
      </c>
      <c r="B12" s="71" t="s">
        <v>340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f t="shared" ref="H12:H13" si="0">SUM(C12:G12)</f>
        <v>0</v>
      </c>
    </row>
    <row r="13" spans="1:8" ht="15.75" customHeight="1" x14ac:dyDescent="0.25">
      <c r="A13" s="12">
        <v>11301</v>
      </c>
      <c r="B13" s="12" t="s">
        <v>326</v>
      </c>
      <c r="C13" s="89">
        <v>0</v>
      </c>
      <c r="D13" s="89">
        <v>0</v>
      </c>
      <c r="E13" s="89">
        <v>2000</v>
      </c>
      <c r="F13" s="89">
        <v>0</v>
      </c>
      <c r="G13" s="89">
        <v>0</v>
      </c>
      <c r="H13" s="89">
        <f t="shared" si="0"/>
        <v>2000</v>
      </c>
    </row>
    <row r="14" spans="1:8" ht="15.75" customHeight="1" x14ac:dyDescent="0.25">
      <c r="A14" s="12">
        <v>11302</v>
      </c>
      <c r="B14" s="12" t="s">
        <v>325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</row>
    <row r="15" spans="1:8" ht="15.75" customHeight="1" x14ac:dyDescent="0.25">
      <c r="A15" s="12">
        <v>11304</v>
      </c>
      <c r="B15" s="12" t="s">
        <v>327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</row>
    <row r="16" spans="1:8" ht="15.75" customHeight="1" x14ac:dyDescent="0.25">
      <c r="A16" s="71">
        <v>114</v>
      </c>
      <c r="B16" s="71" t="s">
        <v>329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</row>
    <row r="17" spans="1:8" ht="15.75" customHeight="1" x14ac:dyDescent="0.25">
      <c r="A17" s="71">
        <v>11401</v>
      </c>
      <c r="B17" s="71" t="s">
        <v>478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</row>
    <row r="18" spans="1:8" ht="15.75" customHeight="1" x14ac:dyDescent="0.25">
      <c r="A18" s="12">
        <v>114011</v>
      </c>
      <c r="B18" s="12" t="s">
        <v>489</v>
      </c>
      <c r="C18" s="89">
        <v>94110</v>
      </c>
      <c r="D18" s="89">
        <v>32900</v>
      </c>
      <c r="E18" s="89">
        <v>100671</v>
      </c>
      <c r="F18" s="89">
        <v>3843</v>
      </c>
      <c r="G18" s="89">
        <v>27000</v>
      </c>
      <c r="H18" s="89">
        <f>SUM(C18:G18)</f>
        <v>258524</v>
      </c>
    </row>
    <row r="19" spans="1:8" ht="15.75" customHeight="1" x14ac:dyDescent="0.25">
      <c r="A19" s="12">
        <v>114012</v>
      </c>
      <c r="B19" s="12" t="s">
        <v>479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f>SUM(C19:G19)</f>
        <v>0</v>
      </c>
    </row>
    <row r="20" spans="1:8" ht="15.75" customHeight="1" x14ac:dyDescent="0.25">
      <c r="A20" s="12">
        <v>114013</v>
      </c>
      <c r="B20" s="12" t="s">
        <v>258</v>
      </c>
      <c r="C20" s="89">
        <v>22119</v>
      </c>
      <c r="D20" s="89">
        <v>13651</v>
      </c>
      <c r="E20" s="89">
        <v>13823</v>
      </c>
      <c r="F20" s="89">
        <v>2600</v>
      </c>
      <c r="G20" s="89">
        <v>6000</v>
      </c>
      <c r="H20" s="89">
        <f>SUM(C20:G20)</f>
        <v>58193</v>
      </c>
    </row>
    <row r="21" spans="1:8" ht="15.75" customHeight="1" x14ac:dyDescent="0.25">
      <c r="A21" s="12">
        <v>114014</v>
      </c>
      <c r="B21" s="12" t="s">
        <v>263</v>
      </c>
      <c r="C21" s="155">
        <v>1156</v>
      </c>
      <c r="D21" s="155">
        <v>34</v>
      </c>
      <c r="E21" s="155">
        <v>2179</v>
      </c>
      <c r="F21" s="155">
        <v>568</v>
      </c>
      <c r="G21" s="155">
        <v>63</v>
      </c>
      <c r="H21" s="155">
        <f>SUM(C21:G21)</f>
        <v>4000</v>
      </c>
    </row>
    <row r="22" spans="1:8" ht="15.75" customHeight="1" x14ac:dyDescent="0.25">
      <c r="A22" s="12">
        <v>114015</v>
      </c>
      <c r="B22" s="12" t="s">
        <v>256</v>
      </c>
      <c r="C22" s="163">
        <v>158900</v>
      </c>
      <c r="D22" s="163">
        <v>17000</v>
      </c>
      <c r="E22" s="163">
        <v>17000</v>
      </c>
      <c r="F22" s="163">
        <v>2500</v>
      </c>
      <c r="G22" s="163">
        <v>4000.3533333333298</v>
      </c>
      <c r="H22" s="155">
        <f>SUM(C22:G22)</f>
        <v>199400.35333333333</v>
      </c>
    </row>
    <row r="23" spans="1:8" ht="15.75" customHeight="1" x14ac:dyDescent="0.25">
      <c r="A23" s="71">
        <v>11402</v>
      </c>
      <c r="B23" s="71" t="s">
        <v>480</v>
      </c>
      <c r="C23" s="89"/>
      <c r="D23" s="89"/>
      <c r="E23" s="89"/>
      <c r="F23" s="89"/>
      <c r="G23" s="89"/>
      <c r="H23" s="89"/>
    </row>
    <row r="24" spans="1:8" ht="15.75" customHeight="1" x14ac:dyDescent="0.25">
      <c r="A24" s="12">
        <v>114021</v>
      </c>
      <c r="B24" s="12" t="s">
        <v>267</v>
      </c>
      <c r="C24" s="89">
        <v>698</v>
      </c>
      <c r="D24" s="89">
        <v>0</v>
      </c>
      <c r="E24" s="89">
        <v>132</v>
      </c>
      <c r="F24" s="89">
        <v>0</v>
      </c>
      <c r="G24" s="89">
        <v>20</v>
      </c>
      <c r="H24" s="89">
        <f>SUM(C24:G24)</f>
        <v>850</v>
      </c>
    </row>
    <row r="25" spans="1:8" ht="15.75" customHeight="1" x14ac:dyDescent="0.25">
      <c r="A25" s="12">
        <v>114022</v>
      </c>
      <c r="B25" s="12" t="s">
        <v>301</v>
      </c>
      <c r="C25" s="89">
        <v>974</v>
      </c>
      <c r="D25" s="89">
        <v>0</v>
      </c>
      <c r="E25" s="89">
        <v>2189</v>
      </c>
      <c r="F25" s="89">
        <v>0</v>
      </c>
      <c r="G25" s="89">
        <v>0</v>
      </c>
      <c r="H25" s="89">
        <f>SUM(C25:G25)</f>
        <v>3163</v>
      </c>
    </row>
    <row r="26" spans="1:8" ht="15.75" customHeight="1" x14ac:dyDescent="0.25">
      <c r="A26" s="12">
        <v>114023</v>
      </c>
      <c r="B26" s="12" t="s">
        <v>303</v>
      </c>
      <c r="C26" s="89">
        <v>1292</v>
      </c>
      <c r="D26" s="89">
        <v>50</v>
      </c>
      <c r="E26" s="89">
        <v>735</v>
      </c>
      <c r="F26" s="89">
        <v>0</v>
      </c>
      <c r="G26" s="89">
        <v>116</v>
      </c>
      <c r="H26" s="89">
        <f>SUM(C26:G26)</f>
        <v>2193</v>
      </c>
    </row>
    <row r="27" spans="1:8" ht="15.75" customHeight="1" x14ac:dyDescent="0.25">
      <c r="A27" s="71">
        <v>11403</v>
      </c>
      <c r="B27" s="71" t="s">
        <v>481</v>
      </c>
      <c r="C27" s="89"/>
      <c r="D27" s="89"/>
      <c r="E27" s="89"/>
      <c r="F27" s="89"/>
      <c r="G27" s="89"/>
      <c r="H27" s="89"/>
    </row>
    <row r="28" spans="1:8" ht="15.75" customHeight="1" x14ac:dyDescent="0.25">
      <c r="A28" s="12">
        <v>114031</v>
      </c>
      <c r="B28" s="12" t="s">
        <v>250</v>
      </c>
      <c r="C28" s="89">
        <v>6960</v>
      </c>
      <c r="D28" s="89">
        <v>5291</v>
      </c>
      <c r="E28" s="89">
        <v>1249</v>
      </c>
      <c r="F28" s="89">
        <v>0</v>
      </c>
      <c r="G28" s="89">
        <v>0</v>
      </c>
      <c r="H28" s="89">
        <f t="shared" ref="H28:H44" si="1">SUM(C28:G28)</f>
        <v>13500</v>
      </c>
    </row>
    <row r="29" spans="1:8" ht="15.75" customHeight="1" x14ac:dyDescent="0.25">
      <c r="A29" s="12">
        <v>114032</v>
      </c>
      <c r="B29" s="12" t="s">
        <v>332</v>
      </c>
      <c r="C29" s="89">
        <v>20500</v>
      </c>
      <c r="D29" s="89">
        <v>4500</v>
      </c>
      <c r="E29" s="89">
        <v>2000</v>
      </c>
      <c r="F29" s="89">
        <v>0</v>
      </c>
      <c r="G29" s="89">
        <v>0</v>
      </c>
      <c r="H29" s="89">
        <f t="shared" si="1"/>
        <v>27000</v>
      </c>
    </row>
    <row r="30" spans="1:8" ht="15.75" customHeight="1" x14ac:dyDescent="0.25">
      <c r="A30" s="12">
        <v>114033</v>
      </c>
      <c r="B30" s="12" t="s">
        <v>255</v>
      </c>
      <c r="C30" s="89">
        <v>56397</v>
      </c>
      <c r="D30" s="89">
        <v>7000</v>
      </c>
      <c r="E30" s="89">
        <v>30000</v>
      </c>
      <c r="F30" s="89">
        <v>2000</v>
      </c>
      <c r="G30" s="89">
        <v>6000</v>
      </c>
      <c r="H30" s="89">
        <f t="shared" si="1"/>
        <v>101397</v>
      </c>
    </row>
    <row r="31" spans="1:8" ht="15.75" customHeight="1" x14ac:dyDescent="0.25">
      <c r="A31" s="12">
        <v>114034</v>
      </c>
      <c r="B31" s="12" t="s">
        <v>289</v>
      </c>
      <c r="C31" s="89">
        <v>14415</v>
      </c>
      <c r="D31" s="89">
        <v>11603</v>
      </c>
      <c r="E31" s="89">
        <v>4482</v>
      </c>
      <c r="F31" s="89">
        <v>0</v>
      </c>
      <c r="G31" s="89">
        <v>4500</v>
      </c>
      <c r="H31" s="89">
        <f t="shared" si="1"/>
        <v>35000</v>
      </c>
    </row>
    <row r="32" spans="1:8" ht="15.75" customHeight="1" x14ac:dyDescent="0.25">
      <c r="A32" s="12">
        <v>114035</v>
      </c>
      <c r="B32" s="12" t="s">
        <v>294</v>
      </c>
      <c r="C32" s="89">
        <v>0</v>
      </c>
      <c r="D32" s="89">
        <v>0</v>
      </c>
      <c r="E32" s="89">
        <v>0</v>
      </c>
      <c r="F32" s="89">
        <v>0</v>
      </c>
      <c r="G32" s="89">
        <v>0</v>
      </c>
      <c r="H32" s="89">
        <f t="shared" si="1"/>
        <v>0</v>
      </c>
    </row>
    <row r="33" spans="1:8" ht="15.75" customHeight="1" x14ac:dyDescent="0.25">
      <c r="A33" s="12">
        <v>114036</v>
      </c>
      <c r="B33" s="12" t="s">
        <v>296</v>
      </c>
      <c r="C33" s="89">
        <v>102108</v>
      </c>
      <c r="D33" s="89">
        <v>0</v>
      </c>
      <c r="E33" s="89">
        <v>0</v>
      </c>
      <c r="F33" s="89">
        <v>0</v>
      </c>
      <c r="G33" s="89">
        <v>0</v>
      </c>
      <c r="H33" s="89">
        <f t="shared" si="1"/>
        <v>102108</v>
      </c>
    </row>
    <row r="34" spans="1:8" ht="15.75" customHeight="1" x14ac:dyDescent="0.25">
      <c r="A34" s="12">
        <v>114037</v>
      </c>
      <c r="B34" s="12" t="s">
        <v>297</v>
      </c>
      <c r="C34" s="89">
        <v>35802</v>
      </c>
      <c r="D34" s="89">
        <v>0</v>
      </c>
      <c r="E34" s="89">
        <v>0</v>
      </c>
      <c r="F34" s="89">
        <v>0</v>
      </c>
      <c r="G34" s="89">
        <v>0</v>
      </c>
      <c r="H34" s="89">
        <f t="shared" si="1"/>
        <v>35802</v>
      </c>
    </row>
    <row r="35" spans="1:8" ht="18" customHeight="1" x14ac:dyDescent="0.25">
      <c r="A35" s="120"/>
      <c r="B35" s="120"/>
      <c r="C35" s="158"/>
      <c r="D35" s="158"/>
      <c r="E35" s="158"/>
      <c r="F35" s="158"/>
      <c r="G35" s="158"/>
      <c r="H35" s="158"/>
    </row>
    <row r="36" spans="1:8" ht="18" customHeight="1" x14ac:dyDescent="0.25">
      <c r="A36" s="120"/>
      <c r="B36" s="120"/>
      <c r="C36" s="158"/>
      <c r="D36" s="158"/>
      <c r="E36" s="158"/>
      <c r="F36" s="158"/>
      <c r="G36" s="158"/>
      <c r="H36" s="159" t="s">
        <v>582</v>
      </c>
    </row>
    <row r="37" spans="1:8" ht="18" customHeight="1" x14ac:dyDescent="0.25">
      <c r="A37" s="120"/>
      <c r="B37" s="120"/>
      <c r="C37" s="158"/>
      <c r="D37" s="158"/>
      <c r="E37" s="158"/>
      <c r="F37" s="158"/>
      <c r="G37" s="158"/>
      <c r="H37" s="158"/>
    </row>
    <row r="38" spans="1:8" ht="14.25" customHeight="1" x14ac:dyDescent="0.25">
      <c r="A38" s="84" t="s">
        <v>342</v>
      </c>
      <c r="B38" s="71" t="s">
        <v>334</v>
      </c>
      <c r="C38" s="161" t="s">
        <v>566</v>
      </c>
      <c r="D38" s="161" t="s">
        <v>567</v>
      </c>
      <c r="E38" s="161" t="s">
        <v>568</v>
      </c>
      <c r="F38" s="161" t="s">
        <v>569</v>
      </c>
      <c r="G38" s="161" t="s">
        <v>570</v>
      </c>
      <c r="H38" s="161" t="s">
        <v>421</v>
      </c>
    </row>
    <row r="39" spans="1:8" ht="14.25" customHeight="1" x14ac:dyDescent="0.25">
      <c r="A39" s="12">
        <v>114038</v>
      </c>
      <c r="B39" s="12" t="s">
        <v>298</v>
      </c>
      <c r="C39" s="89">
        <v>5365</v>
      </c>
      <c r="D39" s="89">
        <v>0</v>
      </c>
      <c r="E39" s="89">
        <v>0</v>
      </c>
      <c r="F39" s="89">
        <v>0</v>
      </c>
      <c r="G39" s="89">
        <v>0</v>
      </c>
      <c r="H39" s="89">
        <f t="shared" si="1"/>
        <v>5365</v>
      </c>
    </row>
    <row r="40" spans="1:8" ht="14.25" customHeight="1" x14ac:dyDescent="0.25">
      <c r="A40" s="12">
        <v>114039</v>
      </c>
      <c r="B40" s="12" t="s">
        <v>299</v>
      </c>
      <c r="C40" s="89">
        <v>3000</v>
      </c>
      <c r="D40" s="89">
        <v>0</v>
      </c>
      <c r="E40" s="89">
        <v>0</v>
      </c>
      <c r="F40" s="89">
        <v>0</v>
      </c>
      <c r="G40" s="89">
        <v>0</v>
      </c>
      <c r="H40" s="89">
        <f t="shared" si="1"/>
        <v>3000</v>
      </c>
    </row>
    <row r="41" spans="1:8" ht="14.25" customHeight="1" x14ac:dyDescent="0.25">
      <c r="A41" s="12">
        <v>114040</v>
      </c>
      <c r="B41" s="12" t="s">
        <v>493</v>
      </c>
      <c r="C41" s="89">
        <v>100000</v>
      </c>
      <c r="D41" s="89">
        <v>0</v>
      </c>
      <c r="E41" s="89">
        <v>0</v>
      </c>
      <c r="F41" s="89">
        <v>0</v>
      </c>
      <c r="G41" s="89">
        <v>0</v>
      </c>
      <c r="H41" s="89">
        <f t="shared" si="1"/>
        <v>100000</v>
      </c>
    </row>
    <row r="42" spans="1:8" ht="14.25" customHeight="1" x14ac:dyDescent="0.25">
      <c r="A42" s="12">
        <v>114041</v>
      </c>
      <c r="B42" s="12" t="s">
        <v>300</v>
      </c>
      <c r="C42" s="89">
        <v>9391</v>
      </c>
      <c r="D42" s="89">
        <v>0</v>
      </c>
      <c r="E42" s="89">
        <v>0</v>
      </c>
      <c r="F42" s="89">
        <v>0</v>
      </c>
      <c r="G42" s="89">
        <v>0</v>
      </c>
      <c r="H42" s="89">
        <f t="shared" si="1"/>
        <v>9391</v>
      </c>
    </row>
    <row r="43" spans="1:8" ht="14.25" customHeight="1" x14ac:dyDescent="0.25">
      <c r="A43" s="12">
        <v>114042</v>
      </c>
      <c r="B43" s="12" t="s">
        <v>494</v>
      </c>
      <c r="C43" s="89">
        <v>19858</v>
      </c>
      <c r="D43" s="89">
        <v>238</v>
      </c>
      <c r="E43" s="89">
        <v>481</v>
      </c>
      <c r="F43" s="89">
        <v>218</v>
      </c>
      <c r="G43" s="89">
        <v>137</v>
      </c>
      <c r="H43" s="89">
        <f t="shared" si="1"/>
        <v>20932</v>
      </c>
    </row>
    <row r="44" spans="1:8" ht="14.25" customHeight="1" x14ac:dyDescent="0.25">
      <c r="A44" s="12">
        <v>114043</v>
      </c>
      <c r="B44" s="12" t="s">
        <v>295</v>
      </c>
      <c r="C44" s="89">
        <v>5913</v>
      </c>
      <c r="D44" s="89">
        <v>587</v>
      </c>
      <c r="E44" s="89">
        <v>2500</v>
      </c>
      <c r="F44" s="89">
        <v>0</v>
      </c>
      <c r="G44" s="89">
        <v>1000</v>
      </c>
      <c r="H44" s="89">
        <f t="shared" si="1"/>
        <v>10000</v>
      </c>
    </row>
    <row r="45" spans="1:8" ht="14.25" customHeight="1" x14ac:dyDescent="0.25">
      <c r="A45" s="71">
        <v>11405</v>
      </c>
      <c r="B45" s="71" t="s">
        <v>341</v>
      </c>
      <c r="C45" s="89"/>
      <c r="D45" s="89"/>
      <c r="E45" s="89"/>
      <c r="F45" s="89"/>
      <c r="G45" s="89"/>
      <c r="H45" s="89"/>
    </row>
    <row r="46" spans="1:8" ht="14.25" customHeight="1" x14ac:dyDescent="0.25">
      <c r="A46" s="12">
        <v>114051</v>
      </c>
      <c r="B46" s="12" t="s">
        <v>492</v>
      </c>
      <c r="C46" s="89">
        <v>0</v>
      </c>
      <c r="D46" s="89">
        <v>0</v>
      </c>
      <c r="E46" s="89">
        <v>1062</v>
      </c>
      <c r="F46" s="89">
        <v>0</v>
      </c>
      <c r="G46" s="89">
        <v>0</v>
      </c>
      <c r="H46" s="89">
        <f>SUM(C46:G46)</f>
        <v>1062</v>
      </c>
    </row>
    <row r="47" spans="1:8" ht="14.25" customHeight="1" x14ac:dyDescent="0.25">
      <c r="A47" s="12">
        <v>114052</v>
      </c>
      <c r="B47" s="12" t="s">
        <v>482</v>
      </c>
      <c r="C47" s="89">
        <v>100000</v>
      </c>
      <c r="D47" s="89">
        <v>0</v>
      </c>
      <c r="E47" s="89">
        <v>0</v>
      </c>
      <c r="F47" s="89">
        <v>0</v>
      </c>
      <c r="G47" s="89">
        <v>0</v>
      </c>
      <c r="H47" s="89">
        <f t="shared" ref="H47:H54" si="2">SUM(C47:G47)</f>
        <v>100000</v>
      </c>
    </row>
    <row r="48" spans="1:8" ht="14.25" customHeight="1" x14ac:dyDescent="0.25">
      <c r="A48" s="12">
        <v>114053</v>
      </c>
      <c r="B48" s="12" t="s">
        <v>483</v>
      </c>
      <c r="C48" s="89">
        <v>0</v>
      </c>
      <c r="D48" s="89">
        <v>0</v>
      </c>
      <c r="E48" s="89">
        <v>38250</v>
      </c>
      <c r="F48" s="89">
        <v>0</v>
      </c>
      <c r="G48" s="89">
        <v>0</v>
      </c>
      <c r="H48" s="89">
        <f t="shared" si="2"/>
        <v>38250</v>
      </c>
    </row>
    <row r="49" spans="1:8" ht="14.25" customHeight="1" x14ac:dyDescent="0.25">
      <c r="A49" s="12">
        <v>114054</v>
      </c>
      <c r="B49" s="12" t="s">
        <v>487</v>
      </c>
      <c r="C49" s="89">
        <v>4000</v>
      </c>
      <c r="D49" s="89">
        <v>0</v>
      </c>
      <c r="E49" s="89">
        <v>450</v>
      </c>
      <c r="F49" s="89">
        <v>0</v>
      </c>
      <c r="G49" s="89">
        <v>0</v>
      </c>
      <c r="H49" s="89">
        <f t="shared" si="2"/>
        <v>4450</v>
      </c>
    </row>
    <row r="50" spans="1:8" ht="14.25" customHeight="1" x14ac:dyDescent="0.25">
      <c r="A50" s="12">
        <v>114055</v>
      </c>
      <c r="B50" s="12" t="s">
        <v>484</v>
      </c>
      <c r="C50" s="89">
        <v>0</v>
      </c>
      <c r="D50" s="89">
        <v>0</v>
      </c>
      <c r="E50" s="89">
        <v>0</v>
      </c>
      <c r="F50" s="89">
        <v>0</v>
      </c>
      <c r="G50" s="89">
        <v>0</v>
      </c>
      <c r="H50" s="89">
        <f t="shared" si="2"/>
        <v>0</v>
      </c>
    </row>
    <row r="51" spans="1:8" ht="14.25" customHeight="1" x14ac:dyDescent="0.25">
      <c r="A51" s="12">
        <v>114056</v>
      </c>
      <c r="B51" s="12" t="s">
        <v>490</v>
      </c>
      <c r="C51" s="89">
        <v>14901</v>
      </c>
      <c r="D51" s="89">
        <v>2029</v>
      </c>
      <c r="E51" s="89">
        <v>1556</v>
      </c>
      <c r="F51" s="89">
        <v>208</v>
      </c>
      <c r="G51" s="89">
        <v>667</v>
      </c>
      <c r="H51" s="89">
        <f t="shared" si="2"/>
        <v>19361</v>
      </c>
    </row>
    <row r="52" spans="1:8" ht="14.25" customHeight="1" x14ac:dyDescent="0.25">
      <c r="A52" s="12">
        <v>114057</v>
      </c>
      <c r="B52" s="12" t="s">
        <v>485</v>
      </c>
      <c r="C52" s="89">
        <v>0</v>
      </c>
      <c r="D52" s="89">
        <v>0</v>
      </c>
      <c r="E52" s="89">
        <v>0</v>
      </c>
      <c r="F52" s="89">
        <v>0</v>
      </c>
      <c r="G52" s="89">
        <v>0</v>
      </c>
      <c r="H52" s="89">
        <f t="shared" si="2"/>
        <v>0</v>
      </c>
    </row>
    <row r="53" spans="1:8" ht="14.25" customHeight="1" x14ac:dyDescent="0.25">
      <c r="A53" s="12">
        <v>114058</v>
      </c>
      <c r="B53" s="12" t="s">
        <v>486</v>
      </c>
      <c r="C53" s="89">
        <v>0</v>
      </c>
      <c r="D53" s="89">
        <v>0</v>
      </c>
      <c r="E53" s="89">
        <v>0</v>
      </c>
      <c r="F53" s="89">
        <v>0</v>
      </c>
      <c r="G53" s="89">
        <v>0</v>
      </c>
      <c r="H53" s="89">
        <f t="shared" si="2"/>
        <v>0</v>
      </c>
    </row>
    <row r="54" spans="1:8" ht="14.25" customHeight="1" x14ac:dyDescent="0.25">
      <c r="A54" s="12">
        <v>114059</v>
      </c>
      <c r="B54" s="12" t="s">
        <v>491</v>
      </c>
      <c r="C54" s="89">
        <v>7517</v>
      </c>
      <c r="D54" s="89">
        <v>321</v>
      </c>
      <c r="E54" s="89">
        <v>1015</v>
      </c>
      <c r="F54" s="89">
        <v>0</v>
      </c>
      <c r="G54" s="89">
        <v>0</v>
      </c>
      <c r="H54" s="89">
        <f t="shared" si="2"/>
        <v>8853</v>
      </c>
    </row>
    <row r="55" spans="1:8" ht="14.25" customHeight="1" x14ac:dyDescent="0.25">
      <c r="A55" s="71">
        <v>115</v>
      </c>
      <c r="B55" s="71" t="s">
        <v>328</v>
      </c>
      <c r="C55" s="89"/>
      <c r="D55" s="89"/>
      <c r="E55" s="89"/>
      <c r="F55" s="89"/>
      <c r="G55" s="89"/>
      <c r="H55" s="89"/>
    </row>
    <row r="56" spans="1:8" ht="14.25" customHeight="1" x14ac:dyDescent="0.25">
      <c r="A56" s="12">
        <v>11501</v>
      </c>
      <c r="B56" s="12" t="s">
        <v>246</v>
      </c>
      <c r="C56" s="89">
        <v>1348070</v>
      </c>
      <c r="D56" s="89">
        <v>150000</v>
      </c>
      <c r="E56" s="89">
        <v>10521</v>
      </c>
      <c r="F56" s="89">
        <v>33409</v>
      </c>
      <c r="G56" s="89">
        <v>158000</v>
      </c>
      <c r="H56" s="89">
        <f>SUM(C56:G56)</f>
        <v>1700000</v>
      </c>
    </row>
    <row r="57" spans="1:8" ht="14.25" customHeight="1" x14ac:dyDescent="0.25">
      <c r="A57" s="12">
        <v>11502</v>
      </c>
      <c r="B57" s="12" t="s">
        <v>247</v>
      </c>
      <c r="C57" s="89">
        <v>385978</v>
      </c>
      <c r="D57" s="89">
        <v>0</v>
      </c>
      <c r="E57" s="89">
        <v>4000</v>
      </c>
      <c r="F57" s="89">
        <v>0</v>
      </c>
      <c r="G57" s="89">
        <v>0</v>
      </c>
      <c r="H57" s="89">
        <f>SUM(C57:G57)</f>
        <v>389978</v>
      </c>
    </row>
    <row r="58" spans="1:8" ht="14.25" customHeight="1" x14ac:dyDescent="0.25">
      <c r="A58" s="12">
        <v>11503</v>
      </c>
      <c r="B58" s="12" t="s">
        <v>248</v>
      </c>
      <c r="C58" s="89">
        <v>94205</v>
      </c>
      <c r="D58" s="89">
        <v>7500</v>
      </c>
      <c r="E58" s="89">
        <v>926</v>
      </c>
      <c r="F58" s="89">
        <v>1468</v>
      </c>
      <c r="G58" s="89">
        <v>400</v>
      </c>
      <c r="H58" s="89">
        <f>SUM(C58:G58)</f>
        <v>104499</v>
      </c>
    </row>
    <row r="59" spans="1:8" ht="14.25" customHeight="1" x14ac:dyDescent="0.25">
      <c r="A59" s="12">
        <v>11504</v>
      </c>
      <c r="B59" s="12" t="s">
        <v>249</v>
      </c>
      <c r="C59" s="89">
        <v>91166</v>
      </c>
      <c r="D59" s="89">
        <v>370</v>
      </c>
      <c r="E59" s="89">
        <v>1103</v>
      </c>
      <c r="F59" s="89">
        <v>550</v>
      </c>
      <c r="G59" s="89">
        <v>860</v>
      </c>
      <c r="H59" s="89">
        <f>SUM(C59:G59)</f>
        <v>94049</v>
      </c>
    </row>
    <row r="60" spans="1:8" ht="14.25" customHeight="1" x14ac:dyDescent="0.25">
      <c r="A60" s="12">
        <v>11505</v>
      </c>
      <c r="B60" s="72" t="s">
        <v>476</v>
      </c>
      <c r="C60" s="89">
        <v>295000</v>
      </c>
      <c r="D60" s="89">
        <v>24000</v>
      </c>
      <c r="E60" s="89">
        <v>2000</v>
      </c>
      <c r="F60" s="89">
        <v>5000</v>
      </c>
      <c r="G60" s="89">
        <v>24000</v>
      </c>
      <c r="H60" s="89">
        <f>SUM(C60:G60)</f>
        <v>350000</v>
      </c>
    </row>
    <row r="61" spans="1:8" ht="14.25" customHeight="1" x14ac:dyDescent="0.25">
      <c r="A61" s="71">
        <v>131</v>
      </c>
      <c r="B61" s="71" t="s">
        <v>330</v>
      </c>
      <c r="C61" s="89"/>
      <c r="D61" s="89"/>
      <c r="E61" s="89"/>
      <c r="F61" s="89"/>
      <c r="G61" s="89"/>
      <c r="H61" s="89"/>
    </row>
    <row r="62" spans="1:8" ht="14.25" customHeight="1" x14ac:dyDescent="0.25">
      <c r="A62" s="12">
        <v>13101</v>
      </c>
      <c r="B62" s="12" t="s">
        <v>321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  <c r="H62" s="89">
        <f>SUM(C62:G62)</f>
        <v>0</v>
      </c>
    </row>
    <row r="63" spans="1:8" ht="14.25" customHeight="1" x14ac:dyDescent="0.25">
      <c r="A63" s="12">
        <v>13102</v>
      </c>
      <c r="B63" s="12" t="s">
        <v>331</v>
      </c>
      <c r="C63" s="89">
        <v>0</v>
      </c>
      <c r="D63" s="89">
        <v>0</v>
      </c>
      <c r="E63" s="89">
        <v>0</v>
      </c>
      <c r="F63" s="89">
        <v>0</v>
      </c>
      <c r="G63" s="89">
        <v>0</v>
      </c>
      <c r="H63" s="89">
        <f>SUM(C63:G63)</f>
        <v>0</v>
      </c>
    </row>
    <row r="64" spans="1:8" ht="14.25" customHeight="1" x14ac:dyDescent="0.25">
      <c r="A64" s="12">
        <v>13103</v>
      </c>
      <c r="B64" s="12" t="s">
        <v>322</v>
      </c>
      <c r="C64" s="89">
        <v>0</v>
      </c>
      <c r="D64" s="89">
        <v>0</v>
      </c>
      <c r="E64" s="89">
        <v>0</v>
      </c>
      <c r="F64" s="89">
        <v>0</v>
      </c>
      <c r="G64" s="89">
        <v>0</v>
      </c>
      <c r="H64" s="89">
        <f>SUM(C64:G64)</f>
        <v>0</v>
      </c>
    </row>
    <row r="65" spans="1:8" ht="14.25" customHeight="1" x14ac:dyDescent="0.25">
      <c r="A65" s="12">
        <v>13104</v>
      </c>
      <c r="B65" s="12" t="s">
        <v>323</v>
      </c>
      <c r="C65" s="89">
        <v>0</v>
      </c>
      <c r="D65" s="89">
        <v>0</v>
      </c>
      <c r="E65" s="89">
        <v>1043192</v>
      </c>
      <c r="F65" s="89">
        <v>0</v>
      </c>
      <c r="G65" s="89">
        <v>0</v>
      </c>
      <c r="H65" s="89">
        <f>SUM(C65:G65)</f>
        <v>1043192</v>
      </c>
    </row>
    <row r="66" spans="1:8" ht="14.25" customHeight="1" x14ac:dyDescent="0.25">
      <c r="A66" s="71">
        <v>141</v>
      </c>
      <c r="B66" s="71" t="s">
        <v>336</v>
      </c>
      <c r="C66" s="89"/>
      <c r="D66" s="89"/>
      <c r="E66" s="89"/>
      <c r="F66" s="89"/>
      <c r="G66" s="89"/>
      <c r="H66" s="89"/>
    </row>
    <row r="67" spans="1:8" ht="14.25" customHeight="1" x14ac:dyDescent="0.25">
      <c r="A67" s="12">
        <v>14104</v>
      </c>
      <c r="B67" s="157" t="s">
        <v>337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</row>
    <row r="68" spans="1:8" ht="14.25" customHeight="1" x14ac:dyDescent="0.25">
      <c r="A68" s="71">
        <v>143</v>
      </c>
      <c r="B68" s="71" t="s">
        <v>335</v>
      </c>
      <c r="C68" s="89"/>
      <c r="D68" s="89"/>
      <c r="E68" s="89"/>
      <c r="F68" s="89"/>
      <c r="G68" s="89"/>
      <c r="H68" s="89"/>
    </row>
    <row r="69" spans="1:8" ht="14.25" customHeight="1" x14ac:dyDescent="0.25">
      <c r="A69" s="12">
        <v>14301</v>
      </c>
      <c r="B69" s="12" t="s">
        <v>338</v>
      </c>
      <c r="C69" s="89">
        <v>9068</v>
      </c>
      <c r="D69" s="89">
        <v>91</v>
      </c>
      <c r="E69" s="89">
        <v>326</v>
      </c>
      <c r="F69" s="89">
        <v>0</v>
      </c>
      <c r="G69" s="89">
        <v>515</v>
      </c>
      <c r="H69" s="89">
        <f>SUM(C69:G69)</f>
        <v>10000</v>
      </c>
    </row>
    <row r="70" spans="1:8" ht="14.25" customHeight="1" x14ac:dyDescent="0.25">
      <c r="A70" s="18">
        <v>14302</v>
      </c>
      <c r="B70" s="12" t="s">
        <v>339</v>
      </c>
      <c r="C70" s="89">
        <v>400000</v>
      </c>
      <c r="D70" s="89">
        <v>0</v>
      </c>
      <c r="E70" s="89">
        <v>0</v>
      </c>
      <c r="F70" s="89">
        <v>0</v>
      </c>
      <c r="G70" s="89">
        <v>0</v>
      </c>
      <c r="H70" s="89">
        <f>SUM(C70:G70)</f>
        <v>400000</v>
      </c>
    </row>
    <row r="71" spans="1:8" ht="14.25" customHeight="1" x14ac:dyDescent="0.25">
      <c r="A71" s="18">
        <v>14303</v>
      </c>
      <c r="B71" s="12" t="s">
        <v>311</v>
      </c>
      <c r="C71" s="89">
        <v>396000</v>
      </c>
      <c r="D71" s="89">
        <v>15000</v>
      </c>
      <c r="E71" s="89">
        <v>4000</v>
      </c>
      <c r="F71" s="89">
        <v>3000</v>
      </c>
      <c r="G71" s="89">
        <v>2000</v>
      </c>
      <c r="H71" s="89">
        <f>SUM(C71:G71)</f>
        <v>420000</v>
      </c>
    </row>
    <row r="72" spans="1:8" ht="14.25" customHeight="1" x14ac:dyDescent="0.25">
      <c r="A72" s="92"/>
      <c r="B72" s="87" t="s">
        <v>354</v>
      </c>
      <c r="C72" s="91">
        <f t="shared" ref="C72:H72" si="3">SUM(C7:C71)</f>
        <v>3872452</v>
      </c>
      <c r="D72" s="91">
        <f t="shared" si="3"/>
        <v>304465</v>
      </c>
      <c r="E72" s="91">
        <f t="shared" si="3"/>
        <v>1364342</v>
      </c>
      <c r="F72" s="91">
        <f t="shared" si="3"/>
        <v>57742</v>
      </c>
      <c r="G72" s="91">
        <f t="shared" si="3"/>
        <v>244192.35333333333</v>
      </c>
      <c r="H72" s="91">
        <f t="shared" si="3"/>
        <v>5843193.3533333335</v>
      </c>
    </row>
  </sheetData>
  <printOptions horizontalCentered="1" verticalCentered="1"/>
  <pageMargins left="0.19685039370078741" right="0" top="0.39370078740157483" bottom="0.3937007874015748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opLeftCell="A5" workbookViewId="0">
      <selection activeCell="H20" sqref="H20"/>
    </sheetView>
  </sheetViews>
  <sheetFormatPr defaultRowHeight="15" x14ac:dyDescent="0.25"/>
  <cols>
    <col min="1" max="1" width="7.42578125" customWidth="1"/>
    <col min="2" max="2" width="40.140625" customWidth="1"/>
    <col min="3" max="3" width="17.5703125" customWidth="1"/>
    <col min="4" max="4" width="15.85546875" customWidth="1"/>
    <col min="5" max="6" width="12.140625" customWidth="1"/>
    <col min="7" max="7" width="12.28515625" bestFit="1" customWidth="1"/>
    <col min="8" max="8" width="11.7109375" customWidth="1"/>
    <col min="9" max="9" width="15.28515625" customWidth="1"/>
  </cols>
  <sheetData>
    <row r="2" spans="1:11" ht="23.25" x14ac:dyDescent="0.35">
      <c r="B2" s="107" t="s">
        <v>740</v>
      </c>
    </row>
    <row r="3" spans="1:11" ht="15.75" x14ac:dyDescent="0.25">
      <c r="C3" s="209" t="s">
        <v>534</v>
      </c>
    </row>
    <row r="5" spans="1:11" ht="60" customHeight="1" x14ac:dyDescent="0.25">
      <c r="A5" s="117" t="s">
        <v>241</v>
      </c>
      <c r="B5" s="145" t="s">
        <v>454</v>
      </c>
      <c r="C5" s="117" t="s">
        <v>537</v>
      </c>
      <c r="D5" s="84" t="s">
        <v>536</v>
      </c>
      <c r="E5" s="84" t="s">
        <v>30</v>
      </c>
      <c r="F5" s="117" t="s">
        <v>473</v>
      </c>
      <c r="G5" s="117" t="s">
        <v>449</v>
      </c>
      <c r="H5" s="117" t="s">
        <v>450</v>
      </c>
      <c r="I5" s="84" t="s">
        <v>496</v>
      </c>
      <c r="J5" s="82"/>
      <c r="K5" s="82"/>
    </row>
    <row r="6" spans="1:11" ht="19.5" customHeight="1" x14ac:dyDescent="0.25">
      <c r="A6" s="12"/>
      <c r="B6" s="108" t="s">
        <v>354</v>
      </c>
      <c r="C6" s="154">
        <f>C7+C29+C40+C48</f>
        <v>31278895.192000002</v>
      </c>
      <c r="D6" s="154">
        <f t="shared" ref="D6:H6" si="0">D7+D29+D40+D48</f>
        <v>13201588.68</v>
      </c>
      <c r="E6" s="154">
        <f t="shared" si="0"/>
        <v>262646.68800000002</v>
      </c>
      <c r="F6" s="154">
        <f t="shared" si="0"/>
        <v>19305229.32</v>
      </c>
      <c r="G6" s="154">
        <f t="shared" si="0"/>
        <v>64048359.880000003</v>
      </c>
      <c r="H6" s="154">
        <f t="shared" si="0"/>
        <v>6069950.9199999999</v>
      </c>
      <c r="I6" s="154">
        <f>H6+G6</f>
        <v>70118310.799999997</v>
      </c>
    </row>
    <row r="7" spans="1:11" ht="19.5" customHeight="1" x14ac:dyDescent="0.25">
      <c r="A7" s="12"/>
      <c r="B7" s="109" t="s">
        <v>445</v>
      </c>
      <c r="C7" s="154">
        <f>SUM(C8:C26)</f>
        <v>8229706.2320000008</v>
      </c>
      <c r="D7" s="154">
        <f t="shared" ref="D7:H7" si="1">SUM(D8:D26)</f>
        <v>8486258.9199999999</v>
      </c>
      <c r="E7" s="154">
        <f t="shared" si="1"/>
        <v>262646.68800000002</v>
      </c>
      <c r="F7" s="154">
        <f t="shared" si="1"/>
        <v>13158867.32</v>
      </c>
      <c r="G7" s="154">
        <f t="shared" si="1"/>
        <v>30137479.16</v>
      </c>
      <c r="H7" s="154">
        <f t="shared" si="1"/>
        <v>3309306.96</v>
      </c>
      <c r="I7" s="154">
        <f>H7+G7</f>
        <v>33446786.120000001</v>
      </c>
    </row>
    <row r="8" spans="1:11" ht="19.5" customHeight="1" x14ac:dyDescent="0.25">
      <c r="A8" s="12">
        <v>10001</v>
      </c>
      <c r="B8" s="126" t="s">
        <v>422</v>
      </c>
      <c r="C8" s="111">
        <f>'All Agencies'!D14</f>
        <v>1070348</v>
      </c>
      <c r="D8" s="111">
        <f>'All Agencies'!D31</f>
        <v>2639031</v>
      </c>
      <c r="E8" s="111"/>
      <c r="F8" s="112">
        <f>'All Agencies'!D39</f>
        <v>1805966</v>
      </c>
      <c r="G8" s="113">
        <f t="shared" ref="G8:G26" si="2">SUM(C8:F8)</f>
        <v>5515345</v>
      </c>
      <c r="H8" s="112">
        <v>0</v>
      </c>
      <c r="I8" s="113">
        <f t="shared" ref="I8:I56" si="3">SUM(G8:H8)</f>
        <v>5515345</v>
      </c>
    </row>
    <row r="9" spans="1:11" ht="19.5" customHeight="1" x14ac:dyDescent="0.25">
      <c r="A9" s="12">
        <v>10022</v>
      </c>
      <c r="B9" s="126" t="s">
        <v>423</v>
      </c>
      <c r="C9" s="111">
        <f>'All Agencies'!D804</f>
        <v>253371.96</v>
      </c>
      <c r="D9" s="111">
        <f>'All Agencies'!D821</f>
        <v>233139.96</v>
      </c>
      <c r="E9" s="111"/>
      <c r="F9" s="112">
        <f>'All Agencies'!D827</f>
        <v>285000</v>
      </c>
      <c r="G9" s="113">
        <f t="shared" si="2"/>
        <v>771511.91999999993</v>
      </c>
      <c r="H9" s="112">
        <v>0</v>
      </c>
      <c r="I9" s="113">
        <f t="shared" si="3"/>
        <v>771511.91999999993</v>
      </c>
    </row>
    <row r="10" spans="1:11" ht="19.5" customHeight="1" x14ac:dyDescent="0.25">
      <c r="A10" s="12">
        <v>10023</v>
      </c>
      <c r="B10" s="126" t="s">
        <v>210</v>
      </c>
      <c r="C10" s="111">
        <f>'All Agencies'!D843</f>
        <v>22648.080000000002</v>
      </c>
      <c r="D10" s="111">
        <f>'All Agencies'!D860</f>
        <v>9600</v>
      </c>
      <c r="E10" s="111"/>
      <c r="F10" s="112">
        <v>0</v>
      </c>
      <c r="G10" s="113">
        <f t="shared" si="2"/>
        <v>32248.080000000002</v>
      </c>
      <c r="H10" s="112">
        <v>0</v>
      </c>
      <c r="I10" s="113">
        <f t="shared" si="3"/>
        <v>32248.080000000002</v>
      </c>
    </row>
    <row r="11" spans="1:11" ht="19.5" customHeight="1" x14ac:dyDescent="0.25">
      <c r="A11" s="12">
        <v>10024</v>
      </c>
      <c r="B11" s="126" t="s">
        <v>424</v>
      </c>
      <c r="C11" s="111">
        <f>'All Agencies'!D877</f>
        <v>15624</v>
      </c>
      <c r="D11" s="111">
        <f>'All Agencies'!D894</f>
        <v>75240</v>
      </c>
      <c r="E11" s="111"/>
      <c r="F11" s="112">
        <v>0</v>
      </c>
      <c r="G11" s="113">
        <f t="shared" si="2"/>
        <v>90864</v>
      </c>
      <c r="H11" s="112">
        <v>0</v>
      </c>
      <c r="I11" s="113">
        <f t="shared" si="3"/>
        <v>90864</v>
      </c>
    </row>
    <row r="12" spans="1:11" ht="19.5" customHeight="1" x14ac:dyDescent="0.25">
      <c r="A12" s="12">
        <v>10025</v>
      </c>
      <c r="B12" s="126" t="s">
        <v>213</v>
      </c>
      <c r="C12" s="111">
        <f>'All Agencies'!D911</f>
        <v>22188</v>
      </c>
      <c r="D12" s="111">
        <f>'All Agencies'!D928</f>
        <v>33199.919999999998</v>
      </c>
      <c r="E12" s="111"/>
      <c r="F12" s="112">
        <v>0</v>
      </c>
      <c r="G12" s="113">
        <f t="shared" si="2"/>
        <v>55387.92</v>
      </c>
      <c r="H12" s="112">
        <v>0</v>
      </c>
      <c r="I12" s="113">
        <f t="shared" si="3"/>
        <v>55387.92</v>
      </c>
    </row>
    <row r="13" spans="1:11" ht="19.5" customHeight="1" x14ac:dyDescent="0.25">
      <c r="A13" s="12">
        <v>10027</v>
      </c>
      <c r="B13" s="126" t="s">
        <v>215</v>
      </c>
      <c r="C13" s="111">
        <f>'All Agencies'!D978</f>
        <v>571316.04</v>
      </c>
      <c r="D13" s="111">
        <f>'All Agencies'!D995</f>
        <v>25599.72</v>
      </c>
      <c r="E13" s="111"/>
      <c r="F13" s="112">
        <v>0</v>
      </c>
      <c r="G13" s="113">
        <f t="shared" si="2"/>
        <v>596915.76</v>
      </c>
      <c r="H13" s="112">
        <v>0</v>
      </c>
      <c r="I13" s="113">
        <f t="shared" si="3"/>
        <v>596915.76</v>
      </c>
    </row>
    <row r="14" spans="1:11" ht="19.5" customHeight="1" x14ac:dyDescent="0.25">
      <c r="A14" s="12">
        <v>10029</v>
      </c>
      <c r="B14" s="126" t="s">
        <v>426</v>
      </c>
      <c r="C14" s="111">
        <f>'All Agencies'!D1051</f>
        <v>22800</v>
      </c>
      <c r="D14" s="111">
        <f>'All Agencies'!D1068</f>
        <v>32004.119999999995</v>
      </c>
      <c r="E14" s="111"/>
      <c r="F14" s="112">
        <v>0</v>
      </c>
      <c r="G14" s="113">
        <f t="shared" si="2"/>
        <v>54804.119999999995</v>
      </c>
      <c r="H14" s="112">
        <v>0</v>
      </c>
      <c r="I14" s="113">
        <f t="shared" si="3"/>
        <v>54804.119999999995</v>
      </c>
    </row>
    <row r="15" spans="1:11" ht="19.5" customHeight="1" x14ac:dyDescent="0.25">
      <c r="A15" s="12">
        <v>10030</v>
      </c>
      <c r="B15" s="127" t="s">
        <v>427</v>
      </c>
      <c r="C15" s="111">
        <f>'All Agencies'!D1084</f>
        <v>332400</v>
      </c>
      <c r="D15" s="111">
        <f>'All Agencies'!D1101</f>
        <v>297600</v>
      </c>
      <c r="E15" s="111"/>
      <c r="F15" s="112">
        <v>0</v>
      </c>
      <c r="G15" s="113">
        <f t="shared" si="2"/>
        <v>630000</v>
      </c>
      <c r="H15" s="112">
        <v>0</v>
      </c>
      <c r="I15" s="113">
        <f t="shared" si="3"/>
        <v>630000</v>
      </c>
    </row>
    <row r="16" spans="1:11" ht="19.5" customHeight="1" x14ac:dyDescent="0.25">
      <c r="A16" s="12">
        <v>10031</v>
      </c>
      <c r="B16" s="127" t="s">
        <v>428</v>
      </c>
      <c r="C16" s="111">
        <f>'All Agencies'!D1118</f>
        <v>14292.96</v>
      </c>
      <c r="D16" s="111">
        <f>'All Agencies'!D1135</f>
        <v>31999.68</v>
      </c>
      <c r="E16" s="111"/>
      <c r="F16" s="112">
        <v>0</v>
      </c>
      <c r="G16" s="113">
        <f t="shared" si="2"/>
        <v>46292.639999999999</v>
      </c>
      <c r="H16" s="112">
        <v>0</v>
      </c>
      <c r="I16" s="113">
        <f t="shared" si="3"/>
        <v>46292.639999999999</v>
      </c>
    </row>
    <row r="17" spans="1:9" ht="19.5" customHeight="1" x14ac:dyDescent="0.25">
      <c r="A17" s="12">
        <v>10032</v>
      </c>
      <c r="B17" s="128" t="s">
        <v>429</v>
      </c>
      <c r="C17" s="111">
        <f>'All Agencies'!D1151</f>
        <v>23316.479999999996</v>
      </c>
      <c r="D17" s="111">
        <f>'All Agencies'!D1168</f>
        <v>96684</v>
      </c>
      <c r="E17" s="111"/>
      <c r="F17" s="112">
        <v>0</v>
      </c>
      <c r="G17" s="113">
        <f t="shared" si="2"/>
        <v>120000.48</v>
      </c>
      <c r="H17" s="112">
        <v>0</v>
      </c>
      <c r="I17" s="113">
        <f t="shared" si="3"/>
        <v>120000.48</v>
      </c>
    </row>
    <row r="18" spans="1:9" ht="19.5" customHeight="1" x14ac:dyDescent="0.25">
      <c r="A18" s="12">
        <v>10002</v>
      </c>
      <c r="B18" s="126" t="s">
        <v>430</v>
      </c>
      <c r="C18" s="111">
        <f>'All Agencies'!D57</f>
        <v>1727299.3119999999</v>
      </c>
      <c r="D18" s="111">
        <f>'All Agencies'!D74</f>
        <v>431712.48</v>
      </c>
      <c r="E18" s="111"/>
      <c r="F18" s="112">
        <v>0</v>
      </c>
      <c r="G18" s="113">
        <f t="shared" si="2"/>
        <v>2159011.7919999999</v>
      </c>
      <c r="H18" s="112">
        <v>0</v>
      </c>
      <c r="I18" s="113">
        <f t="shared" si="3"/>
        <v>2159011.7919999999</v>
      </c>
    </row>
    <row r="19" spans="1:9" ht="19.5" customHeight="1" x14ac:dyDescent="0.25">
      <c r="A19" s="12">
        <v>10003</v>
      </c>
      <c r="B19" s="126" t="s">
        <v>222</v>
      </c>
      <c r="C19" s="111">
        <f>'All Agencies'!D89</f>
        <v>2366189.6</v>
      </c>
      <c r="D19" s="111">
        <f>'All Agencies'!D107</f>
        <v>3701908</v>
      </c>
      <c r="E19" s="111">
        <f>'All Agencies'!D118</f>
        <v>262646.68800000002</v>
      </c>
      <c r="F19" s="114">
        <f>'All Agencies'!D112+'All Agencies'!D116+'All Agencies'!D129+'All Agencies'!D119</f>
        <v>10692901.32</v>
      </c>
      <c r="G19" s="113">
        <f t="shared" si="2"/>
        <v>17023645.607999999</v>
      </c>
      <c r="H19" s="114">
        <f>'All Agencies'!D126+'All Agencies'!D131</f>
        <v>1884000</v>
      </c>
      <c r="I19" s="113">
        <f t="shared" si="3"/>
        <v>18907645.607999999</v>
      </c>
    </row>
    <row r="20" spans="1:9" ht="19.5" customHeight="1" x14ac:dyDescent="0.25">
      <c r="A20" s="12">
        <v>10005</v>
      </c>
      <c r="B20" s="126" t="s">
        <v>455</v>
      </c>
      <c r="C20" s="111">
        <f>'All Agencies'!D182</f>
        <v>135858.96000000002</v>
      </c>
      <c r="D20" s="111">
        <f>'All Agencies'!D199</f>
        <v>32000.160000000003</v>
      </c>
      <c r="E20" s="111"/>
      <c r="F20" s="112">
        <v>0</v>
      </c>
      <c r="G20" s="113">
        <f t="shared" si="2"/>
        <v>167859.12000000002</v>
      </c>
      <c r="H20" s="112">
        <v>0</v>
      </c>
      <c r="I20" s="113">
        <f t="shared" si="3"/>
        <v>167859.12000000002</v>
      </c>
    </row>
    <row r="21" spans="1:9" ht="19.5" customHeight="1" x14ac:dyDescent="0.25">
      <c r="A21" s="12">
        <v>10034</v>
      </c>
      <c r="B21" s="126" t="s">
        <v>225</v>
      </c>
      <c r="C21" s="111">
        <f>'All Agencies'!D1218</f>
        <v>830997.96</v>
      </c>
      <c r="D21" s="111">
        <f>'All Agencies'!D1235</f>
        <v>140983.96</v>
      </c>
      <c r="E21" s="111"/>
      <c r="F21" s="112">
        <v>0</v>
      </c>
      <c r="G21" s="113">
        <f t="shared" si="2"/>
        <v>971981.91999999993</v>
      </c>
      <c r="H21" s="112">
        <v>0</v>
      </c>
      <c r="I21" s="113">
        <f t="shared" si="3"/>
        <v>971981.91999999993</v>
      </c>
    </row>
    <row r="22" spans="1:9" ht="19.5" customHeight="1" x14ac:dyDescent="0.25">
      <c r="A22" s="12">
        <v>10010</v>
      </c>
      <c r="B22" s="126" t="s">
        <v>431</v>
      </c>
      <c r="C22" s="111">
        <f>'All Agencies'!D364</f>
        <v>311340</v>
      </c>
      <c r="D22" s="111">
        <f>'All Agencies'!D381</f>
        <v>140567.96000000002</v>
      </c>
      <c r="E22" s="111"/>
      <c r="F22" s="112">
        <f>'All Agencies'!D386</f>
        <v>375000</v>
      </c>
      <c r="G22" s="113">
        <f t="shared" si="2"/>
        <v>826907.96</v>
      </c>
      <c r="H22" s="112">
        <v>0</v>
      </c>
      <c r="I22" s="113">
        <f t="shared" si="3"/>
        <v>826907.96</v>
      </c>
    </row>
    <row r="23" spans="1:9" ht="19.5" customHeight="1" x14ac:dyDescent="0.25">
      <c r="A23" s="12">
        <v>10015</v>
      </c>
      <c r="B23" s="126" t="s">
        <v>470</v>
      </c>
      <c r="C23" s="111">
        <f>'All Agencies'!D548</f>
        <v>425860</v>
      </c>
      <c r="D23" s="111">
        <f>'All Agencies'!D565</f>
        <v>349252.08</v>
      </c>
      <c r="E23" s="111"/>
      <c r="F23" s="112">
        <v>0</v>
      </c>
      <c r="G23" s="113">
        <f t="shared" si="2"/>
        <v>775112.08000000007</v>
      </c>
      <c r="H23" s="114">
        <f>'All Agencies'!D570</f>
        <v>1425306.96</v>
      </c>
      <c r="I23" s="113">
        <f t="shared" si="3"/>
        <v>2200419.04</v>
      </c>
    </row>
    <row r="24" spans="1:9" ht="19.5" customHeight="1" x14ac:dyDescent="0.25">
      <c r="A24" s="12">
        <v>10021</v>
      </c>
      <c r="B24" s="129" t="s">
        <v>452</v>
      </c>
      <c r="C24" s="111">
        <f>'All Agencies'!D771</f>
        <v>61682</v>
      </c>
      <c r="D24" s="111">
        <f>'All Agencies'!D788</f>
        <v>134607.84</v>
      </c>
      <c r="E24" s="111"/>
      <c r="F24" s="112">
        <v>0</v>
      </c>
      <c r="G24" s="113">
        <f t="shared" si="2"/>
        <v>196289.84</v>
      </c>
      <c r="H24" s="112">
        <v>0</v>
      </c>
      <c r="I24" s="113">
        <f t="shared" si="3"/>
        <v>196289.84</v>
      </c>
    </row>
    <row r="25" spans="1:9" ht="19.5" customHeight="1" x14ac:dyDescent="0.25">
      <c r="A25" s="12">
        <v>10033</v>
      </c>
      <c r="B25" s="129" t="s">
        <v>467</v>
      </c>
      <c r="C25" s="111">
        <f>'All Agencies'!D1185</f>
        <v>11773.44</v>
      </c>
      <c r="D25" s="111">
        <f>'All Agencies'!D1202</f>
        <v>15728.04</v>
      </c>
      <c r="E25" s="111"/>
      <c r="F25" s="112">
        <v>0</v>
      </c>
      <c r="G25" s="113">
        <f t="shared" si="2"/>
        <v>27501.480000000003</v>
      </c>
      <c r="H25" s="112">
        <v>0</v>
      </c>
      <c r="I25" s="113">
        <f t="shared" si="3"/>
        <v>27501.480000000003</v>
      </c>
    </row>
    <row r="26" spans="1:9" ht="22.5" customHeight="1" x14ac:dyDescent="0.25">
      <c r="A26" s="220">
        <v>10035</v>
      </c>
      <c r="B26" s="129" t="s">
        <v>805</v>
      </c>
      <c r="C26" s="111">
        <f>'All Agencies'!D1250</f>
        <v>10399.439999999999</v>
      </c>
      <c r="D26" s="111">
        <f>'All Agencies'!D1267</f>
        <v>65400</v>
      </c>
      <c r="E26" s="111"/>
      <c r="F26" s="112">
        <v>0</v>
      </c>
      <c r="G26" s="113">
        <f t="shared" si="2"/>
        <v>75799.44</v>
      </c>
      <c r="H26" s="112">
        <v>0</v>
      </c>
      <c r="I26" s="113">
        <f t="shared" si="3"/>
        <v>75799.44</v>
      </c>
    </row>
    <row r="27" spans="1:9" ht="22.5" customHeight="1" x14ac:dyDescent="0.25">
      <c r="A27" s="120"/>
      <c r="B27" s="130"/>
      <c r="C27" s="121"/>
      <c r="D27" s="121"/>
      <c r="E27" s="121"/>
      <c r="F27" s="122"/>
      <c r="G27" s="123"/>
      <c r="H27" s="122"/>
      <c r="I27" s="124" t="s">
        <v>471</v>
      </c>
    </row>
    <row r="28" spans="1:9" ht="22.5" customHeight="1" x14ac:dyDescent="0.25">
      <c r="A28" s="120"/>
      <c r="B28" s="130"/>
      <c r="C28" s="121"/>
      <c r="D28" s="121"/>
      <c r="E28" s="121"/>
      <c r="F28" s="122"/>
      <c r="G28" s="123"/>
      <c r="H28" s="122"/>
      <c r="I28" s="124"/>
    </row>
    <row r="29" spans="1:9" ht="16.5" customHeight="1" x14ac:dyDescent="0.25">
      <c r="A29" s="12"/>
      <c r="B29" s="131" t="s">
        <v>446</v>
      </c>
      <c r="C29" s="110">
        <f>SUM(C30:C38)</f>
        <v>2290056.04</v>
      </c>
      <c r="D29" s="110">
        <f t="shared" ref="D29:F29" si="4">SUM(D30:D38)</f>
        <v>777441.72</v>
      </c>
      <c r="E29" s="110">
        <f t="shared" si="4"/>
        <v>0</v>
      </c>
      <c r="F29" s="110">
        <f t="shared" si="4"/>
        <v>964200</v>
      </c>
      <c r="G29" s="110">
        <f t="shared" ref="G29:I29" si="5">SUM(G30:G38)</f>
        <v>4031697.7600000002</v>
      </c>
      <c r="H29" s="110">
        <f t="shared" si="5"/>
        <v>335300</v>
      </c>
      <c r="I29" s="110">
        <f t="shared" si="5"/>
        <v>4366997.76</v>
      </c>
    </row>
    <row r="30" spans="1:9" ht="16.5" customHeight="1" x14ac:dyDescent="0.25">
      <c r="A30" s="12">
        <v>10006</v>
      </c>
      <c r="B30" s="132" t="s">
        <v>432</v>
      </c>
      <c r="C30" s="111">
        <f>'All Agencies'!D217</f>
        <v>341720</v>
      </c>
      <c r="D30" s="111">
        <f>'All Agencies'!D235</f>
        <v>96399.960000000021</v>
      </c>
      <c r="E30" s="111"/>
      <c r="F30" s="112">
        <v>0</v>
      </c>
      <c r="G30" s="113">
        <f t="shared" ref="G30:G47" si="6">SUM(C30:F30)</f>
        <v>438119.96</v>
      </c>
      <c r="H30" s="112">
        <v>0</v>
      </c>
      <c r="I30" s="113">
        <f t="shared" si="3"/>
        <v>438119.96</v>
      </c>
    </row>
    <row r="31" spans="1:9" ht="16.5" customHeight="1" x14ac:dyDescent="0.25">
      <c r="A31" s="12">
        <v>10007</v>
      </c>
      <c r="B31" s="132" t="s">
        <v>433</v>
      </c>
      <c r="C31" s="111">
        <f>'All Agencies'!D253</f>
        <v>165240.04</v>
      </c>
      <c r="D31" s="111">
        <f>'All Agencies'!D270</f>
        <v>55999.92</v>
      </c>
      <c r="E31" s="111"/>
      <c r="F31" s="112">
        <v>0</v>
      </c>
      <c r="G31" s="113">
        <f t="shared" si="6"/>
        <v>221239.96000000002</v>
      </c>
      <c r="H31" s="112">
        <f>'All Agencies'!D272</f>
        <v>291300</v>
      </c>
      <c r="I31" s="113">
        <f t="shared" si="3"/>
        <v>512539.96</v>
      </c>
    </row>
    <row r="32" spans="1:9" ht="16.5" customHeight="1" x14ac:dyDescent="0.25">
      <c r="A32" s="12">
        <v>10009</v>
      </c>
      <c r="B32" s="126" t="s">
        <v>469</v>
      </c>
      <c r="C32" s="111">
        <f>'All Agencies'!D330</f>
        <v>252873.60000000001</v>
      </c>
      <c r="D32" s="111">
        <f>'All Agencies'!D347</f>
        <v>61199.88</v>
      </c>
      <c r="E32" s="111"/>
      <c r="F32" s="112">
        <v>0</v>
      </c>
      <c r="G32" s="113">
        <f t="shared" si="6"/>
        <v>314073.48</v>
      </c>
      <c r="H32" s="112">
        <v>0</v>
      </c>
      <c r="I32" s="113">
        <f t="shared" si="3"/>
        <v>314073.48</v>
      </c>
    </row>
    <row r="33" spans="1:9" ht="16.5" customHeight="1" x14ac:dyDescent="0.25">
      <c r="A33" s="12">
        <v>10011</v>
      </c>
      <c r="B33" s="126" t="s">
        <v>229</v>
      </c>
      <c r="C33" s="111">
        <f>'All Agencies'!D402</f>
        <v>61428</v>
      </c>
      <c r="D33" s="111">
        <f>'All Agencies'!D419</f>
        <v>37999.919999999998</v>
      </c>
      <c r="E33" s="111"/>
      <c r="F33" s="112">
        <v>0</v>
      </c>
      <c r="G33" s="113">
        <f t="shared" si="6"/>
        <v>99427.92</v>
      </c>
      <c r="H33" s="112">
        <v>0</v>
      </c>
      <c r="I33" s="113">
        <f t="shared" si="3"/>
        <v>99427.92</v>
      </c>
    </row>
    <row r="34" spans="1:9" ht="16.5" customHeight="1" x14ac:dyDescent="0.25">
      <c r="A34" s="12">
        <v>10014</v>
      </c>
      <c r="B34" s="126" t="s">
        <v>434</v>
      </c>
      <c r="C34" s="111">
        <f>'All Agencies'!D509</f>
        <v>473463.96</v>
      </c>
      <c r="D34" s="111">
        <f>'All Agencies'!D526</f>
        <v>172800.16</v>
      </c>
      <c r="E34" s="111"/>
      <c r="F34" s="112">
        <f>'All Agencies'!D531</f>
        <v>602400</v>
      </c>
      <c r="G34" s="113">
        <f t="shared" si="6"/>
        <v>1248664.1200000001</v>
      </c>
      <c r="H34" s="112">
        <v>0</v>
      </c>
      <c r="I34" s="113">
        <f t="shared" si="3"/>
        <v>1248664.1200000001</v>
      </c>
    </row>
    <row r="35" spans="1:9" ht="16.5" customHeight="1" x14ac:dyDescent="0.25">
      <c r="A35" s="12">
        <v>10017</v>
      </c>
      <c r="B35" s="126" t="s">
        <v>234</v>
      </c>
      <c r="C35" s="111">
        <f>'All Agencies'!D623</f>
        <v>292220</v>
      </c>
      <c r="D35" s="111">
        <f>'All Agencies'!D641</f>
        <v>45999.92</v>
      </c>
      <c r="E35" s="111"/>
      <c r="F35" s="112">
        <v>0</v>
      </c>
      <c r="G35" s="113">
        <f t="shared" si="6"/>
        <v>338219.92</v>
      </c>
      <c r="H35" s="112">
        <f>'All Agencies'!D644</f>
        <v>0</v>
      </c>
      <c r="I35" s="113">
        <f t="shared" si="3"/>
        <v>338219.92</v>
      </c>
    </row>
    <row r="36" spans="1:9" ht="16.5" customHeight="1" x14ac:dyDescent="0.25">
      <c r="A36" s="12">
        <v>10018</v>
      </c>
      <c r="B36" s="126" t="s">
        <v>435</v>
      </c>
      <c r="C36" s="111">
        <f>'All Agencies'!D661</f>
        <v>160940.04</v>
      </c>
      <c r="D36" s="111">
        <f>'All Agencies'!D678</f>
        <v>171911.91999999998</v>
      </c>
      <c r="E36" s="111"/>
      <c r="F36" s="112">
        <f>'All Agencies'!D682</f>
        <v>361800</v>
      </c>
      <c r="G36" s="113">
        <f t="shared" si="6"/>
        <v>694651.96</v>
      </c>
      <c r="H36" s="112">
        <f>'All Agencies'!D685</f>
        <v>44000</v>
      </c>
      <c r="I36" s="113">
        <f t="shared" si="3"/>
        <v>738651.96</v>
      </c>
    </row>
    <row r="37" spans="1:9" ht="16.5" customHeight="1" x14ac:dyDescent="0.25">
      <c r="A37" s="12">
        <v>10019</v>
      </c>
      <c r="B37" s="126" t="s">
        <v>436</v>
      </c>
      <c r="C37" s="111">
        <f>'All Agencies'!D703</f>
        <v>188926.4</v>
      </c>
      <c r="D37" s="111">
        <f>'All Agencies'!D720</f>
        <v>87530.12</v>
      </c>
      <c r="E37" s="111"/>
      <c r="F37" s="112">
        <v>0</v>
      </c>
      <c r="G37" s="113">
        <f t="shared" si="6"/>
        <v>276456.52</v>
      </c>
      <c r="H37" s="112">
        <v>0</v>
      </c>
      <c r="I37" s="113">
        <f t="shared" si="3"/>
        <v>276456.52</v>
      </c>
    </row>
    <row r="38" spans="1:9" ht="16.5" customHeight="1" x14ac:dyDescent="0.25">
      <c r="A38" s="12">
        <v>10020</v>
      </c>
      <c r="B38" s="126" t="s">
        <v>437</v>
      </c>
      <c r="C38" s="111">
        <f>'All Agencies'!D736</f>
        <v>353244</v>
      </c>
      <c r="D38" s="111">
        <f>'All Agencies'!D753</f>
        <v>47599.92</v>
      </c>
      <c r="E38" s="111"/>
      <c r="F38" s="112">
        <v>0</v>
      </c>
      <c r="G38" s="113">
        <f t="shared" si="6"/>
        <v>400843.92</v>
      </c>
      <c r="H38" s="112">
        <v>0</v>
      </c>
      <c r="I38" s="113">
        <f t="shared" si="3"/>
        <v>400843.92</v>
      </c>
    </row>
    <row r="39" spans="1:9" ht="16.5" customHeight="1" x14ac:dyDescent="0.25">
      <c r="A39" s="12"/>
      <c r="B39" s="133"/>
      <c r="C39" s="111"/>
      <c r="D39" s="111"/>
      <c r="E39" s="111"/>
      <c r="F39" s="112">
        <v>0</v>
      </c>
      <c r="G39" s="113">
        <f t="shared" si="6"/>
        <v>0</v>
      </c>
      <c r="H39" s="112">
        <v>0</v>
      </c>
      <c r="I39" s="113">
        <f t="shared" si="3"/>
        <v>0</v>
      </c>
    </row>
    <row r="40" spans="1:9" ht="16.5" customHeight="1" x14ac:dyDescent="0.25">
      <c r="A40" s="12"/>
      <c r="B40" s="133" t="s">
        <v>447</v>
      </c>
      <c r="C40" s="110">
        <f>SUM(C41:C46)</f>
        <v>3201520.08</v>
      </c>
      <c r="D40" s="110">
        <f t="shared" ref="D40:F40" si="7">SUM(D41:D46)</f>
        <v>691533.60000000009</v>
      </c>
      <c r="E40" s="110">
        <f t="shared" si="7"/>
        <v>0</v>
      </c>
      <c r="F40" s="110">
        <f t="shared" si="7"/>
        <v>2166166</v>
      </c>
      <c r="G40" s="110">
        <f t="shared" si="6"/>
        <v>6059219.6799999997</v>
      </c>
      <c r="H40" s="116">
        <f>SUM(H41:H44)</f>
        <v>2425343.96</v>
      </c>
      <c r="I40" s="110">
        <f t="shared" si="3"/>
        <v>8484563.6400000006</v>
      </c>
    </row>
    <row r="41" spans="1:9" ht="16.5" customHeight="1" x14ac:dyDescent="0.25">
      <c r="A41" s="12">
        <v>10008</v>
      </c>
      <c r="B41" s="126" t="s">
        <v>438</v>
      </c>
      <c r="C41" s="111">
        <f>'All Agencies'!D290</f>
        <v>1038740.04</v>
      </c>
      <c r="D41" s="111">
        <f>'All Agencies'!D308</f>
        <v>221961.96</v>
      </c>
      <c r="E41" s="111"/>
      <c r="F41" s="112">
        <v>0</v>
      </c>
      <c r="G41" s="113">
        <f t="shared" si="6"/>
        <v>1260702</v>
      </c>
      <c r="H41" s="112">
        <f>'All Agencies'!D313</f>
        <v>408119.96</v>
      </c>
      <c r="I41" s="113">
        <f t="shared" si="3"/>
        <v>1668821.96</v>
      </c>
    </row>
    <row r="42" spans="1:9" ht="16.5" customHeight="1" x14ac:dyDescent="0.25">
      <c r="A42" s="12">
        <v>10012</v>
      </c>
      <c r="B42" s="126" t="s">
        <v>439</v>
      </c>
      <c r="C42" s="111">
        <f>'All Agencies'!D435</f>
        <v>1472832</v>
      </c>
      <c r="D42" s="111">
        <f>'All Agencies'!D452</f>
        <v>203646.04</v>
      </c>
      <c r="E42" s="111"/>
      <c r="F42" s="112">
        <v>0</v>
      </c>
      <c r="G42" s="113">
        <f t="shared" si="6"/>
        <v>1676478.04</v>
      </c>
      <c r="H42" s="112">
        <f>'All Agencies'!D454</f>
        <v>1957224</v>
      </c>
      <c r="I42" s="113">
        <f t="shared" si="3"/>
        <v>3633702.04</v>
      </c>
    </row>
    <row r="43" spans="1:9" ht="16.5" customHeight="1" x14ac:dyDescent="0.25">
      <c r="A43" s="12">
        <v>10013</v>
      </c>
      <c r="B43" s="126" t="s">
        <v>453</v>
      </c>
      <c r="C43" s="111">
        <f>'All Agencies'!D471</f>
        <v>327676</v>
      </c>
      <c r="D43" s="111">
        <f>'All Agencies'!D488</f>
        <v>93362.92</v>
      </c>
      <c r="E43" s="111"/>
      <c r="F43" s="112">
        <f>'All Agencies'!D493</f>
        <v>1421166</v>
      </c>
      <c r="G43" s="113">
        <f t="shared" si="6"/>
        <v>1842204.92</v>
      </c>
      <c r="H43" s="112">
        <v>0</v>
      </c>
      <c r="I43" s="113">
        <f t="shared" si="3"/>
        <v>1842204.92</v>
      </c>
    </row>
    <row r="44" spans="1:9" ht="16.5" customHeight="1" x14ac:dyDescent="0.25">
      <c r="A44" s="12">
        <v>10016</v>
      </c>
      <c r="B44" s="126" t="s">
        <v>440</v>
      </c>
      <c r="C44" s="111">
        <f>'All Agencies'!D587</f>
        <v>67028</v>
      </c>
      <c r="D44" s="111">
        <f>'All Agencies'!D604</f>
        <v>66400.08</v>
      </c>
      <c r="E44" s="111"/>
      <c r="F44" s="112">
        <v>0</v>
      </c>
      <c r="G44" s="113">
        <f t="shared" si="6"/>
        <v>133428.08000000002</v>
      </c>
      <c r="H44" s="112">
        <f>'All Agencies'!D606</f>
        <v>60000</v>
      </c>
      <c r="I44" s="113">
        <f t="shared" si="3"/>
        <v>193428.08000000002</v>
      </c>
    </row>
    <row r="45" spans="1:9" ht="16.5" customHeight="1" x14ac:dyDescent="0.25">
      <c r="A45" s="12">
        <v>10028</v>
      </c>
      <c r="B45" s="126" t="s">
        <v>216</v>
      </c>
      <c r="C45" s="111">
        <f>'All Agencies'!D1011</f>
        <v>272312.03999999998</v>
      </c>
      <c r="D45" s="111">
        <f>'All Agencies'!D1028</f>
        <v>93362.680000000008</v>
      </c>
      <c r="E45" s="111"/>
      <c r="F45" s="112">
        <f>'All Agencies'!D1033</f>
        <v>745000</v>
      </c>
      <c r="G45" s="113">
        <f t="shared" si="6"/>
        <v>1110674.72</v>
      </c>
      <c r="H45" s="112">
        <v>0</v>
      </c>
      <c r="I45" s="113">
        <f t="shared" si="3"/>
        <v>1110674.72</v>
      </c>
    </row>
    <row r="46" spans="1:9" ht="16.5" customHeight="1" x14ac:dyDescent="0.25">
      <c r="A46" s="12">
        <v>10026</v>
      </c>
      <c r="B46" s="126" t="s">
        <v>425</v>
      </c>
      <c r="C46" s="111">
        <f>'All Agencies'!D944</f>
        <v>22932</v>
      </c>
      <c r="D46" s="111">
        <f>'All Agencies'!D961</f>
        <v>12799.919999999998</v>
      </c>
      <c r="E46" s="111"/>
      <c r="F46" s="112">
        <v>0</v>
      </c>
      <c r="G46" s="113">
        <f t="shared" si="6"/>
        <v>35731.919999999998</v>
      </c>
      <c r="H46" s="112">
        <v>0</v>
      </c>
      <c r="I46" s="113">
        <f t="shared" si="3"/>
        <v>35731.919999999998</v>
      </c>
    </row>
    <row r="47" spans="1:9" ht="16.5" customHeight="1" x14ac:dyDescent="0.25">
      <c r="A47" s="12"/>
      <c r="B47" s="126"/>
      <c r="C47" s="111"/>
      <c r="D47" s="111"/>
      <c r="E47" s="111"/>
      <c r="F47" s="112">
        <v>0</v>
      </c>
      <c r="G47" s="113">
        <f t="shared" si="6"/>
        <v>0</v>
      </c>
      <c r="H47" s="112">
        <v>0</v>
      </c>
      <c r="I47" s="113">
        <f t="shared" si="3"/>
        <v>0</v>
      </c>
    </row>
    <row r="48" spans="1:9" ht="16.5" customHeight="1" x14ac:dyDescent="0.25">
      <c r="A48" s="12"/>
      <c r="B48" s="133" t="s">
        <v>448</v>
      </c>
      <c r="C48" s="110">
        <f>SUM(C49:C56)</f>
        <v>17557612.84</v>
      </c>
      <c r="D48" s="110">
        <f t="shared" ref="D48:F48" si="8">SUM(D49:D56)</f>
        <v>3246354.44</v>
      </c>
      <c r="E48" s="110">
        <f t="shared" si="8"/>
        <v>0</v>
      </c>
      <c r="F48" s="110">
        <f t="shared" si="8"/>
        <v>3015996</v>
      </c>
      <c r="G48" s="110">
        <f>SUM(G49:G56)</f>
        <v>23819963.280000001</v>
      </c>
      <c r="H48" s="110">
        <f>SUM(H49:H56)</f>
        <v>0</v>
      </c>
      <c r="I48" s="110">
        <f>SUM(I49:I56)</f>
        <v>23819963.280000001</v>
      </c>
    </row>
    <row r="49" spans="1:9" ht="16.5" customHeight="1" x14ac:dyDescent="0.25">
      <c r="A49" s="12">
        <v>10004</v>
      </c>
      <c r="B49" s="134" t="s">
        <v>441</v>
      </c>
      <c r="C49" s="111">
        <f>'All Agencies'!D147</f>
        <v>118622.39999999999</v>
      </c>
      <c r="D49" s="111">
        <f>'All Agencies'!D165</f>
        <v>566840.04</v>
      </c>
      <c r="E49" s="111"/>
      <c r="F49" s="112">
        <v>0</v>
      </c>
      <c r="G49" s="113">
        <f t="shared" ref="G49:G56" si="9">SUM(C49:F49)</f>
        <v>685462.44000000006</v>
      </c>
      <c r="H49" s="112">
        <v>0</v>
      </c>
      <c r="I49" s="113">
        <f t="shared" si="3"/>
        <v>685462.44000000006</v>
      </c>
    </row>
    <row r="50" spans="1:9" ht="16.5" customHeight="1" x14ac:dyDescent="0.25">
      <c r="A50" s="12">
        <v>10036</v>
      </c>
      <c r="B50" s="134" t="s">
        <v>451</v>
      </c>
      <c r="C50" s="111">
        <f>'All Agencies'!D1282</f>
        <v>2785711.92</v>
      </c>
      <c r="D50" s="111">
        <f>'All Agencies'!D1299</f>
        <v>242148</v>
      </c>
      <c r="E50" s="111"/>
      <c r="F50" s="112">
        <v>0</v>
      </c>
      <c r="G50" s="113">
        <f t="shared" si="9"/>
        <v>3027859.92</v>
      </c>
      <c r="H50" s="112">
        <v>0</v>
      </c>
      <c r="I50" s="113">
        <f t="shared" si="3"/>
        <v>3027859.92</v>
      </c>
    </row>
    <row r="51" spans="1:9" ht="16.5" customHeight="1" x14ac:dyDescent="0.25">
      <c r="A51" s="12">
        <v>10037</v>
      </c>
      <c r="B51" s="134" t="s">
        <v>238</v>
      </c>
      <c r="C51" s="111">
        <f>'All Agencies'!D1314</f>
        <v>1044816</v>
      </c>
      <c r="D51" s="111">
        <f>'All Agencies'!D1332</f>
        <v>112800</v>
      </c>
      <c r="E51" s="111"/>
      <c r="F51" s="112">
        <v>0</v>
      </c>
      <c r="G51" s="113">
        <f t="shared" si="9"/>
        <v>1157616</v>
      </c>
      <c r="H51" s="112">
        <v>0</v>
      </c>
      <c r="I51" s="113">
        <f t="shared" si="3"/>
        <v>1157616</v>
      </c>
    </row>
    <row r="52" spans="1:9" ht="16.5" customHeight="1" x14ac:dyDescent="0.25">
      <c r="A52" s="12">
        <v>10038</v>
      </c>
      <c r="B52" s="126" t="s">
        <v>442</v>
      </c>
      <c r="C52" s="111">
        <f>'All Agencies'!D1346</f>
        <v>7628492</v>
      </c>
      <c r="D52" s="111">
        <f>'All Agencies'!D1364-'All Agencies'!D1357</f>
        <v>774000.44</v>
      </c>
      <c r="E52" s="111"/>
      <c r="F52" s="112">
        <f>'All Agencies'!D1357</f>
        <v>2640000</v>
      </c>
      <c r="G52" s="113">
        <f t="shared" si="9"/>
        <v>11042492.439999999</v>
      </c>
      <c r="H52" s="112">
        <v>0</v>
      </c>
      <c r="I52" s="113">
        <f t="shared" si="3"/>
        <v>11042492.439999999</v>
      </c>
    </row>
    <row r="53" spans="1:9" ht="16.5" customHeight="1" x14ac:dyDescent="0.25">
      <c r="A53" s="12">
        <v>10039</v>
      </c>
      <c r="B53" s="126" t="s">
        <v>211</v>
      </c>
      <c r="C53" s="111">
        <f>'All Agencies'!D1380</f>
        <v>163174.44</v>
      </c>
      <c r="D53" s="111">
        <f>'All Agencies'!D1397</f>
        <v>22400.04</v>
      </c>
      <c r="E53" s="111"/>
      <c r="F53" s="112">
        <v>0</v>
      </c>
      <c r="G53" s="113">
        <f t="shared" si="9"/>
        <v>185574.48</v>
      </c>
      <c r="H53" s="112">
        <v>0</v>
      </c>
      <c r="I53" s="113">
        <f t="shared" si="3"/>
        <v>185574.48</v>
      </c>
    </row>
    <row r="54" spans="1:9" ht="16.5" customHeight="1" x14ac:dyDescent="0.25">
      <c r="A54" s="12">
        <v>10040</v>
      </c>
      <c r="B54" s="126" t="s">
        <v>443</v>
      </c>
      <c r="C54" s="111">
        <f>'All Agencies'!D1413</f>
        <v>4055548.08</v>
      </c>
      <c r="D54" s="111">
        <f>'All Agencies'!D1431-'All Agencies'!D1424</f>
        <v>497659.92000000004</v>
      </c>
      <c r="E54" s="111"/>
      <c r="F54" s="112">
        <f>'All Agencies'!D1424</f>
        <v>375996</v>
      </c>
      <c r="G54" s="113">
        <f t="shared" si="9"/>
        <v>4929204</v>
      </c>
      <c r="H54" s="112">
        <v>0</v>
      </c>
      <c r="I54" s="113">
        <f t="shared" si="3"/>
        <v>4929204</v>
      </c>
    </row>
    <row r="55" spans="1:9" ht="16.5" customHeight="1" x14ac:dyDescent="0.25">
      <c r="A55" s="12">
        <v>10041</v>
      </c>
      <c r="B55" s="126" t="s">
        <v>444</v>
      </c>
      <c r="C55" s="111">
        <f>'All Agencies'!D1447</f>
        <v>1513212</v>
      </c>
      <c r="D55" s="111">
        <f>'All Agencies'!D1465</f>
        <v>998505.96</v>
      </c>
      <c r="E55" s="111"/>
      <c r="F55" s="112">
        <v>0</v>
      </c>
      <c r="G55" s="113">
        <f t="shared" si="9"/>
        <v>2511717.96</v>
      </c>
      <c r="H55" s="112">
        <v>0</v>
      </c>
      <c r="I55" s="113">
        <f t="shared" si="3"/>
        <v>2511717.96</v>
      </c>
    </row>
    <row r="56" spans="1:9" ht="16.5" customHeight="1" x14ac:dyDescent="0.25">
      <c r="A56" s="12">
        <v>10042</v>
      </c>
      <c r="B56" s="126" t="s">
        <v>239</v>
      </c>
      <c r="C56" s="111">
        <f>'All Agencies'!D1481</f>
        <v>248036</v>
      </c>
      <c r="D56" s="111">
        <f>'All Agencies'!D1498</f>
        <v>32000.04</v>
      </c>
      <c r="E56" s="111"/>
      <c r="F56" s="112">
        <v>0</v>
      </c>
      <c r="G56" s="113">
        <f t="shared" si="9"/>
        <v>280036.03999999998</v>
      </c>
      <c r="H56" s="112">
        <v>0</v>
      </c>
      <c r="I56" s="113">
        <f t="shared" si="3"/>
        <v>280036.03999999998</v>
      </c>
    </row>
    <row r="58" spans="1:9" x14ac:dyDescent="0.25">
      <c r="I58" s="143" t="s">
        <v>468</v>
      </c>
    </row>
  </sheetData>
  <printOptions horizontalCentered="1" verticalCentered="1"/>
  <pageMargins left="0" right="0" top="0.39370078740157499" bottom="0.196850393700787" header="0.31496062992126" footer="0.31496062992126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topLeftCell="A3" workbookViewId="0">
      <selection activeCell="F16" sqref="F16"/>
    </sheetView>
  </sheetViews>
  <sheetFormatPr defaultRowHeight="15" x14ac:dyDescent="0.25"/>
  <cols>
    <col min="1" max="1" width="7.28515625" customWidth="1"/>
    <col min="2" max="2" width="55.140625" bestFit="1" customWidth="1"/>
    <col min="5" max="5" width="11.140625" customWidth="1"/>
    <col min="6" max="6" width="18.140625" customWidth="1"/>
    <col min="7" max="7" width="16" customWidth="1"/>
    <col min="8" max="8" width="13.42578125" customWidth="1"/>
    <col min="9" max="9" width="8" customWidth="1"/>
  </cols>
  <sheetData>
    <row r="2" spans="1:10" x14ac:dyDescent="0.25">
      <c r="A2" s="176"/>
      <c r="B2" s="108" t="s">
        <v>631</v>
      </c>
      <c r="C2" s="176"/>
      <c r="D2" s="176"/>
      <c r="E2" s="176"/>
      <c r="F2" s="176"/>
      <c r="G2" s="176" t="s">
        <v>632</v>
      </c>
      <c r="H2" s="176"/>
      <c r="I2" s="176"/>
      <c r="J2" s="176"/>
    </row>
    <row r="3" spans="1:10" x14ac:dyDescent="0.25">
      <c r="A3" s="176"/>
      <c r="B3" s="176"/>
      <c r="C3" s="176"/>
      <c r="D3" s="177" t="s">
        <v>633</v>
      </c>
      <c r="E3" s="177" t="s">
        <v>634</v>
      </c>
      <c r="F3" s="177" t="s">
        <v>635</v>
      </c>
      <c r="G3" s="177" t="s">
        <v>636</v>
      </c>
      <c r="H3" s="177" t="s">
        <v>637</v>
      </c>
      <c r="I3" s="177" t="s">
        <v>638</v>
      </c>
      <c r="J3" s="177" t="s">
        <v>639</v>
      </c>
    </row>
    <row r="4" spans="1:10" x14ac:dyDescent="0.25">
      <c r="A4" s="178" t="s">
        <v>241</v>
      </c>
      <c r="B4" s="178" t="s">
        <v>207</v>
      </c>
      <c r="C4" s="179">
        <v>2015</v>
      </c>
      <c r="D4" s="180" t="s">
        <v>640</v>
      </c>
      <c r="E4" s="181" t="s">
        <v>641</v>
      </c>
      <c r="F4" s="181" t="s">
        <v>642</v>
      </c>
      <c r="G4" s="181" t="s">
        <v>643</v>
      </c>
      <c r="H4" s="181" t="s">
        <v>644</v>
      </c>
      <c r="I4" s="181" t="s">
        <v>645</v>
      </c>
      <c r="J4" s="181" t="s">
        <v>646</v>
      </c>
    </row>
    <row r="5" spans="1:10" x14ac:dyDescent="0.25">
      <c r="A5" s="182"/>
      <c r="B5" s="182"/>
      <c r="C5" s="183" t="s">
        <v>647</v>
      </c>
      <c r="D5" s="182"/>
      <c r="E5" s="184" t="s">
        <v>648</v>
      </c>
      <c r="F5" s="185" t="s">
        <v>649</v>
      </c>
      <c r="G5" s="184" t="s">
        <v>650</v>
      </c>
      <c r="H5" s="184" t="s">
        <v>651</v>
      </c>
      <c r="I5" s="184" t="s">
        <v>693</v>
      </c>
      <c r="J5" s="184" t="s">
        <v>652</v>
      </c>
    </row>
    <row r="6" spans="1:10" x14ac:dyDescent="0.25">
      <c r="A6" s="182"/>
      <c r="B6" s="182"/>
      <c r="C6" s="183"/>
      <c r="D6" s="182"/>
      <c r="E6" s="181" t="s">
        <v>653</v>
      </c>
      <c r="F6" s="184" t="s">
        <v>654</v>
      </c>
      <c r="G6" s="184" t="s">
        <v>655</v>
      </c>
      <c r="H6" s="184" t="s">
        <v>656</v>
      </c>
      <c r="I6" s="184" t="s">
        <v>692</v>
      </c>
      <c r="J6" s="184" t="s">
        <v>657</v>
      </c>
    </row>
    <row r="7" spans="1:10" x14ac:dyDescent="0.25">
      <c r="A7" s="182"/>
      <c r="B7" s="182"/>
      <c r="C7" s="183"/>
      <c r="D7" s="182"/>
      <c r="E7" s="184" t="s">
        <v>658</v>
      </c>
      <c r="F7" s="184" t="s">
        <v>659</v>
      </c>
      <c r="G7" s="184" t="s">
        <v>660</v>
      </c>
      <c r="H7" s="184" t="s">
        <v>661</v>
      </c>
      <c r="I7" s="184"/>
      <c r="J7" s="184"/>
    </row>
    <row r="8" spans="1:10" x14ac:dyDescent="0.25">
      <c r="A8" s="182"/>
      <c r="B8" s="182"/>
      <c r="C8" s="183"/>
      <c r="D8" s="182"/>
      <c r="E8" s="184" t="s">
        <v>662</v>
      </c>
      <c r="F8" s="184" t="s">
        <v>663</v>
      </c>
      <c r="G8" s="184" t="s">
        <v>664</v>
      </c>
      <c r="H8" s="184" t="s">
        <v>665</v>
      </c>
      <c r="I8" s="184"/>
      <c r="J8" s="184"/>
    </row>
    <row r="9" spans="1:10" x14ac:dyDescent="0.25">
      <c r="A9" s="182"/>
      <c r="B9" s="182"/>
      <c r="C9" s="183"/>
      <c r="D9" s="182"/>
      <c r="E9" s="184" t="s">
        <v>666</v>
      </c>
      <c r="F9" s="184" t="s">
        <v>667</v>
      </c>
      <c r="G9" s="184" t="s">
        <v>668</v>
      </c>
      <c r="H9" s="184" t="s">
        <v>669</v>
      </c>
      <c r="I9" s="184"/>
      <c r="J9" s="184"/>
    </row>
    <row r="10" spans="1:10" x14ac:dyDescent="0.25">
      <c r="A10" s="182"/>
      <c r="B10" s="182"/>
      <c r="C10" s="183"/>
      <c r="D10" s="182"/>
      <c r="E10" s="184" t="s">
        <v>670</v>
      </c>
      <c r="F10" s="184" t="s">
        <v>671</v>
      </c>
      <c r="G10" s="184" t="s">
        <v>672</v>
      </c>
      <c r="H10" s="184" t="s">
        <v>673</v>
      </c>
      <c r="I10" s="184"/>
      <c r="J10" s="184"/>
    </row>
    <row r="11" spans="1:10" x14ac:dyDescent="0.25">
      <c r="A11" s="182"/>
      <c r="B11" s="182"/>
      <c r="C11" s="183"/>
      <c r="D11" s="182"/>
      <c r="E11" s="184" t="s">
        <v>674</v>
      </c>
      <c r="F11" s="184" t="s">
        <v>675</v>
      </c>
      <c r="G11" s="184" t="s">
        <v>676</v>
      </c>
      <c r="H11" s="184"/>
      <c r="I11" s="184"/>
      <c r="J11" s="184"/>
    </row>
    <row r="12" spans="1:10" x14ac:dyDescent="0.25">
      <c r="A12" s="182"/>
      <c r="B12" s="182"/>
      <c r="C12" s="186"/>
      <c r="D12" s="186"/>
      <c r="E12" s="185" t="s">
        <v>648</v>
      </c>
      <c r="F12" s="185" t="s">
        <v>677</v>
      </c>
      <c r="G12" s="185" t="s">
        <v>678</v>
      </c>
      <c r="H12" s="185"/>
      <c r="I12" s="185"/>
      <c r="J12" s="185"/>
    </row>
    <row r="13" spans="1:10" ht="12.6" customHeight="1" x14ac:dyDescent="0.25">
      <c r="A13" s="71">
        <v>10001</v>
      </c>
      <c r="B13" s="18" t="s">
        <v>679</v>
      </c>
      <c r="C13" s="71">
        <f>SUM(D13:J13)</f>
        <v>180</v>
      </c>
      <c r="D13" s="71">
        <v>17</v>
      </c>
      <c r="E13" s="71">
        <v>5</v>
      </c>
      <c r="F13" s="71">
        <v>15</v>
      </c>
      <c r="G13" s="71">
        <v>14</v>
      </c>
      <c r="H13" s="71">
        <v>45</v>
      </c>
      <c r="I13" s="71">
        <v>14</v>
      </c>
      <c r="J13" s="71">
        <v>70</v>
      </c>
    </row>
    <row r="14" spans="1:10" ht="12.6" customHeight="1" x14ac:dyDescent="0.25">
      <c r="A14" s="167">
        <v>10002</v>
      </c>
      <c r="B14" s="18" t="s">
        <v>221</v>
      </c>
      <c r="C14" s="71">
        <f t="shared" ref="C14:C20" si="0">SUM(D14:J14)</f>
        <v>68</v>
      </c>
      <c r="D14" s="71">
        <v>10</v>
      </c>
      <c r="E14" s="71">
        <v>1</v>
      </c>
      <c r="F14" s="71">
        <v>7</v>
      </c>
      <c r="G14" s="71">
        <v>13</v>
      </c>
      <c r="H14" s="71">
        <v>8</v>
      </c>
      <c r="I14" s="71">
        <v>10</v>
      </c>
      <c r="J14" s="71">
        <v>19</v>
      </c>
    </row>
    <row r="15" spans="1:10" ht="12.6" customHeight="1" x14ac:dyDescent="0.25">
      <c r="A15" s="167">
        <v>10003</v>
      </c>
      <c r="B15" s="18" t="s">
        <v>222</v>
      </c>
      <c r="C15" s="71">
        <f t="shared" si="0"/>
        <v>666</v>
      </c>
      <c r="D15" s="71">
        <v>6</v>
      </c>
      <c r="E15" s="71">
        <v>4</v>
      </c>
      <c r="F15" s="71">
        <v>12</v>
      </c>
      <c r="G15" s="71">
        <v>121</v>
      </c>
      <c r="H15" s="71">
        <v>404</v>
      </c>
      <c r="I15" s="71">
        <v>70</v>
      </c>
      <c r="J15" s="71">
        <v>49</v>
      </c>
    </row>
    <row r="16" spans="1:10" ht="12.6" customHeight="1" x14ac:dyDescent="0.25">
      <c r="A16" s="167">
        <v>10004</v>
      </c>
      <c r="B16" s="18" t="s">
        <v>223</v>
      </c>
      <c r="C16" s="71">
        <f t="shared" si="0"/>
        <v>56</v>
      </c>
      <c r="D16" s="71">
        <v>4</v>
      </c>
      <c r="E16" s="71">
        <v>2</v>
      </c>
      <c r="F16" s="71">
        <v>17</v>
      </c>
      <c r="G16" s="71">
        <v>17</v>
      </c>
      <c r="H16" s="71">
        <v>3</v>
      </c>
      <c r="I16" s="71">
        <v>8</v>
      </c>
      <c r="J16" s="71">
        <v>5</v>
      </c>
    </row>
    <row r="17" spans="1:10" ht="12.6" customHeight="1" x14ac:dyDescent="0.25">
      <c r="A17" s="167">
        <v>10005</v>
      </c>
      <c r="B17" s="18" t="s">
        <v>680</v>
      </c>
      <c r="C17" s="71">
        <f t="shared" si="0"/>
        <v>88</v>
      </c>
      <c r="D17" s="71">
        <v>1</v>
      </c>
      <c r="E17" s="71">
        <v>1</v>
      </c>
      <c r="F17" s="71">
        <v>7</v>
      </c>
      <c r="G17" s="71">
        <v>14</v>
      </c>
      <c r="H17" s="71">
        <v>40</v>
      </c>
      <c r="I17" s="71">
        <v>19</v>
      </c>
      <c r="J17" s="71">
        <v>6</v>
      </c>
    </row>
    <row r="18" spans="1:10" ht="12.6" customHeight="1" x14ac:dyDescent="0.25">
      <c r="A18" s="167">
        <v>10006</v>
      </c>
      <c r="B18" s="18" t="s">
        <v>432</v>
      </c>
      <c r="C18" s="71">
        <f t="shared" si="0"/>
        <v>107</v>
      </c>
      <c r="D18" s="71">
        <v>3</v>
      </c>
      <c r="E18" s="71">
        <v>1</v>
      </c>
      <c r="F18" s="71">
        <v>4</v>
      </c>
      <c r="G18" s="71">
        <v>57</v>
      </c>
      <c r="H18" s="71">
        <v>28</v>
      </c>
      <c r="I18" s="71">
        <v>3</v>
      </c>
      <c r="J18" s="71">
        <v>11</v>
      </c>
    </row>
    <row r="19" spans="1:10" ht="12.6" customHeight="1" x14ac:dyDescent="0.25">
      <c r="A19" s="167">
        <v>10007</v>
      </c>
      <c r="B19" s="18" t="s">
        <v>681</v>
      </c>
      <c r="C19" s="71">
        <f t="shared" si="0"/>
        <v>115</v>
      </c>
      <c r="D19" s="71">
        <v>2</v>
      </c>
      <c r="E19" s="71">
        <v>1</v>
      </c>
      <c r="F19" s="71">
        <v>5</v>
      </c>
      <c r="G19" s="71">
        <v>34</v>
      </c>
      <c r="H19" s="71">
        <v>48</v>
      </c>
      <c r="I19" s="71">
        <v>4</v>
      </c>
      <c r="J19" s="71">
        <v>21</v>
      </c>
    </row>
    <row r="20" spans="1:10" ht="12.6" customHeight="1" x14ac:dyDescent="0.25">
      <c r="A20" s="167">
        <v>10008</v>
      </c>
      <c r="B20" s="18" t="s">
        <v>227</v>
      </c>
      <c r="C20" s="71">
        <f t="shared" si="0"/>
        <v>783</v>
      </c>
      <c r="D20" s="71">
        <v>1</v>
      </c>
      <c r="E20" s="71">
        <v>1</v>
      </c>
      <c r="F20" s="71">
        <v>7</v>
      </c>
      <c r="G20" s="71">
        <v>209</v>
      </c>
      <c r="H20" s="71">
        <v>418</v>
      </c>
      <c r="I20" s="71">
        <v>25</v>
      </c>
      <c r="J20" s="71">
        <v>122</v>
      </c>
    </row>
    <row r="21" spans="1:10" ht="12.6" customHeight="1" x14ac:dyDescent="0.25">
      <c r="A21" s="167">
        <v>10009</v>
      </c>
      <c r="B21" s="18" t="s">
        <v>682</v>
      </c>
      <c r="C21" s="71">
        <f>SUM(D21:J21)</f>
        <v>176</v>
      </c>
      <c r="D21" s="71">
        <v>4</v>
      </c>
      <c r="E21" s="71">
        <v>2</v>
      </c>
      <c r="F21" s="71">
        <v>9</v>
      </c>
      <c r="G21" s="71">
        <v>43</v>
      </c>
      <c r="H21" s="71">
        <v>93</v>
      </c>
      <c r="I21" s="71">
        <v>21</v>
      </c>
      <c r="J21" s="71">
        <v>4</v>
      </c>
    </row>
    <row r="22" spans="1:10" ht="12.6" customHeight="1" x14ac:dyDescent="0.25">
      <c r="A22" s="167">
        <v>10010</v>
      </c>
      <c r="B22" s="18" t="s">
        <v>228</v>
      </c>
      <c r="C22" s="71">
        <f t="shared" ref="C22:C46" si="1">SUM(D22:J22)</f>
        <v>48</v>
      </c>
      <c r="D22" s="71">
        <v>1</v>
      </c>
      <c r="E22" s="71">
        <v>1</v>
      </c>
      <c r="F22" s="71">
        <v>11</v>
      </c>
      <c r="G22" s="71">
        <v>18</v>
      </c>
      <c r="H22" s="71">
        <v>9</v>
      </c>
      <c r="I22" s="71">
        <v>2</v>
      </c>
      <c r="J22" s="71">
        <v>6</v>
      </c>
    </row>
    <row r="23" spans="1:10" ht="12.6" customHeight="1" x14ac:dyDescent="0.25">
      <c r="A23" s="167">
        <v>10011</v>
      </c>
      <c r="B23" s="18" t="s">
        <v>229</v>
      </c>
      <c r="C23" s="71">
        <f t="shared" si="1"/>
        <v>33</v>
      </c>
      <c r="D23" s="71">
        <v>1</v>
      </c>
      <c r="E23" s="71">
        <v>3</v>
      </c>
      <c r="F23" s="71">
        <v>4</v>
      </c>
      <c r="G23" s="71">
        <v>7</v>
      </c>
      <c r="H23" s="71">
        <v>5</v>
      </c>
      <c r="I23" s="71">
        <v>5</v>
      </c>
      <c r="J23" s="71">
        <v>8</v>
      </c>
    </row>
    <row r="24" spans="1:10" ht="12.6" customHeight="1" x14ac:dyDescent="0.25">
      <c r="A24" s="167">
        <v>10012</v>
      </c>
      <c r="B24" s="18" t="s">
        <v>230</v>
      </c>
      <c r="C24" s="71">
        <f t="shared" si="1"/>
        <v>1358</v>
      </c>
      <c r="D24" s="71">
        <v>3</v>
      </c>
      <c r="E24" s="71">
        <v>1</v>
      </c>
      <c r="F24" s="71">
        <v>16</v>
      </c>
      <c r="G24" s="71">
        <v>347</v>
      </c>
      <c r="H24" s="71">
        <v>921</v>
      </c>
      <c r="I24" s="71">
        <v>29</v>
      </c>
      <c r="J24" s="71">
        <v>41</v>
      </c>
    </row>
    <row r="25" spans="1:10" ht="12.6" customHeight="1" x14ac:dyDescent="0.25">
      <c r="A25" s="167">
        <v>10013</v>
      </c>
      <c r="B25" s="18" t="s">
        <v>683</v>
      </c>
      <c r="C25" s="71">
        <f t="shared" si="1"/>
        <v>88</v>
      </c>
      <c r="D25" s="71">
        <v>1</v>
      </c>
      <c r="E25" s="71">
        <v>2</v>
      </c>
      <c r="F25" s="71">
        <v>7</v>
      </c>
      <c r="G25" s="71">
        <v>20</v>
      </c>
      <c r="H25" s="71">
        <v>35</v>
      </c>
      <c r="I25" s="71">
        <v>12</v>
      </c>
      <c r="J25" s="71">
        <v>11</v>
      </c>
    </row>
    <row r="26" spans="1:10" ht="12.6" customHeight="1" x14ac:dyDescent="0.25">
      <c r="A26" s="167">
        <v>10014</v>
      </c>
      <c r="B26" s="18" t="s">
        <v>684</v>
      </c>
      <c r="C26" s="71">
        <f t="shared" si="1"/>
        <v>75</v>
      </c>
      <c r="D26" s="71">
        <v>1</v>
      </c>
      <c r="E26" s="71">
        <v>2</v>
      </c>
      <c r="F26" s="71">
        <v>21</v>
      </c>
      <c r="G26" s="71">
        <v>11</v>
      </c>
      <c r="H26" s="71">
        <v>21</v>
      </c>
      <c r="I26" s="71">
        <v>8</v>
      </c>
      <c r="J26" s="71">
        <v>11</v>
      </c>
    </row>
    <row r="27" spans="1:10" ht="12.6" customHeight="1" x14ac:dyDescent="0.25">
      <c r="A27" s="167">
        <v>10015</v>
      </c>
      <c r="B27" s="18" t="s">
        <v>685</v>
      </c>
      <c r="C27" s="71">
        <f t="shared" si="1"/>
        <v>161</v>
      </c>
      <c r="D27" s="71">
        <v>12</v>
      </c>
      <c r="E27" s="71">
        <v>3</v>
      </c>
      <c r="F27" s="71">
        <v>21</v>
      </c>
      <c r="G27" s="71">
        <v>47</v>
      </c>
      <c r="H27" s="71">
        <v>19</v>
      </c>
      <c r="I27" s="71">
        <v>22</v>
      </c>
      <c r="J27" s="71">
        <v>37</v>
      </c>
    </row>
    <row r="28" spans="1:10" ht="12.6" customHeight="1" x14ac:dyDescent="0.25">
      <c r="A28" s="167">
        <v>10016</v>
      </c>
      <c r="B28" s="18" t="s">
        <v>686</v>
      </c>
      <c r="C28" s="71">
        <f t="shared" si="1"/>
        <v>46</v>
      </c>
      <c r="D28" s="115">
        <v>0</v>
      </c>
      <c r="E28" s="71">
        <v>2</v>
      </c>
      <c r="F28" s="71">
        <v>6</v>
      </c>
      <c r="G28" s="71">
        <v>22</v>
      </c>
      <c r="H28" s="71">
        <v>7</v>
      </c>
      <c r="I28" s="71">
        <v>4</v>
      </c>
      <c r="J28" s="71">
        <v>5</v>
      </c>
    </row>
    <row r="29" spans="1:10" ht="12.6" customHeight="1" x14ac:dyDescent="0.25">
      <c r="A29" s="167">
        <v>10017</v>
      </c>
      <c r="B29" s="18" t="s">
        <v>234</v>
      </c>
      <c r="C29" s="71">
        <f t="shared" si="1"/>
        <v>37</v>
      </c>
      <c r="D29" s="71">
        <v>2</v>
      </c>
      <c r="E29" s="71">
        <v>1</v>
      </c>
      <c r="F29" s="71">
        <v>6</v>
      </c>
      <c r="G29" s="71">
        <v>20</v>
      </c>
      <c r="H29" s="71">
        <v>5</v>
      </c>
      <c r="I29" s="115">
        <v>0</v>
      </c>
      <c r="J29" s="71">
        <v>3</v>
      </c>
    </row>
    <row r="30" spans="1:10" ht="12.6" customHeight="1" x14ac:dyDescent="0.25">
      <c r="A30" s="167">
        <v>10018</v>
      </c>
      <c r="B30" s="18" t="s">
        <v>235</v>
      </c>
      <c r="C30" s="71">
        <f t="shared" si="1"/>
        <v>83</v>
      </c>
      <c r="D30" s="71">
        <v>1</v>
      </c>
      <c r="E30" s="71">
        <v>1</v>
      </c>
      <c r="F30" s="71">
        <v>8</v>
      </c>
      <c r="G30" s="71">
        <v>17</v>
      </c>
      <c r="H30" s="71">
        <v>52</v>
      </c>
      <c r="I30" s="71">
        <v>2</v>
      </c>
      <c r="J30" s="71">
        <v>2</v>
      </c>
    </row>
    <row r="31" spans="1:10" ht="12.6" customHeight="1" x14ac:dyDescent="0.25">
      <c r="A31" s="167">
        <v>10019</v>
      </c>
      <c r="B31" s="18" t="s">
        <v>236</v>
      </c>
      <c r="C31" s="71">
        <f t="shared" si="1"/>
        <v>102</v>
      </c>
      <c r="D31" s="116">
        <v>1</v>
      </c>
      <c r="E31" s="71">
        <v>1</v>
      </c>
      <c r="F31" s="71">
        <v>14</v>
      </c>
      <c r="G31" s="71">
        <v>30</v>
      </c>
      <c r="H31" s="71">
        <v>28</v>
      </c>
      <c r="I31" s="71">
        <v>4</v>
      </c>
      <c r="J31" s="71">
        <v>24</v>
      </c>
    </row>
    <row r="32" spans="1:10" ht="12.6" customHeight="1" x14ac:dyDescent="0.25">
      <c r="A32" s="167">
        <v>10020</v>
      </c>
      <c r="B32" s="18" t="s">
        <v>687</v>
      </c>
      <c r="C32" s="71">
        <f t="shared" si="1"/>
        <v>85</v>
      </c>
      <c r="D32" s="71">
        <v>4</v>
      </c>
      <c r="E32" s="71">
        <v>1</v>
      </c>
      <c r="F32" s="71">
        <v>9</v>
      </c>
      <c r="G32" s="71">
        <v>8</v>
      </c>
      <c r="H32" s="71">
        <v>58</v>
      </c>
      <c r="I32" s="71">
        <v>2</v>
      </c>
      <c r="J32" s="71">
        <v>3</v>
      </c>
    </row>
    <row r="33" spans="1:10" ht="12.6" customHeight="1" x14ac:dyDescent="0.25">
      <c r="A33" s="167">
        <v>10021</v>
      </c>
      <c r="B33" s="187" t="s">
        <v>688</v>
      </c>
      <c r="C33" s="71">
        <f t="shared" si="1"/>
        <v>32</v>
      </c>
      <c r="D33" s="188">
        <v>0</v>
      </c>
      <c r="E33" s="71">
        <v>3</v>
      </c>
      <c r="F33" s="71">
        <v>8</v>
      </c>
      <c r="G33" s="71">
        <v>2</v>
      </c>
      <c r="H33" s="71">
        <v>5</v>
      </c>
      <c r="I33" s="71">
        <v>4</v>
      </c>
      <c r="J33" s="71">
        <v>10</v>
      </c>
    </row>
    <row r="34" spans="1:10" ht="12.6" customHeight="1" x14ac:dyDescent="0.25">
      <c r="A34" s="167">
        <v>10022</v>
      </c>
      <c r="B34" s="18" t="s">
        <v>209</v>
      </c>
      <c r="C34" s="71">
        <f t="shared" si="1"/>
        <v>42</v>
      </c>
      <c r="D34" s="115">
        <v>0</v>
      </c>
      <c r="E34" s="71">
        <v>1</v>
      </c>
      <c r="F34" s="71">
        <v>28</v>
      </c>
      <c r="G34" s="115">
        <v>0</v>
      </c>
      <c r="H34" s="116">
        <v>5</v>
      </c>
      <c r="I34" s="71">
        <v>2</v>
      </c>
      <c r="J34" s="71">
        <v>6</v>
      </c>
    </row>
    <row r="35" spans="1:10" ht="12.6" customHeight="1" x14ac:dyDescent="0.25">
      <c r="A35" s="167">
        <v>10023</v>
      </c>
      <c r="B35" s="18" t="s">
        <v>210</v>
      </c>
      <c r="C35" s="71">
        <f t="shared" si="1"/>
        <v>6</v>
      </c>
      <c r="D35" s="115">
        <v>0</v>
      </c>
      <c r="E35" s="71">
        <v>1</v>
      </c>
      <c r="F35" s="71">
        <v>3</v>
      </c>
      <c r="G35" s="115">
        <v>0</v>
      </c>
      <c r="H35" s="115">
        <v>0</v>
      </c>
      <c r="I35" s="71">
        <v>1</v>
      </c>
      <c r="J35" s="71">
        <v>1</v>
      </c>
    </row>
    <row r="36" spans="1:10" ht="12.6" customHeight="1" x14ac:dyDescent="0.25">
      <c r="A36" s="167">
        <v>10024</v>
      </c>
      <c r="B36" s="18" t="s">
        <v>212</v>
      </c>
      <c r="C36" s="71">
        <f t="shared" si="1"/>
        <v>10</v>
      </c>
      <c r="D36" s="71">
        <v>2</v>
      </c>
      <c r="E36" s="71">
        <v>1</v>
      </c>
      <c r="F36" s="71">
        <v>2</v>
      </c>
      <c r="G36" s="71">
        <v>1</v>
      </c>
      <c r="H36" s="71">
        <v>3</v>
      </c>
      <c r="I36" s="115">
        <v>0</v>
      </c>
      <c r="J36" s="71">
        <v>1</v>
      </c>
    </row>
    <row r="37" spans="1:10" ht="12.6" customHeight="1" x14ac:dyDescent="0.25">
      <c r="A37" s="167">
        <v>10025</v>
      </c>
      <c r="B37" s="18" t="s">
        <v>213</v>
      </c>
      <c r="C37" s="71">
        <f t="shared" si="1"/>
        <v>17</v>
      </c>
      <c r="D37" s="115">
        <v>0</v>
      </c>
      <c r="E37" s="71">
        <v>1</v>
      </c>
      <c r="F37" s="71">
        <v>4</v>
      </c>
      <c r="G37" s="71">
        <v>3</v>
      </c>
      <c r="H37" s="71">
        <v>3</v>
      </c>
      <c r="I37" s="71">
        <v>2</v>
      </c>
      <c r="J37" s="71">
        <v>4</v>
      </c>
    </row>
    <row r="38" spans="1:10" ht="12.6" customHeight="1" x14ac:dyDescent="0.25">
      <c r="A38" s="167">
        <v>10026</v>
      </c>
      <c r="B38" s="18" t="s">
        <v>214</v>
      </c>
      <c r="C38" s="71">
        <f t="shared" si="1"/>
        <v>19</v>
      </c>
      <c r="D38" s="115">
        <v>0</v>
      </c>
      <c r="E38" s="71">
        <v>1</v>
      </c>
      <c r="F38" s="71">
        <v>5</v>
      </c>
      <c r="G38" s="71">
        <v>5</v>
      </c>
      <c r="H38" s="115">
        <v>0</v>
      </c>
      <c r="I38" s="71">
        <v>4</v>
      </c>
      <c r="J38" s="71">
        <v>4</v>
      </c>
    </row>
    <row r="39" spans="1:10" ht="12.6" customHeight="1" x14ac:dyDescent="0.25">
      <c r="A39" s="167">
        <v>10027</v>
      </c>
      <c r="B39" s="18" t="s">
        <v>215</v>
      </c>
      <c r="C39" s="71">
        <f t="shared" si="1"/>
        <v>20</v>
      </c>
      <c r="D39" s="115">
        <v>0</v>
      </c>
      <c r="E39" s="71">
        <v>1</v>
      </c>
      <c r="F39" s="71">
        <v>9</v>
      </c>
      <c r="G39" s="71">
        <v>4</v>
      </c>
      <c r="H39" s="71">
        <v>5</v>
      </c>
      <c r="I39" s="116">
        <v>0</v>
      </c>
      <c r="J39" s="71">
        <v>1</v>
      </c>
    </row>
    <row r="40" spans="1:10" ht="12.6" customHeight="1" x14ac:dyDescent="0.25">
      <c r="A40" s="167">
        <v>10028</v>
      </c>
      <c r="B40" s="18" t="s">
        <v>216</v>
      </c>
      <c r="C40" s="71">
        <f t="shared" si="1"/>
        <v>13</v>
      </c>
      <c r="D40" s="115">
        <v>0</v>
      </c>
      <c r="E40" s="71">
        <v>1</v>
      </c>
      <c r="F40" s="71">
        <v>7</v>
      </c>
      <c r="G40" s="71">
        <v>0</v>
      </c>
      <c r="H40" s="71">
        <v>1</v>
      </c>
      <c r="I40" s="116">
        <v>1</v>
      </c>
      <c r="J40" s="71">
        <v>3</v>
      </c>
    </row>
    <row r="41" spans="1:10" ht="12.6" customHeight="1" x14ac:dyDescent="0.25">
      <c r="A41" s="167">
        <v>10029</v>
      </c>
      <c r="B41" s="18" t="s">
        <v>217</v>
      </c>
      <c r="C41" s="71">
        <f t="shared" si="1"/>
        <v>8</v>
      </c>
      <c r="D41" s="115">
        <v>0</v>
      </c>
      <c r="E41" s="115">
        <v>0</v>
      </c>
      <c r="F41" s="71">
        <v>2</v>
      </c>
      <c r="G41" s="71">
        <v>1</v>
      </c>
      <c r="H41" s="71"/>
      <c r="I41" s="71">
        <v>1</v>
      </c>
      <c r="J41" s="71">
        <v>4</v>
      </c>
    </row>
    <row r="42" spans="1:10" ht="12.6" customHeight="1" x14ac:dyDescent="0.25">
      <c r="A42" s="167">
        <v>10030</v>
      </c>
      <c r="B42" s="18" t="s">
        <v>689</v>
      </c>
      <c r="C42" s="71">
        <f t="shared" si="1"/>
        <v>7</v>
      </c>
      <c r="D42" s="115">
        <v>0</v>
      </c>
      <c r="E42" s="116">
        <v>1</v>
      </c>
      <c r="F42" s="71">
        <v>2</v>
      </c>
      <c r="G42" s="71">
        <v>1</v>
      </c>
      <c r="H42" s="71">
        <v>1</v>
      </c>
      <c r="I42" s="71">
        <v>1</v>
      </c>
      <c r="J42" s="71">
        <v>1</v>
      </c>
    </row>
    <row r="43" spans="1:10" ht="12.6" customHeight="1" x14ac:dyDescent="0.25">
      <c r="A43" s="167">
        <v>10031</v>
      </c>
      <c r="B43" s="18" t="s">
        <v>218</v>
      </c>
      <c r="C43" s="71">
        <f t="shared" si="1"/>
        <v>65</v>
      </c>
      <c r="D43" s="115">
        <v>0</v>
      </c>
      <c r="E43" s="71">
        <v>2</v>
      </c>
      <c r="F43" s="71">
        <v>7</v>
      </c>
      <c r="G43" s="71">
        <v>46</v>
      </c>
      <c r="H43" s="71">
        <v>2</v>
      </c>
      <c r="I43" s="71">
        <v>5</v>
      </c>
      <c r="J43" s="71">
        <v>3</v>
      </c>
    </row>
    <row r="44" spans="1:10" ht="12.6" customHeight="1" x14ac:dyDescent="0.25">
      <c r="A44" s="167">
        <v>10032</v>
      </c>
      <c r="B44" s="18" t="s">
        <v>220</v>
      </c>
      <c r="C44" s="116">
        <f t="shared" si="1"/>
        <v>17</v>
      </c>
      <c r="D44" s="115">
        <v>0</v>
      </c>
      <c r="E44" s="116">
        <v>1</v>
      </c>
      <c r="F44" s="71">
        <v>3</v>
      </c>
      <c r="G44" s="71">
        <v>6</v>
      </c>
      <c r="H44" s="116">
        <v>1</v>
      </c>
      <c r="I44" s="116">
        <v>2</v>
      </c>
      <c r="J44" s="116">
        <v>4</v>
      </c>
    </row>
    <row r="45" spans="1:10" ht="12.6" customHeight="1" x14ac:dyDescent="0.25">
      <c r="A45" s="167">
        <v>10033</v>
      </c>
      <c r="B45" s="18" t="s">
        <v>467</v>
      </c>
      <c r="C45" s="116">
        <f t="shared" si="1"/>
        <v>7</v>
      </c>
      <c r="D45" s="115">
        <v>0</v>
      </c>
      <c r="E45" s="116">
        <v>1</v>
      </c>
      <c r="F45" s="71">
        <v>4</v>
      </c>
      <c r="G45" s="71">
        <v>1</v>
      </c>
      <c r="H45" s="116">
        <v>0</v>
      </c>
      <c r="I45" s="116">
        <v>0</v>
      </c>
      <c r="J45" s="116">
        <v>1</v>
      </c>
    </row>
    <row r="46" spans="1:10" ht="12.6" customHeight="1" x14ac:dyDescent="0.25">
      <c r="A46" s="167">
        <v>10034</v>
      </c>
      <c r="B46" s="18" t="s">
        <v>225</v>
      </c>
      <c r="C46" s="116">
        <f t="shared" si="1"/>
        <v>216</v>
      </c>
      <c r="D46" s="115">
        <v>0</v>
      </c>
      <c r="E46" s="116">
        <v>11</v>
      </c>
      <c r="F46" s="71">
        <v>85</v>
      </c>
      <c r="G46" s="71">
        <v>60</v>
      </c>
      <c r="H46" s="116">
        <v>0</v>
      </c>
      <c r="I46" s="116">
        <v>8</v>
      </c>
      <c r="J46" s="116">
        <v>52</v>
      </c>
    </row>
    <row r="47" spans="1:10" ht="12.6" customHeight="1" x14ac:dyDescent="0.25">
      <c r="A47" s="189"/>
      <c r="B47" s="190" t="s">
        <v>354</v>
      </c>
      <c r="C47" s="195">
        <f t="shared" ref="C47:J47" si="2">SUM(C13:C46)</f>
        <v>4834</v>
      </c>
      <c r="D47" s="195">
        <f t="shared" si="2"/>
        <v>77</v>
      </c>
      <c r="E47" s="195">
        <f t="shared" si="2"/>
        <v>62</v>
      </c>
      <c r="F47" s="195">
        <f t="shared" si="2"/>
        <v>375</v>
      </c>
      <c r="G47" s="195">
        <f t="shared" si="2"/>
        <v>1199</v>
      </c>
      <c r="H47" s="195">
        <f t="shared" si="2"/>
        <v>2273</v>
      </c>
      <c r="I47" s="195">
        <f t="shared" si="2"/>
        <v>295</v>
      </c>
      <c r="J47" s="195">
        <f t="shared" si="2"/>
        <v>553</v>
      </c>
    </row>
  </sheetData>
  <printOptions horizontalCentered="1" verticalCentered="1"/>
  <pageMargins left="0" right="0" top="0.5" bottom="0.25" header="0.3" footer="0.3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3"/>
  <sheetViews>
    <sheetView topLeftCell="A66" workbookViewId="0">
      <selection activeCell="B77" sqref="B77"/>
    </sheetView>
  </sheetViews>
  <sheetFormatPr defaultRowHeight="15" x14ac:dyDescent="0.25"/>
  <cols>
    <col min="1" max="1" width="11.85546875" customWidth="1"/>
    <col min="2" max="2" width="11.7109375" customWidth="1"/>
    <col min="3" max="3" width="46.7109375" customWidth="1"/>
    <col min="4" max="4" width="14.28515625" customWidth="1"/>
    <col min="5" max="5" width="9.7109375" bestFit="1" customWidth="1"/>
    <col min="6" max="6" width="11.28515625" bestFit="1" customWidth="1"/>
    <col min="7" max="7" width="10.5703125" customWidth="1"/>
    <col min="8" max="8" width="11.42578125" customWidth="1"/>
    <col min="9" max="9" width="11.28515625" bestFit="1" customWidth="1"/>
  </cols>
  <sheetData>
    <row r="4" spans="1:9" ht="18.75" x14ac:dyDescent="0.3">
      <c r="C4" s="107" t="s">
        <v>630</v>
      </c>
    </row>
    <row r="5" spans="1:9" ht="18.75" x14ac:dyDescent="0.3">
      <c r="C5" s="107" t="s">
        <v>629</v>
      </c>
    </row>
    <row r="7" spans="1:9" ht="30" x14ac:dyDescent="0.25">
      <c r="A7" s="84" t="s">
        <v>587</v>
      </c>
      <c r="B7" s="84" t="s">
        <v>586</v>
      </c>
      <c r="C7" s="71" t="s">
        <v>334</v>
      </c>
      <c r="D7" s="161" t="s">
        <v>566</v>
      </c>
      <c r="E7" s="161" t="s">
        <v>567</v>
      </c>
      <c r="F7" s="161" t="s">
        <v>568</v>
      </c>
      <c r="G7" s="161" t="s">
        <v>569</v>
      </c>
      <c r="H7" s="161" t="s">
        <v>570</v>
      </c>
      <c r="I7" s="161" t="s">
        <v>421</v>
      </c>
    </row>
    <row r="8" spans="1:9" x14ac:dyDescent="0.25">
      <c r="A8" s="71" t="s">
        <v>270</v>
      </c>
      <c r="B8" s="174">
        <v>111</v>
      </c>
      <c r="C8" s="71" t="s">
        <v>477</v>
      </c>
      <c r="D8" s="89"/>
      <c r="E8" s="89"/>
      <c r="F8" s="89"/>
      <c r="G8" s="89"/>
      <c r="H8" s="89"/>
      <c r="I8" s="89"/>
    </row>
    <row r="9" spans="1:9" x14ac:dyDescent="0.25">
      <c r="A9" s="12" t="s">
        <v>588</v>
      </c>
      <c r="B9" s="173">
        <v>11101</v>
      </c>
      <c r="C9" s="12" t="s">
        <v>274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f>SUM(D9:H9)</f>
        <v>0</v>
      </c>
    </row>
    <row r="10" spans="1:9" x14ac:dyDescent="0.25">
      <c r="A10" s="12" t="s">
        <v>589</v>
      </c>
      <c r="B10" s="173">
        <v>11102</v>
      </c>
      <c r="C10" s="12" t="s">
        <v>276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f>SUM(D10:H10)</f>
        <v>0</v>
      </c>
    </row>
    <row r="11" spans="1:9" x14ac:dyDescent="0.25">
      <c r="A11" s="12"/>
      <c r="B11" s="174">
        <v>112</v>
      </c>
      <c r="C11" s="71" t="s">
        <v>324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/>
    </row>
    <row r="12" spans="1:9" x14ac:dyDescent="0.25">
      <c r="A12" s="12" t="s">
        <v>590</v>
      </c>
      <c r="B12" s="173">
        <v>11201</v>
      </c>
      <c r="C12" s="12" t="s">
        <v>475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f>SUM(D12:H12)</f>
        <v>0</v>
      </c>
    </row>
    <row r="13" spans="1:9" x14ac:dyDescent="0.25">
      <c r="A13" s="12" t="s">
        <v>591</v>
      </c>
      <c r="B13" s="173">
        <v>11202</v>
      </c>
      <c r="C13" s="12" t="s">
        <v>524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f>SUM(D13:H13)</f>
        <v>0</v>
      </c>
    </row>
    <row r="14" spans="1:9" x14ac:dyDescent="0.25">
      <c r="A14" s="12"/>
      <c r="B14" s="174">
        <v>113</v>
      </c>
      <c r="C14" s="71" t="s">
        <v>340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</row>
    <row r="15" spans="1:9" x14ac:dyDescent="0.25">
      <c r="A15" s="12"/>
      <c r="B15" s="173">
        <v>11301</v>
      </c>
      <c r="C15" s="12" t="s">
        <v>326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</row>
    <row r="16" spans="1:9" x14ac:dyDescent="0.25">
      <c r="A16" s="12"/>
      <c r="B16" s="173">
        <v>11302</v>
      </c>
      <c r="C16" s="12" t="s">
        <v>325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</row>
    <row r="17" spans="1:9" x14ac:dyDescent="0.25">
      <c r="A17" s="12"/>
      <c r="B17" s="173">
        <v>11304</v>
      </c>
      <c r="C17" s="12" t="s">
        <v>327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</row>
    <row r="18" spans="1:9" x14ac:dyDescent="0.25">
      <c r="A18" s="12"/>
      <c r="B18" s="174">
        <v>114</v>
      </c>
      <c r="C18" s="71" t="s">
        <v>329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</row>
    <row r="19" spans="1:9" x14ac:dyDescent="0.25">
      <c r="A19" s="71" t="s">
        <v>104</v>
      </c>
      <c r="B19" s="174">
        <v>11401</v>
      </c>
      <c r="C19" s="71" t="s">
        <v>478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</row>
    <row r="20" spans="1:9" x14ac:dyDescent="0.25">
      <c r="A20" s="12" t="s">
        <v>592</v>
      </c>
      <c r="B20" s="173">
        <v>114011</v>
      </c>
      <c r="C20" s="12" t="s">
        <v>489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f>SUM(D20:H20)</f>
        <v>0</v>
      </c>
    </row>
    <row r="21" spans="1:9" x14ac:dyDescent="0.25">
      <c r="A21" s="12"/>
      <c r="B21" s="173">
        <v>114012</v>
      </c>
      <c r="C21" s="12" t="s">
        <v>479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f>SUM(D21:H21)</f>
        <v>0</v>
      </c>
    </row>
    <row r="22" spans="1:9" x14ac:dyDescent="0.25">
      <c r="A22" s="12" t="s">
        <v>593</v>
      </c>
      <c r="B22" s="173">
        <v>114013</v>
      </c>
      <c r="C22" s="12" t="s">
        <v>258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f>SUM(D22:H22)</f>
        <v>0</v>
      </c>
    </row>
    <row r="23" spans="1:9" x14ac:dyDescent="0.25">
      <c r="A23" s="12" t="s">
        <v>594</v>
      </c>
      <c r="B23" s="173">
        <v>114014</v>
      </c>
      <c r="C23" s="12" t="s">
        <v>263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155">
        <f>SUM(D23:H23)</f>
        <v>0</v>
      </c>
    </row>
    <row r="24" spans="1:9" x14ac:dyDescent="0.25">
      <c r="A24" s="12" t="s">
        <v>595</v>
      </c>
      <c r="B24" s="173">
        <v>114015</v>
      </c>
      <c r="C24" s="12" t="s">
        <v>256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155">
        <f>SUM(D24:H24)</f>
        <v>0</v>
      </c>
    </row>
    <row r="25" spans="1:9" x14ac:dyDescent="0.25">
      <c r="A25" s="71" t="s">
        <v>266</v>
      </c>
      <c r="B25" s="174">
        <v>11402</v>
      </c>
      <c r="C25" s="71" t="s">
        <v>480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/>
    </row>
    <row r="26" spans="1:9" x14ac:dyDescent="0.25">
      <c r="A26" s="12" t="s">
        <v>597</v>
      </c>
      <c r="B26" s="173">
        <v>114021</v>
      </c>
      <c r="C26" s="12" t="s">
        <v>596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f>SUM(D26:H26)</f>
        <v>0</v>
      </c>
    </row>
    <row r="27" spans="1:9" x14ac:dyDescent="0.25">
      <c r="A27" s="12" t="s">
        <v>598</v>
      </c>
      <c r="B27" s="173">
        <v>114022</v>
      </c>
      <c r="C27" s="12" t="s">
        <v>301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f>SUM(D27:H27)</f>
        <v>0</v>
      </c>
    </row>
    <row r="28" spans="1:9" x14ac:dyDescent="0.25">
      <c r="A28" s="12" t="s">
        <v>599</v>
      </c>
      <c r="B28" s="173">
        <v>114023</v>
      </c>
      <c r="C28" s="12" t="s">
        <v>303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f>SUM(D28:H28)</f>
        <v>0</v>
      </c>
    </row>
    <row r="29" spans="1:9" x14ac:dyDescent="0.25">
      <c r="A29" s="12"/>
      <c r="B29" s="174">
        <v>11403</v>
      </c>
      <c r="C29" s="71" t="s">
        <v>481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/>
    </row>
    <row r="30" spans="1:9" x14ac:dyDescent="0.25">
      <c r="A30" s="12" t="s">
        <v>600</v>
      </c>
      <c r="B30" s="173">
        <v>114031</v>
      </c>
      <c r="C30" s="12" t="s">
        <v>250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f t="shared" ref="I30:I45" si="0">SUM(D30:H30)</f>
        <v>0</v>
      </c>
    </row>
    <row r="31" spans="1:9" x14ac:dyDescent="0.25">
      <c r="A31" s="12" t="s">
        <v>601</v>
      </c>
      <c r="B31" s="173">
        <v>114032</v>
      </c>
      <c r="C31" s="12" t="s">
        <v>332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f t="shared" si="0"/>
        <v>0</v>
      </c>
    </row>
    <row r="32" spans="1:9" x14ac:dyDescent="0.25">
      <c r="A32" s="12" t="s">
        <v>602</v>
      </c>
      <c r="B32" s="173">
        <v>114033</v>
      </c>
      <c r="C32" s="12" t="s">
        <v>255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f t="shared" si="0"/>
        <v>0</v>
      </c>
    </row>
    <row r="33" spans="1:9" x14ac:dyDescent="0.25">
      <c r="A33" s="12" t="s">
        <v>603</v>
      </c>
      <c r="B33" s="173">
        <v>114034</v>
      </c>
      <c r="C33" s="12" t="s">
        <v>289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f t="shared" si="0"/>
        <v>0</v>
      </c>
    </row>
    <row r="34" spans="1:9" x14ac:dyDescent="0.25">
      <c r="A34" s="12" t="s">
        <v>604</v>
      </c>
      <c r="B34" s="173">
        <v>114035</v>
      </c>
      <c r="C34" s="12" t="s">
        <v>294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f t="shared" si="0"/>
        <v>0</v>
      </c>
    </row>
    <row r="35" spans="1:9" x14ac:dyDescent="0.25">
      <c r="A35" s="12" t="s">
        <v>605</v>
      </c>
      <c r="B35" s="173">
        <v>114036</v>
      </c>
      <c r="C35" s="12" t="s">
        <v>296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f t="shared" si="0"/>
        <v>0</v>
      </c>
    </row>
    <row r="36" spans="1:9" x14ac:dyDescent="0.25">
      <c r="A36" s="12" t="s">
        <v>606</v>
      </c>
      <c r="B36" s="173">
        <v>114037</v>
      </c>
      <c r="C36" s="12" t="s">
        <v>297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f t="shared" si="0"/>
        <v>0</v>
      </c>
    </row>
    <row r="37" spans="1:9" x14ac:dyDescent="0.25">
      <c r="B37" s="120"/>
      <c r="C37" s="120"/>
      <c r="D37" s="158"/>
      <c r="E37" s="158"/>
      <c r="F37" s="158"/>
      <c r="G37" s="158"/>
      <c r="H37" s="158"/>
      <c r="I37" s="158"/>
    </row>
    <row r="38" spans="1:9" x14ac:dyDescent="0.25">
      <c r="B38" s="120"/>
      <c r="C38" s="120"/>
      <c r="D38" s="158"/>
      <c r="E38" s="158"/>
      <c r="F38" s="158"/>
      <c r="G38" s="158"/>
      <c r="H38" s="158"/>
      <c r="I38" s="158"/>
    </row>
    <row r="39" spans="1:9" ht="30" x14ac:dyDescent="0.25">
      <c r="A39" s="84" t="s">
        <v>587</v>
      </c>
      <c r="B39" s="84" t="s">
        <v>586</v>
      </c>
      <c r="C39" s="71" t="s">
        <v>334</v>
      </c>
      <c r="D39" s="161" t="s">
        <v>566</v>
      </c>
      <c r="E39" s="161" t="s">
        <v>567</v>
      </c>
      <c r="F39" s="161" t="s">
        <v>568</v>
      </c>
      <c r="G39" s="161" t="s">
        <v>569</v>
      </c>
      <c r="H39" s="161" t="s">
        <v>570</v>
      </c>
      <c r="I39" s="161" t="s">
        <v>421</v>
      </c>
    </row>
    <row r="40" spans="1:9" ht="14.45" customHeight="1" x14ac:dyDescent="0.25">
      <c r="A40" s="12" t="s">
        <v>607</v>
      </c>
      <c r="B40" s="173">
        <v>114038</v>
      </c>
      <c r="C40" s="12" t="s">
        <v>298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f t="shared" si="0"/>
        <v>0</v>
      </c>
    </row>
    <row r="41" spans="1:9" ht="14.45" customHeight="1" x14ac:dyDescent="0.25">
      <c r="A41" s="12" t="s">
        <v>608</v>
      </c>
      <c r="B41" s="173">
        <v>114039</v>
      </c>
      <c r="C41" s="12" t="s">
        <v>299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f t="shared" si="0"/>
        <v>0</v>
      </c>
    </row>
    <row r="42" spans="1:9" ht="14.45" customHeight="1" x14ac:dyDescent="0.25">
      <c r="A42" s="12" t="s">
        <v>609</v>
      </c>
      <c r="B42" s="173">
        <v>114040</v>
      </c>
      <c r="C42" s="12" t="s">
        <v>493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f t="shared" si="0"/>
        <v>0</v>
      </c>
    </row>
    <row r="43" spans="1:9" ht="14.45" customHeight="1" x14ac:dyDescent="0.25">
      <c r="A43" s="12" t="s">
        <v>610</v>
      </c>
      <c r="B43" s="173">
        <v>114041</v>
      </c>
      <c r="C43" s="12" t="s">
        <v>300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f t="shared" si="0"/>
        <v>0</v>
      </c>
    </row>
    <row r="44" spans="1:9" ht="14.45" customHeight="1" x14ac:dyDescent="0.25">
      <c r="A44" s="12" t="s">
        <v>611</v>
      </c>
      <c r="B44" s="173">
        <v>114042</v>
      </c>
      <c r="C44" s="12" t="s">
        <v>494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f t="shared" si="0"/>
        <v>0</v>
      </c>
    </row>
    <row r="45" spans="1:9" ht="14.45" customHeight="1" x14ac:dyDescent="0.25">
      <c r="A45" s="12" t="s">
        <v>612</v>
      </c>
      <c r="B45" s="173">
        <v>114043</v>
      </c>
      <c r="C45" s="12" t="s">
        <v>295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f t="shared" si="0"/>
        <v>0</v>
      </c>
    </row>
    <row r="46" spans="1:9" ht="14.45" customHeight="1" x14ac:dyDescent="0.25">
      <c r="A46" s="12"/>
      <c r="B46" s="174">
        <v>11405</v>
      </c>
      <c r="C46" s="71" t="s">
        <v>341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/>
    </row>
    <row r="47" spans="1:9" ht="14.45" customHeight="1" x14ac:dyDescent="0.25">
      <c r="A47" s="12" t="s">
        <v>613</v>
      </c>
      <c r="B47" s="173">
        <v>114051</v>
      </c>
      <c r="C47" s="12" t="s">
        <v>492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f>SUM(D47:H47)</f>
        <v>0</v>
      </c>
    </row>
    <row r="48" spans="1:9" ht="14.45" customHeight="1" x14ac:dyDescent="0.25">
      <c r="A48" s="12" t="s">
        <v>614</v>
      </c>
      <c r="B48" s="173">
        <v>114052</v>
      </c>
      <c r="C48" s="12" t="s">
        <v>482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f t="shared" ref="I48:I55" si="1">SUM(D48:H48)</f>
        <v>0</v>
      </c>
    </row>
    <row r="49" spans="1:9" ht="14.45" customHeight="1" x14ac:dyDescent="0.25">
      <c r="A49" s="12" t="s">
        <v>615</v>
      </c>
      <c r="B49" s="173">
        <v>114053</v>
      </c>
      <c r="C49" s="12" t="s">
        <v>483</v>
      </c>
      <c r="D49" s="89">
        <v>0</v>
      </c>
      <c r="E49" s="89">
        <v>0</v>
      </c>
      <c r="F49" s="89">
        <v>0</v>
      </c>
      <c r="G49" s="89">
        <v>0</v>
      </c>
      <c r="H49" s="89">
        <v>0</v>
      </c>
      <c r="I49" s="89">
        <f t="shared" si="1"/>
        <v>0</v>
      </c>
    </row>
    <row r="50" spans="1:9" ht="14.45" customHeight="1" x14ac:dyDescent="0.25">
      <c r="A50" s="12" t="s">
        <v>616</v>
      </c>
      <c r="B50" s="173">
        <v>114054</v>
      </c>
      <c r="C50" s="12" t="s">
        <v>487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f t="shared" si="1"/>
        <v>0</v>
      </c>
    </row>
    <row r="51" spans="1:9" ht="14.45" customHeight="1" x14ac:dyDescent="0.25">
      <c r="A51" s="12" t="s">
        <v>617</v>
      </c>
      <c r="B51" s="173">
        <v>114055</v>
      </c>
      <c r="C51" s="12" t="s">
        <v>484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f t="shared" si="1"/>
        <v>0</v>
      </c>
    </row>
    <row r="52" spans="1:9" ht="14.45" customHeight="1" x14ac:dyDescent="0.25">
      <c r="A52" s="12" t="s">
        <v>618</v>
      </c>
      <c r="B52" s="173">
        <v>114056</v>
      </c>
      <c r="C52" s="12" t="s">
        <v>490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f t="shared" si="1"/>
        <v>0</v>
      </c>
    </row>
    <row r="53" spans="1:9" ht="14.45" customHeight="1" x14ac:dyDescent="0.25">
      <c r="A53" s="12" t="s">
        <v>619</v>
      </c>
      <c r="B53" s="173">
        <v>114057</v>
      </c>
      <c r="C53" s="12" t="s">
        <v>485</v>
      </c>
      <c r="D53" s="89">
        <v>0</v>
      </c>
      <c r="E53" s="89">
        <v>0</v>
      </c>
      <c r="F53" s="89">
        <v>0</v>
      </c>
      <c r="G53" s="89">
        <v>0</v>
      </c>
      <c r="H53" s="89">
        <v>0</v>
      </c>
      <c r="I53" s="89">
        <f t="shared" si="1"/>
        <v>0</v>
      </c>
    </row>
    <row r="54" spans="1:9" ht="14.45" customHeight="1" x14ac:dyDescent="0.25">
      <c r="A54" s="12" t="s">
        <v>620</v>
      </c>
      <c r="B54" s="173">
        <v>114058</v>
      </c>
      <c r="C54" s="12" t="s">
        <v>486</v>
      </c>
      <c r="D54" s="89">
        <v>0</v>
      </c>
      <c r="E54" s="89">
        <v>0</v>
      </c>
      <c r="F54" s="89">
        <v>0</v>
      </c>
      <c r="G54" s="89">
        <v>0</v>
      </c>
      <c r="H54" s="89">
        <v>0</v>
      </c>
      <c r="I54" s="89">
        <f t="shared" si="1"/>
        <v>0</v>
      </c>
    </row>
    <row r="55" spans="1:9" ht="14.45" customHeight="1" x14ac:dyDescent="0.25">
      <c r="A55" s="12" t="s">
        <v>621</v>
      </c>
      <c r="B55" s="173">
        <v>114059</v>
      </c>
      <c r="C55" s="12" t="s">
        <v>491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f t="shared" si="1"/>
        <v>0</v>
      </c>
    </row>
    <row r="56" spans="1:9" ht="14.45" customHeight="1" x14ac:dyDescent="0.25">
      <c r="A56" s="71" t="s">
        <v>622</v>
      </c>
      <c r="B56" s="174">
        <v>115</v>
      </c>
      <c r="C56" s="71" t="s">
        <v>328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/>
    </row>
    <row r="57" spans="1:9" ht="14.45" customHeight="1" x14ac:dyDescent="0.25">
      <c r="A57" s="12" t="s">
        <v>623</v>
      </c>
      <c r="B57" s="173">
        <v>11501</v>
      </c>
      <c r="C57" s="12" t="s">
        <v>246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f>SUM(D57:H57)</f>
        <v>0</v>
      </c>
    </row>
    <row r="58" spans="1:9" ht="14.45" customHeight="1" x14ac:dyDescent="0.25">
      <c r="A58" s="12" t="s">
        <v>624</v>
      </c>
      <c r="B58" s="173">
        <v>11502</v>
      </c>
      <c r="C58" s="12" t="s">
        <v>247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f>SUM(D58:H58)</f>
        <v>0</v>
      </c>
    </row>
    <row r="59" spans="1:9" ht="14.45" customHeight="1" x14ac:dyDescent="0.25">
      <c r="A59" s="12" t="s">
        <v>625</v>
      </c>
      <c r="B59" s="173">
        <v>11503</v>
      </c>
      <c r="C59" s="12" t="s">
        <v>248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f>SUM(D59:H59)</f>
        <v>0</v>
      </c>
    </row>
    <row r="60" spans="1:9" ht="14.45" customHeight="1" x14ac:dyDescent="0.25">
      <c r="A60" s="12" t="s">
        <v>626</v>
      </c>
      <c r="B60" s="173">
        <v>11504</v>
      </c>
      <c r="C60" s="12" t="s">
        <v>249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f>SUM(D60:H60)</f>
        <v>0</v>
      </c>
    </row>
    <row r="61" spans="1:9" ht="14.45" customHeight="1" x14ac:dyDescent="0.25">
      <c r="A61" s="12"/>
      <c r="B61" s="173">
        <v>11505</v>
      </c>
      <c r="C61" s="72" t="s">
        <v>476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f>SUM(D61:H61)</f>
        <v>0</v>
      </c>
    </row>
    <row r="62" spans="1:9" ht="14.45" customHeight="1" x14ac:dyDescent="0.25">
      <c r="A62" s="12"/>
      <c r="B62" s="174">
        <v>131</v>
      </c>
      <c r="C62" s="71" t="s">
        <v>330</v>
      </c>
      <c r="D62" s="89">
        <v>0</v>
      </c>
      <c r="E62" s="89">
        <v>0</v>
      </c>
      <c r="F62" s="89">
        <v>0</v>
      </c>
      <c r="G62" s="89">
        <v>0</v>
      </c>
      <c r="H62" s="89">
        <v>0</v>
      </c>
      <c r="I62" s="89"/>
    </row>
    <row r="63" spans="1:9" ht="14.45" customHeight="1" x14ac:dyDescent="0.25">
      <c r="A63" s="12"/>
      <c r="B63" s="173">
        <v>13101</v>
      </c>
      <c r="C63" s="12" t="s">
        <v>321</v>
      </c>
      <c r="D63" s="89">
        <v>0</v>
      </c>
      <c r="E63" s="89">
        <v>0</v>
      </c>
      <c r="F63" s="89">
        <v>0</v>
      </c>
      <c r="G63" s="89">
        <v>0</v>
      </c>
      <c r="H63" s="89">
        <v>0</v>
      </c>
      <c r="I63" s="89">
        <f>SUM(D63:H63)</f>
        <v>0</v>
      </c>
    </row>
    <row r="64" spans="1:9" ht="14.45" customHeight="1" x14ac:dyDescent="0.25">
      <c r="A64" s="12"/>
      <c r="B64" s="173">
        <v>13102</v>
      </c>
      <c r="C64" s="12" t="s">
        <v>331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f>SUM(D64:H64)</f>
        <v>0</v>
      </c>
    </row>
    <row r="65" spans="1:9" ht="14.45" customHeight="1" x14ac:dyDescent="0.25">
      <c r="A65" s="12"/>
      <c r="B65" s="173">
        <v>13103</v>
      </c>
      <c r="C65" s="12" t="s">
        <v>322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f>SUM(D65:H65)</f>
        <v>0</v>
      </c>
    </row>
    <row r="66" spans="1:9" ht="14.45" customHeight="1" x14ac:dyDescent="0.25">
      <c r="A66" s="12"/>
      <c r="B66" s="173">
        <v>13104</v>
      </c>
      <c r="C66" s="12" t="s">
        <v>323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f>SUM(D66:H66)</f>
        <v>0</v>
      </c>
    </row>
    <row r="67" spans="1:9" ht="14.45" customHeight="1" x14ac:dyDescent="0.25">
      <c r="A67" s="12"/>
      <c r="B67" s="174">
        <v>141</v>
      </c>
      <c r="C67" s="71" t="s">
        <v>336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/>
    </row>
    <row r="68" spans="1:9" ht="14.45" customHeight="1" x14ac:dyDescent="0.25">
      <c r="A68" s="12"/>
      <c r="B68" s="173">
        <v>14104</v>
      </c>
      <c r="C68" s="157" t="s">
        <v>337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</row>
    <row r="69" spans="1:9" ht="14.45" customHeight="1" x14ac:dyDescent="0.25">
      <c r="A69" s="12"/>
      <c r="B69" s="174">
        <v>143</v>
      </c>
      <c r="C69" s="71" t="s">
        <v>335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/>
    </row>
    <row r="70" spans="1:9" ht="14.45" customHeight="1" x14ac:dyDescent="0.25">
      <c r="A70" s="12" t="s">
        <v>627</v>
      </c>
      <c r="B70" s="173">
        <v>14301</v>
      </c>
      <c r="C70" s="12" t="s">
        <v>338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f>SUM(D70:H70)</f>
        <v>0</v>
      </c>
    </row>
    <row r="71" spans="1:9" ht="30" x14ac:dyDescent="0.25">
      <c r="A71" s="72" t="s">
        <v>628</v>
      </c>
      <c r="B71" s="175">
        <v>14302</v>
      </c>
      <c r="C71" s="12" t="s">
        <v>339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f>SUM(D71:H71)</f>
        <v>0</v>
      </c>
    </row>
    <row r="72" spans="1:9" ht="14.1" customHeight="1" x14ac:dyDescent="0.25">
      <c r="A72" s="12" t="s">
        <v>318</v>
      </c>
      <c r="B72" s="175">
        <v>14303</v>
      </c>
      <c r="C72" s="12" t="s">
        <v>311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f>SUM(D72:H72)</f>
        <v>0</v>
      </c>
    </row>
    <row r="73" spans="1:9" ht="14.1" customHeight="1" x14ac:dyDescent="0.25">
      <c r="A73" s="12"/>
      <c r="B73" s="92"/>
      <c r="C73" s="87" t="s">
        <v>354</v>
      </c>
      <c r="D73" s="91">
        <f t="shared" ref="D73:I73" si="2">SUM(D9:D72)</f>
        <v>0</v>
      </c>
      <c r="E73" s="91">
        <f t="shared" si="2"/>
        <v>0</v>
      </c>
      <c r="F73" s="91">
        <f t="shared" si="2"/>
        <v>0</v>
      </c>
      <c r="G73" s="91">
        <f t="shared" si="2"/>
        <v>0</v>
      </c>
      <c r="H73" s="91">
        <f t="shared" si="2"/>
        <v>0</v>
      </c>
      <c r="I73" s="91">
        <f t="shared" si="2"/>
        <v>0</v>
      </c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1" workbookViewId="0">
      <selection activeCell="E45" sqref="E45"/>
    </sheetView>
  </sheetViews>
  <sheetFormatPr defaultRowHeight="15" x14ac:dyDescent="0.25"/>
  <cols>
    <col min="1" max="1" width="26" bestFit="1" customWidth="1"/>
    <col min="2" max="2" width="8.5703125" customWidth="1"/>
    <col min="3" max="3" width="15.5703125" customWidth="1"/>
    <col min="4" max="4" width="12.140625" customWidth="1"/>
    <col min="5" max="5" width="10.85546875" customWidth="1"/>
    <col min="6" max="7" width="10.5703125" bestFit="1" customWidth="1"/>
  </cols>
  <sheetData>
    <row r="1" spans="1:7" x14ac:dyDescent="0.25">
      <c r="A1" s="174" t="s">
        <v>733</v>
      </c>
      <c r="B1" s="174" t="s">
        <v>711</v>
      </c>
      <c r="C1" s="174" t="s">
        <v>712</v>
      </c>
      <c r="D1" s="174" t="s">
        <v>709</v>
      </c>
      <c r="E1" s="174" t="s">
        <v>710</v>
      </c>
    </row>
    <row r="2" spans="1:7" x14ac:dyDescent="0.25">
      <c r="A2" s="12" t="s">
        <v>713</v>
      </c>
      <c r="B2" s="12">
        <v>2</v>
      </c>
      <c r="C2" s="12" t="s">
        <v>714</v>
      </c>
      <c r="D2" s="112">
        <f>2*550*12</f>
        <v>13200</v>
      </c>
      <c r="E2" s="199">
        <v>0</v>
      </c>
      <c r="F2" s="205">
        <f>E2+D2</f>
        <v>13200</v>
      </c>
    </row>
    <row r="3" spans="1:7" x14ac:dyDescent="0.25">
      <c r="A3" s="12"/>
      <c r="B3" s="12"/>
      <c r="C3" s="71" t="s">
        <v>358</v>
      </c>
      <c r="D3" s="200">
        <f>SUM(D2)</f>
        <v>13200</v>
      </c>
      <c r="E3" s="199">
        <v>0</v>
      </c>
      <c r="F3" s="205">
        <f t="shared" ref="F3:F32" si="0">E3+D3</f>
        <v>13200</v>
      </c>
      <c r="G3">
        <f t="shared" ref="G3:G31" si="1">F3/12</f>
        <v>1100</v>
      </c>
    </row>
    <row r="4" spans="1:7" x14ac:dyDescent="0.25">
      <c r="A4" s="12"/>
      <c r="B4" s="12"/>
      <c r="C4" s="12"/>
      <c r="D4" s="12"/>
      <c r="E4" s="12"/>
      <c r="F4" s="205">
        <f t="shared" si="0"/>
        <v>0</v>
      </c>
    </row>
    <row r="5" spans="1:7" x14ac:dyDescent="0.25">
      <c r="A5" s="12" t="s">
        <v>707</v>
      </c>
      <c r="B5" s="12">
        <v>3</v>
      </c>
      <c r="C5" s="12" t="s">
        <v>708</v>
      </c>
      <c r="D5" s="112">
        <f>3*63*12</f>
        <v>2268</v>
      </c>
      <c r="E5" s="12">
        <f>3*27*12</f>
        <v>972</v>
      </c>
      <c r="F5" s="205">
        <f t="shared" si="0"/>
        <v>3240</v>
      </c>
    </row>
    <row r="6" spans="1:7" x14ac:dyDescent="0.25">
      <c r="A6" s="12" t="s">
        <v>707</v>
      </c>
      <c r="B6" s="12">
        <v>2</v>
      </c>
      <c r="C6" s="12" t="s">
        <v>646</v>
      </c>
      <c r="D6" s="12">
        <f>2*33.33*12</f>
        <v>799.92</v>
      </c>
      <c r="E6" s="12">
        <f>2*18*12</f>
        <v>432</v>
      </c>
      <c r="F6" s="205">
        <f t="shared" si="0"/>
        <v>1231.92</v>
      </c>
    </row>
    <row r="7" spans="1:7" x14ac:dyDescent="0.25">
      <c r="A7" s="12" t="s">
        <v>707</v>
      </c>
      <c r="B7" s="12"/>
      <c r="C7" s="12" t="s">
        <v>710</v>
      </c>
      <c r="D7" s="12">
        <v>0</v>
      </c>
      <c r="E7" s="112">
        <v>31968</v>
      </c>
      <c r="F7" s="205">
        <f t="shared" si="0"/>
        <v>31968</v>
      </c>
    </row>
    <row r="8" spans="1:7" x14ac:dyDescent="0.25">
      <c r="A8" s="12" t="s">
        <v>707</v>
      </c>
      <c r="B8" s="12"/>
      <c r="C8" s="12" t="s">
        <v>717</v>
      </c>
      <c r="D8" s="12">
        <v>108</v>
      </c>
      <c r="E8" s="112">
        <v>70.2</v>
      </c>
      <c r="F8" s="205"/>
    </row>
    <row r="9" spans="1:7" x14ac:dyDescent="0.25">
      <c r="A9" s="12"/>
      <c r="B9" s="12"/>
      <c r="C9" s="71" t="s">
        <v>358</v>
      </c>
      <c r="D9" s="200">
        <f>SUM(D5:D8)</f>
        <v>3175.92</v>
      </c>
      <c r="E9" s="200">
        <f>SUM(E5:E8)</f>
        <v>33442.199999999997</v>
      </c>
      <c r="F9" s="205">
        <f t="shared" si="0"/>
        <v>36618.119999999995</v>
      </c>
      <c r="G9">
        <f t="shared" si="1"/>
        <v>3051.5099999999998</v>
      </c>
    </row>
    <row r="10" spans="1:7" x14ac:dyDescent="0.25">
      <c r="A10" s="12"/>
      <c r="B10" s="12"/>
      <c r="C10" s="12"/>
      <c r="D10" s="12"/>
      <c r="E10" s="12"/>
      <c r="F10" s="205">
        <f t="shared" si="0"/>
        <v>0</v>
      </c>
      <c r="G10">
        <f t="shared" si="1"/>
        <v>0</v>
      </c>
    </row>
    <row r="11" spans="1:7" x14ac:dyDescent="0.25">
      <c r="A11" s="12" t="s">
        <v>715</v>
      </c>
      <c r="B11" s="12">
        <v>0</v>
      </c>
      <c r="C11" s="12" t="s">
        <v>717</v>
      </c>
      <c r="D11" s="12">
        <f>1*18*12</f>
        <v>216</v>
      </c>
      <c r="E11" s="12">
        <v>0</v>
      </c>
      <c r="F11" s="205">
        <f t="shared" si="0"/>
        <v>216</v>
      </c>
    </row>
    <row r="12" spans="1:7" x14ac:dyDescent="0.25">
      <c r="A12" s="12"/>
      <c r="B12" s="12"/>
      <c r="C12" s="71" t="s">
        <v>358</v>
      </c>
      <c r="D12" s="71">
        <f>SUM(D11:D11)</f>
        <v>216</v>
      </c>
      <c r="E12" s="71">
        <f>SUM(E11:E11)</f>
        <v>0</v>
      </c>
      <c r="F12" s="205">
        <f t="shared" si="0"/>
        <v>216</v>
      </c>
      <c r="G12">
        <f t="shared" si="1"/>
        <v>18</v>
      </c>
    </row>
    <row r="13" spans="1:7" x14ac:dyDescent="0.25">
      <c r="A13" s="12"/>
      <c r="B13" s="12"/>
      <c r="C13" s="12"/>
      <c r="D13" s="12"/>
      <c r="E13" s="12"/>
      <c r="F13" s="205">
        <f t="shared" si="0"/>
        <v>0</v>
      </c>
      <c r="G13">
        <f t="shared" si="1"/>
        <v>0</v>
      </c>
    </row>
    <row r="14" spans="1:7" x14ac:dyDescent="0.25">
      <c r="A14" s="12" t="s">
        <v>716</v>
      </c>
      <c r="B14" s="12">
        <v>0</v>
      </c>
      <c r="C14" s="12" t="s">
        <v>717</v>
      </c>
      <c r="D14" s="12">
        <f>1*9*12</f>
        <v>108</v>
      </c>
      <c r="E14" s="12">
        <v>0</v>
      </c>
      <c r="F14" s="205">
        <f t="shared" si="0"/>
        <v>108</v>
      </c>
      <c r="G14">
        <f t="shared" si="1"/>
        <v>9</v>
      </c>
    </row>
    <row r="15" spans="1:7" x14ac:dyDescent="0.25">
      <c r="A15" s="12"/>
      <c r="B15" s="12"/>
      <c r="C15" s="71" t="s">
        <v>358</v>
      </c>
      <c r="D15" s="71">
        <f>SUM(D14:D14)</f>
        <v>108</v>
      </c>
      <c r="E15" s="12"/>
      <c r="F15" s="205">
        <f t="shared" si="0"/>
        <v>108</v>
      </c>
    </row>
    <row r="16" spans="1:7" x14ac:dyDescent="0.25">
      <c r="A16" s="12"/>
      <c r="B16" s="12"/>
      <c r="C16" s="12"/>
      <c r="D16" s="12"/>
      <c r="E16" s="12"/>
      <c r="F16" s="205">
        <f t="shared" si="0"/>
        <v>0</v>
      </c>
      <c r="G16">
        <f t="shared" si="1"/>
        <v>0</v>
      </c>
    </row>
    <row r="17" spans="1:7" x14ac:dyDescent="0.25">
      <c r="A17" s="12" t="s">
        <v>718</v>
      </c>
      <c r="B17" s="12">
        <v>1</v>
      </c>
      <c r="C17" s="12" t="s">
        <v>719</v>
      </c>
      <c r="D17" s="12">
        <f>1*33.33*12</f>
        <v>399.96</v>
      </c>
      <c r="E17" s="12">
        <f>56*12</f>
        <v>672</v>
      </c>
      <c r="F17" s="205">
        <f t="shared" si="0"/>
        <v>1071.96</v>
      </c>
    </row>
    <row r="18" spans="1:7" x14ac:dyDescent="0.25">
      <c r="A18" s="12"/>
      <c r="B18" s="12">
        <v>0</v>
      </c>
      <c r="C18" s="12" t="s">
        <v>710</v>
      </c>
      <c r="D18" s="12">
        <v>0</v>
      </c>
      <c r="E18" s="12">
        <f>67*12</f>
        <v>804</v>
      </c>
      <c r="F18" s="205">
        <f t="shared" si="0"/>
        <v>804</v>
      </c>
    </row>
    <row r="19" spans="1:7" x14ac:dyDescent="0.25">
      <c r="A19" s="12"/>
      <c r="B19" s="12"/>
      <c r="C19" s="71" t="s">
        <v>358</v>
      </c>
      <c r="D19" s="71">
        <f>SUM(D17:D18)</f>
        <v>399.96</v>
      </c>
      <c r="E19" s="204">
        <f>SUM(E17:E18)</f>
        <v>1476</v>
      </c>
      <c r="F19" s="205">
        <f t="shared" si="0"/>
        <v>1875.96</v>
      </c>
      <c r="G19">
        <f t="shared" si="1"/>
        <v>156.33000000000001</v>
      </c>
    </row>
    <row r="20" spans="1:7" x14ac:dyDescent="0.25">
      <c r="A20" s="12"/>
      <c r="B20" s="12"/>
      <c r="C20" s="12"/>
      <c r="D20" s="12"/>
      <c r="E20" s="12"/>
      <c r="F20" s="205">
        <f t="shared" si="0"/>
        <v>0</v>
      </c>
      <c r="G20">
        <f t="shared" si="1"/>
        <v>0</v>
      </c>
    </row>
    <row r="21" spans="1:7" x14ac:dyDescent="0.25">
      <c r="A21" s="12" t="s">
        <v>720</v>
      </c>
      <c r="B21" s="12">
        <v>2</v>
      </c>
      <c r="C21" s="12" t="s">
        <v>728</v>
      </c>
      <c r="D21" s="12">
        <f>145*12</f>
        <v>1740</v>
      </c>
      <c r="E21" s="12">
        <f>1*26*12</f>
        <v>312</v>
      </c>
      <c r="F21" s="205">
        <f t="shared" si="0"/>
        <v>2052</v>
      </c>
      <c r="G21">
        <f t="shared" si="1"/>
        <v>171</v>
      </c>
    </row>
    <row r="22" spans="1:7" x14ac:dyDescent="0.25">
      <c r="A22" s="12"/>
      <c r="B22" s="12"/>
      <c r="C22" s="71" t="s">
        <v>358</v>
      </c>
      <c r="D22" s="12"/>
      <c r="E22" s="12"/>
      <c r="F22" s="205">
        <f t="shared" si="0"/>
        <v>0</v>
      </c>
    </row>
    <row r="23" spans="1:7" x14ac:dyDescent="0.25">
      <c r="A23" s="12"/>
      <c r="B23" s="12"/>
      <c r="C23" s="12"/>
      <c r="D23" s="12"/>
      <c r="E23" s="12"/>
      <c r="F23" s="205">
        <f t="shared" si="0"/>
        <v>0</v>
      </c>
    </row>
    <row r="24" spans="1:7" x14ac:dyDescent="0.25">
      <c r="A24" s="12" t="s">
        <v>721</v>
      </c>
      <c r="B24" s="12">
        <v>1</v>
      </c>
      <c r="C24" s="12" t="s">
        <v>722</v>
      </c>
      <c r="D24" s="12"/>
      <c r="E24" s="12">
        <f>44.55*12</f>
        <v>534.59999999999991</v>
      </c>
      <c r="F24" s="205">
        <f t="shared" si="0"/>
        <v>534.59999999999991</v>
      </c>
    </row>
    <row r="25" spans="1:7" x14ac:dyDescent="0.25">
      <c r="A25" s="12"/>
      <c r="B25" s="12">
        <v>1</v>
      </c>
      <c r="C25" s="12" t="s">
        <v>723</v>
      </c>
      <c r="D25" s="12"/>
      <c r="E25" s="12">
        <f>36*12</f>
        <v>432</v>
      </c>
      <c r="F25" s="205">
        <f t="shared" si="0"/>
        <v>432</v>
      </c>
    </row>
    <row r="26" spans="1:7" x14ac:dyDescent="0.25">
      <c r="A26" s="12"/>
      <c r="B26" s="12"/>
      <c r="C26" s="71" t="s">
        <v>358</v>
      </c>
      <c r="D26" s="12"/>
      <c r="E26" s="71">
        <f>SUM(E24:E25)</f>
        <v>966.59999999999991</v>
      </c>
      <c r="F26" s="205">
        <f t="shared" si="0"/>
        <v>966.59999999999991</v>
      </c>
      <c r="G26">
        <f t="shared" si="1"/>
        <v>80.55</v>
      </c>
    </row>
    <row r="27" spans="1:7" x14ac:dyDescent="0.25">
      <c r="A27" s="12"/>
      <c r="B27" s="12"/>
      <c r="C27" s="12"/>
      <c r="D27" s="12"/>
      <c r="E27" s="12"/>
      <c r="F27" s="205">
        <f t="shared" si="0"/>
        <v>0</v>
      </c>
      <c r="G27">
        <f t="shared" si="1"/>
        <v>0</v>
      </c>
    </row>
    <row r="28" spans="1:7" x14ac:dyDescent="0.25">
      <c r="A28" s="12" t="s">
        <v>724</v>
      </c>
      <c r="B28" s="12">
        <v>4</v>
      </c>
      <c r="C28" s="12" t="s">
        <v>725</v>
      </c>
      <c r="D28" s="199">
        <f>4*70.2*12</f>
        <v>3369.6000000000004</v>
      </c>
      <c r="E28" s="12">
        <f>4*26*12</f>
        <v>1248</v>
      </c>
      <c r="F28" s="205">
        <f t="shared" si="0"/>
        <v>4617.6000000000004</v>
      </c>
      <c r="G28">
        <f t="shared" si="1"/>
        <v>384.8</v>
      </c>
    </row>
    <row r="29" spans="1:7" x14ac:dyDescent="0.25">
      <c r="A29" s="12"/>
      <c r="B29" s="12"/>
      <c r="C29" s="71" t="s">
        <v>358</v>
      </c>
      <c r="D29" s="201">
        <f>SUM(D28)</f>
        <v>3369.6000000000004</v>
      </c>
      <c r="E29" s="201">
        <f>SUM(E28)</f>
        <v>1248</v>
      </c>
      <c r="F29" s="205">
        <f t="shared" si="0"/>
        <v>4617.6000000000004</v>
      </c>
    </row>
    <row r="30" spans="1:7" x14ac:dyDescent="0.25">
      <c r="A30" s="12"/>
      <c r="B30" s="12"/>
      <c r="C30" s="12"/>
      <c r="D30" s="12"/>
      <c r="E30" s="12"/>
      <c r="F30" s="205">
        <f t="shared" si="0"/>
        <v>0</v>
      </c>
      <c r="G30">
        <f t="shared" si="1"/>
        <v>0</v>
      </c>
    </row>
    <row r="31" spans="1:7" x14ac:dyDescent="0.25">
      <c r="A31" s="12" t="s">
        <v>726</v>
      </c>
      <c r="B31" s="12">
        <v>1</v>
      </c>
      <c r="C31" s="12" t="s">
        <v>727</v>
      </c>
      <c r="D31" s="12">
        <f>1*54*12</f>
        <v>648</v>
      </c>
      <c r="E31" s="12">
        <f>67*12</f>
        <v>804</v>
      </c>
      <c r="F31" s="205">
        <f t="shared" si="0"/>
        <v>1452</v>
      </c>
      <c r="G31">
        <f t="shared" si="1"/>
        <v>121</v>
      </c>
    </row>
    <row r="32" spans="1:7" x14ac:dyDescent="0.25">
      <c r="A32" s="12"/>
      <c r="B32" s="12"/>
      <c r="C32" s="71" t="s">
        <v>358</v>
      </c>
      <c r="D32" s="71">
        <f>SUM(D31)</f>
        <v>648</v>
      </c>
      <c r="E32" s="71">
        <f>SUM(E31)</f>
        <v>804</v>
      </c>
      <c r="F32" s="205">
        <f t="shared" si="0"/>
        <v>1452</v>
      </c>
    </row>
    <row r="33" spans="1:7" x14ac:dyDescent="0.25">
      <c r="A33" s="12"/>
      <c r="B33" s="12"/>
      <c r="C33" s="12"/>
      <c r="D33" s="202">
        <f>D29+D19+D15+D12+D9+D3+D32+D21</f>
        <v>22857.48</v>
      </c>
      <c r="E33" s="202">
        <f>E29+E19+E15+E12+E9+E3+E32+E21+E26</f>
        <v>38248.799999999996</v>
      </c>
    </row>
    <row r="34" spans="1:7" x14ac:dyDescent="0.25">
      <c r="A34" s="12"/>
      <c r="B34" s="12"/>
      <c r="C34" s="12"/>
      <c r="D34" s="12"/>
      <c r="E34" s="202">
        <f>D33+E33</f>
        <v>61106.28</v>
      </c>
    </row>
    <row r="35" spans="1:7" x14ac:dyDescent="0.25">
      <c r="A35" s="12"/>
      <c r="B35" s="12"/>
      <c r="C35" s="12"/>
      <c r="D35" s="12"/>
      <c r="E35" s="202">
        <f>E34/12</f>
        <v>5092.1899999999996</v>
      </c>
    </row>
    <row r="37" spans="1:7" x14ac:dyDescent="0.25">
      <c r="A37" s="12" t="s">
        <v>730</v>
      </c>
      <c r="B37" s="12"/>
      <c r="C37" s="12" t="s">
        <v>710</v>
      </c>
      <c r="D37" s="112">
        <f>1*2000*12</f>
        <v>24000</v>
      </c>
      <c r="E37" s="12"/>
      <c r="F37" s="148">
        <f>D37/12</f>
        <v>2000</v>
      </c>
    </row>
    <row r="38" spans="1:7" x14ac:dyDescent="0.25">
      <c r="A38" s="12" t="s">
        <v>729</v>
      </c>
      <c r="B38" s="12"/>
      <c r="C38" s="12" t="s">
        <v>709</v>
      </c>
      <c r="D38" s="112">
        <f>12036*12</f>
        <v>144432</v>
      </c>
      <c r="E38" s="12"/>
      <c r="F38" s="148">
        <f>D38/12</f>
        <v>12036</v>
      </c>
    </row>
    <row r="39" spans="1:7" x14ac:dyDescent="0.25">
      <c r="A39" s="12" t="s">
        <v>731</v>
      </c>
      <c r="B39" s="12"/>
      <c r="C39" s="12" t="s">
        <v>709</v>
      </c>
      <c r="D39" s="112">
        <f>1*1467*12</f>
        <v>17604</v>
      </c>
      <c r="E39" s="12"/>
      <c r="F39" s="148">
        <f>D39/12</f>
        <v>1467</v>
      </c>
    </row>
    <row r="40" spans="1:7" x14ac:dyDescent="0.25">
      <c r="A40" s="12" t="s">
        <v>731</v>
      </c>
      <c r="B40" s="12"/>
      <c r="C40" s="12" t="s">
        <v>732</v>
      </c>
      <c r="D40" s="12">
        <v>6480</v>
      </c>
      <c r="E40" s="12"/>
      <c r="F40" s="148">
        <f>D40/12</f>
        <v>540</v>
      </c>
    </row>
    <row r="41" spans="1:7" x14ac:dyDescent="0.25">
      <c r="A41" s="12"/>
      <c r="B41" s="12"/>
      <c r="C41" s="174" t="s">
        <v>358</v>
      </c>
      <c r="D41" s="200">
        <f>SUM(D37:D40)</f>
        <v>192516</v>
      </c>
      <c r="E41" s="12"/>
    </row>
    <row r="42" spans="1:7" x14ac:dyDescent="0.25">
      <c r="D42" s="203">
        <f>D41/12</f>
        <v>16043</v>
      </c>
      <c r="E42" s="12"/>
      <c r="G42" s="207">
        <f>E35+D42+23166</f>
        <v>44301.19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9" workbookViewId="0">
      <selection activeCell="E31" sqref="E31"/>
    </sheetView>
  </sheetViews>
  <sheetFormatPr defaultRowHeight="15" x14ac:dyDescent="0.25"/>
  <cols>
    <col min="1" max="1" width="8.140625" customWidth="1"/>
    <col min="2" max="2" width="35" customWidth="1"/>
    <col min="3" max="3" width="17.5703125" customWidth="1"/>
    <col min="4" max="4" width="16.5703125" customWidth="1"/>
    <col min="5" max="5" width="14.42578125" customWidth="1"/>
    <col min="7" max="7" width="16.28515625" bestFit="1" customWidth="1"/>
  </cols>
  <sheetData>
    <row r="1" spans="1:5" x14ac:dyDescent="0.25">
      <c r="E1">
        <v>1</v>
      </c>
    </row>
    <row r="3" spans="1:5" ht="30" x14ac:dyDescent="0.4">
      <c r="A3" s="93" t="s">
        <v>763</v>
      </c>
      <c r="B3" s="93"/>
      <c r="C3" s="93"/>
      <c r="D3" s="93"/>
    </row>
    <row r="4" spans="1:5" ht="20.25" x14ac:dyDescent="0.3">
      <c r="A4" s="93" t="s">
        <v>525</v>
      </c>
      <c r="B4" s="93"/>
      <c r="C4" s="93"/>
      <c r="D4" s="93"/>
    </row>
    <row r="5" spans="1:5" ht="20.25" x14ac:dyDescent="0.3">
      <c r="A5" s="93" t="s">
        <v>736</v>
      </c>
      <c r="B5" s="93"/>
      <c r="C5" s="93"/>
      <c r="D5" s="93"/>
    </row>
    <row r="8" spans="1:5" ht="39.950000000000003" customHeight="1" x14ac:dyDescent="0.25">
      <c r="A8" s="94" t="s">
        <v>5</v>
      </c>
      <c r="B8" s="211" t="s">
        <v>415</v>
      </c>
      <c r="C8" s="221" t="s">
        <v>734</v>
      </c>
      <c r="D8" s="221" t="s">
        <v>735</v>
      </c>
      <c r="E8" s="84" t="s">
        <v>759</v>
      </c>
    </row>
    <row r="9" spans="1:5" ht="24.95" customHeight="1" x14ac:dyDescent="0.25">
      <c r="A9" s="164"/>
      <c r="B9" s="94"/>
      <c r="C9" s="165"/>
      <c r="D9" s="165"/>
      <c r="E9" s="166"/>
    </row>
    <row r="10" spans="1:5" ht="24.95" customHeight="1" x14ac:dyDescent="0.25">
      <c r="A10" s="167">
        <v>1</v>
      </c>
      <c r="B10" s="210" t="s">
        <v>577</v>
      </c>
      <c r="C10" s="168">
        <f>C11+C19</f>
        <v>54190000</v>
      </c>
      <c r="D10" s="168">
        <f>D11+D19</f>
        <v>70118315.960000008</v>
      </c>
      <c r="E10" s="168">
        <f>D10/12</f>
        <v>5843192.9966666671</v>
      </c>
    </row>
    <row r="11" spans="1:5" ht="24.95" customHeight="1" x14ac:dyDescent="0.25">
      <c r="A11" s="162" t="s">
        <v>574</v>
      </c>
      <c r="B11" s="174" t="s">
        <v>576</v>
      </c>
      <c r="C11" s="91">
        <f>SUM(C12:C18)</f>
        <v>49340000</v>
      </c>
      <c r="D11" s="91">
        <f>SUM(D12:D18)</f>
        <v>57600003.960000001</v>
      </c>
      <c r="E11" s="91">
        <f>D11/12</f>
        <v>4800000.33</v>
      </c>
    </row>
    <row r="12" spans="1:5" ht="24.95" customHeight="1" x14ac:dyDescent="0.25">
      <c r="A12" s="18">
        <v>111</v>
      </c>
      <c r="B12" s="12" t="s">
        <v>488</v>
      </c>
      <c r="C12" s="89">
        <f>'F2'!C4</f>
        <v>0</v>
      </c>
      <c r="D12" s="89">
        <f>'F2'!D4</f>
        <v>0</v>
      </c>
      <c r="E12" s="89"/>
    </row>
    <row r="13" spans="1:5" ht="24.95" customHeight="1" x14ac:dyDescent="0.25">
      <c r="A13" s="18">
        <v>112</v>
      </c>
      <c r="B13" s="18" t="s">
        <v>324</v>
      </c>
      <c r="C13" s="89">
        <f>'F2'!C7</f>
        <v>1607110</v>
      </c>
      <c r="D13" s="89">
        <f>'F2'!D7</f>
        <v>2012172</v>
      </c>
      <c r="E13" s="89">
        <f t="shared" ref="E13:E19" si="0">D13/12</f>
        <v>167681</v>
      </c>
    </row>
    <row r="14" spans="1:5" ht="24.95" customHeight="1" x14ac:dyDescent="0.25">
      <c r="A14" s="18">
        <v>113</v>
      </c>
      <c r="B14" s="18" t="s">
        <v>340</v>
      </c>
      <c r="C14" s="89">
        <f>'F2'!C10</f>
        <v>0</v>
      </c>
      <c r="D14" s="89">
        <f>'F2'!D10</f>
        <v>24000</v>
      </c>
      <c r="E14" s="89">
        <f t="shared" si="0"/>
        <v>2000</v>
      </c>
    </row>
    <row r="15" spans="1:5" ht="24.95" customHeight="1" x14ac:dyDescent="0.25">
      <c r="A15" s="18">
        <v>114</v>
      </c>
      <c r="B15" s="18" t="s">
        <v>329</v>
      </c>
      <c r="C15" s="89">
        <f>'F2'!C14</f>
        <v>12179916</v>
      </c>
      <c r="D15" s="89">
        <f>'F2'!D14</f>
        <v>13941516</v>
      </c>
      <c r="E15" s="89">
        <f t="shared" si="0"/>
        <v>1161793</v>
      </c>
    </row>
    <row r="16" spans="1:5" ht="24.95" customHeight="1" x14ac:dyDescent="0.25">
      <c r="A16" s="18">
        <v>115</v>
      </c>
      <c r="B16" s="18" t="s">
        <v>328</v>
      </c>
      <c r="C16" s="89">
        <f>'F2'!C53</f>
        <v>30639516</v>
      </c>
      <c r="D16" s="89">
        <f>'F2'!D53</f>
        <v>31662315.960000001</v>
      </c>
      <c r="E16" s="89">
        <f t="shared" si="0"/>
        <v>2638526.33</v>
      </c>
    </row>
    <row r="17" spans="1:7" ht="24.95" customHeight="1" x14ac:dyDescent="0.25">
      <c r="A17" s="18">
        <v>141</v>
      </c>
      <c r="B17" s="18" t="s">
        <v>336</v>
      </c>
      <c r="C17" s="89">
        <f>'F2'!C64</f>
        <v>0</v>
      </c>
      <c r="D17" s="89">
        <f>'F2'!D64</f>
        <v>0</v>
      </c>
      <c r="E17" s="89">
        <f t="shared" si="0"/>
        <v>0</v>
      </c>
    </row>
    <row r="18" spans="1:7" ht="24.95" customHeight="1" x14ac:dyDescent="0.25">
      <c r="A18" s="18">
        <v>143</v>
      </c>
      <c r="B18" s="18" t="s">
        <v>335</v>
      </c>
      <c r="C18" s="89">
        <f>'F2'!C66</f>
        <v>4913458</v>
      </c>
      <c r="D18" s="89">
        <f>'F2'!D66</f>
        <v>9960000</v>
      </c>
      <c r="E18" s="89">
        <f t="shared" si="0"/>
        <v>830000</v>
      </c>
    </row>
    <row r="19" spans="1:7" ht="24.95" customHeight="1" x14ac:dyDescent="0.25">
      <c r="A19" s="12"/>
      <c r="B19" s="212" t="s">
        <v>507</v>
      </c>
      <c r="C19" s="91">
        <f>SUM(C20)</f>
        <v>4850000</v>
      </c>
      <c r="D19" s="91">
        <f>SUM(D20)</f>
        <v>12518312</v>
      </c>
      <c r="E19" s="91">
        <f t="shared" si="0"/>
        <v>1043192.6666666666</v>
      </c>
    </row>
    <row r="20" spans="1:7" ht="24.95" customHeight="1" x14ac:dyDescent="0.25">
      <c r="A20" s="18">
        <v>131</v>
      </c>
      <c r="B20" s="12" t="s">
        <v>581</v>
      </c>
      <c r="C20" s="89">
        <f>'F2'!C59</f>
        <v>4850000</v>
      </c>
      <c r="D20" s="89">
        <f>'F2'!D59</f>
        <v>12518312</v>
      </c>
      <c r="E20" s="89">
        <f>'F2'!E59</f>
        <v>1043192.6666666666</v>
      </c>
    </row>
    <row r="21" spans="1:7" ht="24.95" customHeight="1" x14ac:dyDescent="0.25">
      <c r="A21" s="12"/>
      <c r="B21" s="12"/>
      <c r="C21" s="89"/>
      <c r="D21" s="89"/>
      <c r="E21" s="89">
        <f>D21/6</f>
        <v>0</v>
      </c>
    </row>
    <row r="22" spans="1:7" ht="24.95" customHeight="1" x14ac:dyDescent="0.25">
      <c r="A22" s="71">
        <v>2</v>
      </c>
      <c r="B22" s="174" t="s">
        <v>741</v>
      </c>
      <c r="C22" s="91">
        <f>C23+C29</f>
        <v>54189999.840000004</v>
      </c>
      <c r="D22" s="91">
        <f>D23+D29</f>
        <v>70118310.799999997</v>
      </c>
      <c r="E22" s="91">
        <f>D22/12</f>
        <v>5843192.5666666664</v>
      </c>
      <c r="G22" s="196"/>
    </row>
    <row r="23" spans="1:7" ht="24.95" customHeight="1" x14ac:dyDescent="0.25">
      <c r="A23" s="162" t="s">
        <v>574</v>
      </c>
      <c r="B23" s="174" t="s">
        <v>575</v>
      </c>
      <c r="C23" s="91">
        <f>SUM(C24:C28)</f>
        <v>50322048.920000002</v>
      </c>
      <c r="D23" s="91">
        <f>SUM(D24:D28)</f>
        <v>64048359.880000003</v>
      </c>
      <c r="E23" s="91">
        <f t="shared" ref="E23:E31" si="1">D23/12</f>
        <v>5337363.3233333332</v>
      </c>
      <c r="G23" s="196"/>
    </row>
    <row r="24" spans="1:7" ht="24.95" customHeight="1" x14ac:dyDescent="0.25">
      <c r="A24" s="12">
        <v>211</v>
      </c>
      <c r="B24" s="12" t="s">
        <v>472</v>
      </c>
      <c r="C24" s="89">
        <v>27213402.119999997</v>
      </c>
      <c r="D24" s="89">
        <f>'F5-6'!C6</f>
        <v>31278895.192000002</v>
      </c>
      <c r="E24" s="155">
        <f t="shared" si="1"/>
        <v>2606574.5993333333</v>
      </c>
      <c r="G24" s="196"/>
    </row>
    <row r="25" spans="1:7" ht="24.95" customHeight="1" x14ac:dyDescent="0.25">
      <c r="A25" s="12">
        <v>221</v>
      </c>
      <c r="B25" s="144" t="s">
        <v>24</v>
      </c>
      <c r="C25" s="89">
        <v>8963295.8000000007</v>
      </c>
      <c r="D25" s="89">
        <f>'F5-6'!D6</f>
        <v>13201588.68</v>
      </c>
      <c r="E25" s="155">
        <f t="shared" si="1"/>
        <v>1100132.3899999999</v>
      </c>
      <c r="G25" s="196"/>
    </row>
    <row r="26" spans="1:7" ht="24.95" customHeight="1" x14ac:dyDescent="0.25">
      <c r="A26" s="12">
        <v>223</v>
      </c>
      <c r="B26" s="12" t="s">
        <v>580</v>
      </c>
      <c r="C26" s="89">
        <v>14145351</v>
      </c>
      <c r="D26" s="89">
        <f>'F5-6'!F6</f>
        <v>19305229.32</v>
      </c>
      <c r="E26" s="155">
        <f t="shared" si="1"/>
        <v>1608769.11</v>
      </c>
      <c r="G26" s="196"/>
    </row>
    <row r="27" spans="1:7" ht="24.95" customHeight="1" x14ac:dyDescent="0.25">
      <c r="A27" s="12">
        <v>281</v>
      </c>
      <c r="B27" s="12" t="s">
        <v>416</v>
      </c>
      <c r="C27" s="89">
        <v>0</v>
      </c>
      <c r="D27" s="89">
        <v>0</v>
      </c>
      <c r="E27" s="91">
        <f t="shared" si="1"/>
        <v>0</v>
      </c>
      <c r="G27" s="196"/>
    </row>
    <row r="28" spans="1:7" ht="24.95" customHeight="1" x14ac:dyDescent="0.25">
      <c r="A28" s="12">
        <v>281</v>
      </c>
      <c r="B28" s="12" t="s">
        <v>30</v>
      </c>
      <c r="C28" s="89">
        <v>0</v>
      </c>
      <c r="D28" s="89">
        <f>'F5-6'!E6</f>
        <v>262646.68800000002</v>
      </c>
      <c r="E28" s="155">
        <f t="shared" si="1"/>
        <v>21887.224000000002</v>
      </c>
      <c r="G28" s="196"/>
    </row>
    <row r="29" spans="1:7" ht="24.95" customHeight="1" x14ac:dyDescent="0.25">
      <c r="A29" s="162" t="s">
        <v>572</v>
      </c>
      <c r="B29" s="174" t="s">
        <v>573</v>
      </c>
      <c r="C29" s="91">
        <f>SUM(C30:C31)</f>
        <v>3867950.92</v>
      </c>
      <c r="D29" s="91">
        <f>SUM(D30:D31)</f>
        <v>6069950.9199999999</v>
      </c>
      <c r="E29" s="91">
        <f t="shared" si="1"/>
        <v>505829.24333333335</v>
      </c>
      <c r="G29" s="196"/>
    </row>
    <row r="30" spans="1:7" ht="24.95" customHeight="1" x14ac:dyDescent="0.25">
      <c r="A30" s="12">
        <v>263</v>
      </c>
      <c r="B30" s="12" t="s">
        <v>417</v>
      </c>
      <c r="C30" s="89">
        <v>0</v>
      </c>
      <c r="D30" s="89">
        <v>0</v>
      </c>
      <c r="E30" s="91">
        <f t="shared" si="1"/>
        <v>0</v>
      </c>
      <c r="G30" s="196"/>
    </row>
    <row r="31" spans="1:7" ht="24.95" customHeight="1" x14ac:dyDescent="0.25">
      <c r="A31" s="12">
        <v>264</v>
      </c>
      <c r="B31" s="12" t="s">
        <v>474</v>
      </c>
      <c r="C31" s="89">
        <v>3867950.92</v>
      </c>
      <c r="D31" s="89">
        <f>'F5-6'!H6</f>
        <v>6069950.9199999999</v>
      </c>
      <c r="E31" s="155">
        <f t="shared" si="1"/>
        <v>505829.24333333335</v>
      </c>
      <c r="G31" s="196"/>
    </row>
    <row r="32" spans="1:7" ht="24.95" customHeight="1" x14ac:dyDescent="0.25">
      <c r="A32" s="162"/>
      <c r="B32" s="12"/>
      <c r="C32" s="89">
        <v>0</v>
      </c>
      <c r="D32" s="89">
        <v>0</v>
      </c>
      <c r="E32" s="89">
        <f>D32/6</f>
        <v>0</v>
      </c>
      <c r="G32" s="196"/>
    </row>
    <row r="33" spans="1:7" ht="24.95" customHeight="1" x14ac:dyDescent="0.25">
      <c r="A33" s="162" t="s">
        <v>578</v>
      </c>
      <c r="B33" s="174" t="s">
        <v>579</v>
      </c>
      <c r="C33" s="91">
        <v>0</v>
      </c>
      <c r="D33" s="91">
        <v>0</v>
      </c>
      <c r="E33" s="91">
        <v>0</v>
      </c>
      <c r="G33" s="196"/>
    </row>
    <row r="36" spans="1:7" x14ac:dyDescent="0.25">
      <c r="E36" s="90"/>
    </row>
  </sheetData>
  <printOptions horizontalCentered="1" verticalCentered="1"/>
  <pageMargins left="0.39370078740157483" right="0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B27" sqref="B27"/>
    </sheetView>
  </sheetViews>
  <sheetFormatPr defaultRowHeight="15" x14ac:dyDescent="0.25"/>
  <cols>
    <col min="1" max="1" width="6" bestFit="1" customWidth="1"/>
    <col min="2" max="2" width="81.28515625" customWidth="1"/>
  </cols>
  <sheetData>
    <row r="1" spans="1:4" ht="17.25" x14ac:dyDescent="0.3">
      <c r="A1" s="14" t="s">
        <v>3</v>
      </c>
      <c r="C1" s="11"/>
      <c r="D1" s="11"/>
    </row>
    <row r="2" spans="1:4" ht="17.25" x14ac:dyDescent="0.3">
      <c r="A2" s="14"/>
      <c r="B2" s="15" t="s">
        <v>2</v>
      </c>
      <c r="C2" s="11"/>
      <c r="D2" s="11"/>
    </row>
    <row r="3" spans="1:4" ht="17.25" x14ac:dyDescent="0.3">
      <c r="A3" s="16"/>
      <c r="B3" s="15" t="s">
        <v>4</v>
      </c>
      <c r="C3" s="17"/>
      <c r="D3" s="11"/>
    </row>
    <row r="5" spans="1:4" ht="30" customHeight="1" x14ac:dyDescent="0.25">
      <c r="A5" s="8" t="s">
        <v>466</v>
      </c>
      <c r="B5" s="10" t="s">
        <v>408</v>
      </c>
    </row>
    <row r="6" spans="1:4" ht="30" customHeight="1" x14ac:dyDescent="0.25">
      <c r="A6" s="3">
        <v>21</v>
      </c>
      <c r="B6" s="6" t="s">
        <v>409</v>
      </c>
    </row>
    <row r="7" spans="1:4" ht="30" customHeight="1" x14ac:dyDescent="0.25">
      <c r="A7" s="4">
        <v>211</v>
      </c>
      <c r="B7" s="6" t="s">
        <v>410</v>
      </c>
    </row>
    <row r="8" spans="1:4" ht="30" customHeight="1" x14ac:dyDescent="0.25">
      <c r="A8" s="4">
        <v>21101</v>
      </c>
      <c r="B8" s="2" t="s">
        <v>411</v>
      </c>
    </row>
    <row r="9" spans="1:4" ht="30" customHeight="1" x14ac:dyDescent="0.25">
      <c r="A9" s="4">
        <v>21102</v>
      </c>
      <c r="B9" s="2" t="s">
        <v>412</v>
      </c>
    </row>
    <row r="10" spans="1:4" ht="30" customHeight="1" x14ac:dyDescent="0.25">
      <c r="A10" s="4">
        <v>21103</v>
      </c>
      <c r="B10" s="2" t="s">
        <v>206</v>
      </c>
    </row>
    <row r="11" spans="1:4" ht="30" customHeight="1" x14ac:dyDescent="0.25">
      <c r="A11" s="4">
        <v>21104</v>
      </c>
      <c r="B11" s="2" t="s">
        <v>465</v>
      </c>
    </row>
    <row r="12" spans="1:4" ht="30" customHeight="1" x14ac:dyDescent="0.25">
      <c r="A12" s="4">
        <v>21105</v>
      </c>
      <c r="B12" s="2" t="s">
        <v>195</v>
      </c>
    </row>
    <row r="13" spans="1:4" ht="30" customHeight="1" x14ac:dyDescent="0.25">
      <c r="A13" s="3">
        <v>22</v>
      </c>
      <c r="B13" s="6" t="s">
        <v>413</v>
      </c>
    </row>
    <row r="14" spans="1:4" ht="30" customHeight="1" x14ac:dyDescent="0.25">
      <c r="A14" s="3">
        <v>221</v>
      </c>
      <c r="B14" s="6" t="s">
        <v>414</v>
      </c>
    </row>
    <row r="15" spans="1:4" ht="30" customHeight="1" x14ac:dyDescent="0.25">
      <c r="A15" s="4">
        <v>22101</v>
      </c>
      <c r="B15" s="5" t="s">
        <v>205</v>
      </c>
    </row>
    <row r="16" spans="1:4" ht="30" customHeight="1" x14ac:dyDescent="0.25">
      <c r="A16" s="4">
        <v>22102</v>
      </c>
      <c r="B16" s="9" t="s">
        <v>204</v>
      </c>
    </row>
    <row r="17" spans="1:2" ht="30" customHeight="1" x14ac:dyDescent="0.25">
      <c r="A17" s="4">
        <v>22103</v>
      </c>
      <c r="B17" s="5" t="s">
        <v>459</v>
      </c>
    </row>
    <row r="18" spans="1:2" ht="30" customHeight="1" x14ac:dyDescent="0.25">
      <c r="A18" s="4">
        <v>22104</v>
      </c>
      <c r="B18" s="5" t="s">
        <v>460</v>
      </c>
    </row>
    <row r="19" spans="1:2" ht="30" customHeight="1" x14ac:dyDescent="0.25">
      <c r="A19" s="4">
        <v>22105</v>
      </c>
      <c r="B19" s="5" t="s">
        <v>462</v>
      </c>
    </row>
    <row r="20" spans="1:2" ht="30" customHeight="1" x14ac:dyDescent="0.25">
      <c r="A20" s="4">
        <v>22106</v>
      </c>
      <c r="B20" s="5" t="s">
        <v>461</v>
      </c>
    </row>
    <row r="21" spans="1:2" ht="30" customHeight="1" x14ac:dyDescent="0.25">
      <c r="A21" s="4">
        <v>22107</v>
      </c>
      <c r="B21" s="5" t="s">
        <v>463</v>
      </c>
    </row>
    <row r="22" spans="1:2" ht="30" customHeight="1" x14ac:dyDescent="0.25">
      <c r="A22" s="4">
        <v>22108</v>
      </c>
      <c r="B22" s="30" t="s">
        <v>198</v>
      </c>
    </row>
    <row r="23" spans="1:2" ht="30" customHeight="1" x14ac:dyDescent="0.25">
      <c r="A23" s="4">
        <v>22111</v>
      </c>
      <c r="B23" s="30" t="s">
        <v>197</v>
      </c>
    </row>
    <row r="24" spans="1:2" ht="30" customHeight="1" x14ac:dyDescent="0.25">
      <c r="A24" s="4">
        <v>22112</v>
      </c>
      <c r="B24" s="30" t="s">
        <v>196</v>
      </c>
    </row>
    <row r="25" spans="1:2" ht="30" customHeight="1" x14ac:dyDescent="0.25">
      <c r="A25" s="4">
        <v>22113</v>
      </c>
      <c r="B25" s="118" t="s">
        <v>464</v>
      </c>
    </row>
    <row r="26" spans="1:2" ht="30" customHeight="1" x14ac:dyDescent="0.25">
      <c r="A26" s="3">
        <v>222</v>
      </c>
      <c r="B26" s="7" t="s">
        <v>458</v>
      </c>
    </row>
    <row r="27" spans="1:2" ht="30" customHeight="1" x14ac:dyDescent="0.25">
      <c r="A27" s="4">
        <v>22201</v>
      </c>
      <c r="B27" s="5" t="s">
        <v>456</v>
      </c>
    </row>
    <row r="28" spans="1:2" ht="30" customHeight="1" x14ac:dyDescent="0.25">
      <c r="A28" s="4">
        <v>22202</v>
      </c>
      <c r="B28" s="5" t="s">
        <v>457</v>
      </c>
    </row>
    <row r="29" spans="1:2" ht="30" customHeight="1" x14ac:dyDescent="0.25">
      <c r="A29" s="12"/>
      <c r="B29" s="13" t="s">
        <v>421</v>
      </c>
    </row>
  </sheetData>
  <printOptions horizontalCentered="1" verticalCentered="1"/>
  <pageMargins left="0" right="0" top="0.19685039370078741" bottom="0.19685039370078741" header="0.31496062992125984" footer="0.31496062992125984"/>
  <pageSetup paperSize="9"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1"/>
  <sheetViews>
    <sheetView zoomScale="106" zoomScaleNormal="106" workbookViewId="0">
      <selection activeCell="F7" sqref="F7"/>
    </sheetView>
  </sheetViews>
  <sheetFormatPr defaultRowHeight="15" x14ac:dyDescent="0.25"/>
  <cols>
    <col min="1" max="1" width="6.42578125" customWidth="1"/>
    <col min="2" max="2" width="8.7109375" customWidth="1"/>
    <col min="3" max="3" width="69.42578125" bestFit="1" customWidth="1"/>
    <col min="4" max="4" width="13" bestFit="1" customWidth="1"/>
    <col min="5" max="5" width="10.85546875" bestFit="1" customWidth="1"/>
    <col min="6" max="6" width="13" bestFit="1" customWidth="1"/>
  </cols>
  <sheetData>
    <row r="3" spans="1:6" ht="15.75" x14ac:dyDescent="0.25">
      <c r="A3" s="55"/>
      <c r="B3" s="55"/>
      <c r="C3" s="55" t="s">
        <v>38</v>
      </c>
      <c r="E3">
        <v>21105</v>
      </c>
      <c r="F3" s="11">
        <f>D8+D11+D17+D22+D18</f>
        <v>14613.34</v>
      </c>
    </row>
    <row r="4" spans="1:6" ht="15.75" x14ac:dyDescent="0.25">
      <c r="A4" s="55"/>
      <c r="B4" s="50">
        <v>22102</v>
      </c>
      <c r="C4" s="50" t="s">
        <v>39</v>
      </c>
      <c r="D4" s="11">
        <v>1600</v>
      </c>
      <c r="E4">
        <v>21104</v>
      </c>
      <c r="F4" s="11">
        <f>D5+D13+D16+D21+D23+D24+D28</f>
        <v>14718.67</v>
      </c>
    </row>
    <row r="5" spans="1:6" ht="15.75" x14ac:dyDescent="0.25">
      <c r="A5" s="55"/>
      <c r="B5" s="50">
        <v>21104</v>
      </c>
      <c r="C5" s="50" t="s">
        <v>40</v>
      </c>
      <c r="D5" s="11">
        <v>800</v>
      </c>
      <c r="E5">
        <v>22108</v>
      </c>
      <c r="F5" s="11">
        <f>D6+D10</f>
        <v>35625.339999999997</v>
      </c>
    </row>
    <row r="6" spans="1:6" ht="15.75" x14ac:dyDescent="0.25">
      <c r="A6" s="55"/>
      <c r="B6" s="50">
        <v>22108</v>
      </c>
      <c r="C6" s="50" t="s">
        <v>41</v>
      </c>
      <c r="D6" s="11">
        <v>18666.669999999998</v>
      </c>
      <c r="E6">
        <v>22102</v>
      </c>
      <c r="F6" s="11">
        <f>D4+D9</f>
        <v>2960</v>
      </c>
    </row>
    <row r="7" spans="1:6" ht="15.75" x14ac:dyDescent="0.25">
      <c r="A7" s="55"/>
      <c r="B7" s="50">
        <v>22112</v>
      </c>
      <c r="C7" s="50" t="s">
        <v>42</v>
      </c>
      <c r="D7" s="11">
        <v>7766.67</v>
      </c>
      <c r="E7">
        <v>22112</v>
      </c>
      <c r="F7" s="11">
        <f>D7</f>
        <v>7766.67</v>
      </c>
    </row>
    <row r="8" spans="1:6" ht="15.75" x14ac:dyDescent="0.25">
      <c r="A8" s="55"/>
      <c r="B8" s="50">
        <v>21105</v>
      </c>
      <c r="C8" s="50" t="s">
        <v>43</v>
      </c>
      <c r="D8" s="11">
        <v>4266.67</v>
      </c>
      <c r="E8">
        <v>22113</v>
      </c>
      <c r="F8" s="11">
        <f>D12</f>
        <v>4000</v>
      </c>
    </row>
    <row r="9" spans="1:6" ht="15.75" x14ac:dyDescent="0.25">
      <c r="A9" s="55"/>
      <c r="B9" s="50">
        <v>22102</v>
      </c>
      <c r="C9" s="50" t="s">
        <v>44</v>
      </c>
      <c r="D9" s="11">
        <v>1360</v>
      </c>
      <c r="E9">
        <v>22106</v>
      </c>
      <c r="F9" s="11">
        <f>D25</f>
        <v>1800</v>
      </c>
    </row>
    <row r="10" spans="1:6" ht="15.75" x14ac:dyDescent="0.25">
      <c r="A10" s="55"/>
      <c r="B10" s="50">
        <v>22108</v>
      </c>
      <c r="C10" s="50" t="s">
        <v>45</v>
      </c>
      <c r="D10" s="11">
        <v>16958.669999999998</v>
      </c>
    </row>
    <row r="11" spans="1:6" ht="15.75" x14ac:dyDescent="0.25">
      <c r="A11" s="55"/>
      <c r="B11" s="50">
        <v>21105</v>
      </c>
      <c r="C11" s="50" t="s">
        <v>46</v>
      </c>
      <c r="D11" s="11">
        <v>2666.67</v>
      </c>
    </row>
    <row r="12" spans="1:6" ht="15.75" x14ac:dyDescent="0.25">
      <c r="A12" s="55"/>
      <c r="B12" s="50">
        <v>22113</v>
      </c>
      <c r="C12" s="50" t="s">
        <v>47</v>
      </c>
      <c r="D12" s="11">
        <v>4000</v>
      </c>
    </row>
    <row r="13" spans="1:6" ht="15.75" x14ac:dyDescent="0.25">
      <c r="A13" s="55"/>
      <c r="B13" s="50">
        <v>21104</v>
      </c>
      <c r="C13" s="50" t="s">
        <v>48</v>
      </c>
      <c r="D13" s="11">
        <v>7852</v>
      </c>
    </row>
    <row r="14" spans="1:6" ht="15.75" x14ac:dyDescent="0.25">
      <c r="A14" s="55"/>
      <c r="B14" s="50"/>
      <c r="C14" s="51" t="s">
        <v>49</v>
      </c>
    </row>
    <row r="15" spans="1:6" ht="30.75" x14ac:dyDescent="0.25">
      <c r="A15" s="55"/>
      <c r="B15" s="156" t="s">
        <v>190</v>
      </c>
      <c r="C15" s="50" t="s">
        <v>50</v>
      </c>
      <c r="D15" s="11">
        <v>0</v>
      </c>
      <c r="E15">
        <v>21104</v>
      </c>
      <c r="F15" s="11">
        <f>D16+D17+D22+D23+D24+D25</f>
        <v>11880</v>
      </c>
    </row>
    <row r="16" spans="1:6" ht="15.75" x14ac:dyDescent="0.25">
      <c r="A16" s="55"/>
      <c r="B16" s="50">
        <v>21104</v>
      </c>
      <c r="C16" s="50" t="s">
        <v>51</v>
      </c>
      <c r="D16" s="11">
        <v>3600</v>
      </c>
    </row>
    <row r="17" spans="1:4" ht="15.75" x14ac:dyDescent="0.25">
      <c r="A17" s="55" t="s">
        <v>191</v>
      </c>
      <c r="B17" s="50">
        <v>21105</v>
      </c>
      <c r="C17" s="50" t="s">
        <v>52</v>
      </c>
      <c r="D17" s="11">
        <v>1800</v>
      </c>
    </row>
    <row r="18" spans="1:4" ht="15.75" x14ac:dyDescent="0.25">
      <c r="A18" s="55"/>
      <c r="B18" s="50">
        <v>21105</v>
      </c>
      <c r="C18" s="50" t="s">
        <v>53</v>
      </c>
      <c r="D18" s="11">
        <v>3000</v>
      </c>
    </row>
    <row r="19" spans="1:4" ht="15.75" x14ac:dyDescent="0.25">
      <c r="A19" s="55"/>
      <c r="B19" s="50"/>
      <c r="C19" s="50" t="s">
        <v>54</v>
      </c>
      <c r="D19" s="11">
        <v>0</v>
      </c>
    </row>
    <row r="20" spans="1:4" ht="30.75" x14ac:dyDescent="0.25">
      <c r="A20" s="55"/>
      <c r="B20" s="156" t="s">
        <v>190</v>
      </c>
      <c r="C20" s="50" t="s">
        <v>55</v>
      </c>
      <c r="D20" s="11">
        <v>0</v>
      </c>
    </row>
    <row r="21" spans="1:4" ht="15.75" x14ac:dyDescent="0.25">
      <c r="A21" s="55"/>
      <c r="B21" s="50">
        <v>21104</v>
      </c>
      <c r="C21" s="50" t="s">
        <v>56</v>
      </c>
      <c r="D21" s="11">
        <v>266.67</v>
      </c>
    </row>
    <row r="22" spans="1:4" ht="15.75" x14ac:dyDescent="0.25">
      <c r="A22" s="55"/>
      <c r="B22" s="50">
        <v>21105</v>
      </c>
      <c r="C22" s="50" t="s">
        <v>57</v>
      </c>
      <c r="D22" s="11">
        <v>2880</v>
      </c>
    </row>
    <row r="23" spans="1:4" ht="15.75" x14ac:dyDescent="0.25">
      <c r="A23" s="55"/>
      <c r="B23" s="50">
        <v>21104</v>
      </c>
      <c r="C23" s="50" t="s">
        <v>58</v>
      </c>
      <c r="D23" s="11">
        <v>1000</v>
      </c>
    </row>
    <row r="24" spans="1:4" ht="15.75" x14ac:dyDescent="0.25">
      <c r="A24" s="55"/>
      <c r="B24" s="50">
        <v>21104</v>
      </c>
      <c r="C24" s="50" t="s">
        <v>56</v>
      </c>
      <c r="D24" s="11">
        <v>800</v>
      </c>
    </row>
    <row r="25" spans="1:4" ht="15.75" x14ac:dyDescent="0.25">
      <c r="A25" s="55"/>
      <c r="B25" s="50">
        <v>22106</v>
      </c>
      <c r="C25" s="50" t="s">
        <v>59</v>
      </c>
      <c r="D25" s="11">
        <v>1800</v>
      </c>
    </row>
    <row r="26" spans="1:4" ht="15.75" x14ac:dyDescent="0.25">
      <c r="A26" s="55"/>
      <c r="B26" s="50"/>
      <c r="C26" s="50" t="s">
        <v>60</v>
      </c>
      <c r="D26" s="11">
        <v>0</v>
      </c>
    </row>
    <row r="27" spans="1:4" ht="15.75" x14ac:dyDescent="0.25">
      <c r="A27" s="55"/>
      <c r="B27" s="50"/>
      <c r="C27" s="50" t="s">
        <v>61</v>
      </c>
      <c r="D27" s="11">
        <v>0</v>
      </c>
    </row>
    <row r="28" spans="1:4" ht="15.75" x14ac:dyDescent="0.25">
      <c r="A28" s="55"/>
      <c r="B28" s="50">
        <v>21104</v>
      </c>
      <c r="C28" s="50" t="s">
        <v>62</v>
      </c>
      <c r="D28" s="11">
        <v>400</v>
      </c>
    </row>
    <row r="29" spans="1:4" ht="30.75" x14ac:dyDescent="0.25">
      <c r="A29" s="55"/>
      <c r="B29" s="156" t="s">
        <v>190</v>
      </c>
      <c r="C29" s="50" t="s">
        <v>63</v>
      </c>
      <c r="D29" s="11">
        <v>0</v>
      </c>
    </row>
    <row r="30" spans="1:4" ht="30.75" x14ac:dyDescent="0.25">
      <c r="A30" s="55"/>
      <c r="B30" s="156" t="s">
        <v>190</v>
      </c>
      <c r="C30" s="50" t="s">
        <v>64</v>
      </c>
      <c r="D30" s="11">
        <v>0</v>
      </c>
    </row>
    <row r="31" spans="1:4" ht="15.75" x14ac:dyDescent="0.25">
      <c r="A31" s="55"/>
      <c r="C31" s="50"/>
      <c r="D31" s="11">
        <f>SUM(D15:D30)</f>
        <v>15546.67</v>
      </c>
    </row>
    <row r="32" spans="1:4" ht="15.75" x14ac:dyDescent="0.25">
      <c r="A32" s="55"/>
      <c r="B32" s="50"/>
      <c r="C32" s="50" t="s">
        <v>65</v>
      </c>
    </row>
    <row r="33" spans="1:6" ht="15.75" x14ac:dyDescent="0.25">
      <c r="A33" s="55"/>
      <c r="B33" s="50">
        <v>22106</v>
      </c>
      <c r="C33" s="53" t="s">
        <v>66</v>
      </c>
    </row>
    <row r="34" spans="1:6" ht="15.75" x14ac:dyDescent="0.25">
      <c r="A34" s="55"/>
      <c r="B34" s="50">
        <v>22113</v>
      </c>
      <c r="C34" s="53" t="s">
        <v>67</v>
      </c>
    </row>
    <row r="35" spans="1:6" ht="15.75" x14ac:dyDescent="0.25">
      <c r="A35" s="55"/>
      <c r="C35" s="50"/>
    </row>
    <row r="36" spans="1:6" ht="15.75" x14ac:dyDescent="0.25">
      <c r="A36" s="55"/>
      <c r="B36" s="50"/>
      <c r="C36" s="50" t="s">
        <v>68</v>
      </c>
    </row>
    <row r="37" spans="1:6" ht="15.75" x14ac:dyDescent="0.25">
      <c r="A37" s="55"/>
      <c r="B37" s="50">
        <v>21104</v>
      </c>
      <c r="C37" s="53" t="s">
        <v>69</v>
      </c>
    </row>
    <row r="38" spans="1:6" ht="15.75" x14ac:dyDescent="0.25">
      <c r="A38" s="55"/>
      <c r="C38" s="50"/>
    </row>
    <row r="39" spans="1:6" ht="15.75" x14ac:dyDescent="0.25">
      <c r="A39" s="55"/>
      <c r="B39" s="50"/>
      <c r="C39" s="51" t="s">
        <v>70</v>
      </c>
    </row>
    <row r="40" spans="1:6" ht="15.75" x14ac:dyDescent="0.25">
      <c r="A40" s="55" t="s">
        <v>74</v>
      </c>
      <c r="B40" s="50">
        <v>27201</v>
      </c>
      <c r="C40" s="50" t="s">
        <v>343</v>
      </c>
      <c r="D40" s="11">
        <v>6667</v>
      </c>
      <c r="E40">
        <v>22108</v>
      </c>
      <c r="F40" s="11">
        <f>D42+D43+D44</f>
        <v>28000</v>
      </c>
    </row>
    <row r="41" spans="1:6" ht="15.75" x14ac:dyDescent="0.25">
      <c r="A41" s="55" t="s">
        <v>72</v>
      </c>
      <c r="B41" s="50">
        <v>22110</v>
      </c>
      <c r="C41" s="50" t="s">
        <v>73</v>
      </c>
      <c r="D41" s="11">
        <v>102870</v>
      </c>
    </row>
    <row r="42" spans="1:6" ht="15.75" x14ac:dyDescent="0.25">
      <c r="A42" s="55" t="s">
        <v>74</v>
      </c>
      <c r="B42" s="50">
        <v>22108</v>
      </c>
      <c r="C42" s="50" t="s">
        <v>75</v>
      </c>
      <c r="D42" s="11">
        <v>15000</v>
      </c>
    </row>
    <row r="43" spans="1:6" ht="15.75" x14ac:dyDescent="0.25">
      <c r="A43" s="55" t="s">
        <v>74</v>
      </c>
      <c r="B43" s="50">
        <v>22108</v>
      </c>
      <c r="C43" s="50" t="s">
        <v>76</v>
      </c>
      <c r="D43" s="11">
        <v>3000</v>
      </c>
    </row>
    <row r="44" spans="1:6" ht="15.75" x14ac:dyDescent="0.25">
      <c r="A44" s="55" t="s">
        <v>74</v>
      </c>
      <c r="B44" s="50">
        <v>22108</v>
      </c>
      <c r="C44" s="50" t="s">
        <v>77</v>
      </c>
      <c r="D44" s="11">
        <v>10000</v>
      </c>
    </row>
    <row r="45" spans="1:6" ht="15.75" x14ac:dyDescent="0.25">
      <c r="A45" s="55" t="s">
        <v>71</v>
      </c>
      <c r="B45" s="50"/>
      <c r="C45" s="50" t="s">
        <v>78</v>
      </c>
      <c r="D45" s="11">
        <v>5600</v>
      </c>
    </row>
    <row r="46" spans="1:6" ht="15.75" x14ac:dyDescent="0.25">
      <c r="A46" s="55" t="s">
        <v>74</v>
      </c>
      <c r="B46" s="50">
        <v>22104</v>
      </c>
      <c r="C46" s="50" t="s">
        <v>79</v>
      </c>
      <c r="D46" s="11">
        <v>15000</v>
      </c>
    </row>
    <row r="47" spans="1:6" ht="15.75" x14ac:dyDescent="0.25">
      <c r="A47" s="55" t="s">
        <v>74</v>
      </c>
      <c r="B47" s="50">
        <v>27201</v>
      </c>
      <c r="C47" s="50" t="s">
        <v>80</v>
      </c>
      <c r="D47" s="11">
        <v>6000</v>
      </c>
    </row>
    <row r="48" spans="1:6" ht="15.75" x14ac:dyDescent="0.25">
      <c r="A48" s="55"/>
      <c r="C48" s="50"/>
    </row>
    <row r="49" spans="1:4" ht="15.75" x14ac:dyDescent="0.25">
      <c r="A49" s="55" t="s">
        <v>71</v>
      </c>
      <c r="B49" s="50">
        <v>31106</v>
      </c>
      <c r="C49" s="50" t="s">
        <v>32</v>
      </c>
      <c r="D49" s="11">
        <v>6000</v>
      </c>
    </row>
    <row r="50" spans="1:4" ht="15.75" x14ac:dyDescent="0.25">
      <c r="A50" s="55" t="s">
        <v>71</v>
      </c>
      <c r="B50" s="50">
        <v>31102</v>
      </c>
      <c r="C50" s="50" t="s">
        <v>33</v>
      </c>
      <c r="D50" s="11">
        <v>13333</v>
      </c>
    </row>
    <row r="51" spans="1:4" ht="15.75" x14ac:dyDescent="0.25">
      <c r="A51" s="55" t="s">
        <v>72</v>
      </c>
      <c r="B51" s="50">
        <v>22110</v>
      </c>
      <c r="C51" s="50" t="s">
        <v>81</v>
      </c>
      <c r="D51" s="11">
        <v>25000</v>
      </c>
    </row>
    <row r="52" spans="1:4" ht="15.75" x14ac:dyDescent="0.25">
      <c r="A52" s="55" t="s">
        <v>345</v>
      </c>
      <c r="B52" s="50">
        <v>26301</v>
      </c>
      <c r="C52" s="50" t="s">
        <v>370</v>
      </c>
      <c r="D52" s="11">
        <v>0</v>
      </c>
    </row>
    <row r="53" spans="1:4" ht="15.75" x14ac:dyDescent="0.25">
      <c r="A53" s="55"/>
      <c r="C53" s="50"/>
    </row>
    <row r="54" spans="1:4" ht="15.75" x14ac:dyDescent="0.25">
      <c r="B54" s="50"/>
      <c r="C54" s="50" t="s">
        <v>82</v>
      </c>
    </row>
    <row r="55" spans="1:4" ht="15.75" x14ac:dyDescent="0.25">
      <c r="A55" s="55" t="s">
        <v>71</v>
      </c>
      <c r="B55" s="50">
        <v>22102</v>
      </c>
      <c r="C55" s="50" t="s">
        <v>83</v>
      </c>
    </row>
    <row r="56" spans="1:4" ht="15.75" x14ac:dyDescent="0.25">
      <c r="A56" s="55" t="s">
        <v>71</v>
      </c>
      <c r="B56" s="50">
        <v>21104</v>
      </c>
      <c r="C56" s="50" t="s">
        <v>84</v>
      </c>
    </row>
    <row r="57" spans="1:4" ht="15.75" x14ac:dyDescent="0.25">
      <c r="C57" s="50"/>
    </row>
    <row r="58" spans="1:4" ht="15.75" x14ac:dyDescent="0.25">
      <c r="A58" s="55"/>
      <c r="B58" s="50"/>
      <c r="C58" s="50"/>
    </row>
    <row r="59" spans="1:4" ht="15.75" x14ac:dyDescent="0.25">
      <c r="A59" s="55"/>
      <c r="B59" s="52" t="s">
        <v>85</v>
      </c>
      <c r="C59" s="52" t="s">
        <v>86</v>
      </c>
    </row>
    <row r="60" spans="1:4" ht="15.75" x14ac:dyDescent="0.25">
      <c r="A60" s="55" t="s">
        <v>71</v>
      </c>
      <c r="B60" s="50">
        <v>27201</v>
      </c>
      <c r="C60" s="50" t="s">
        <v>343</v>
      </c>
    </row>
    <row r="61" spans="1:4" ht="15.75" x14ac:dyDescent="0.25">
      <c r="A61" s="55" t="s">
        <v>71</v>
      </c>
      <c r="B61" s="53">
        <v>21104</v>
      </c>
      <c r="C61" s="50" t="s">
        <v>87</v>
      </c>
    </row>
    <row r="62" spans="1:4" ht="15.75" x14ac:dyDescent="0.25">
      <c r="A62" s="55" t="s">
        <v>71</v>
      </c>
      <c r="B62" s="50">
        <v>22105</v>
      </c>
      <c r="C62" s="50" t="s">
        <v>88</v>
      </c>
    </row>
    <row r="63" spans="1:4" ht="15.75" x14ac:dyDescent="0.25">
      <c r="A63" s="55" t="s">
        <v>71</v>
      </c>
      <c r="B63" s="50">
        <v>22107</v>
      </c>
      <c r="C63" s="50" t="s">
        <v>89</v>
      </c>
    </row>
    <row r="64" spans="1:4" ht="15.75" x14ac:dyDescent="0.25">
      <c r="A64" s="55" t="s">
        <v>71</v>
      </c>
      <c r="B64" s="50">
        <v>22302</v>
      </c>
      <c r="C64" s="50" t="s">
        <v>90</v>
      </c>
    </row>
    <row r="65" spans="1:3" ht="15.75" x14ac:dyDescent="0.25">
      <c r="A65" s="55" t="s">
        <v>71</v>
      </c>
      <c r="B65" s="50">
        <v>21104</v>
      </c>
      <c r="C65" s="50" t="s">
        <v>91</v>
      </c>
    </row>
    <row r="66" spans="1:3" ht="15.75" x14ac:dyDescent="0.25">
      <c r="A66" s="55" t="s">
        <v>71</v>
      </c>
      <c r="B66" s="50">
        <v>28102</v>
      </c>
      <c r="C66" s="50" t="s">
        <v>92</v>
      </c>
    </row>
    <row r="67" spans="1:3" ht="15.75" x14ac:dyDescent="0.25">
      <c r="A67" s="55" t="s">
        <v>93</v>
      </c>
      <c r="B67" s="50">
        <v>21104</v>
      </c>
      <c r="C67" s="50" t="s">
        <v>94</v>
      </c>
    </row>
    <row r="68" spans="1:3" ht="15.75" x14ac:dyDescent="0.25">
      <c r="C68" s="50"/>
    </row>
    <row r="69" spans="1:3" ht="15.75" x14ac:dyDescent="0.25">
      <c r="A69" s="55"/>
      <c r="B69" s="50"/>
      <c r="C69" s="50" t="s">
        <v>95</v>
      </c>
    </row>
    <row r="70" spans="1:3" ht="15.75" x14ac:dyDescent="0.25">
      <c r="A70" s="55" t="s">
        <v>345</v>
      </c>
      <c r="B70" s="50">
        <v>26301</v>
      </c>
      <c r="C70" s="50" t="s">
        <v>96</v>
      </c>
    </row>
    <row r="71" spans="1:3" ht="15.75" x14ac:dyDescent="0.25">
      <c r="A71" s="55" t="s">
        <v>72</v>
      </c>
      <c r="B71" s="50">
        <v>21105</v>
      </c>
      <c r="C71" s="50" t="s">
        <v>97</v>
      </c>
    </row>
    <row r="72" spans="1:3" ht="15.75" x14ac:dyDescent="0.25">
      <c r="C72" s="50"/>
    </row>
    <row r="73" spans="1:3" ht="15.75" x14ac:dyDescent="0.25">
      <c r="A73" s="55"/>
      <c r="B73" s="52" t="s">
        <v>98</v>
      </c>
      <c r="C73" s="51" t="s">
        <v>99</v>
      </c>
    </row>
    <row r="74" spans="1:3" ht="15.75" x14ac:dyDescent="0.25">
      <c r="A74" s="55" t="s">
        <v>71</v>
      </c>
      <c r="B74" s="50">
        <v>22113</v>
      </c>
      <c r="C74" s="50" t="s">
        <v>99</v>
      </c>
    </row>
    <row r="75" spans="1:3" ht="15.75" x14ac:dyDescent="0.25">
      <c r="C75" s="55"/>
    </row>
    <row r="76" spans="1:3" ht="15.75" x14ac:dyDescent="0.25">
      <c r="A76" s="55"/>
      <c r="B76" s="56" t="s">
        <v>100</v>
      </c>
      <c r="C76" s="54" t="s">
        <v>101</v>
      </c>
    </row>
    <row r="77" spans="1:3" ht="15.75" x14ac:dyDescent="0.25">
      <c r="A77" s="55" t="s">
        <v>71</v>
      </c>
      <c r="B77" s="55">
        <v>21104</v>
      </c>
      <c r="C77" s="55" t="s">
        <v>102</v>
      </c>
    </row>
    <row r="78" spans="1:3" ht="15.75" x14ac:dyDescent="0.25">
      <c r="A78" s="55" t="s">
        <v>71</v>
      </c>
      <c r="B78" s="55">
        <v>21104</v>
      </c>
      <c r="C78" s="55" t="s">
        <v>103</v>
      </c>
    </row>
    <row r="79" spans="1:3" ht="15.75" x14ac:dyDescent="0.25">
      <c r="A79" s="55" t="s">
        <v>71</v>
      </c>
      <c r="B79" s="55">
        <v>22301</v>
      </c>
      <c r="C79" s="55" t="s">
        <v>28</v>
      </c>
    </row>
    <row r="80" spans="1:3" ht="15.75" x14ac:dyDescent="0.25">
      <c r="C80" s="55"/>
    </row>
    <row r="81" spans="1:3" ht="15.75" x14ac:dyDescent="0.25">
      <c r="A81" s="55"/>
      <c r="B81" s="56" t="s">
        <v>104</v>
      </c>
      <c r="C81" s="54" t="s">
        <v>105</v>
      </c>
    </row>
    <row r="82" spans="1:3" ht="15.75" x14ac:dyDescent="0.25">
      <c r="A82" s="55" t="s">
        <v>71</v>
      </c>
      <c r="B82" s="50">
        <v>27104</v>
      </c>
      <c r="C82" s="50" t="s">
        <v>106</v>
      </c>
    </row>
    <row r="83" spans="1:3" ht="15.75" x14ac:dyDescent="0.25">
      <c r="A83" s="55" t="s">
        <v>71</v>
      </c>
      <c r="B83" s="50">
        <v>27104</v>
      </c>
      <c r="C83" s="50" t="s">
        <v>107</v>
      </c>
    </row>
    <row r="84" spans="1:3" ht="15.75" x14ac:dyDescent="0.25">
      <c r="C84" s="50"/>
    </row>
    <row r="85" spans="1:3" ht="15.75" x14ac:dyDescent="0.25">
      <c r="A85" s="55"/>
      <c r="B85" s="50"/>
      <c r="C85" s="55"/>
    </row>
    <row r="86" spans="1:3" ht="15.75" x14ac:dyDescent="0.25">
      <c r="A86" s="55"/>
      <c r="B86" s="56" t="s">
        <v>108</v>
      </c>
      <c r="C86" s="56" t="s">
        <v>109</v>
      </c>
    </row>
    <row r="87" spans="1:3" ht="15.75" x14ac:dyDescent="0.25">
      <c r="A87" s="55"/>
      <c r="B87" s="55"/>
      <c r="C87" s="57" t="s">
        <v>110</v>
      </c>
    </row>
    <row r="88" spans="1:3" ht="15.75" x14ac:dyDescent="0.25">
      <c r="A88" s="55" t="s">
        <v>111</v>
      </c>
      <c r="B88" s="50">
        <v>311</v>
      </c>
      <c r="C88" s="57" t="s">
        <v>112</v>
      </c>
    </row>
    <row r="89" spans="1:3" ht="15.75" x14ac:dyDescent="0.25">
      <c r="A89" s="55" t="s">
        <v>111</v>
      </c>
      <c r="B89" s="50">
        <v>311</v>
      </c>
      <c r="C89" s="57" t="s">
        <v>113</v>
      </c>
    </row>
    <row r="90" spans="1:3" ht="15.75" x14ac:dyDescent="0.25">
      <c r="A90" s="55" t="s">
        <v>111</v>
      </c>
      <c r="B90" s="50">
        <v>311</v>
      </c>
      <c r="C90" s="57" t="s">
        <v>114</v>
      </c>
    </row>
    <row r="91" spans="1:3" ht="15.75" x14ac:dyDescent="0.25">
      <c r="A91" s="55" t="s">
        <v>115</v>
      </c>
      <c r="B91" s="50">
        <v>26401</v>
      </c>
      <c r="C91" s="57" t="s">
        <v>116</v>
      </c>
    </row>
    <row r="92" spans="1:3" ht="15.75" x14ac:dyDescent="0.25">
      <c r="A92" s="55" t="s">
        <v>115</v>
      </c>
      <c r="B92" s="50">
        <v>26401</v>
      </c>
      <c r="C92" s="57" t="s">
        <v>117</v>
      </c>
    </row>
    <row r="93" spans="1:3" ht="15.75" x14ac:dyDescent="0.25">
      <c r="A93" s="55" t="s">
        <v>115</v>
      </c>
      <c r="B93" s="50">
        <v>26401</v>
      </c>
      <c r="C93" s="57" t="s">
        <v>118</v>
      </c>
    </row>
    <row r="94" spans="1:3" ht="15.75" x14ac:dyDescent="0.25">
      <c r="A94" s="55" t="s">
        <v>119</v>
      </c>
      <c r="B94" s="50">
        <v>26403</v>
      </c>
      <c r="C94" s="57" t="s">
        <v>120</v>
      </c>
    </row>
    <row r="95" spans="1:3" ht="15.75" x14ac:dyDescent="0.25">
      <c r="A95" s="55" t="s">
        <v>71</v>
      </c>
      <c r="B95" s="50" t="s">
        <v>121</v>
      </c>
      <c r="C95" s="57" t="s">
        <v>122</v>
      </c>
    </row>
    <row r="96" spans="1:3" ht="15.75" x14ac:dyDescent="0.25">
      <c r="A96" s="55" t="s">
        <v>71</v>
      </c>
      <c r="B96" s="55">
        <v>21104</v>
      </c>
      <c r="C96" s="57" t="s">
        <v>123</v>
      </c>
    </row>
    <row r="97" spans="1:3" ht="15.75" x14ac:dyDescent="0.25">
      <c r="A97" s="55" t="s">
        <v>124</v>
      </c>
      <c r="B97" s="55">
        <v>31114</v>
      </c>
      <c r="C97" s="57" t="s">
        <v>125</v>
      </c>
    </row>
    <row r="98" spans="1:3" ht="15.75" x14ac:dyDescent="0.25">
      <c r="A98" s="55" t="s">
        <v>126</v>
      </c>
      <c r="B98" s="55">
        <v>31113</v>
      </c>
      <c r="C98" s="57" t="s">
        <v>127</v>
      </c>
    </row>
    <row r="99" spans="1:3" ht="15.75" x14ac:dyDescent="0.25">
      <c r="A99" s="55" t="s">
        <v>128</v>
      </c>
      <c r="B99" s="55">
        <v>31114</v>
      </c>
      <c r="C99" s="57" t="s">
        <v>129</v>
      </c>
    </row>
    <row r="100" spans="1:3" ht="15.75" x14ac:dyDescent="0.25">
      <c r="C100" s="55"/>
    </row>
    <row r="101" spans="1:3" ht="15.75" x14ac:dyDescent="0.25">
      <c r="A101" s="55"/>
      <c r="B101" s="55"/>
      <c r="C101" s="55"/>
    </row>
    <row r="102" spans="1:3" ht="15.75" x14ac:dyDescent="0.25">
      <c r="A102" s="55"/>
      <c r="B102" s="54"/>
      <c r="C102" s="56"/>
    </row>
    <row r="103" spans="1:3" ht="15.75" x14ac:dyDescent="0.25">
      <c r="A103" s="55"/>
      <c r="B103" s="56"/>
      <c r="C103" s="55" t="s">
        <v>130</v>
      </c>
    </row>
    <row r="104" spans="1:3" ht="15.75" x14ac:dyDescent="0.25">
      <c r="A104" s="55" t="s">
        <v>131</v>
      </c>
      <c r="B104" s="55">
        <v>22108</v>
      </c>
      <c r="C104" s="58" t="s">
        <v>132</v>
      </c>
    </row>
    <row r="105" spans="1:3" ht="15.75" x14ac:dyDescent="0.25">
      <c r="A105" s="55" t="s">
        <v>131</v>
      </c>
      <c r="B105" s="55">
        <v>22103</v>
      </c>
      <c r="C105" s="58" t="s">
        <v>133</v>
      </c>
    </row>
    <row r="106" spans="1:3" ht="15.75" x14ac:dyDescent="0.25">
      <c r="A106" s="55" t="s">
        <v>131</v>
      </c>
      <c r="B106" s="55">
        <v>22103</v>
      </c>
      <c r="C106" s="58" t="s">
        <v>134</v>
      </c>
    </row>
    <row r="107" spans="1:3" ht="15.75" x14ac:dyDescent="0.25">
      <c r="A107" s="55" t="s">
        <v>131</v>
      </c>
      <c r="B107" s="55">
        <v>21104</v>
      </c>
      <c r="C107" s="58" t="s">
        <v>135</v>
      </c>
    </row>
    <row r="108" spans="1:3" ht="15.75" x14ac:dyDescent="0.25">
      <c r="C108" s="55"/>
    </row>
    <row r="109" spans="1:3" ht="15.75" x14ac:dyDescent="0.25">
      <c r="A109" s="55"/>
      <c r="B109" s="55"/>
      <c r="C109" s="53" t="s">
        <v>136</v>
      </c>
    </row>
    <row r="110" spans="1:3" ht="15.75" x14ac:dyDescent="0.25">
      <c r="A110" s="55"/>
      <c r="B110" s="55" t="s">
        <v>192</v>
      </c>
      <c r="C110" s="59" t="s">
        <v>187</v>
      </c>
    </row>
    <row r="111" spans="1:3" ht="15.75" x14ac:dyDescent="0.25">
      <c r="A111" s="55"/>
      <c r="B111" s="55" t="s">
        <v>192</v>
      </c>
      <c r="C111" s="59" t="s">
        <v>137</v>
      </c>
    </row>
    <row r="112" spans="1:3" ht="15.75" x14ac:dyDescent="0.25">
      <c r="A112" s="55"/>
      <c r="B112" s="55">
        <v>21104</v>
      </c>
      <c r="C112" s="59" t="s">
        <v>138</v>
      </c>
    </row>
    <row r="113" spans="1:3" ht="15.75" x14ac:dyDescent="0.25">
      <c r="C113" s="55"/>
    </row>
    <row r="114" spans="1:3" ht="15.75" x14ac:dyDescent="0.25">
      <c r="A114" s="55"/>
      <c r="B114" s="55"/>
      <c r="C114" s="60" t="s">
        <v>139</v>
      </c>
    </row>
    <row r="115" spans="1:3" ht="15.75" x14ac:dyDescent="0.25">
      <c r="A115" s="55"/>
      <c r="B115" s="55" t="s">
        <v>140</v>
      </c>
      <c r="C115" s="53" t="s">
        <v>141</v>
      </c>
    </row>
    <row r="116" spans="1:3" ht="15.75" x14ac:dyDescent="0.25">
      <c r="A116" s="55"/>
      <c r="B116" s="55" t="s">
        <v>140</v>
      </c>
      <c r="C116" s="53" t="s">
        <v>142</v>
      </c>
    </row>
    <row r="117" spans="1:3" ht="15.75" x14ac:dyDescent="0.25">
      <c r="A117" s="55"/>
      <c r="B117" s="55">
        <v>21105</v>
      </c>
      <c r="C117" s="58" t="s">
        <v>143</v>
      </c>
    </row>
    <row r="118" spans="1:3" ht="15.75" x14ac:dyDescent="0.25">
      <c r="A118" s="55"/>
      <c r="B118" s="55" t="s">
        <v>140</v>
      </c>
      <c r="C118" s="58" t="s">
        <v>144</v>
      </c>
    </row>
    <row r="119" spans="1:3" ht="15.75" x14ac:dyDescent="0.25">
      <c r="A119" s="55"/>
      <c r="C119" s="55"/>
    </row>
    <row r="120" spans="1:3" ht="15.75" x14ac:dyDescent="0.25">
      <c r="A120" s="55"/>
      <c r="B120" s="55"/>
      <c r="C120" s="53" t="s">
        <v>145</v>
      </c>
    </row>
    <row r="121" spans="1:3" ht="15.75" x14ac:dyDescent="0.25">
      <c r="A121" s="55"/>
      <c r="B121" s="55">
        <v>21104</v>
      </c>
      <c r="C121" s="58" t="s">
        <v>146</v>
      </c>
    </row>
    <row r="122" spans="1:3" ht="15.75" x14ac:dyDescent="0.25">
      <c r="A122" s="55"/>
      <c r="B122" s="55">
        <v>21104</v>
      </c>
      <c r="C122" s="58" t="s">
        <v>147</v>
      </c>
    </row>
    <row r="123" spans="1:3" ht="15.75" x14ac:dyDescent="0.25">
      <c r="A123" s="55"/>
      <c r="B123" s="55">
        <v>21104</v>
      </c>
      <c r="C123" s="58" t="s">
        <v>148</v>
      </c>
    </row>
    <row r="124" spans="1:3" ht="15.75" x14ac:dyDescent="0.25">
      <c r="A124" s="55"/>
      <c r="C124" s="55"/>
    </row>
    <row r="125" spans="1:3" ht="15.75" x14ac:dyDescent="0.25">
      <c r="A125" s="55"/>
      <c r="B125" s="55"/>
      <c r="C125" s="53" t="s">
        <v>149</v>
      </c>
    </row>
    <row r="126" spans="1:3" ht="15.75" x14ac:dyDescent="0.25">
      <c r="A126" s="55"/>
      <c r="B126" s="55">
        <v>21104</v>
      </c>
      <c r="C126" s="58" t="s">
        <v>150</v>
      </c>
    </row>
    <row r="127" spans="1:3" ht="15.75" x14ac:dyDescent="0.25">
      <c r="A127" s="55"/>
      <c r="B127" s="55">
        <v>21104</v>
      </c>
      <c r="C127" s="58" t="s">
        <v>151</v>
      </c>
    </row>
    <row r="128" spans="1:3" ht="15.75" x14ac:dyDescent="0.25">
      <c r="A128" s="55"/>
      <c r="B128" s="55">
        <v>21104</v>
      </c>
      <c r="C128" s="58" t="s">
        <v>152</v>
      </c>
    </row>
    <row r="129" spans="1:3" ht="15.75" x14ac:dyDescent="0.25">
      <c r="A129" s="55"/>
      <c r="B129" s="55">
        <v>22106</v>
      </c>
      <c r="C129" s="58" t="s">
        <v>153</v>
      </c>
    </row>
    <row r="130" spans="1:3" ht="15.75" x14ac:dyDescent="0.25">
      <c r="A130" s="55"/>
      <c r="B130" s="55">
        <v>21104</v>
      </c>
      <c r="C130" s="58" t="s">
        <v>154</v>
      </c>
    </row>
    <row r="131" spans="1:3" ht="15.75" x14ac:dyDescent="0.25">
      <c r="A131" s="55"/>
      <c r="C131" s="55"/>
    </row>
    <row r="132" spans="1:3" ht="15.75" x14ac:dyDescent="0.25">
      <c r="A132" s="55"/>
      <c r="B132" s="55"/>
      <c r="C132" s="53" t="s">
        <v>155</v>
      </c>
    </row>
    <row r="133" spans="1:3" ht="15.75" x14ac:dyDescent="0.25">
      <c r="A133" s="55"/>
      <c r="B133" s="55">
        <v>22110</v>
      </c>
      <c r="C133" s="53" t="s">
        <v>156</v>
      </c>
    </row>
    <row r="134" spans="1:3" ht="15.75" x14ac:dyDescent="0.25">
      <c r="A134" s="55"/>
      <c r="B134" s="55">
        <v>22112</v>
      </c>
      <c r="C134" s="58" t="s">
        <v>157</v>
      </c>
    </row>
    <row r="135" spans="1:3" ht="15.75" x14ac:dyDescent="0.25">
      <c r="A135" s="55"/>
      <c r="B135" s="55">
        <v>22113</v>
      </c>
      <c r="C135" s="58" t="s">
        <v>158</v>
      </c>
    </row>
    <row r="136" spans="1:3" ht="15.75" x14ac:dyDescent="0.25">
      <c r="A136" s="55"/>
      <c r="B136" s="55">
        <v>22113</v>
      </c>
      <c r="C136" s="53" t="s">
        <v>189</v>
      </c>
    </row>
    <row r="137" spans="1:3" ht="15.75" x14ac:dyDescent="0.25">
      <c r="A137" s="55"/>
      <c r="C137" s="55"/>
    </row>
    <row r="138" spans="1:3" ht="15.75" x14ac:dyDescent="0.25">
      <c r="A138" s="55"/>
      <c r="B138" s="55"/>
      <c r="C138" s="53" t="s">
        <v>159</v>
      </c>
    </row>
    <row r="139" spans="1:3" ht="15.75" x14ac:dyDescent="0.25">
      <c r="A139" s="55"/>
      <c r="B139" s="55">
        <v>22110</v>
      </c>
      <c r="C139" s="59" t="s">
        <v>188</v>
      </c>
    </row>
    <row r="140" spans="1:3" ht="15.75" x14ac:dyDescent="0.25">
      <c r="A140" s="55"/>
      <c r="B140" s="55">
        <v>22110</v>
      </c>
      <c r="C140" s="58" t="s">
        <v>160</v>
      </c>
    </row>
    <row r="141" spans="1:3" ht="15.75" x14ac:dyDescent="0.25">
      <c r="A141" s="55"/>
      <c r="C141" s="55"/>
    </row>
    <row r="142" spans="1:3" ht="15.75" x14ac:dyDescent="0.25">
      <c r="A142" s="55"/>
      <c r="B142" s="55"/>
      <c r="C142" s="55" t="s">
        <v>161</v>
      </c>
    </row>
    <row r="143" spans="1:3" ht="15.75" x14ac:dyDescent="0.25">
      <c r="A143" s="55"/>
      <c r="B143" s="55">
        <v>31105</v>
      </c>
      <c r="C143" s="58" t="s">
        <v>162</v>
      </c>
    </row>
    <row r="144" spans="1:3" ht="15.75" x14ac:dyDescent="0.25">
      <c r="A144" s="55"/>
      <c r="B144" s="55">
        <v>31105</v>
      </c>
      <c r="C144" s="58" t="s">
        <v>163</v>
      </c>
    </row>
    <row r="145" spans="1:3" ht="15.75" x14ac:dyDescent="0.25">
      <c r="A145" s="55"/>
      <c r="B145" s="55">
        <v>21104</v>
      </c>
      <c r="C145" s="58" t="s">
        <v>164</v>
      </c>
    </row>
    <row r="146" spans="1:3" ht="15.75" x14ac:dyDescent="0.25">
      <c r="A146" s="55"/>
      <c r="C146" s="55"/>
    </row>
    <row r="147" spans="1:3" ht="15.75" x14ac:dyDescent="0.25">
      <c r="A147" s="55"/>
      <c r="B147" s="55"/>
      <c r="C147" s="53" t="s">
        <v>165</v>
      </c>
    </row>
    <row r="148" spans="1:3" ht="15.75" x14ac:dyDescent="0.25">
      <c r="A148" s="55"/>
      <c r="B148" s="55">
        <v>22110</v>
      </c>
      <c r="C148" s="53" t="s">
        <v>166</v>
      </c>
    </row>
    <row r="149" spans="1:3" ht="15.75" x14ac:dyDescent="0.25">
      <c r="A149" s="55"/>
      <c r="C149" s="55"/>
    </row>
    <row r="150" spans="1:3" ht="15.75" x14ac:dyDescent="0.25">
      <c r="A150" s="55"/>
      <c r="B150" s="55"/>
      <c r="C150" s="53" t="s">
        <v>167</v>
      </c>
    </row>
    <row r="151" spans="1:3" ht="15.75" x14ac:dyDescent="0.25">
      <c r="A151" s="55"/>
      <c r="B151" s="55">
        <v>22103</v>
      </c>
      <c r="C151" s="58" t="s">
        <v>168</v>
      </c>
    </row>
    <row r="152" spans="1:3" ht="15.75" x14ac:dyDescent="0.25">
      <c r="A152" s="55"/>
      <c r="C152" s="55"/>
    </row>
    <row r="153" spans="1:3" ht="15.75" x14ac:dyDescent="0.25">
      <c r="A153" s="55"/>
      <c r="B153" s="55"/>
      <c r="C153" s="53" t="s">
        <v>169</v>
      </c>
    </row>
    <row r="154" spans="1:3" ht="15.75" x14ac:dyDescent="0.25">
      <c r="A154" s="55"/>
      <c r="B154" s="55">
        <v>22112</v>
      </c>
      <c r="C154" s="58" t="s">
        <v>170</v>
      </c>
    </row>
    <row r="155" spans="1:3" ht="15.75" x14ac:dyDescent="0.25">
      <c r="A155" s="55"/>
      <c r="B155" s="50">
        <v>26401</v>
      </c>
      <c r="C155" s="58" t="s">
        <v>171</v>
      </c>
    </row>
    <row r="156" spans="1:3" ht="15.75" x14ac:dyDescent="0.25">
      <c r="A156" s="55"/>
      <c r="B156" s="50">
        <v>26401</v>
      </c>
      <c r="C156" s="58" t="s">
        <v>172</v>
      </c>
    </row>
    <row r="157" spans="1:3" ht="15.75" x14ac:dyDescent="0.25">
      <c r="A157" s="55"/>
      <c r="C157" s="55"/>
    </row>
    <row r="158" spans="1:3" ht="15.75" x14ac:dyDescent="0.25">
      <c r="A158" s="55"/>
      <c r="B158" s="55"/>
      <c r="C158" s="53" t="s">
        <v>173</v>
      </c>
    </row>
    <row r="159" spans="1:3" ht="15.75" x14ac:dyDescent="0.25">
      <c r="A159" s="55"/>
      <c r="B159" s="55" t="s">
        <v>174</v>
      </c>
      <c r="C159" s="53" t="s">
        <v>175</v>
      </c>
    </row>
    <row r="160" spans="1:3" ht="15.75" x14ac:dyDescent="0.25">
      <c r="A160" s="55"/>
      <c r="B160" s="55" t="s">
        <v>174</v>
      </c>
      <c r="C160" s="53" t="s">
        <v>176</v>
      </c>
    </row>
    <row r="161" spans="1:5" ht="15.75" x14ac:dyDescent="0.25">
      <c r="A161" s="55"/>
      <c r="B161" s="55">
        <v>22106</v>
      </c>
      <c r="C161" s="53" t="s">
        <v>177</v>
      </c>
    </row>
    <row r="162" spans="1:5" ht="15.75" x14ac:dyDescent="0.25">
      <c r="A162" s="55"/>
      <c r="C162" s="53"/>
    </row>
    <row r="163" spans="1:5" ht="15.75" x14ac:dyDescent="0.25">
      <c r="A163" s="55"/>
      <c r="B163" s="55"/>
      <c r="C163" s="53" t="s">
        <v>178</v>
      </c>
    </row>
    <row r="164" spans="1:5" ht="15.75" x14ac:dyDescent="0.25">
      <c r="A164" s="55"/>
      <c r="B164" s="55" t="s">
        <v>179</v>
      </c>
      <c r="C164" s="53" t="s">
        <v>180</v>
      </c>
    </row>
    <row r="165" spans="1:5" ht="15.75" x14ac:dyDescent="0.25">
      <c r="A165" s="55"/>
      <c r="C165" s="55"/>
    </row>
    <row r="166" spans="1:5" ht="15.75" x14ac:dyDescent="0.25">
      <c r="A166" s="55"/>
      <c r="B166" s="55"/>
      <c r="C166" s="53" t="s">
        <v>181</v>
      </c>
    </row>
    <row r="167" spans="1:5" ht="15.75" x14ac:dyDescent="0.25">
      <c r="A167" s="55"/>
      <c r="B167" s="55">
        <v>22110</v>
      </c>
      <c r="C167" s="58" t="s">
        <v>182</v>
      </c>
    </row>
    <row r="168" spans="1:5" ht="15.75" x14ac:dyDescent="0.25">
      <c r="A168" s="55"/>
      <c r="C168" s="55"/>
    </row>
    <row r="169" spans="1:5" ht="15.75" x14ac:dyDescent="0.25">
      <c r="A169" s="55"/>
      <c r="B169" s="55"/>
      <c r="C169" s="53" t="s">
        <v>183</v>
      </c>
    </row>
    <row r="170" spans="1:5" ht="15.75" x14ac:dyDescent="0.25">
      <c r="A170" s="55"/>
      <c r="B170" s="55" t="s">
        <v>184</v>
      </c>
      <c r="C170" s="58" t="s">
        <v>185</v>
      </c>
    </row>
    <row r="171" spans="1:5" ht="15.75" x14ac:dyDescent="0.25">
      <c r="A171" s="55"/>
      <c r="C171" s="55"/>
    </row>
    <row r="172" spans="1:5" ht="15.75" x14ac:dyDescent="0.25">
      <c r="A172" s="55"/>
      <c r="B172" s="55"/>
      <c r="C172" s="53" t="s">
        <v>186</v>
      </c>
    </row>
    <row r="173" spans="1:5" ht="15.75" x14ac:dyDescent="0.25">
      <c r="A173" s="55"/>
      <c r="B173" s="55"/>
    </row>
    <row r="175" spans="1:5" x14ac:dyDescent="0.25">
      <c r="C175" s="73" t="s">
        <v>347</v>
      </c>
    </row>
    <row r="176" spans="1:5" x14ac:dyDescent="0.25">
      <c r="A176" s="75" t="s">
        <v>93</v>
      </c>
      <c r="B176" s="75">
        <v>21104</v>
      </c>
      <c r="C176" s="76" t="s">
        <v>348</v>
      </c>
      <c r="D176" s="74"/>
      <c r="E176" s="11">
        <v>9146.67</v>
      </c>
    </row>
    <row r="177" spans="1:4" x14ac:dyDescent="0.25">
      <c r="A177" s="75" t="s">
        <v>351</v>
      </c>
      <c r="B177" s="75">
        <v>21104</v>
      </c>
      <c r="C177" s="76" t="s">
        <v>349</v>
      </c>
      <c r="D177" s="74"/>
    </row>
    <row r="178" spans="1:4" x14ac:dyDescent="0.25">
      <c r="A178" s="75"/>
      <c r="B178" s="75"/>
      <c r="C178" s="76"/>
      <c r="D178" s="74"/>
    </row>
    <row r="179" spans="1:4" x14ac:dyDescent="0.25">
      <c r="A179" s="75" t="s">
        <v>346</v>
      </c>
      <c r="B179" s="75">
        <v>21105</v>
      </c>
      <c r="C179" s="76" t="s">
        <v>350</v>
      </c>
      <c r="D179" s="74"/>
    </row>
    <row r="180" spans="1:4" x14ac:dyDescent="0.25">
      <c r="C180" s="76"/>
      <c r="D180" s="74"/>
    </row>
    <row r="181" spans="1:4" x14ac:dyDescent="0.25">
      <c r="A181" s="75"/>
      <c r="B181" s="75"/>
      <c r="D181" s="74"/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5" workbookViewId="0">
      <selection activeCell="B6" sqref="B6:B7"/>
    </sheetView>
  </sheetViews>
  <sheetFormatPr defaultRowHeight="15" x14ac:dyDescent="0.25"/>
  <cols>
    <col min="1" max="1" width="14.28515625" bestFit="1" customWidth="1"/>
    <col min="2" max="2" width="92.5703125" bestFit="1" customWidth="1"/>
  </cols>
  <sheetData>
    <row r="3" spans="1:2" ht="21" x14ac:dyDescent="0.35">
      <c r="A3" s="61" t="s">
        <v>193</v>
      </c>
      <c r="B3" s="61" t="s">
        <v>194</v>
      </c>
    </row>
    <row r="4" spans="1:2" ht="21" x14ac:dyDescent="0.35">
      <c r="A4" s="62"/>
      <c r="B4" s="62"/>
    </row>
    <row r="5" spans="1:2" ht="20.25" x14ac:dyDescent="0.3">
      <c r="A5" s="63">
        <v>21105</v>
      </c>
      <c r="B5" s="64" t="s">
        <v>195</v>
      </c>
    </row>
    <row r="6" spans="1:2" ht="20.25" x14ac:dyDescent="0.3">
      <c r="A6" s="63">
        <v>22112</v>
      </c>
      <c r="B6" s="64" t="s">
        <v>196</v>
      </c>
    </row>
    <row r="7" spans="1:2" ht="20.25" x14ac:dyDescent="0.3">
      <c r="A7" s="63">
        <v>22111</v>
      </c>
      <c r="B7" s="64" t="s">
        <v>197</v>
      </c>
    </row>
    <row r="8" spans="1:2" ht="20.25" x14ac:dyDescent="0.3">
      <c r="A8" s="63">
        <v>21105</v>
      </c>
      <c r="B8" s="64" t="s">
        <v>195</v>
      </c>
    </row>
    <row r="9" spans="1:2" ht="20.25" x14ac:dyDescent="0.3">
      <c r="A9" s="63">
        <v>22108</v>
      </c>
      <c r="B9" s="64" t="s">
        <v>198</v>
      </c>
    </row>
    <row r="10" spans="1:2" ht="21" x14ac:dyDescent="0.35">
      <c r="A10" s="63"/>
      <c r="B10" s="62"/>
    </row>
    <row r="11" spans="1:2" ht="20.25" x14ac:dyDescent="0.3">
      <c r="A11" s="63">
        <v>22202</v>
      </c>
      <c r="B11" s="64" t="s">
        <v>199</v>
      </c>
    </row>
    <row r="12" spans="1:2" ht="20.25" x14ac:dyDescent="0.3">
      <c r="A12" s="63">
        <v>22202</v>
      </c>
      <c r="B12" s="64" t="s">
        <v>199</v>
      </c>
    </row>
    <row r="13" spans="1:2" ht="20.25" x14ac:dyDescent="0.3">
      <c r="A13" s="63">
        <v>22201</v>
      </c>
      <c r="B13" s="64" t="s">
        <v>200</v>
      </c>
    </row>
    <row r="14" spans="1:2" ht="21" x14ac:dyDescent="0.35">
      <c r="A14" s="63"/>
      <c r="B14" s="62"/>
    </row>
    <row r="15" spans="1:2" ht="20.25" x14ac:dyDescent="0.3">
      <c r="A15" s="63">
        <v>22106</v>
      </c>
      <c r="B15" s="64" t="s">
        <v>201</v>
      </c>
    </row>
    <row r="16" spans="1:2" ht="20.25" x14ac:dyDescent="0.3">
      <c r="A16" s="63">
        <v>22103</v>
      </c>
      <c r="B16" s="64" t="s">
        <v>202</v>
      </c>
    </row>
    <row r="17" spans="1:2" ht="21" x14ac:dyDescent="0.35">
      <c r="A17" s="63"/>
      <c r="B17" s="62"/>
    </row>
    <row r="18" spans="1:2" ht="20.25" x14ac:dyDescent="0.3">
      <c r="A18" s="63">
        <v>22103</v>
      </c>
      <c r="B18" s="64" t="s">
        <v>202</v>
      </c>
    </row>
    <row r="19" spans="1:2" ht="20.25" x14ac:dyDescent="0.3">
      <c r="A19" s="63">
        <v>22104</v>
      </c>
      <c r="B19" s="63" t="s">
        <v>203</v>
      </c>
    </row>
    <row r="20" spans="1:2" ht="21" x14ac:dyDescent="0.35">
      <c r="A20" s="63"/>
      <c r="B20" s="62"/>
    </row>
    <row r="21" spans="1:2" ht="21" x14ac:dyDescent="0.35">
      <c r="A21" s="63">
        <v>22102</v>
      </c>
      <c r="B21" s="62" t="s">
        <v>204</v>
      </c>
    </row>
    <row r="22" spans="1:2" ht="20.25" x14ac:dyDescent="0.3">
      <c r="A22" s="63">
        <v>22101</v>
      </c>
      <c r="B22" s="64" t="s">
        <v>205</v>
      </c>
    </row>
    <row r="23" spans="1:2" ht="20.25" x14ac:dyDescent="0.3">
      <c r="A23" s="65">
        <v>21103</v>
      </c>
      <c r="B23" s="66" t="s">
        <v>206</v>
      </c>
    </row>
    <row r="24" spans="1:2" ht="20.25" x14ac:dyDescent="0.3">
      <c r="A24" s="65">
        <v>21103</v>
      </c>
      <c r="B24" s="66" t="s">
        <v>206</v>
      </c>
    </row>
    <row r="25" spans="1:2" ht="20.25" x14ac:dyDescent="0.3">
      <c r="A25" s="63">
        <v>22106</v>
      </c>
      <c r="B25" s="64" t="s">
        <v>201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16" workbookViewId="0">
      <selection activeCell="E3" sqref="E3:E32"/>
    </sheetView>
  </sheetViews>
  <sheetFormatPr defaultRowHeight="15" x14ac:dyDescent="0.25"/>
  <cols>
    <col min="1" max="1" width="11.7109375" customWidth="1"/>
    <col min="2" max="2" width="42" customWidth="1"/>
    <col min="3" max="3" width="17" customWidth="1"/>
    <col min="4" max="4" width="13.28515625" customWidth="1"/>
    <col min="5" max="5" width="13.140625" customWidth="1"/>
    <col min="7" max="8" width="12.28515625" bestFit="1" customWidth="1"/>
  </cols>
  <sheetData>
    <row r="1" spans="1:8" ht="20.100000000000001" customHeight="1" x14ac:dyDescent="0.4">
      <c r="B1" s="107" t="s">
        <v>738</v>
      </c>
      <c r="E1">
        <v>2</v>
      </c>
    </row>
    <row r="2" spans="1:8" ht="20.100000000000001" customHeight="1" x14ac:dyDescent="0.35">
      <c r="B2" s="198" t="s">
        <v>739</v>
      </c>
    </row>
    <row r="3" spans="1:8" ht="60" customHeight="1" x14ac:dyDescent="0.25">
      <c r="A3" s="84" t="s">
        <v>342</v>
      </c>
      <c r="B3" s="71" t="s">
        <v>334</v>
      </c>
      <c r="C3" s="119" t="s">
        <v>703</v>
      </c>
      <c r="D3" s="119" t="s">
        <v>701</v>
      </c>
      <c r="E3" s="104" t="s">
        <v>700</v>
      </c>
    </row>
    <row r="4" spans="1:8" ht="21.95" customHeight="1" x14ac:dyDescent="0.25">
      <c r="A4" s="71">
        <v>111</v>
      </c>
      <c r="B4" s="71" t="s">
        <v>477</v>
      </c>
      <c r="C4" s="147">
        <v>0</v>
      </c>
      <c r="D4" s="147">
        <f>E4*12</f>
        <v>0</v>
      </c>
      <c r="E4" s="89">
        <v>0</v>
      </c>
    </row>
    <row r="5" spans="1:8" ht="21.95" customHeight="1" x14ac:dyDescent="0.25">
      <c r="A5" s="12">
        <v>11101</v>
      </c>
      <c r="B5" s="12" t="s">
        <v>274</v>
      </c>
      <c r="C5" s="83">
        <v>0</v>
      </c>
      <c r="D5" s="147">
        <f>E5*12</f>
        <v>0</v>
      </c>
      <c r="E5" s="89">
        <v>0</v>
      </c>
    </row>
    <row r="6" spans="1:8" ht="21.95" customHeight="1" x14ac:dyDescent="0.25">
      <c r="A6" s="12">
        <v>11102</v>
      </c>
      <c r="B6" s="12" t="s">
        <v>276</v>
      </c>
      <c r="C6" s="83">
        <v>0</v>
      </c>
      <c r="D6" s="147">
        <f>E6*12</f>
        <v>0</v>
      </c>
      <c r="E6" s="89">
        <v>0</v>
      </c>
    </row>
    <row r="7" spans="1:8" ht="21.95" customHeight="1" x14ac:dyDescent="0.25">
      <c r="A7" s="71">
        <v>112</v>
      </c>
      <c r="B7" s="71" t="s">
        <v>324</v>
      </c>
      <c r="C7" s="91">
        <f>SUM(C8:C9)</f>
        <v>1607110</v>
      </c>
      <c r="D7" s="91">
        <f>SUM(D8:D9)</f>
        <v>2012172</v>
      </c>
      <c r="E7" s="91">
        <v>167681</v>
      </c>
    </row>
    <row r="8" spans="1:8" ht="21.95" customHeight="1" x14ac:dyDescent="0.25">
      <c r="A8" s="12">
        <v>11201</v>
      </c>
      <c r="B8" s="12" t="s">
        <v>475</v>
      </c>
      <c r="C8" s="89">
        <v>647110</v>
      </c>
      <c r="D8" s="89">
        <f t="shared" ref="D8:D13" si="0">E8*12</f>
        <v>692172</v>
      </c>
      <c r="E8" s="89">
        <v>57681</v>
      </c>
      <c r="G8" s="90"/>
      <c r="H8" s="90"/>
    </row>
    <row r="9" spans="1:8" ht="21.95" customHeight="1" x14ac:dyDescent="0.25">
      <c r="A9" s="12">
        <v>11202</v>
      </c>
      <c r="B9" s="12" t="s">
        <v>524</v>
      </c>
      <c r="C9" s="89">
        <v>960000</v>
      </c>
      <c r="D9" s="89">
        <f t="shared" si="0"/>
        <v>1320000</v>
      </c>
      <c r="E9" s="89">
        <v>110000</v>
      </c>
      <c r="G9" s="90"/>
      <c r="H9" s="90"/>
    </row>
    <row r="10" spans="1:8" ht="21.95" customHeight="1" x14ac:dyDescent="0.25">
      <c r="A10" s="71">
        <v>113</v>
      </c>
      <c r="B10" s="71" t="s">
        <v>340</v>
      </c>
      <c r="C10" s="89">
        <v>0</v>
      </c>
      <c r="D10" s="89">
        <f>SUM(D11:D13)</f>
        <v>24000</v>
      </c>
      <c r="E10" s="89">
        <f>SUM(E11:E13)</f>
        <v>2000</v>
      </c>
      <c r="G10" s="90"/>
      <c r="H10" s="90"/>
    </row>
    <row r="11" spans="1:8" ht="21.95" customHeight="1" x14ac:dyDescent="0.25">
      <c r="A11" s="12">
        <v>11301</v>
      </c>
      <c r="B11" s="12" t="s">
        <v>326</v>
      </c>
      <c r="C11" s="89">
        <v>0</v>
      </c>
      <c r="D11" s="89">
        <f>E11*12</f>
        <v>24000</v>
      </c>
      <c r="E11" s="89">
        <v>2000</v>
      </c>
      <c r="G11" s="90"/>
      <c r="H11" s="90"/>
    </row>
    <row r="12" spans="1:8" ht="21.95" customHeight="1" x14ac:dyDescent="0.25">
      <c r="A12" s="12">
        <v>11302</v>
      </c>
      <c r="B12" s="12" t="s">
        <v>325</v>
      </c>
      <c r="C12" s="89">
        <v>0</v>
      </c>
      <c r="D12" s="89">
        <f t="shared" si="0"/>
        <v>0</v>
      </c>
      <c r="E12" s="89">
        <v>0</v>
      </c>
      <c r="G12" s="90"/>
      <c r="H12" s="90"/>
    </row>
    <row r="13" spans="1:8" ht="21.95" customHeight="1" x14ac:dyDescent="0.25">
      <c r="A13" s="12">
        <v>11304</v>
      </c>
      <c r="B13" s="12" t="s">
        <v>327</v>
      </c>
      <c r="C13" s="89">
        <v>0</v>
      </c>
      <c r="D13" s="89">
        <f t="shared" si="0"/>
        <v>0</v>
      </c>
      <c r="E13" s="89">
        <v>0</v>
      </c>
      <c r="G13" s="90"/>
      <c r="H13" s="90"/>
    </row>
    <row r="14" spans="1:8" ht="21.95" customHeight="1" x14ac:dyDescent="0.25">
      <c r="A14" s="71">
        <v>114</v>
      </c>
      <c r="B14" s="71" t="s">
        <v>329</v>
      </c>
      <c r="C14" s="91">
        <f>C15+C21+C25+C42</f>
        <v>12179916</v>
      </c>
      <c r="D14" s="91">
        <f>D15+D21+D25+D42</f>
        <v>13941516</v>
      </c>
      <c r="E14" s="91">
        <v>1056276</v>
      </c>
      <c r="H14" s="90"/>
    </row>
    <row r="15" spans="1:8" ht="21.95" customHeight="1" x14ac:dyDescent="0.25">
      <c r="A15" s="71">
        <v>11401</v>
      </c>
      <c r="B15" s="71" t="s">
        <v>478</v>
      </c>
      <c r="C15" s="91">
        <f>SUM(C16:C20)</f>
        <v>6145272</v>
      </c>
      <c r="D15" s="91">
        <f>SUM(D16:D20)</f>
        <v>6241404</v>
      </c>
      <c r="E15" s="91">
        <f>SUM(E16:E20)</f>
        <v>520117</v>
      </c>
      <c r="H15" s="90"/>
    </row>
    <row r="16" spans="1:8" ht="21.95" customHeight="1" x14ac:dyDescent="0.25">
      <c r="A16" s="12">
        <v>114011</v>
      </c>
      <c r="B16" s="12" t="s">
        <v>489</v>
      </c>
      <c r="C16" s="89">
        <v>3240000</v>
      </c>
      <c r="D16" s="89">
        <f>E16*12</f>
        <v>3102288</v>
      </c>
      <c r="E16" s="155">
        <v>258524</v>
      </c>
      <c r="G16" s="90"/>
      <c r="H16" s="90"/>
    </row>
    <row r="17" spans="1:8" ht="21.95" customHeight="1" x14ac:dyDescent="0.25">
      <c r="A17" s="12">
        <v>114012</v>
      </c>
      <c r="B17" s="12" t="s">
        <v>479</v>
      </c>
      <c r="C17" s="89">
        <v>0</v>
      </c>
      <c r="D17" s="89">
        <f>E17*12</f>
        <v>0</v>
      </c>
      <c r="E17" s="155">
        <v>0</v>
      </c>
      <c r="G17" s="90"/>
      <c r="H17" s="90"/>
    </row>
    <row r="18" spans="1:8" ht="21.95" customHeight="1" x14ac:dyDescent="0.25">
      <c r="A18" s="12">
        <v>114013</v>
      </c>
      <c r="B18" s="12" t="s">
        <v>258</v>
      </c>
      <c r="C18" s="89">
        <v>698316</v>
      </c>
      <c r="D18" s="89">
        <f>E18*12</f>
        <v>698316</v>
      </c>
      <c r="E18" s="155">
        <v>58193</v>
      </c>
      <c r="G18" s="90"/>
      <c r="H18" s="90"/>
    </row>
    <row r="19" spans="1:8" ht="21.95" customHeight="1" x14ac:dyDescent="0.25">
      <c r="A19" s="12">
        <v>114014</v>
      </c>
      <c r="B19" s="12" t="s">
        <v>263</v>
      </c>
      <c r="C19" s="89">
        <v>46956</v>
      </c>
      <c r="D19" s="89">
        <f>E19*12</f>
        <v>48000</v>
      </c>
      <c r="E19" s="155">
        <v>4000</v>
      </c>
      <c r="G19" s="90"/>
      <c r="H19" s="90"/>
    </row>
    <row r="20" spans="1:8" ht="21.95" customHeight="1" x14ac:dyDescent="0.25">
      <c r="A20" s="12">
        <v>114015</v>
      </c>
      <c r="B20" s="12" t="s">
        <v>256</v>
      </c>
      <c r="C20" s="89">
        <v>2160000</v>
      </c>
      <c r="D20" s="89">
        <f>E20*12</f>
        <v>2392800</v>
      </c>
      <c r="E20" s="155">
        <v>199400</v>
      </c>
      <c r="G20" s="90"/>
      <c r="H20" s="90"/>
    </row>
    <row r="21" spans="1:8" ht="21.95" customHeight="1" x14ac:dyDescent="0.25">
      <c r="A21" s="71">
        <v>11402</v>
      </c>
      <c r="B21" s="71" t="s">
        <v>480</v>
      </c>
      <c r="C21" s="91">
        <f>SUM(C22:C24)</f>
        <v>74472</v>
      </c>
      <c r="D21" s="91">
        <f>SUM(D22:D24)</f>
        <v>74472</v>
      </c>
      <c r="E21" s="91">
        <f>SUM(E22:E24)</f>
        <v>6206</v>
      </c>
      <c r="H21" s="90"/>
    </row>
    <row r="22" spans="1:8" ht="21.95" customHeight="1" x14ac:dyDescent="0.25">
      <c r="A22" s="12">
        <v>114021</v>
      </c>
      <c r="B22" s="12" t="s">
        <v>269</v>
      </c>
      <c r="C22" s="89">
        <v>10200</v>
      </c>
      <c r="D22" s="89">
        <f>E22*12</f>
        <v>10200</v>
      </c>
      <c r="E22" s="155">
        <v>850</v>
      </c>
      <c r="G22" s="90"/>
      <c r="H22" s="90"/>
    </row>
    <row r="23" spans="1:8" ht="21.95" customHeight="1" x14ac:dyDescent="0.25">
      <c r="A23" s="12">
        <v>114022</v>
      </c>
      <c r="B23" s="12" t="s">
        <v>301</v>
      </c>
      <c r="C23" s="89">
        <v>37956</v>
      </c>
      <c r="D23" s="89">
        <f>E23*12</f>
        <v>37956</v>
      </c>
      <c r="E23" s="155">
        <v>3163</v>
      </c>
      <c r="G23" s="90"/>
      <c r="H23" s="90"/>
    </row>
    <row r="24" spans="1:8" ht="21.95" customHeight="1" x14ac:dyDescent="0.25">
      <c r="A24" s="12">
        <v>114023</v>
      </c>
      <c r="B24" s="12" t="s">
        <v>303</v>
      </c>
      <c r="C24" s="89">
        <v>26316</v>
      </c>
      <c r="D24" s="89">
        <f>E24*12</f>
        <v>26316</v>
      </c>
      <c r="E24" s="155">
        <v>2193</v>
      </c>
      <c r="G24" s="90"/>
      <c r="H24" s="90"/>
    </row>
    <row r="25" spans="1:8" ht="21.95" customHeight="1" x14ac:dyDescent="0.25">
      <c r="A25" s="71">
        <v>11403</v>
      </c>
      <c r="B25" s="71" t="s">
        <v>481</v>
      </c>
      <c r="C25" s="91">
        <f>SUM(C26:C38)</f>
        <v>4986936</v>
      </c>
      <c r="D25" s="91">
        <f>SUM(D26:D38)</f>
        <v>5561928</v>
      </c>
      <c r="E25" s="91">
        <f>D25/12</f>
        <v>463494</v>
      </c>
      <c r="H25" s="90"/>
    </row>
    <row r="26" spans="1:8" ht="21.95" customHeight="1" x14ac:dyDescent="0.25">
      <c r="A26" s="12">
        <v>114031</v>
      </c>
      <c r="B26" s="12" t="s">
        <v>250</v>
      </c>
      <c r="C26" s="89">
        <v>103224</v>
      </c>
      <c r="D26" s="89">
        <f>E26*12</f>
        <v>162000</v>
      </c>
      <c r="E26" s="155">
        <v>13500</v>
      </c>
      <c r="G26" s="90"/>
      <c r="H26" s="90"/>
    </row>
    <row r="27" spans="1:8" ht="21.95" customHeight="1" x14ac:dyDescent="0.25">
      <c r="A27" s="12">
        <v>114032</v>
      </c>
      <c r="B27" s="12" t="s">
        <v>332</v>
      </c>
      <c r="C27" s="89">
        <v>225672</v>
      </c>
      <c r="D27" s="89">
        <f t="shared" ref="D27:D38" si="1">E27*12</f>
        <v>324000</v>
      </c>
      <c r="E27" s="155">
        <v>27000</v>
      </c>
      <c r="G27" s="90"/>
      <c r="H27" s="90"/>
    </row>
    <row r="28" spans="1:8" ht="21.95" customHeight="1" x14ac:dyDescent="0.25">
      <c r="A28" s="12">
        <v>114033</v>
      </c>
      <c r="B28" s="12" t="s">
        <v>255</v>
      </c>
      <c r="C28" s="89">
        <v>1176000</v>
      </c>
      <c r="D28" s="89">
        <f t="shared" si="1"/>
        <v>1216752</v>
      </c>
      <c r="E28" s="155">
        <v>101396</v>
      </c>
      <c r="G28" s="90"/>
      <c r="H28" s="90"/>
    </row>
    <row r="29" spans="1:8" ht="21.95" customHeight="1" x14ac:dyDescent="0.25">
      <c r="A29" s="12">
        <v>114034</v>
      </c>
      <c r="B29" s="12" t="s">
        <v>289</v>
      </c>
      <c r="C29" s="89">
        <v>294744</v>
      </c>
      <c r="D29" s="89">
        <f t="shared" si="1"/>
        <v>420000</v>
      </c>
      <c r="E29" s="155">
        <v>35000</v>
      </c>
      <c r="G29" s="90"/>
      <c r="H29" s="90"/>
    </row>
    <row r="30" spans="1:8" ht="21.95" customHeight="1" x14ac:dyDescent="0.25">
      <c r="A30" s="12">
        <v>114035</v>
      </c>
      <c r="B30" s="12" t="s">
        <v>294</v>
      </c>
      <c r="C30" s="89">
        <v>0</v>
      </c>
      <c r="D30" s="89">
        <f t="shared" si="1"/>
        <v>0</v>
      </c>
      <c r="E30" s="155">
        <v>0</v>
      </c>
      <c r="G30" s="90"/>
      <c r="H30" s="90"/>
    </row>
    <row r="31" spans="1:8" ht="21.95" customHeight="1" x14ac:dyDescent="0.25">
      <c r="A31" s="12">
        <v>114036</v>
      </c>
      <c r="B31" s="12" t="s">
        <v>296</v>
      </c>
      <c r="C31" s="89">
        <v>1067292</v>
      </c>
      <c r="D31" s="89">
        <f t="shared" si="1"/>
        <v>1225296</v>
      </c>
      <c r="E31" s="155">
        <v>102108</v>
      </c>
      <c r="G31" s="90"/>
      <c r="H31" s="90"/>
    </row>
    <row r="32" spans="1:8" ht="21.95" customHeight="1" x14ac:dyDescent="0.25">
      <c r="A32" s="12">
        <v>114037</v>
      </c>
      <c r="B32" s="12" t="s">
        <v>297</v>
      </c>
      <c r="C32" s="89">
        <v>429624</v>
      </c>
      <c r="D32" s="89">
        <f t="shared" si="1"/>
        <v>429624</v>
      </c>
      <c r="E32" s="155">
        <v>35802</v>
      </c>
      <c r="G32" s="90"/>
      <c r="H32" s="90"/>
    </row>
    <row r="33" spans="1:8" ht="21.95" customHeight="1" x14ac:dyDescent="0.25">
      <c r="A33" s="12">
        <v>114038</v>
      </c>
      <c r="B33" s="12" t="s">
        <v>298</v>
      </c>
      <c r="C33" s="89">
        <v>54564</v>
      </c>
      <c r="D33" s="89">
        <f t="shared" si="1"/>
        <v>64380</v>
      </c>
      <c r="E33" s="155">
        <v>5365</v>
      </c>
      <c r="G33" s="90"/>
      <c r="H33" s="90"/>
    </row>
    <row r="34" spans="1:8" ht="21.95" customHeight="1" x14ac:dyDescent="0.25">
      <c r="A34" s="12">
        <v>114039</v>
      </c>
      <c r="B34" s="12" t="s">
        <v>299</v>
      </c>
      <c r="C34" s="89">
        <v>36000</v>
      </c>
      <c r="D34" s="89">
        <f t="shared" si="1"/>
        <v>36000</v>
      </c>
      <c r="E34" s="155">
        <v>3000</v>
      </c>
      <c r="G34" s="90"/>
      <c r="H34" s="90"/>
    </row>
    <row r="35" spans="1:8" ht="21.95" customHeight="1" x14ac:dyDescent="0.25">
      <c r="A35" s="12">
        <v>114040</v>
      </c>
      <c r="B35" s="12" t="s">
        <v>493</v>
      </c>
      <c r="C35" s="89">
        <v>1199604</v>
      </c>
      <c r="D35" s="89">
        <f t="shared" si="1"/>
        <v>1200000</v>
      </c>
      <c r="E35" s="155">
        <v>100000</v>
      </c>
      <c r="G35" s="90"/>
      <c r="H35" s="90"/>
    </row>
    <row r="36" spans="1:8" ht="21.95" customHeight="1" x14ac:dyDescent="0.25">
      <c r="A36" s="12">
        <v>114041</v>
      </c>
      <c r="B36" s="12" t="s">
        <v>300</v>
      </c>
      <c r="C36" s="89">
        <v>112692</v>
      </c>
      <c r="D36" s="89">
        <f t="shared" si="1"/>
        <v>112692</v>
      </c>
      <c r="E36" s="155">
        <v>9391</v>
      </c>
      <c r="G36" s="90"/>
      <c r="H36" s="90"/>
    </row>
    <row r="37" spans="1:8" ht="21.95" customHeight="1" x14ac:dyDescent="0.25">
      <c r="A37" s="12">
        <v>114042</v>
      </c>
      <c r="B37" s="12" t="s">
        <v>494</v>
      </c>
      <c r="C37" s="89">
        <v>251184</v>
      </c>
      <c r="D37" s="89">
        <f t="shared" si="1"/>
        <v>251184</v>
      </c>
      <c r="E37" s="155">
        <v>20932</v>
      </c>
      <c r="G37" s="90"/>
      <c r="H37" s="90"/>
    </row>
    <row r="38" spans="1:8" ht="21.95" customHeight="1" x14ac:dyDescent="0.25">
      <c r="A38" s="12">
        <v>114043</v>
      </c>
      <c r="B38" s="12" t="s">
        <v>295</v>
      </c>
      <c r="C38" s="89">
        <v>36336</v>
      </c>
      <c r="D38" s="89">
        <f t="shared" si="1"/>
        <v>120000</v>
      </c>
      <c r="E38" s="155">
        <v>10000</v>
      </c>
      <c r="G38" s="90"/>
      <c r="H38" s="90"/>
    </row>
    <row r="39" spans="1:8" ht="21.95" customHeight="1" x14ac:dyDescent="0.25">
      <c r="A39" s="120"/>
      <c r="B39" s="120"/>
      <c r="C39" s="158"/>
      <c r="D39" s="158"/>
      <c r="E39" s="158"/>
      <c r="H39" s="90"/>
    </row>
    <row r="40" spans="1:8" ht="21.95" customHeight="1" x14ac:dyDescent="0.25">
      <c r="A40" s="120"/>
      <c r="B40" s="120"/>
      <c r="C40" s="158"/>
      <c r="D40" s="158"/>
      <c r="E40" s="159" t="s">
        <v>523</v>
      </c>
      <c r="H40" s="90"/>
    </row>
    <row r="41" spans="1:8" ht="60" customHeight="1" x14ac:dyDescent="0.25">
      <c r="A41" s="84" t="s">
        <v>342</v>
      </c>
      <c r="B41" s="71" t="s">
        <v>334</v>
      </c>
      <c r="C41" s="119" t="s">
        <v>703</v>
      </c>
      <c r="D41" s="119" t="s">
        <v>701</v>
      </c>
      <c r="E41" s="104" t="s">
        <v>700</v>
      </c>
      <c r="H41" s="90"/>
    </row>
    <row r="42" spans="1:8" ht="27" customHeight="1" x14ac:dyDescent="0.25">
      <c r="A42" s="71">
        <v>11405</v>
      </c>
      <c r="B42" s="71" t="s">
        <v>341</v>
      </c>
      <c r="C42" s="91">
        <f>SUM(C43:C51)</f>
        <v>973236</v>
      </c>
      <c r="D42" s="91">
        <f>SUM(D43:D51)</f>
        <v>2063712</v>
      </c>
      <c r="E42" s="91">
        <f>D42/12</f>
        <v>171976</v>
      </c>
      <c r="H42" s="90"/>
    </row>
    <row r="43" spans="1:8" ht="27" customHeight="1" x14ac:dyDescent="0.25">
      <c r="A43" s="12">
        <v>114051</v>
      </c>
      <c r="B43" s="12" t="s">
        <v>492</v>
      </c>
      <c r="C43" s="89">
        <v>4728</v>
      </c>
      <c r="D43" s="89">
        <f>E43*12</f>
        <v>12744</v>
      </c>
      <c r="E43" s="155">
        <v>1062</v>
      </c>
      <c r="G43" s="90"/>
      <c r="H43" s="90"/>
    </row>
    <row r="44" spans="1:8" ht="27" customHeight="1" x14ac:dyDescent="0.25">
      <c r="A44" s="12">
        <v>114052</v>
      </c>
      <c r="B44" s="12" t="s">
        <v>482</v>
      </c>
      <c r="C44" s="89">
        <v>600000</v>
      </c>
      <c r="D44" s="89">
        <f t="shared" ref="D44:D51" si="2">E44*12</f>
        <v>1200000</v>
      </c>
      <c r="E44" s="155">
        <v>100000</v>
      </c>
      <c r="G44" s="90"/>
      <c r="H44" s="90"/>
    </row>
    <row r="45" spans="1:8" ht="27" customHeight="1" x14ac:dyDescent="0.25">
      <c r="A45" s="12">
        <v>114053</v>
      </c>
      <c r="B45" s="12" t="s">
        <v>483</v>
      </c>
      <c r="C45" s="89">
        <v>28140</v>
      </c>
      <c r="D45" s="89">
        <f t="shared" si="2"/>
        <v>459000</v>
      </c>
      <c r="E45" s="155">
        <v>38250</v>
      </c>
      <c r="G45" s="90"/>
      <c r="H45" s="90"/>
    </row>
    <row r="46" spans="1:8" ht="27" customHeight="1" x14ac:dyDescent="0.25">
      <c r="A46" s="12">
        <v>114054</v>
      </c>
      <c r="B46" s="12" t="s">
        <v>742</v>
      </c>
      <c r="C46" s="89">
        <v>1800</v>
      </c>
      <c r="D46" s="89">
        <f t="shared" si="2"/>
        <v>53400</v>
      </c>
      <c r="E46" s="155">
        <v>4450</v>
      </c>
      <c r="G46" s="90"/>
      <c r="H46" s="90"/>
    </row>
    <row r="47" spans="1:8" ht="27" customHeight="1" x14ac:dyDescent="0.25">
      <c r="A47" s="12">
        <v>114055</v>
      </c>
      <c r="B47" s="12" t="s">
        <v>484</v>
      </c>
      <c r="C47" s="89">
        <v>0</v>
      </c>
      <c r="D47" s="89">
        <f t="shared" si="2"/>
        <v>0</v>
      </c>
      <c r="E47" s="155">
        <v>0</v>
      </c>
      <c r="G47" s="90"/>
      <c r="H47" s="90"/>
    </row>
    <row r="48" spans="1:8" ht="27" customHeight="1" x14ac:dyDescent="0.25">
      <c r="A48" s="12">
        <v>114056</v>
      </c>
      <c r="B48" s="12" t="s">
        <v>490</v>
      </c>
      <c r="C48" s="89">
        <v>232332</v>
      </c>
      <c r="D48" s="89">
        <f t="shared" si="2"/>
        <v>232332</v>
      </c>
      <c r="E48" s="155">
        <v>19361</v>
      </c>
      <c r="G48" s="90"/>
      <c r="H48" s="90"/>
    </row>
    <row r="49" spans="1:8" ht="27" customHeight="1" x14ac:dyDescent="0.25">
      <c r="A49" s="12">
        <v>114057</v>
      </c>
      <c r="B49" s="12" t="s">
        <v>485</v>
      </c>
      <c r="C49" s="89">
        <v>0</v>
      </c>
      <c r="D49" s="89">
        <f t="shared" si="2"/>
        <v>0</v>
      </c>
      <c r="E49" s="155">
        <v>0</v>
      </c>
      <c r="G49" s="90"/>
      <c r="H49" s="90"/>
    </row>
    <row r="50" spans="1:8" ht="27" customHeight="1" x14ac:dyDescent="0.25">
      <c r="A50" s="12">
        <v>114058</v>
      </c>
      <c r="B50" s="12" t="s">
        <v>486</v>
      </c>
      <c r="C50" s="89">
        <v>0</v>
      </c>
      <c r="D50" s="89">
        <f t="shared" si="2"/>
        <v>0</v>
      </c>
      <c r="E50" s="155">
        <v>0</v>
      </c>
      <c r="G50" s="90"/>
      <c r="H50" s="90"/>
    </row>
    <row r="51" spans="1:8" ht="27" customHeight="1" x14ac:dyDescent="0.25">
      <c r="A51" s="12">
        <v>114059</v>
      </c>
      <c r="B51" s="12" t="s">
        <v>491</v>
      </c>
      <c r="C51" s="89">
        <v>106236</v>
      </c>
      <c r="D51" s="89">
        <f t="shared" si="2"/>
        <v>106236</v>
      </c>
      <c r="E51" s="155">
        <v>8853</v>
      </c>
      <c r="G51" s="90"/>
      <c r="H51" s="90"/>
    </row>
    <row r="52" spans="1:8" ht="27" customHeight="1" x14ac:dyDescent="0.25">
      <c r="A52" s="12">
        <v>114060</v>
      </c>
      <c r="B52" s="12" t="s">
        <v>760</v>
      </c>
      <c r="C52" s="89">
        <v>0</v>
      </c>
      <c r="D52" s="89">
        <v>0</v>
      </c>
      <c r="E52" s="155">
        <v>0</v>
      </c>
      <c r="G52" s="90"/>
      <c r="H52" s="90"/>
    </row>
    <row r="53" spans="1:8" ht="27" customHeight="1" x14ac:dyDescent="0.25">
      <c r="A53" s="71">
        <v>115</v>
      </c>
      <c r="B53" s="71" t="s">
        <v>328</v>
      </c>
      <c r="C53" s="91">
        <f>SUM(C54:C58)</f>
        <v>30639516</v>
      </c>
      <c r="D53" s="91">
        <f>SUM(D54:D58)</f>
        <v>31662315.960000001</v>
      </c>
      <c r="E53" s="91">
        <f>D53/12</f>
        <v>2638526.33</v>
      </c>
      <c r="H53" s="90"/>
    </row>
    <row r="54" spans="1:8" ht="27" customHeight="1" x14ac:dyDescent="0.25">
      <c r="A54" s="12">
        <v>11501</v>
      </c>
      <c r="B54" s="12" t="s">
        <v>246</v>
      </c>
      <c r="C54" s="89">
        <v>20400000</v>
      </c>
      <c r="D54" s="89">
        <f>E54*12</f>
        <v>20400000</v>
      </c>
      <c r="E54" s="155">
        <v>1700000</v>
      </c>
      <c r="G54" s="90"/>
      <c r="H54" s="90"/>
    </row>
    <row r="55" spans="1:8" ht="27" customHeight="1" x14ac:dyDescent="0.25">
      <c r="A55" s="12">
        <v>11502</v>
      </c>
      <c r="B55" s="12" t="s">
        <v>247</v>
      </c>
      <c r="C55" s="89">
        <v>3745704</v>
      </c>
      <c r="D55" s="89">
        <f>E55*12</f>
        <v>4679736</v>
      </c>
      <c r="E55" s="155">
        <v>389978</v>
      </c>
      <c r="G55" s="90"/>
      <c r="H55" s="90"/>
    </row>
    <row r="56" spans="1:8" ht="27" customHeight="1" x14ac:dyDescent="0.25">
      <c r="A56" s="12">
        <v>11503</v>
      </c>
      <c r="B56" s="12" t="s">
        <v>248</v>
      </c>
      <c r="C56" s="89">
        <v>1207272</v>
      </c>
      <c r="D56" s="89">
        <f>E56*12</f>
        <v>1253988</v>
      </c>
      <c r="E56" s="155">
        <v>104499</v>
      </c>
      <c r="G56" s="90"/>
      <c r="H56" s="90"/>
    </row>
    <row r="57" spans="1:8" ht="27" customHeight="1" x14ac:dyDescent="0.25">
      <c r="A57" s="12">
        <v>11504</v>
      </c>
      <c r="B57" s="12" t="s">
        <v>249</v>
      </c>
      <c r="C57" s="89">
        <v>1086540</v>
      </c>
      <c r="D57" s="89">
        <f>E57*12</f>
        <v>1128591.96</v>
      </c>
      <c r="E57" s="155">
        <v>94049.33</v>
      </c>
      <c r="G57" s="90"/>
      <c r="H57" s="90"/>
    </row>
    <row r="58" spans="1:8" ht="27" customHeight="1" x14ac:dyDescent="0.25">
      <c r="A58" s="12">
        <v>11505</v>
      </c>
      <c r="B58" s="12" t="s">
        <v>691</v>
      </c>
      <c r="C58" s="89">
        <v>4200000</v>
      </c>
      <c r="D58" s="89">
        <f>E58*12</f>
        <v>4200000</v>
      </c>
      <c r="E58" s="155">
        <v>350000</v>
      </c>
      <c r="G58" s="90"/>
      <c r="H58" s="90"/>
    </row>
    <row r="59" spans="1:8" ht="27" customHeight="1" x14ac:dyDescent="0.25">
      <c r="A59" s="71">
        <v>131</v>
      </c>
      <c r="B59" s="71" t="s">
        <v>581</v>
      </c>
      <c r="C59" s="89">
        <f>SUM(C60:C63)</f>
        <v>4850000</v>
      </c>
      <c r="D59" s="91">
        <f>SUM(D60:D63)</f>
        <v>12518312</v>
      </c>
      <c r="E59" s="91">
        <f>D59/12</f>
        <v>1043192.6666666666</v>
      </c>
      <c r="H59" s="90"/>
    </row>
    <row r="60" spans="1:8" ht="27" customHeight="1" x14ac:dyDescent="0.25">
      <c r="A60" s="12">
        <v>13101</v>
      </c>
      <c r="B60" s="12" t="s">
        <v>321</v>
      </c>
      <c r="C60" s="89">
        <v>0</v>
      </c>
      <c r="D60" s="89">
        <v>0</v>
      </c>
      <c r="E60" s="91">
        <v>0</v>
      </c>
      <c r="H60" s="90"/>
    </row>
    <row r="61" spans="1:8" ht="27" customHeight="1" x14ac:dyDescent="0.25">
      <c r="A61" s="12">
        <v>13102</v>
      </c>
      <c r="B61" s="12" t="s">
        <v>331</v>
      </c>
      <c r="C61" s="89">
        <v>0</v>
      </c>
      <c r="D61" s="89">
        <v>0</v>
      </c>
      <c r="E61" s="91">
        <v>0</v>
      </c>
      <c r="H61" s="90"/>
    </row>
    <row r="62" spans="1:8" ht="27" customHeight="1" x14ac:dyDescent="0.25">
      <c r="A62" s="12">
        <v>13103</v>
      </c>
      <c r="B62" s="12" t="s">
        <v>322</v>
      </c>
      <c r="C62" s="89">
        <v>0</v>
      </c>
      <c r="D62" s="89">
        <v>0</v>
      </c>
      <c r="E62" s="91">
        <v>0</v>
      </c>
      <c r="H62" s="90"/>
    </row>
    <row r="63" spans="1:8" ht="27" customHeight="1" x14ac:dyDescent="0.25">
      <c r="A63" s="12">
        <v>13104</v>
      </c>
      <c r="B63" s="12" t="s">
        <v>323</v>
      </c>
      <c r="C63" s="89">
        <v>4850000</v>
      </c>
      <c r="D63" s="89">
        <v>12518312</v>
      </c>
      <c r="E63" s="155">
        <f>D63/12</f>
        <v>1043192.6666666666</v>
      </c>
      <c r="G63" s="90"/>
      <c r="H63" s="90"/>
    </row>
    <row r="64" spans="1:8" ht="27" customHeight="1" x14ac:dyDescent="0.25">
      <c r="A64" s="71">
        <v>141</v>
      </c>
      <c r="B64" s="71" t="s">
        <v>336</v>
      </c>
      <c r="C64" s="89">
        <v>0</v>
      </c>
      <c r="D64" s="89">
        <v>0</v>
      </c>
      <c r="E64" s="91">
        <v>0</v>
      </c>
      <c r="H64" s="90"/>
    </row>
    <row r="65" spans="1:8" ht="27" customHeight="1" x14ac:dyDescent="0.25">
      <c r="A65" s="12">
        <v>14104</v>
      </c>
      <c r="B65" s="72" t="s">
        <v>337</v>
      </c>
      <c r="C65" s="89">
        <v>0</v>
      </c>
      <c r="D65" s="89">
        <v>0</v>
      </c>
      <c r="E65" s="91">
        <v>0</v>
      </c>
      <c r="H65" s="90"/>
    </row>
    <row r="66" spans="1:8" ht="27" customHeight="1" x14ac:dyDescent="0.25">
      <c r="A66" s="71">
        <v>143</v>
      </c>
      <c r="B66" s="71" t="s">
        <v>335</v>
      </c>
      <c r="C66" s="91">
        <f>SUM(C67:C69)</f>
        <v>4913458</v>
      </c>
      <c r="D66" s="91">
        <f>SUM(D67:D69)</f>
        <v>9960000</v>
      </c>
      <c r="E66" s="91">
        <f>D66/12</f>
        <v>830000</v>
      </c>
      <c r="H66" s="90"/>
    </row>
    <row r="67" spans="1:8" ht="27" customHeight="1" x14ac:dyDescent="0.25">
      <c r="A67" s="12">
        <v>14301</v>
      </c>
      <c r="B67" s="12" t="s">
        <v>338</v>
      </c>
      <c r="C67" s="89">
        <v>71184</v>
      </c>
      <c r="D67" s="89">
        <f>E67*12</f>
        <v>120000</v>
      </c>
      <c r="E67" s="155">
        <v>10000</v>
      </c>
      <c r="G67" s="90"/>
      <c r="H67" s="90"/>
    </row>
    <row r="68" spans="1:8" ht="27" customHeight="1" x14ac:dyDescent="0.25">
      <c r="A68" s="18">
        <v>14302</v>
      </c>
      <c r="B68" s="12" t="s">
        <v>339</v>
      </c>
      <c r="C68" s="89">
        <v>402274</v>
      </c>
      <c r="D68" s="89">
        <f>E68*12</f>
        <v>4800000</v>
      </c>
      <c r="E68" s="155">
        <v>400000</v>
      </c>
      <c r="G68" s="90"/>
      <c r="H68" s="90"/>
    </row>
    <row r="69" spans="1:8" ht="27" customHeight="1" x14ac:dyDescent="0.25">
      <c r="A69" s="18">
        <v>14303</v>
      </c>
      <c r="B69" s="12" t="s">
        <v>311</v>
      </c>
      <c r="C69" s="89">
        <v>4440000</v>
      </c>
      <c r="D69" s="89">
        <f>E69*12</f>
        <v>5040000</v>
      </c>
      <c r="E69" s="155">
        <v>420000</v>
      </c>
      <c r="G69" s="90"/>
      <c r="H69" s="90"/>
    </row>
    <row r="70" spans="1:8" ht="27" customHeight="1" x14ac:dyDescent="0.25">
      <c r="A70" s="92"/>
      <c r="B70" s="87" t="s">
        <v>354</v>
      </c>
      <c r="C70" s="91">
        <f>C66+C59+C53+C14+C7</f>
        <v>54190000</v>
      </c>
      <c r="D70" s="91">
        <f>D66+D59+D53+D14+D7+D10</f>
        <v>70118315.960000008</v>
      </c>
      <c r="E70" s="91">
        <f>D70/12</f>
        <v>5843192.9966666671</v>
      </c>
      <c r="H70" s="90"/>
    </row>
    <row r="71" spans="1:8" x14ac:dyDescent="0.25">
      <c r="C71" s="146"/>
    </row>
    <row r="72" spans="1:8" x14ac:dyDescent="0.25">
      <c r="C72" s="90"/>
      <c r="D72" s="90"/>
    </row>
    <row r="74" spans="1:8" x14ac:dyDescent="0.25">
      <c r="C74" s="90"/>
      <c r="D74" s="90"/>
    </row>
    <row r="75" spans="1:8" x14ac:dyDescent="0.25">
      <c r="D75" s="90"/>
    </row>
  </sheetData>
  <printOptions horizontalCentered="1" verticalCentered="1"/>
  <pageMargins left="0.19685039370078741" right="0.19685039370078741" top="0.19685039370078741" bottom="0.1181102362204724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30" workbookViewId="0">
      <selection activeCell="C40" sqref="C40"/>
    </sheetView>
  </sheetViews>
  <sheetFormatPr defaultRowHeight="15" x14ac:dyDescent="0.25"/>
  <cols>
    <col min="1" max="1" width="7.5703125" customWidth="1"/>
    <col min="2" max="2" width="41.28515625" customWidth="1"/>
    <col min="3" max="3" width="8.28515625" customWidth="1"/>
    <col min="4" max="5" width="13" customWidth="1"/>
    <col min="6" max="6" width="11.140625" customWidth="1"/>
    <col min="7" max="7" width="11.28515625" bestFit="1" customWidth="1"/>
    <col min="8" max="8" width="11" customWidth="1"/>
  </cols>
  <sheetData>
    <row r="1" spans="1:8" x14ac:dyDescent="0.25">
      <c r="F1">
        <v>3</v>
      </c>
    </row>
    <row r="2" spans="1:8" ht="31.5" x14ac:dyDescent="0.5">
      <c r="B2" s="213" t="s">
        <v>757</v>
      </c>
      <c r="C2" s="107"/>
    </row>
    <row r="3" spans="1:8" ht="18.75" x14ac:dyDescent="0.3">
      <c r="A3" s="107" t="s">
        <v>756</v>
      </c>
      <c r="B3" s="46"/>
    </row>
    <row r="5" spans="1:8" ht="26.25" x14ac:dyDescent="0.25">
      <c r="A5" s="191" t="s">
        <v>241</v>
      </c>
      <c r="B5" s="86" t="s">
        <v>207</v>
      </c>
      <c r="C5" s="192" t="s">
        <v>737</v>
      </c>
      <c r="D5" s="23" t="s">
        <v>734</v>
      </c>
      <c r="E5" s="23" t="s">
        <v>735</v>
      </c>
      <c r="F5" s="193" t="s">
        <v>761</v>
      </c>
    </row>
    <row r="6" spans="1:8" ht="15.95" customHeight="1" x14ac:dyDescent="0.25">
      <c r="A6" s="32">
        <v>10001</v>
      </c>
      <c r="B6" s="18" t="s">
        <v>363</v>
      </c>
      <c r="C6" s="32">
        <v>184</v>
      </c>
      <c r="D6" s="89">
        <f>'All Agencies'!C40</f>
        <v>3491775.98</v>
      </c>
      <c r="E6" s="89">
        <f>'All Agencies'!D40</f>
        <v>5515345</v>
      </c>
      <c r="F6" s="89">
        <f>E6/12</f>
        <v>459612.08333333331</v>
      </c>
      <c r="G6" s="90"/>
      <c r="H6" s="90"/>
    </row>
    <row r="7" spans="1:8" ht="15.95" customHeight="1" x14ac:dyDescent="0.25">
      <c r="A7" s="32">
        <v>10002</v>
      </c>
      <c r="B7" s="32" t="s">
        <v>221</v>
      </c>
      <c r="C7" s="32">
        <v>134</v>
      </c>
      <c r="D7" s="89">
        <f>'All Agencies'!C75</f>
        <v>1612255.9000000001</v>
      </c>
      <c r="E7" s="89">
        <f>'All Agencies'!D75</f>
        <v>2159011.7919999999</v>
      </c>
      <c r="F7" s="89">
        <f t="shared" ref="F7:F47" si="0">E7/12</f>
        <v>179917.64933333333</v>
      </c>
      <c r="H7" s="90"/>
    </row>
    <row r="8" spans="1:8" ht="15.95" customHeight="1" x14ac:dyDescent="0.25">
      <c r="A8" s="32">
        <v>10003</v>
      </c>
      <c r="B8" s="32" t="s">
        <v>222</v>
      </c>
      <c r="C8" s="32">
        <v>673</v>
      </c>
      <c r="D8" s="197">
        <f>'All Agencies'!C132</f>
        <v>14360285.16</v>
      </c>
      <c r="E8" s="89">
        <f>'All Agencies'!D132</f>
        <v>18907645.608000003</v>
      </c>
      <c r="F8" s="89">
        <f t="shared" si="0"/>
        <v>1575637.1340000003</v>
      </c>
      <c r="H8" s="90"/>
    </row>
    <row r="9" spans="1:8" ht="15.95" customHeight="1" x14ac:dyDescent="0.25">
      <c r="A9" s="32">
        <v>10004</v>
      </c>
      <c r="B9" s="32" t="s">
        <v>223</v>
      </c>
      <c r="C9" s="32">
        <v>59</v>
      </c>
      <c r="D9" s="89">
        <f>'All Agencies'!C166</f>
        <v>433159.04</v>
      </c>
      <c r="E9" s="89">
        <f>'All Agencies'!D166</f>
        <v>685462.44000000006</v>
      </c>
      <c r="F9" s="89">
        <f t="shared" si="0"/>
        <v>57121.87</v>
      </c>
      <c r="H9" s="90"/>
    </row>
    <row r="10" spans="1:8" ht="15.95" customHeight="1" x14ac:dyDescent="0.25">
      <c r="A10" s="32">
        <v>10005</v>
      </c>
      <c r="B10" s="32" t="s">
        <v>364</v>
      </c>
      <c r="C10" s="32">
        <v>90</v>
      </c>
      <c r="D10" s="197">
        <f>'All Agencies'!C200</f>
        <v>167859.12000000002</v>
      </c>
      <c r="E10" s="89">
        <f>'All Agencies'!D200</f>
        <v>167859.12000000002</v>
      </c>
      <c r="F10" s="89">
        <f t="shared" si="0"/>
        <v>13988.260000000002</v>
      </c>
      <c r="H10" s="90"/>
    </row>
    <row r="11" spans="1:8" ht="15.95" customHeight="1" x14ac:dyDescent="0.25">
      <c r="A11" s="32">
        <v>10006</v>
      </c>
      <c r="B11" s="32" t="s">
        <v>365</v>
      </c>
      <c r="C11" s="32">
        <v>109</v>
      </c>
      <c r="D11" s="89">
        <f>'All Agencies'!C236</f>
        <v>204413.98000000004</v>
      </c>
      <c r="E11" s="89">
        <f>'All Agencies'!D236</f>
        <v>438119.96</v>
      </c>
      <c r="F11" s="89">
        <f t="shared" si="0"/>
        <v>36509.996666666666</v>
      </c>
      <c r="H11" s="90"/>
    </row>
    <row r="12" spans="1:8" ht="15.95" customHeight="1" x14ac:dyDescent="0.25">
      <c r="A12" s="32">
        <v>10007</v>
      </c>
      <c r="B12" s="32" t="s">
        <v>366</v>
      </c>
      <c r="C12" s="32">
        <v>117</v>
      </c>
      <c r="D12" s="89">
        <f>'All Agencies'!C273</f>
        <v>486664.68</v>
      </c>
      <c r="E12" s="89">
        <f>'All Agencies'!D273</f>
        <v>512539.96</v>
      </c>
      <c r="F12" s="89">
        <f t="shared" si="0"/>
        <v>42711.663333333338</v>
      </c>
      <c r="H12" s="90"/>
    </row>
    <row r="13" spans="1:8" ht="15.95" customHeight="1" x14ac:dyDescent="0.25">
      <c r="A13" s="32">
        <v>10008</v>
      </c>
      <c r="B13" s="32" t="s">
        <v>227</v>
      </c>
      <c r="C13" s="32">
        <v>786</v>
      </c>
      <c r="D13" s="89">
        <f>'All Agencies'!C314</f>
        <v>1359218.08</v>
      </c>
      <c r="E13" s="89">
        <f>'All Agencies'!D314</f>
        <v>1668821.96</v>
      </c>
      <c r="F13" s="89">
        <f t="shared" si="0"/>
        <v>139068.49666666667</v>
      </c>
      <c r="H13" s="90"/>
    </row>
    <row r="14" spans="1:8" ht="15.95" customHeight="1" x14ac:dyDescent="0.25">
      <c r="A14" s="32">
        <v>10009</v>
      </c>
      <c r="B14" s="32" t="s">
        <v>367</v>
      </c>
      <c r="C14" s="32">
        <v>181</v>
      </c>
      <c r="D14" s="89">
        <f>'All Agencies'!C348</f>
        <v>319039.88</v>
      </c>
      <c r="E14" s="89">
        <f>'All Agencies'!D348</f>
        <v>314073.48</v>
      </c>
      <c r="F14" s="89">
        <f t="shared" si="0"/>
        <v>26172.789999999997</v>
      </c>
      <c r="H14" s="90"/>
    </row>
    <row r="15" spans="1:8" ht="15.95" customHeight="1" x14ac:dyDescent="0.25">
      <c r="A15" s="32">
        <v>10010</v>
      </c>
      <c r="B15" s="32" t="s">
        <v>228</v>
      </c>
      <c r="C15" s="32">
        <v>51</v>
      </c>
      <c r="D15" s="89">
        <f>'All Agencies'!C387</f>
        <v>80306</v>
      </c>
      <c r="E15" s="89">
        <f>'All Agencies'!D387</f>
        <v>826907.96</v>
      </c>
      <c r="F15" s="89">
        <f t="shared" si="0"/>
        <v>68908.996666666659</v>
      </c>
      <c r="H15" s="90"/>
    </row>
    <row r="16" spans="1:8" ht="15.95" customHeight="1" x14ac:dyDescent="0.25">
      <c r="A16" s="32">
        <v>10011</v>
      </c>
      <c r="B16" s="32" t="s">
        <v>229</v>
      </c>
      <c r="C16" s="32">
        <v>35</v>
      </c>
      <c r="D16" s="89">
        <f>'All Agencies'!C420</f>
        <v>100579.62</v>
      </c>
      <c r="E16" s="89">
        <f>'All Agencies'!D420</f>
        <v>99427.92</v>
      </c>
      <c r="F16" s="89">
        <f t="shared" si="0"/>
        <v>8285.66</v>
      </c>
      <c r="H16" s="90"/>
    </row>
    <row r="17" spans="1:8" ht="15.95" customHeight="1" x14ac:dyDescent="0.25">
      <c r="A17" s="32">
        <v>10012</v>
      </c>
      <c r="B17" s="32" t="s">
        <v>230</v>
      </c>
      <c r="C17" s="32">
        <v>1360</v>
      </c>
      <c r="D17" s="197">
        <f>'All Agencies'!C455</f>
        <v>3527360.2600000002</v>
      </c>
      <c r="E17" s="89">
        <f>'All Agencies'!D455</f>
        <v>3633702.04</v>
      </c>
      <c r="F17" s="89">
        <f t="shared" si="0"/>
        <v>302808.50333333336</v>
      </c>
      <c r="H17" s="90"/>
    </row>
    <row r="18" spans="1:8" ht="15.95" customHeight="1" x14ac:dyDescent="0.25">
      <c r="A18" s="32">
        <v>10013</v>
      </c>
      <c r="B18" s="32" t="s">
        <v>231</v>
      </c>
      <c r="C18" s="32">
        <v>90</v>
      </c>
      <c r="D18" s="89">
        <f>'All Agencies'!C494</f>
        <v>124295.87999999999</v>
      </c>
      <c r="E18" s="89">
        <f>'All Agencies'!D494</f>
        <v>1842204.92</v>
      </c>
      <c r="F18" s="89">
        <f t="shared" si="0"/>
        <v>153517.07666666666</v>
      </c>
      <c r="H18" s="90"/>
    </row>
    <row r="19" spans="1:8" ht="15.95" customHeight="1" x14ac:dyDescent="0.25">
      <c r="A19" s="32">
        <v>10014</v>
      </c>
      <c r="B19" s="32" t="s">
        <v>232</v>
      </c>
      <c r="C19" s="32">
        <v>77</v>
      </c>
      <c r="D19" s="89">
        <f>'All Agencies'!C532</f>
        <v>247713.41999999998</v>
      </c>
      <c r="E19" s="89">
        <f>'All Agencies'!D532</f>
        <v>1248664.1200000001</v>
      </c>
      <c r="F19" s="89">
        <f t="shared" si="0"/>
        <v>104055.34333333334</v>
      </c>
      <c r="H19" s="90"/>
    </row>
    <row r="20" spans="1:8" ht="15.95" customHeight="1" x14ac:dyDescent="0.25">
      <c r="A20" s="32">
        <v>10015</v>
      </c>
      <c r="B20" s="32" t="s">
        <v>233</v>
      </c>
      <c r="C20" s="32">
        <v>700</v>
      </c>
      <c r="D20" s="89">
        <f>'All Agencies'!C571</f>
        <v>1385586.88</v>
      </c>
      <c r="E20" s="89">
        <f>'All Agencies'!D571</f>
        <v>2200419.04</v>
      </c>
      <c r="F20" s="89">
        <f t="shared" si="0"/>
        <v>183368.25333333333</v>
      </c>
      <c r="H20" s="90"/>
    </row>
    <row r="21" spans="1:8" ht="15.95" customHeight="1" x14ac:dyDescent="0.25">
      <c r="A21" s="32">
        <v>10016</v>
      </c>
      <c r="B21" s="32" t="s">
        <v>368</v>
      </c>
      <c r="C21" s="32">
        <v>48</v>
      </c>
      <c r="D21" s="89">
        <f>'All Agencies'!C607</f>
        <v>229432.52000000002</v>
      </c>
      <c r="E21" s="89">
        <f>'All Agencies'!D607</f>
        <v>193428.08000000002</v>
      </c>
      <c r="F21" s="89">
        <f t="shared" si="0"/>
        <v>16119.006666666668</v>
      </c>
      <c r="H21" s="90"/>
    </row>
    <row r="22" spans="1:8" ht="15.95" customHeight="1" x14ac:dyDescent="0.25">
      <c r="A22" s="32">
        <v>10017</v>
      </c>
      <c r="B22" s="32" t="s">
        <v>234</v>
      </c>
      <c r="C22" s="32">
        <v>39</v>
      </c>
      <c r="D22" s="89">
        <f>'All Agencies'!C645</f>
        <v>169635.24</v>
      </c>
      <c r="E22" s="89">
        <f>'All Agencies'!D645</f>
        <v>338219.92</v>
      </c>
      <c r="F22" s="89">
        <f t="shared" si="0"/>
        <v>28184.993333333332</v>
      </c>
      <c r="H22" s="90"/>
    </row>
    <row r="23" spans="1:8" ht="15.95" customHeight="1" x14ac:dyDescent="0.25">
      <c r="A23" s="32">
        <v>10018</v>
      </c>
      <c r="B23" s="32" t="s">
        <v>235</v>
      </c>
      <c r="C23" s="32">
        <v>85</v>
      </c>
      <c r="D23" s="89">
        <f>'All Agencies'!C686</f>
        <v>173016.14</v>
      </c>
      <c r="E23" s="89">
        <f>'All Agencies'!D686</f>
        <v>738651.96</v>
      </c>
      <c r="F23" s="89">
        <f t="shared" si="0"/>
        <v>61554.329999999994</v>
      </c>
      <c r="H23" s="90"/>
    </row>
    <row r="24" spans="1:8" ht="15.95" customHeight="1" x14ac:dyDescent="0.25">
      <c r="A24" s="32">
        <v>10019</v>
      </c>
      <c r="B24" s="32" t="s">
        <v>236</v>
      </c>
      <c r="C24" s="32">
        <v>105</v>
      </c>
      <c r="D24" s="89">
        <f>'All Agencies'!C721</f>
        <v>273562.12</v>
      </c>
      <c r="E24" s="89">
        <f>'All Agencies'!D721</f>
        <v>276456.52</v>
      </c>
      <c r="F24" s="89">
        <f t="shared" si="0"/>
        <v>23038.043333333335</v>
      </c>
      <c r="H24" s="90"/>
    </row>
    <row r="25" spans="1:8" ht="15.95" customHeight="1" x14ac:dyDescent="0.25">
      <c r="A25" s="32">
        <v>10020</v>
      </c>
      <c r="B25" s="32" t="s">
        <v>237</v>
      </c>
      <c r="C25" s="32">
        <v>88</v>
      </c>
      <c r="D25" s="89">
        <f>'All Agencies'!C754</f>
        <v>166241.91999999998</v>
      </c>
      <c r="E25" s="89">
        <f>'All Agencies'!D754</f>
        <v>400843.92</v>
      </c>
      <c r="F25" s="89">
        <f t="shared" si="0"/>
        <v>33403.659999999996</v>
      </c>
      <c r="H25" s="90"/>
    </row>
    <row r="26" spans="1:8" ht="15.95" customHeight="1" x14ac:dyDescent="0.25">
      <c r="A26" s="32">
        <v>10021</v>
      </c>
      <c r="B26" s="169" t="s">
        <v>369</v>
      </c>
      <c r="C26" s="169">
        <v>35</v>
      </c>
      <c r="D26" s="89">
        <f>'All Agencies'!C789</f>
        <v>195533.4</v>
      </c>
      <c r="E26" s="89">
        <f>'All Agencies'!D789</f>
        <v>196289.84</v>
      </c>
      <c r="F26" s="89">
        <f t="shared" si="0"/>
        <v>16357.486666666666</v>
      </c>
      <c r="H26" s="90"/>
    </row>
    <row r="27" spans="1:8" ht="15.95" customHeight="1" x14ac:dyDescent="0.25">
      <c r="A27" s="32">
        <v>10022</v>
      </c>
      <c r="B27" s="32" t="s">
        <v>209</v>
      </c>
      <c r="C27" s="32">
        <v>42</v>
      </c>
      <c r="D27" s="89">
        <f>'All Agencies'!C828</f>
        <v>271749.84000000003</v>
      </c>
      <c r="E27" s="89">
        <f>'All Agencies'!D828</f>
        <v>771511.91999999993</v>
      </c>
      <c r="F27" s="89">
        <f t="shared" si="0"/>
        <v>64292.659999999996</v>
      </c>
      <c r="H27" s="90"/>
    </row>
    <row r="28" spans="1:8" ht="15.95" customHeight="1" x14ac:dyDescent="0.25">
      <c r="A28" s="32">
        <v>10023</v>
      </c>
      <c r="B28" s="32" t="s">
        <v>210</v>
      </c>
      <c r="C28" s="32">
        <v>6</v>
      </c>
      <c r="D28" s="89">
        <f>'All Agencies'!C861</f>
        <v>32248.080000000002</v>
      </c>
      <c r="E28" s="89">
        <f>'All Agencies'!D861</f>
        <v>32248.080000000002</v>
      </c>
      <c r="F28" s="89">
        <f t="shared" si="0"/>
        <v>2687.34</v>
      </c>
      <c r="H28" s="90"/>
    </row>
    <row r="29" spans="1:8" ht="15.95" customHeight="1" x14ac:dyDescent="0.25">
      <c r="A29" s="32">
        <v>10024</v>
      </c>
      <c r="B29" s="32" t="s">
        <v>212</v>
      </c>
      <c r="C29" s="32">
        <v>10</v>
      </c>
      <c r="D29" s="89">
        <f>'All Agencies'!C895</f>
        <v>102864</v>
      </c>
      <c r="E29" s="89">
        <f>'All Agencies'!D895</f>
        <v>90864</v>
      </c>
      <c r="F29" s="89">
        <f t="shared" si="0"/>
        <v>7572</v>
      </c>
      <c r="H29" s="90"/>
    </row>
    <row r="30" spans="1:8" ht="15.95" customHeight="1" x14ac:dyDescent="0.25">
      <c r="A30" s="32">
        <v>10025</v>
      </c>
      <c r="B30" s="32" t="s">
        <v>213</v>
      </c>
      <c r="C30" s="32">
        <v>17</v>
      </c>
      <c r="D30" s="89">
        <f>'All Agencies'!C929</f>
        <v>55238.759999999995</v>
      </c>
      <c r="E30" s="89">
        <f>'All Agencies'!D929</f>
        <v>55387.92</v>
      </c>
      <c r="F30" s="89">
        <f t="shared" si="0"/>
        <v>4615.66</v>
      </c>
      <c r="H30" s="90"/>
    </row>
    <row r="31" spans="1:8" ht="15.95" customHeight="1" x14ac:dyDescent="0.25">
      <c r="A31" s="32">
        <v>10026</v>
      </c>
      <c r="B31" s="32" t="s">
        <v>214</v>
      </c>
      <c r="C31" s="32">
        <v>19</v>
      </c>
      <c r="D31" s="89">
        <f>'All Agencies'!C962</f>
        <v>36711.119999999995</v>
      </c>
      <c r="E31" s="89">
        <f>'All Agencies'!D962</f>
        <v>35731.919999999998</v>
      </c>
      <c r="F31" s="89">
        <f t="shared" si="0"/>
        <v>2977.66</v>
      </c>
      <c r="H31" s="90"/>
    </row>
    <row r="32" spans="1:8" ht="15.95" customHeight="1" x14ac:dyDescent="0.25">
      <c r="A32" s="32">
        <v>10027</v>
      </c>
      <c r="B32" s="32" t="s">
        <v>215</v>
      </c>
      <c r="C32" s="32">
        <v>1130</v>
      </c>
      <c r="D32" s="89">
        <f>'All Agencies'!C996</f>
        <v>595760.94000000006</v>
      </c>
      <c r="E32" s="89">
        <f>'All Agencies'!D996</f>
        <v>596915.76</v>
      </c>
      <c r="F32" s="89">
        <f t="shared" si="0"/>
        <v>49742.98</v>
      </c>
      <c r="H32" s="90"/>
    </row>
    <row r="33" spans="1:8" ht="15.95" customHeight="1" x14ac:dyDescent="0.25">
      <c r="A33" s="32">
        <v>10028</v>
      </c>
      <c r="B33" s="32" t="s">
        <v>216</v>
      </c>
      <c r="C33" s="32">
        <v>13</v>
      </c>
      <c r="D33" s="89">
        <f>'All Agencies'!C1034</f>
        <v>38982.600000000006</v>
      </c>
      <c r="E33" s="89">
        <f>'All Agencies'!D1034</f>
        <v>1110674.72</v>
      </c>
      <c r="F33" s="89">
        <f t="shared" si="0"/>
        <v>92556.226666666669</v>
      </c>
      <c r="H33" s="90"/>
    </row>
    <row r="34" spans="1:8" ht="15.95" customHeight="1" x14ac:dyDescent="0.25">
      <c r="A34" s="32">
        <v>10029</v>
      </c>
      <c r="B34" s="32" t="s">
        <v>217</v>
      </c>
      <c r="C34" s="32">
        <v>8</v>
      </c>
      <c r="D34" s="89">
        <f>'All Agencies'!C1069</f>
        <v>54804.119999999995</v>
      </c>
      <c r="E34" s="89">
        <f>'All Agencies'!D1069</f>
        <v>54804.119999999995</v>
      </c>
      <c r="F34" s="89">
        <f t="shared" si="0"/>
        <v>4567.0099999999993</v>
      </c>
      <c r="H34" s="90"/>
    </row>
    <row r="35" spans="1:8" ht="15.95" customHeight="1" x14ac:dyDescent="0.25">
      <c r="A35" s="32">
        <v>10030</v>
      </c>
      <c r="B35" s="32" t="s">
        <v>218</v>
      </c>
      <c r="C35" s="32">
        <v>65</v>
      </c>
      <c r="D35" s="89">
        <f>'All Agencies'!C1102</f>
        <v>630000</v>
      </c>
      <c r="E35" s="89">
        <f>'All Agencies'!D1102</f>
        <v>630000</v>
      </c>
      <c r="F35" s="89">
        <f t="shared" si="0"/>
        <v>52500</v>
      </c>
      <c r="H35" s="90"/>
    </row>
    <row r="36" spans="1:8" ht="15.95" customHeight="1" x14ac:dyDescent="0.25">
      <c r="A36" s="32">
        <v>10031</v>
      </c>
      <c r="B36" s="32" t="s">
        <v>219</v>
      </c>
      <c r="C36" s="32">
        <v>7</v>
      </c>
      <c r="D36" s="89">
        <f>'All Agencies'!C1136</f>
        <v>46292.639999999999</v>
      </c>
      <c r="E36" s="89">
        <f>'All Agencies'!D1136</f>
        <v>46292.639999999999</v>
      </c>
      <c r="F36" s="89">
        <f t="shared" si="0"/>
        <v>3857.72</v>
      </c>
      <c r="H36" s="90"/>
    </row>
    <row r="37" spans="1:8" ht="15.95" customHeight="1" x14ac:dyDescent="0.25">
      <c r="A37" s="32">
        <v>10032</v>
      </c>
      <c r="B37" s="169" t="s">
        <v>220</v>
      </c>
      <c r="C37" s="169">
        <v>17</v>
      </c>
      <c r="D37" s="89">
        <f>'All Agencies'!C1169</f>
        <v>101658.48</v>
      </c>
      <c r="E37" s="89">
        <f>'All Agencies'!D1169</f>
        <v>120000.48</v>
      </c>
      <c r="F37" s="89">
        <f t="shared" si="0"/>
        <v>10000.039999999999</v>
      </c>
      <c r="H37" s="90"/>
    </row>
    <row r="38" spans="1:8" ht="15.95" customHeight="1" x14ac:dyDescent="0.25">
      <c r="A38" s="32">
        <v>10033</v>
      </c>
      <c r="B38" s="169" t="s">
        <v>240</v>
      </c>
      <c r="C38" s="169">
        <v>7</v>
      </c>
      <c r="D38" s="89">
        <f>'All Agencies'!C1203</f>
        <v>27501.480000000003</v>
      </c>
      <c r="E38" s="89">
        <f>'All Agencies'!D1203</f>
        <v>27501.480000000003</v>
      </c>
      <c r="F38" s="89">
        <f t="shared" si="0"/>
        <v>2291.7900000000004</v>
      </c>
      <c r="H38" s="90"/>
    </row>
    <row r="39" spans="1:8" ht="15.95" customHeight="1" x14ac:dyDescent="0.25">
      <c r="A39" s="32">
        <v>10034</v>
      </c>
      <c r="B39" s="32" t="s">
        <v>755</v>
      </c>
      <c r="C39" s="32">
        <v>209</v>
      </c>
      <c r="D39" s="89">
        <f>'All Agencies'!C1236</f>
        <v>880566.04</v>
      </c>
      <c r="E39" s="89">
        <f>'All Agencies'!D1236</f>
        <v>971981.91999999993</v>
      </c>
      <c r="F39" s="89">
        <f t="shared" si="0"/>
        <v>80998.493333333332</v>
      </c>
      <c r="H39" s="90"/>
    </row>
    <row r="40" spans="1:8" ht="15.95" customHeight="1" x14ac:dyDescent="0.25">
      <c r="A40" s="32">
        <v>10035</v>
      </c>
      <c r="B40" s="32" t="s">
        <v>758</v>
      </c>
      <c r="C40" s="171">
        <v>7</v>
      </c>
      <c r="D40" s="89">
        <f>'All Agencies'!C1268</f>
        <v>0</v>
      </c>
      <c r="E40" s="89">
        <f>'All Agencies'!D1268</f>
        <v>75799.44</v>
      </c>
      <c r="F40" s="89">
        <f t="shared" si="0"/>
        <v>6316.62</v>
      </c>
      <c r="H40" s="90"/>
    </row>
    <row r="41" spans="1:8" ht="15.95" customHeight="1" x14ac:dyDescent="0.25">
      <c r="A41" s="32">
        <v>10036</v>
      </c>
      <c r="B41" s="32" t="s">
        <v>508</v>
      </c>
      <c r="C41" s="171">
        <v>0</v>
      </c>
      <c r="D41" s="89">
        <f>'All Agencies'!C1300</f>
        <v>2989551.86</v>
      </c>
      <c r="E41" s="89">
        <f>'All Agencies'!D1300</f>
        <v>3027859.92</v>
      </c>
      <c r="F41" s="89">
        <f t="shared" si="0"/>
        <v>252321.66</v>
      </c>
      <c r="H41" s="90"/>
    </row>
    <row r="42" spans="1:8" ht="15.95" customHeight="1" x14ac:dyDescent="0.25">
      <c r="A42" s="32">
        <v>10037</v>
      </c>
      <c r="B42" s="32" t="s">
        <v>509</v>
      </c>
      <c r="C42" s="171">
        <v>0</v>
      </c>
      <c r="D42" s="89">
        <f>'All Agencies'!C1333</f>
        <v>1090834.5</v>
      </c>
      <c r="E42" s="89">
        <f>'All Agencies'!D1333</f>
        <v>1157616</v>
      </c>
      <c r="F42" s="89">
        <f t="shared" si="0"/>
        <v>96468</v>
      </c>
      <c r="H42" s="90"/>
    </row>
    <row r="43" spans="1:8" ht="15.95" customHeight="1" x14ac:dyDescent="0.25">
      <c r="A43" s="32">
        <v>10038</v>
      </c>
      <c r="B43" s="32" t="s">
        <v>208</v>
      </c>
      <c r="C43" s="171">
        <v>0</v>
      </c>
      <c r="D43" s="89">
        <f>'All Agencies'!C1365</f>
        <v>10136363.199999999</v>
      </c>
      <c r="E43" s="89">
        <f>'All Agencies'!D1365</f>
        <v>11042492.439999999</v>
      </c>
      <c r="F43" s="89">
        <f t="shared" si="0"/>
        <v>920207.70333333325</v>
      </c>
      <c r="H43" s="90"/>
    </row>
    <row r="44" spans="1:8" ht="15.95" customHeight="1" x14ac:dyDescent="0.25">
      <c r="A44" s="32">
        <v>10039</v>
      </c>
      <c r="B44" s="32" t="s">
        <v>510</v>
      </c>
      <c r="C44" s="171">
        <v>0</v>
      </c>
      <c r="D44" s="89">
        <f>'All Agencies'!C1398</f>
        <v>185574.48</v>
      </c>
      <c r="E44" s="89">
        <f>'All Agencies'!D1398</f>
        <v>185574.48</v>
      </c>
      <c r="F44" s="89">
        <f t="shared" si="0"/>
        <v>15464.54</v>
      </c>
      <c r="H44" s="90"/>
    </row>
    <row r="45" spans="1:8" ht="15.95" customHeight="1" x14ac:dyDescent="0.25">
      <c r="A45" s="32">
        <v>10040</v>
      </c>
      <c r="B45" s="32" t="s">
        <v>224</v>
      </c>
      <c r="C45" s="171">
        <v>0</v>
      </c>
      <c r="D45" s="89">
        <f>'All Agencies'!C1432</f>
        <v>4605208.92</v>
      </c>
      <c r="E45" s="89">
        <f>'All Agencies'!D1432</f>
        <v>4929204</v>
      </c>
      <c r="F45" s="89">
        <f t="shared" si="0"/>
        <v>410767</v>
      </c>
      <c r="H45" s="90"/>
    </row>
    <row r="46" spans="1:8" ht="15.95" customHeight="1" x14ac:dyDescent="0.25">
      <c r="A46" s="32">
        <v>10041</v>
      </c>
      <c r="B46" s="32" t="s">
        <v>226</v>
      </c>
      <c r="C46" s="171">
        <v>16</v>
      </c>
      <c r="D46" s="89">
        <f>'All Agencies'!C1466</f>
        <v>2373454.1399999997</v>
      </c>
      <c r="E46" s="89">
        <f>'All Agencies'!D1466</f>
        <v>2511717.96</v>
      </c>
      <c r="F46" s="89">
        <f t="shared" si="0"/>
        <v>209309.83</v>
      </c>
      <c r="H46" s="90"/>
    </row>
    <row r="47" spans="1:8" ht="15.95" customHeight="1" x14ac:dyDescent="0.25">
      <c r="A47" s="32">
        <v>10042</v>
      </c>
      <c r="B47" s="170" t="s">
        <v>239</v>
      </c>
      <c r="C47" s="172">
        <v>0</v>
      </c>
      <c r="D47" s="89">
        <f>'All Agencies'!C1499</f>
        <v>279816.03999999998</v>
      </c>
      <c r="E47" s="89">
        <f>'All Agencies'!D1499</f>
        <v>280036.03999999998</v>
      </c>
      <c r="F47" s="89">
        <f t="shared" si="0"/>
        <v>23336.336666666666</v>
      </c>
      <c r="H47" s="90"/>
    </row>
    <row r="48" spans="1:8" ht="15.95" customHeight="1" x14ac:dyDescent="0.25">
      <c r="A48" s="85"/>
      <c r="B48" s="87" t="s">
        <v>354</v>
      </c>
      <c r="C48" s="208">
        <f>SUM(C6:C47)</f>
        <v>6619</v>
      </c>
      <c r="D48" s="103">
        <f>SUM(D6:D47)</f>
        <v>53643116.460000008</v>
      </c>
      <c r="E48" s="103">
        <f>SUM(E6:E47)</f>
        <v>70118310.800000012</v>
      </c>
      <c r="F48" s="103">
        <f>SUM(F6:F47)</f>
        <v>5843192.5666666683</v>
      </c>
      <c r="G48" s="206"/>
      <c r="H48" s="90"/>
    </row>
    <row r="49" spans="4:5" x14ac:dyDescent="0.25">
      <c r="E49" s="90"/>
    </row>
    <row r="50" spans="4:5" x14ac:dyDescent="0.25">
      <c r="D50" s="90"/>
      <c r="E50" s="148"/>
    </row>
    <row r="52" spans="4:5" x14ac:dyDescent="0.25">
      <c r="D52" s="90"/>
      <c r="E52" s="90"/>
    </row>
    <row r="53" spans="4:5" x14ac:dyDescent="0.25">
      <c r="D53" s="148"/>
      <c r="E53" s="148"/>
    </row>
    <row r="55" spans="4:5" x14ac:dyDescent="0.25">
      <c r="E55" s="149"/>
    </row>
    <row r="56" spans="4:5" x14ac:dyDescent="0.25">
      <c r="E56" s="149"/>
    </row>
  </sheetData>
  <printOptions horizontalCentered="1" verticalCentered="1"/>
  <pageMargins left="9.8425196850393706E-2" right="0" top="0.19685039370078741" bottom="0.19685039370078741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topLeftCell="A12" workbookViewId="0">
      <selection activeCell="A29" sqref="A29"/>
    </sheetView>
  </sheetViews>
  <sheetFormatPr defaultRowHeight="15" x14ac:dyDescent="0.25"/>
  <cols>
    <col min="1" max="1" width="7.42578125" bestFit="1" customWidth="1"/>
    <col min="2" max="2" width="52.5703125" bestFit="1" customWidth="1"/>
    <col min="3" max="3" width="12.28515625" bestFit="1" customWidth="1"/>
    <col min="4" max="4" width="3.42578125" bestFit="1" customWidth="1"/>
  </cols>
  <sheetData>
    <row r="3" spans="1:5" ht="13.5" customHeight="1" x14ac:dyDescent="0.25">
      <c r="A3" s="12" t="s">
        <v>394</v>
      </c>
      <c r="B3" s="71" t="s">
        <v>393</v>
      </c>
      <c r="C3" s="12">
        <v>2015</v>
      </c>
      <c r="D3" s="12"/>
      <c r="E3" s="12"/>
    </row>
    <row r="4" spans="1:5" ht="13.5" customHeight="1" x14ac:dyDescent="0.25">
      <c r="A4" s="12">
        <v>27201</v>
      </c>
      <c r="B4" s="12" t="s">
        <v>407</v>
      </c>
      <c r="C4" s="83">
        <v>20000</v>
      </c>
      <c r="D4" s="12" t="s">
        <v>419</v>
      </c>
      <c r="E4" s="12" t="s">
        <v>418</v>
      </c>
    </row>
    <row r="5" spans="1:5" ht="13.5" customHeight="1" x14ac:dyDescent="0.25">
      <c r="A5" s="12">
        <v>22110</v>
      </c>
      <c r="B5" s="12" t="s">
        <v>406</v>
      </c>
      <c r="C5" s="83">
        <v>180000</v>
      </c>
      <c r="D5" s="12" t="s">
        <v>72</v>
      </c>
      <c r="E5" s="12" t="s">
        <v>418</v>
      </c>
    </row>
    <row r="6" spans="1:5" ht="13.5" customHeight="1" x14ac:dyDescent="0.25">
      <c r="A6" s="12">
        <v>22108</v>
      </c>
      <c r="B6" s="12" t="s">
        <v>405</v>
      </c>
      <c r="C6" s="83">
        <v>45000</v>
      </c>
      <c r="D6" s="12" t="s">
        <v>419</v>
      </c>
      <c r="E6" s="12" t="s">
        <v>418</v>
      </c>
    </row>
    <row r="7" spans="1:5" ht="13.5" customHeight="1" x14ac:dyDescent="0.25">
      <c r="A7" s="12">
        <v>22108</v>
      </c>
      <c r="B7" s="12" t="s">
        <v>404</v>
      </c>
      <c r="C7" s="83">
        <v>15000</v>
      </c>
      <c r="D7" s="12" t="s">
        <v>419</v>
      </c>
      <c r="E7" s="12" t="s">
        <v>418</v>
      </c>
    </row>
    <row r="8" spans="1:5" ht="13.5" customHeight="1" x14ac:dyDescent="0.25">
      <c r="A8" s="12">
        <v>22108</v>
      </c>
      <c r="B8" s="12" t="s">
        <v>403</v>
      </c>
      <c r="C8" s="83">
        <v>40000</v>
      </c>
      <c r="D8" s="12" t="s">
        <v>419</v>
      </c>
      <c r="E8" s="12" t="s">
        <v>418</v>
      </c>
    </row>
    <row r="9" spans="1:5" ht="13.5" customHeight="1" x14ac:dyDescent="0.25">
      <c r="A9" s="12">
        <v>22102</v>
      </c>
      <c r="B9" s="12" t="s">
        <v>402</v>
      </c>
      <c r="C9" s="83">
        <v>5600</v>
      </c>
      <c r="D9" s="12" t="s">
        <v>374</v>
      </c>
      <c r="E9" s="12" t="s">
        <v>418</v>
      </c>
    </row>
    <row r="10" spans="1:5" ht="13.5" customHeight="1" x14ac:dyDescent="0.25">
      <c r="A10" s="12"/>
      <c r="B10" s="12" t="s">
        <v>401</v>
      </c>
      <c r="C10" s="83">
        <v>3000</v>
      </c>
      <c r="D10" s="12"/>
      <c r="E10" s="12"/>
    </row>
    <row r="11" spans="1:5" ht="13.5" customHeight="1" x14ac:dyDescent="0.25">
      <c r="A11" s="12">
        <v>22104</v>
      </c>
      <c r="B11" s="12" t="s">
        <v>400</v>
      </c>
      <c r="C11" s="83">
        <v>30000</v>
      </c>
      <c r="D11" s="12" t="s">
        <v>419</v>
      </c>
      <c r="E11" s="12" t="s">
        <v>418</v>
      </c>
    </row>
    <row r="12" spans="1:5" ht="13.5" customHeight="1" x14ac:dyDescent="0.25">
      <c r="A12" s="12">
        <v>27202</v>
      </c>
      <c r="B12" s="12" t="s">
        <v>399</v>
      </c>
      <c r="C12" s="83">
        <v>15000</v>
      </c>
      <c r="D12" s="12" t="s">
        <v>419</v>
      </c>
      <c r="E12" s="12" t="s">
        <v>418</v>
      </c>
    </row>
    <row r="13" spans="1:5" ht="13.5" customHeight="1" x14ac:dyDescent="0.25">
      <c r="A13" s="12">
        <v>31106</v>
      </c>
      <c r="B13" s="12" t="s">
        <v>398</v>
      </c>
      <c r="C13" s="83">
        <v>30000</v>
      </c>
      <c r="D13" s="12" t="s">
        <v>374</v>
      </c>
      <c r="E13" s="12" t="s">
        <v>418</v>
      </c>
    </row>
    <row r="14" spans="1:5" ht="13.5" customHeight="1" x14ac:dyDescent="0.25">
      <c r="A14" s="12">
        <v>31102</v>
      </c>
      <c r="B14" s="12" t="s">
        <v>397</v>
      </c>
      <c r="C14" s="83">
        <v>20000</v>
      </c>
      <c r="D14" s="12" t="s">
        <v>374</v>
      </c>
      <c r="E14" s="12" t="s">
        <v>418</v>
      </c>
    </row>
    <row r="15" spans="1:5" ht="13.5" customHeight="1" x14ac:dyDescent="0.25">
      <c r="A15" s="12">
        <v>22110</v>
      </c>
      <c r="B15" s="12" t="s">
        <v>396</v>
      </c>
      <c r="C15" s="83">
        <v>50000</v>
      </c>
      <c r="D15" s="12" t="s">
        <v>72</v>
      </c>
      <c r="E15" s="12" t="s">
        <v>418</v>
      </c>
    </row>
    <row r="16" spans="1:5" ht="13.5" customHeight="1" x14ac:dyDescent="0.25">
      <c r="A16" s="12">
        <v>26302</v>
      </c>
      <c r="B16" s="12" t="s">
        <v>395</v>
      </c>
      <c r="C16" s="83">
        <v>71560</v>
      </c>
      <c r="D16" s="12" t="s">
        <v>495</v>
      </c>
      <c r="E16" s="12" t="s">
        <v>418</v>
      </c>
    </row>
    <row r="17" spans="1:5" ht="13.5" customHeight="1" x14ac:dyDescent="0.25">
      <c r="A17" s="71" t="s">
        <v>394</v>
      </c>
      <c r="B17" s="71" t="s">
        <v>393</v>
      </c>
      <c r="C17" s="83"/>
      <c r="D17" s="12"/>
      <c r="E17" s="12"/>
    </row>
    <row r="18" spans="1:5" ht="13.5" customHeight="1" x14ac:dyDescent="0.25">
      <c r="A18" s="12">
        <v>27201</v>
      </c>
      <c r="B18" s="12" t="s">
        <v>392</v>
      </c>
      <c r="C18" s="83">
        <v>2610.23</v>
      </c>
      <c r="D18" s="12" t="s">
        <v>374</v>
      </c>
      <c r="E18" s="12" t="s">
        <v>418</v>
      </c>
    </row>
    <row r="19" spans="1:5" ht="13.5" customHeight="1" x14ac:dyDescent="0.25">
      <c r="A19" s="12">
        <v>22303</v>
      </c>
      <c r="B19" s="12" t="s">
        <v>391</v>
      </c>
      <c r="C19" s="83">
        <v>64000</v>
      </c>
      <c r="D19" s="12" t="s">
        <v>374</v>
      </c>
      <c r="E19" s="12" t="s">
        <v>418</v>
      </c>
    </row>
    <row r="20" spans="1:5" ht="13.5" customHeight="1" x14ac:dyDescent="0.25">
      <c r="A20" s="12">
        <v>22105</v>
      </c>
      <c r="B20" s="12" t="s">
        <v>390</v>
      </c>
      <c r="C20" s="83">
        <v>20000</v>
      </c>
      <c r="D20" s="12" t="s">
        <v>374</v>
      </c>
      <c r="E20" s="12" t="s">
        <v>418</v>
      </c>
    </row>
    <row r="21" spans="1:5" ht="13.5" customHeight="1" x14ac:dyDescent="0.25">
      <c r="A21" s="12">
        <v>22107</v>
      </c>
      <c r="B21" s="12" t="s">
        <v>389</v>
      </c>
      <c r="C21" s="83">
        <v>15000</v>
      </c>
      <c r="D21" s="12" t="s">
        <v>374</v>
      </c>
      <c r="E21" s="12" t="s">
        <v>418</v>
      </c>
    </row>
    <row r="22" spans="1:5" ht="13.5" customHeight="1" x14ac:dyDescent="0.25">
      <c r="A22" s="12">
        <v>22302</v>
      </c>
      <c r="B22" s="12" t="s">
        <v>388</v>
      </c>
      <c r="C22" s="83">
        <v>4067.76</v>
      </c>
      <c r="D22" s="12" t="s">
        <v>374</v>
      </c>
      <c r="E22" s="12" t="s">
        <v>418</v>
      </c>
    </row>
    <row r="23" spans="1:5" ht="13.5" customHeight="1" x14ac:dyDescent="0.25">
      <c r="A23" s="12">
        <v>22303</v>
      </c>
      <c r="B23" s="12" t="s">
        <v>387</v>
      </c>
      <c r="C23" s="83">
        <v>45000</v>
      </c>
      <c r="D23" s="12" t="s">
        <v>374</v>
      </c>
      <c r="E23" s="12" t="s">
        <v>418</v>
      </c>
    </row>
    <row r="24" spans="1:5" ht="13.5" customHeight="1" x14ac:dyDescent="0.25">
      <c r="A24" s="12">
        <v>28201</v>
      </c>
      <c r="B24" s="12" t="s">
        <v>386</v>
      </c>
      <c r="C24" s="83">
        <v>300000</v>
      </c>
      <c r="D24" s="12" t="s">
        <v>374</v>
      </c>
      <c r="E24" s="12" t="s">
        <v>418</v>
      </c>
    </row>
    <row r="25" spans="1:5" ht="13.5" customHeight="1" x14ac:dyDescent="0.25">
      <c r="A25" s="12">
        <v>22103</v>
      </c>
      <c r="B25" s="12" t="s">
        <v>385</v>
      </c>
      <c r="C25" s="83">
        <v>36080.660000000003</v>
      </c>
      <c r="D25" s="12" t="s">
        <v>419</v>
      </c>
      <c r="E25" s="12"/>
    </row>
    <row r="26" spans="1:5" ht="13.5" customHeight="1" x14ac:dyDescent="0.25">
      <c r="A26" s="12"/>
      <c r="B26" s="12" t="s">
        <v>384</v>
      </c>
      <c r="C26" s="83">
        <v>26500</v>
      </c>
      <c r="D26" s="12"/>
      <c r="E26" s="12"/>
    </row>
    <row r="27" spans="1:5" ht="13.5" customHeight="1" x14ac:dyDescent="0.25">
      <c r="A27" s="12">
        <v>26301</v>
      </c>
      <c r="B27" s="12" t="s">
        <v>383</v>
      </c>
      <c r="C27" s="83">
        <v>22775.58</v>
      </c>
      <c r="D27" s="12" t="s">
        <v>495</v>
      </c>
      <c r="E27" s="12" t="s">
        <v>418</v>
      </c>
    </row>
    <row r="28" spans="1:5" ht="13.5" customHeight="1" x14ac:dyDescent="0.25">
      <c r="A28" s="12">
        <v>21105</v>
      </c>
      <c r="B28" s="12" t="s">
        <v>382</v>
      </c>
      <c r="C28" s="83">
        <v>223864.16</v>
      </c>
      <c r="D28" s="12"/>
      <c r="E28" s="12"/>
    </row>
    <row r="29" spans="1:5" ht="13.5" customHeight="1" x14ac:dyDescent="0.25">
      <c r="A29" s="12">
        <v>22113</v>
      </c>
      <c r="B29" s="12" t="s">
        <v>381</v>
      </c>
      <c r="C29" s="83">
        <v>20225.900000000001</v>
      </c>
      <c r="D29" s="12" t="s">
        <v>374</v>
      </c>
      <c r="E29" s="12" t="s">
        <v>418</v>
      </c>
    </row>
    <row r="30" spans="1:5" ht="13.5" customHeight="1" x14ac:dyDescent="0.25">
      <c r="A30" s="12">
        <v>22303</v>
      </c>
      <c r="B30" s="12" t="s">
        <v>380</v>
      </c>
      <c r="C30" s="83">
        <v>164455</v>
      </c>
      <c r="D30" s="12" t="s">
        <v>374</v>
      </c>
      <c r="E30" s="12" t="s">
        <v>418</v>
      </c>
    </row>
    <row r="31" spans="1:5" ht="13.5" customHeight="1" x14ac:dyDescent="0.25">
      <c r="A31" s="12">
        <v>22303</v>
      </c>
      <c r="B31" s="12" t="s">
        <v>379</v>
      </c>
      <c r="C31" s="83">
        <v>12658.83</v>
      </c>
      <c r="D31" s="12" t="s">
        <v>374</v>
      </c>
      <c r="E31" s="12" t="s">
        <v>418</v>
      </c>
    </row>
    <row r="32" spans="1:5" ht="13.5" customHeight="1" x14ac:dyDescent="0.25">
      <c r="A32" s="12">
        <v>22301</v>
      </c>
      <c r="B32" s="12" t="s">
        <v>378</v>
      </c>
      <c r="C32" s="83">
        <v>125604.24</v>
      </c>
      <c r="D32" s="12" t="s">
        <v>374</v>
      </c>
      <c r="E32" s="12" t="s">
        <v>418</v>
      </c>
    </row>
    <row r="33" spans="1:5" ht="13.5" customHeight="1" x14ac:dyDescent="0.25">
      <c r="A33" s="12">
        <v>27202</v>
      </c>
      <c r="B33" s="12" t="s">
        <v>377</v>
      </c>
      <c r="C33" s="83">
        <v>5377.03</v>
      </c>
      <c r="D33" s="12" t="s">
        <v>374</v>
      </c>
      <c r="E33" s="12" t="s">
        <v>418</v>
      </c>
    </row>
    <row r="34" spans="1:5" ht="13.5" customHeight="1" x14ac:dyDescent="0.25">
      <c r="A34" s="12">
        <v>27202</v>
      </c>
      <c r="B34" s="12" t="s">
        <v>376</v>
      </c>
      <c r="C34" s="83">
        <v>6083.33</v>
      </c>
      <c r="D34" s="12" t="s">
        <v>374</v>
      </c>
      <c r="E34" s="12" t="s">
        <v>418</v>
      </c>
    </row>
    <row r="35" spans="1:5" ht="13.5" customHeight="1" x14ac:dyDescent="0.25">
      <c r="A35" s="12">
        <v>22113</v>
      </c>
      <c r="B35" s="12" t="s">
        <v>110</v>
      </c>
      <c r="C35" s="83">
        <v>3333.3333333333335</v>
      </c>
      <c r="D35" s="12" t="s">
        <v>374</v>
      </c>
      <c r="E35" s="12" t="s">
        <v>418</v>
      </c>
    </row>
    <row r="36" spans="1:5" ht="13.5" customHeight="1" x14ac:dyDescent="0.25">
      <c r="A36" s="12">
        <v>31101</v>
      </c>
      <c r="B36" s="12" t="s">
        <v>112</v>
      </c>
      <c r="C36" s="83">
        <v>56666.66</v>
      </c>
      <c r="D36" s="12"/>
      <c r="E36" s="12" t="s">
        <v>418</v>
      </c>
    </row>
    <row r="37" spans="1:5" ht="13.5" customHeight="1" x14ac:dyDescent="0.25">
      <c r="A37" s="12">
        <v>31103</v>
      </c>
      <c r="B37" s="12" t="s">
        <v>113</v>
      </c>
      <c r="C37" s="83">
        <v>12010</v>
      </c>
      <c r="D37" s="12"/>
      <c r="E37" s="12" t="s">
        <v>418</v>
      </c>
    </row>
    <row r="38" spans="1:5" ht="13.5" customHeight="1" x14ac:dyDescent="0.25">
      <c r="A38" s="12">
        <v>31103</v>
      </c>
      <c r="B38" s="12" t="s">
        <v>114</v>
      </c>
      <c r="C38" s="83">
        <v>13333.333333333334</v>
      </c>
      <c r="D38" s="12"/>
      <c r="E38" s="12" t="s">
        <v>418</v>
      </c>
    </row>
    <row r="39" spans="1:5" ht="13.5" customHeight="1" x14ac:dyDescent="0.25">
      <c r="A39" s="12">
        <v>26401</v>
      </c>
      <c r="B39" s="12" t="s">
        <v>116</v>
      </c>
      <c r="C39" s="83">
        <v>224955</v>
      </c>
      <c r="D39" s="12"/>
      <c r="E39" s="12" t="s">
        <v>418</v>
      </c>
    </row>
    <row r="40" spans="1:5" ht="13.5" customHeight="1" x14ac:dyDescent="0.25">
      <c r="A40" s="12">
        <v>26401</v>
      </c>
      <c r="B40" s="12" t="s">
        <v>117</v>
      </c>
      <c r="C40" s="83">
        <v>2500</v>
      </c>
      <c r="D40" s="12"/>
      <c r="E40" s="12" t="s">
        <v>418</v>
      </c>
    </row>
    <row r="41" spans="1:5" ht="13.5" customHeight="1" x14ac:dyDescent="0.25">
      <c r="A41" s="12">
        <v>26401</v>
      </c>
      <c r="B41" s="12" t="s">
        <v>118</v>
      </c>
      <c r="C41" s="83">
        <v>10000</v>
      </c>
      <c r="D41" s="12"/>
      <c r="E41" s="12" t="s">
        <v>418</v>
      </c>
    </row>
    <row r="42" spans="1:5" ht="13.5" customHeight="1" x14ac:dyDescent="0.25">
      <c r="A42" s="12">
        <v>21108</v>
      </c>
      <c r="B42" s="12" t="s">
        <v>120</v>
      </c>
      <c r="C42" s="83">
        <v>12000</v>
      </c>
      <c r="D42" s="12"/>
      <c r="E42" s="12" t="s">
        <v>418</v>
      </c>
    </row>
    <row r="43" spans="1:5" ht="13.5" customHeight="1" x14ac:dyDescent="0.25">
      <c r="A43" s="12">
        <v>26303</v>
      </c>
      <c r="B43" s="12" t="s">
        <v>122</v>
      </c>
      <c r="C43" s="83">
        <v>24500</v>
      </c>
      <c r="D43" s="12" t="s">
        <v>495</v>
      </c>
      <c r="E43" s="12" t="s">
        <v>418</v>
      </c>
    </row>
    <row r="44" spans="1:5" ht="13.5" customHeight="1" x14ac:dyDescent="0.25">
      <c r="A44" s="12">
        <v>22303</v>
      </c>
      <c r="B44" s="12" t="s">
        <v>123</v>
      </c>
      <c r="C44" s="83">
        <v>50000</v>
      </c>
      <c r="D44" s="12" t="s">
        <v>374</v>
      </c>
      <c r="E44" s="12" t="s">
        <v>418</v>
      </c>
    </row>
    <row r="45" spans="1:5" ht="13.5" customHeight="1" x14ac:dyDescent="0.25">
      <c r="A45" s="12">
        <v>22110</v>
      </c>
      <c r="B45" s="12" t="s">
        <v>125</v>
      </c>
      <c r="C45" s="83">
        <v>3666.6666666666665</v>
      </c>
      <c r="D45" s="12"/>
      <c r="E45" s="12" t="s">
        <v>418</v>
      </c>
    </row>
    <row r="46" spans="1:5" ht="13.5" customHeight="1" x14ac:dyDescent="0.25">
      <c r="A46" s="12">
        <v>22110</v>
      </c>
      <c r="B46" s="12" t="s">
        <v>127</v>
      </c>
      <c r="C46" s="83">
        <v>3333.3333333333335</v>
      </c>
      <c r="D46" s="12"/>
      <c r="E46" s="12"/>
    </row>
    <row r="47" spans="1:5" ht="13.5" customHeight="1" x14ac:dyDescent="0.25">
      <c r="A47" s="12">
        <v>22110</v>
      </c>
      <c r="B47" s="12" t="s">
        <v>129</v>
      </c>
      <c r="C47" s="83">
        <v>12000</v>
      </c>
      <c r="D47" s="12"/>
      <c r="E47" s="12"/>
    </row>
    <row r="48" spans="1:5" ht="13.5" customHeight="1" x14ac:dyDescent="0.25">
      <c r="A48" s="12">
        <v>21104</v>
      </c>
      <c r="B48" s="12" t="s">
        <v>348</v>
      </c>
      <c r="C48" s="83">
        <v>9146.6666666666661</v>
      </c>
      <c r="D48" s="12" t="s">
        <v>419</v>
      </c>
      <c r="E48" s="12"/>
    </row>
    <row r="49" spans="1:5" ht="13.5" customHeight="1" x14ac:dyDescent="0.25">
      <c r="A49" s="12">
        <v>21104</v>
      </c>
      <c r="B49" s="12" t="s">
        <v>349</v>
      </c>
      <c r="C49" s="83">
        <v>2000</v>
      </c>
      <c r="D49" s="12" t="s">
        <v>420</v>
      </c>
      <c r="E49" s="12" t="s">
        <v>418</v>
      </c>
    </row>
    <row r="50" spans="1:5" ht="13.5" customHeight="1" x14ac:dyDescent="0.25">
      <c r="A50" s="12">
        <v>21105</v>
      </c>
      <c r="B50" s="12" t="s">
        <v>350</v>
      </c>
      <c r="C50" s="83">
        <v>129048</v>
      </c>
      <c r="D50" s="12"/>
      <c r="E50" s="12" t="s">
        <v>418</v>
      </c>
    </row>
    <row r="51" spans="1:5" ht="13.5" customHeight="1" x14ac:dyDescent="0.25">
      <c r="A51" s="12">
        <v>26301</v>
      </c>
      <c r="B51" s="12" t="s">
        <v>375</v>
      </c>
      <c r="C51" s="83">
        <v>320000</v>
      </c>
      <c r="D51" s="12" t="s">
        <v>374</v>
      </c>
      <c r="E51" s="12" t="s">
        <v>418</v>
      </c>
    </row>
    <row r="52" spans="1:5" ht="13.5" customHeight="1" x14ac:dyDescent="0.25">
      <c r="A52" s="12">
        <v>28103</v>
      </c>
      <c r="B52" s="12" t="s">
        <v>373</v>
      </c>
      <c r="C52" s="83">
        <v>776837.66666666663</v>
      </c>
      <c r="D52" s="12"/>
      <c r="E52" s="12"/>
    </row>
  </sheetData>
  <autoFilter ref="A3:D5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1"/>
  <sheetViews>
    <sheetView workbookViewId="0"/>
  </sheetViews>
  <sheetFormatPr defaultRowHeight="15" x14ac:dyDescent="0.25"/>
  <cols>
    <col min="1" max="1" width="9.85546875" bestFit="1" customWidth="1"/>
    <col min="2" max="2" width="36.42578125" bestFit="1" customWidth="1"/>
  </cols>
  <sheetData>
    <row r="4" spans="1:2" x14ac:dyDescent="0.25">
      <c r="A4" s="8" t="s">
        <v>242</v>
      </c>
      <c r="B4" s="8" t="s">
        <v>243</v>
      </c>
    </row>
    <row r="5" spans="1:2" x14ac:dyDescent="0.25">
      <c r="A5" s="8" t="s">
        <v>244</v>
      </c>
      <c r="B5" s="8"/>
    </row>
    <row r="6" spans="1:2" x14ac:dyDescent="0.25">
      <c r="A6" s="67">
        <v>115</v>
      </c>
      <c r="B6" s="67" t="s">
        <v>245</v>
      </c>
    </row>
    <row r="7" spans="1:2" x14ac:dyDescent="0.25">
      <c r="A7" s="9">
        <v>11501</v>
      </c>
      <c r="B7" s="9" t="s">
        <v>246</v>
      </c>
    </row>
    <row r="8" spans="1:2" x14ac:dyDescent="0.25">
      <c r="A8" s="9">
        <v>11502</v>
      </c>
      <c r="B8" s="9" t="s">
        <v>247</v>
      </c>
    </row>
    <row r="9" spans="1:2" x14ac:dyDescent="0.25">
      <c r="A9" s="9">
        <v>11501</v>
      </c>
      <c r="B9" s="9" t="s">
        <v>248</v>
      </c>
    </row>
    <row r="10" spans="1:2" x14ac:dyDescent="0.25">
      <c r="A10" s="9">
        <v>11501</v>
      </c>
      <c r="B10" s="9" t="s">
        <v>249</v>
      </c>
    </row>
    <row r="11" spans="1:2" x14ac:dyDescent="0.25">
      <c r="A11" s="9">
        <v>11404</v>
      </c>
      <c r="B11" s="9" t="s">
        <v>250</v>
      </c>
    </row>
    <row r="12" spans="1:2" x14ac:dyDescent="0.25">
      <c r="A12" s="9">
        <v>11404</v>
      </c>
      <c r="B12" s="9" t="s">
        <v>251</v>
      </c>
    </row>
    <row r="13" spans="1:2" x14ac:dyDescent="0.25">
      <c r="A13" s="9">
        <v>11504</v>
      </c>
      <c r="B13" s="9" t="s">
        <v>252</v>
      </c>
    </row>
    <row r="14" spans="1:2" x14ac:dyDescent="0.25">
      <c r="A14" s="9"/>
      <c r="B14" s="8" t="s">
        <v>253</v>
      </c>
    </row>
    <row r="15" spans="1:2" x14ac:dyDescent="0.25">
      <c r="A15" s="1"/>
      <c r="B15" s="1" t="s">
        <v>254</v>
      </c>
    </row>
    <row r="16" spans="1:2" x14ac:dyDescent="0.25">
      <c r="A16" s="9">
        <v>11404</v>
      </c>
      <c r="B16" s="9" t="s">
        <v>255</v>
      </c>
    </row>
    <row r="17" spans="1:2" x14ac:dyDescent="0.25">
      <c r="A17" s="9">
        <v>11404</v>
      </c>
      <c r="B17" s="9" t="s">
        <v>256</v>
      </c>
    </row>
    <row r="18" spans="1:2" x14ac:dyDescent="0.25">
      <c r="A18" s="9">
        <v>11401</v>
      </c>
      <c r="B18" s="9" t="s">
        <v>257</v>
      </c>
    </row>
    <row r="19" spans="1:2" x14ac:dyDescent="0.25">
      <c r="A19" s="9">
        <v>11404</v>
      </c>
      <c r="B19" s="9" t="s">
        <v>258</v>
      </c>
    </row>
    <row r="20" spans="1:2" x14ac:dyDescent="0.25">
      <c r="A20" s="9">
        <v>11404</v>
      </c>
      <c r="B20" s="9" t="s">
        <v>259</v>
      </c>
    </row>
    <row r="21" spans="1:2" x14ac:dyDescent="0.25">
      <c r="A21" s="9">
        <v>11405</v>
      </c>
      <c r="B21" s="9" t="s">
        <v>260</v>
      </c>
    </row>
    <row r="22" spans="1:2" x14ac:dyDescent="0.25">
      <c r="A22" s="9">
        <v>11405</v>
      </c>
      <c r="B22" s="9" t="s">
        <v>261</v>
      </c>
    </row>
    <row r="23" spans="1:2" x14ac:dyDescent="0.25">
      <c r="A23" s="9">
        <v>11405</v>
      </c>
      <c r="B23" s="9" t="s">
        <v>262</v>
      </c>
    </row>
    <row r="24" spans="1:2" x14ac:dyDescent="0.25">
      <c r="A24" s="9">
        <v>11404</v>
      </c>
      <c r="B24" s="9" t="s">
        <v>263</v>
      </c>
    </row>
    <row r="25" spans="1:2" x14ac:dyDescent="0.25">
      <c r="A25" s="9"/>
      <c r="B25" s="9" t="s">
        <v>264</v>
      </c>
    </row>
    <row r="26" spans="1:2" x14ac:dyDescent="0.25">
      <c r="A26" s="9"/>
      <c r="B26" s="9" t="s">
        <v>265</v>
      </c>
    </row>
    <row r="27" spans="1:2" x14ac:dyDescent="0.25">
      <c r="A27" s="9"/>
      <c r="B27" s="8" t="s">
        <v>253</v>
      </c>
    </row>
    <row r="28" spans="1:2" x14ac:dyDescent="0.25">
      <c r="A28" s="1" t="s">
        <v>266</v>
      </c>
      <c r="B28" s="1" t="s">
        <v>267</v>
      </c>
    </row>
    <row r="29" spans="1:2" x14ac:dyDescent="0.25">
      <c r="A29" s="9">
        <v>11403</v>
      </c>
      <c r="B29" s="9" t="s">
        <v>268</v>
      </c>
    </row>
    <row r="30" spans="1:2" x14ac:dyDescent="0.25">
      <c r="A30" s="68"/>
      <c r="B30" s="68"/>
    </row>
    <row r="31" spans="1:2" x14ac:dyDescent="0.25">
      <c r="A31" s="8" t="s">
        <v>242</v>
      </c>
      <c r="B31" s="8" t="s">
        <v>243</v>
      </c>
    </row>
    <row r="32" spans="1:2" x14ac:dyDescent="0.25">
      <c r="A32" s="8" t="s">
        <v>244</v>
      </c>
      <c r="B32" s="8"/>
    </row>
    <row r="33" spans="1:2" x14ac:dyDescent="0.25">
      <c r="A33" s="9">
        <v>11403</v>
      </c>
      <c r="B33" s="9" t="s">
        <v>269</v>
      </c>
    </row>
    <row r="34" spans="1:2" x14ac:dyDescent="0.25">
      <c r="A34" s="1" t="s">
        <v>270</v>
      </c>
      <c r="B34" s="1" t="s">
        <v>271</v>
      </c>
    </row>
    <row r="35" spans="1:2" x14ac:dyDescent="0.25">
      <c r="A35" s="9">
        <v>11201</v>
      </c>
      <c r="B35" s="9" t="s">
        <v>272</v>
      </c>
    </row>
    <row r="36" spans="1:2" x14ac:dyDescent="0.25">
      <c r="A36" s="9">
        <v>11202</v>
      </c>
      <c r="B36" s="9" t="s">
        <v>273</v>
      </c>
    </row>
    <row r="37" spans="1:2" x14ac:dyDescent="0.25">
      <c r="A37" s="9">
        <v>11102</v>
      </c>
      <c r="B37" s="9" t="s">
        <v>274</v>
      </c>
    </row>
    <row r="38" spans="1:2" x14ac:dyDescent="0.25">
      <c r="A38" s="9"/>
      <c r="B38" s="9" t="s">
        <v>275</v>
      </c>
    </row>
    <row r="39" spans="1:2" x14ac:dyDescent="0.25">
      <c r="A39" s="9">
        <v>11102</v>
      </c>
      <c r="B39" s="9" t="s">
        <v>276</v>
      </c>
    </row>
    <row r="40" spans="1:2" x14ac:dyDescent="0.25">
      <c r="A40" s="9"/>
      <c r="B40" s="8" t="s">
        <v>253</v>
      </c>
    </row>
    <row r="41" spans="1:2" x14ac:dyDescent="0.25">
      <c r="A41" s="1" t="s">
        <v>277</v>
      </c>
      <c r="B41" s="1" t="s">
        <v>278</v>
      </c>
    </row>
    <row r="42" spans="1:2" x14ac:dyDescent="0.25">
      <c r="A42" s="9">
        <v>11405</v>
      </c>
      <c r="B42" s="9" t="s">
        <v>279</v>
      </c>
    </row>
    <row r="43" spans="1:2" x14ac:dyDescent="0.25">
      <c r="A43" s="9">
        <v>11405</v>
      </c>
      <c r="B43" s="9" t="s">
        <v>280</v>
      </c>
    </row>
    <row r="44" spans="1:2" x14ac:dyDescent="0.25">
      <c r="A44" s="9">
        <v>11405</v>
      </c>
      <c r="B44" s="9" t="s">
        <v>281</v>
      </c>
    </row>
    <row r="45" spans="1:2" x14ac:dyDescent="0.25">
      <c r="A45" s="9">
        <v>11405</v>
      </c>
      <c r="B45" s="9" t="s">
        <v>282</v>
      </c>
    </row>
    <row r="46" spans="1:2" x14ac:dyDescent="0.25">
      <c r="A46" s="9">
        <v>11404</v>
      </c>
      <c r="B46" s="9" t="s">
        <v>283</v>
      </c>
    </row>
    <row r="47" spans="1:2" x14ac:dyDescent="0.25">
      <c r="A47" s="9"/>
      <c r="B47" s="9" t="s">
        <v>284</v>
      </c>
    </row>
    <row r="48" spans="1:2" x14ac:dyDescent="0.25">
      <c r="A48" s="9">
        <v>11405</v>
      </c>
      <c r="B48" s="9" t="s">
        <v>285</v>
      </c>
    </row>
    <row r="49" spans="1:2" x14ac:dyDescent="0.25">
      <c r="A49" s="9"/>
      <c r="B49" s="8" t="s">
        <v>253</v>
      </c>
    </row>
    <row r="50" spans="1:2" x14ac:dyDescent="0.25">
      <c r="A50" s="1" t="s">
        <v>286</v>
      </c>
      <c r="B50" s="1" t="s">
        <v>287</v>
      </c>
    </row>
    <row r="51" spans="1:2" x14ac:dyDescent="0.25">
      <c r="A51" s="9">
        <v>11404</v>
      </c>
      <c r="B51" s="9" t="s">
        <v>288</v>
      </c>
    </row>
    <row r="52" spans="1:2" x14ac:dyDescent="0.25">
      <c r="A52" s="9">
        <v>11404</v>
      </c>
      <c r="B52" s="9" t="s">
        <v>289</v>
      </c>
    </row>
    <row r="53" spans="1:2" x14ac:dyDescent="0.25">
      <c r="A53" s="9">
        <v>11404</v>
      </c>
      <c r="B53" s="9" t="s">
        <v>290</v>
      </c>
    </row>
    <row r="54" spans="1:2" x14ac:dyDescent="0.25">
      <c r="A54" s="9">
        <v>11405</v>
      </c>
      <c r="B54" s="9" t="s">
        <v>291</v>
      </c>
    </row>
    <row r="55" spans="1:2" x14ac:dyDescent="0.25">
      <c r="A55" s="9">
        <v>11405</v>
      </c>
      <c r="B55" s="9" t="s">
        <v>292</v>
      </c>
    </row>
    <row r="56" spans="1:2" x14ac:dyDescent="0.25">
      <c r="A56" s="9">
        <v>11405</v>
      </c>
      <c r="B56" s="9" t="s">
        <v>293</v>
      </c>
    </row>
    <row r="57" spans="1:2" x14ac:dyDescent="0.25">
      <c r="A57" s="9">
        <v>11404</v>
      </c>
      <c r="B57" s="9" t="s">
        <v>294</v>
      </c>
    </row>
    <row r="58" spans="1:2" x14ac:dyDescent="0.25">
      <c r="A58" s="68"/>
      <c r="B58" s="68"/>
    </row>
    <row r="59" spans="1:2" x14ac:dyDescent="0.25">
      <c r="A59" s="68"/>
      <c r="B59" s="68"/>
    </row>
    <row r="60" spans="1:2" x14ac:dyDescent="0.25">
      <c r="A60" s="8" t="s">
        <v>242</v>
      </c>
      <c r="B60" s="8" t="s">
        <v>243</v>
      </c>
    </row>
    <row r="61" spans="1:2" x14ac:dyDescent="0.25">
      <c r="A61" s="8" t="s">
        <v>244</v>
      </c>
      <c r="B61" s="8"/>
    </row>
    <row r="62" spans="1:2" x14ac:dyDescent="0.25">
      <c r="A62" s="9">
        <v>11404</v>
      </c>
      <c r="B62" s="9" t="s">
        <v>295</v>
      </c>
    </row>
    <row r="63" spans="1:2" x14ac:dyDescent="0.25">
      <c r="A63" s="9">
        <v>11404</v>
      </c>
      <c r="B63" s="9" t="s">
        <v>296</v>
      </c>
    </row>
    <row r="64" spans="1:2" x14ac:dyDescent="0.25">
      <c r="A64" s="9">
        <v>11404</v>
      </c>
      <c r="B64" s="9" t="s">
        <v>297</v>
      </c>
    </row>
    <row r="65" spans="1:2" x14ac:dyDescent="0.25">
      <c r="A65" s="9">
        <v>11404</v>
      </c>
      <c r="B65" s="9" t="s">
        <v>298</v>
      </c>
    </row>
    <row r="66" spans="1:2" x14ac:dyDescent="0.25">
      <c r="A66" s="9">
        <v>11404</v>
      </c>
      <c r="B66" s="9" t="s">
        <v>299</v>
      </c>
    </row>
    <row r="67" spans="1:2" x14ac:dyDescent="0.25">
      <c r="A67" s="9">
        <v>11404</v>
      </c>
      <c r="B67" s="9" t="s">
        <v>300</v>
      </c>
    </row>
    <row r="68" spans="1:2" x14ac:dyDescent="0.25">
      <c r="A68" s="9">
        <v>11403</v>
      </c>
      <c r="B68" s="9" t="s">
        <v>301</v>
      </c>
    </row>
    <row r="69" spans="1:2" x14ac:dyDescent="0.25">
      <c r="A69" s="9"/>
      <c r="B69" s="9" t="s">
        <v>302</v>
      </c>
    </row>
    <row r="70" spans="1:2" x14ac:dyDescent="0.25">
      <c r="A70" s="9">
        <v>11403</v>
      </c>
      <c r="B70" s="9" t="s">
        <v>303</v>
      </c>
    </row>
    <row r="71" spans="1:2" x14ac:dyDescent="0.25">
      <c r="A71" s="9"/>
      <c r="B71" s="8" t="s">
        <v>253</v>
      </c>
    </row>
    <row r="72" spans="1:2" x14ac:dyDescent="0.25">
      <c r="A72" s="1" t="s">
        <v>304</v>
      </c>
      <c r="B72" s="1" t="s">
        <v>305</v>
      </c>
    </row>
    <row r="73" spans="1:2" x14ac:dyDescent="0.25">
      <c r="A73" s="9" t="s">
        <v>306</v>
      </c>
      <c r="B73" s="9" t="s">
        <v>307</v>
      </c>
    </row>
    <row r="74" spans="1:2" x14ac:dyDescent="0.25">
      <c r="A74" s="9" t="s">
        <v>308</v>
      </c>
      <c r="B74" s="9" t="s">
        <v>309</v>
      </c>
    </row>
    <row r="75" spans="1:2" x14ac:dyDescent="0.25">
      <c r="A75" s="9" t="s">
        <v>310</v>
      </c>
      <c r="B75" s="9" t="s">
        <v>311</v>
      </c>
    </row>
    <row r="76" spans="1:2" x14ac:dyDescent="0.25">
      <c r="A76" s="9" t="s">
        <v>312</v>
      </c>
      <c r="B76" s="9" t="s">
        <v>313</v>
      </c>
    </row>
    <row r="77" spans="1:2" x14ac:dyDescent="0.25">
      <c r="A77" s="69" t="s">
        <v>314</v>
      </c>
      <c r="B77" s="70" t="s">
        <v>315</v>
      </c>
    </row>
    <row r="78" spans="1:2" x14ac:dyDescent="0.25">
      <c r="A78" s="69" t="s">
        <v>316</v>
      </c>
      <c r="B78" s="70" t="s">
        <v>317</v>
      </c>
    </row>
    <row r="79" spans="1:2" x14ac:dyDescent="0.25">
      <c r="A79" s="69" t="s">
        <v>318</v>
      </c>
      <c r="B79" s="70" t="s">
        <v>319</v>
      </c>
    </row>
    <row r="80" spans="1:2" x14ac:dyDescent="0.25">
      <c r="A80" s="9"/>
      <c r="B80" s="8" t="s">
        <v>253</v>
      </c>
    </row>
    <row r="81" spans="1:2" x14ac:dyDescent="0.25">
      <c r="A81" s="1"/>
      <c r="B81" s="1" t="s">
        <v>320</v>
      </c>
    </row>
  </sheetData>
  <autoFilter ref="A4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Agencies</vt:lpstr>
      <vt:lpstr>F1</vt:lpstr>
      <vt:lpstr>Sheet2</vt:lpstr>
      <vt:lpstr>Sheet3</vt:lpstr>
      <vt:lpstr>Sheet4</vt:lpstr>
      <vt:lpstr>F2</vt:lpstr>
      <vt:lpstr>F3</vt:lpstr>
      <vt:lpstr>Sheet6</vt:lpstr>
      <vt:lpstr>Sheet7</vt:lpstr>
      <vt:lpstr>Sheet8</vt:lpstr>
      <vt:lpstr>F4</vt:lpstr>
      <vt:lpstr>F5-6</vt:lpstr>
      <vt:lpstr>Civil servant</vt:lpstr>
      <vt:lpstr>Sheet1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A/majiid Samatar Maxamuud</dc:creator>
  <cp:lastModifiedBy>povilion</cp:lastModifiedBy>
  <cp:lastPrinted>2015-12-12T06:03:51Z</cp:lastPrinted>
  <dcterms:created xsi:type="dcterms:W3CDTF">2015-01-19T06:46:22Z</dcterms:created>
  <dcterms:modified xsi:type="dcterms:W3CDTF">2015-12-16T05:03:05Z</dcterms:modified>
</cp:coreProperties>
</file>