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G:\My Drive\Work\GitHub\nexus_countries\project_data\Somalia budget\Somaliland\"/>
    </mc:Choice>
  </mc:AlternateContent>
  <xr:revisionPtr revIDLastSave="0" documentId="8_{2D6A915A-7E91-4A3D-A050-CBBD1330F817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Table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<sst xmlns="http://schemas.openxmlformats.org/spreadsheetml/2006/main" count="82" uniqueCount="82">
  <si>
    <r>
      <rPr>
        <b/>
        <sz val="8"/>
        <rFont val="Liberation Sans Narrow"/>
      </rPr>
      <t>P.NO</t>
    </r>
  </si>
  <si>
    <r>
      <rPr>
        <b/>
        <sz val="8"/>
        <rFont val="Liberation Sans Narrow"/>
      </rPr>
      <t>Madax</t>
    </r>
  </si>
  <si>
    <r>
      <rPr>
        <sz val="8"/>
        <rFont val="Liberation Sans Narrow"/>
      </rPr>
      <t>Qasriga Madaxtooyada JSL.</t>
    </r>
  </si>
  <si>
    <r>
      <rPr>
        <sz val="8"/>
        <rFont val="Liberation Sans Narrow"/>
      </rPr>
      <t>Madax-weyne ku-.Xigeenka JSL.</t>
    </r>
  </si>
  <si>
    <r>
      <rPr>
        <sz val="8"/>
        <rFont val="Liberation Sans Narrow"/>
      </rPr>
      <t>Gudida Qaranka ee la dagaalanka HIV/AIDS-KA</t>
    </r>
  </si>
  <si>
    <r>
      <rPr>
        <sz val="8"/>
        <rFont val="Liberation Sans Narrow"/>
      </rPr>
      <t>Golaha Guurtida JSL.</t>
    </r>
  </si>
  <si>
    <r>
      <rPr>
        <sz val="8"/>
        <rFont val="Liberation Sans Narrow"/>
      </rPr>
      <t>Golaha Wakiilada JSL.</t>
    </r>
  </si>
  <si>
    <r>
      <rPr>
        <sz val="8"/>
        <rFont val="Liberation Sans Narrow"/>
      </rPr>
      <t>Maxkamadda Sare.</t>
    </r>
  </si>
  <si>
    <r>
      <rPr>
        <sz val="8"/>
        <rFont val="Liberation Sans Narrow"/>
      </rPr>
      <t>Xeer Ilaalinta Guud ee Qaranka.</t>
    </r>
  </si>
  <si>
    <r>
      <rPr>
        <sz val="8"/>
        <rFont val="Liberation Sans Narrow"/>
      </rPr>
      <t>Hay'adda Shaqaalaha Dawladda.</t>
    </r>
  </si>
  <si>
    <r>
      <rPr>
        <sz val="8"/>
        <rFont val="Liberation Sans Narrow"/>
      </rPr>
      <t>Hanti-dhawrka Guud ee Qaranka.</t>
    </r>
  </si>
  <si>
    <r>
      <rPr>
        <sz val="8"/>
        <rFont val="Liberation Sans Narrow"/>
      </rPr>
      <t>Xafiiska Madaxtooyadda.</t>
    </r>
  </si>
  <si>
    <r>
      <rPr>
        <sz val="8"/>
        <rFont val="Liberation Sans Narrow"/>
      </rPr>
      <t>Ciidanka Ilaaladda Madaxtooyada.</t>
    </r>
  </si>
  <si>
    <r>
      <rPr>
        <sz val="8"/>
        <rFont val="Liberation Sans Narrow"/>
      </rPr>
      <t>Garyaqaanka Guud</t>
    </r>
  </si>
  <si>
    <r>
      <rPr>
        <sz val="8"/>
        <rFont val="Liberation Sans Narrow"/>
      </rPr>
      <t>Hayadda Sirdoonka Qaranka</t>
    </r>
  </si>
  <si>
    <r>
      <rPr>
        <sz val="8"/>
        <rFont val="Liberation Sans Narrow"/>
      </rPr>
      <t>Jimciyadda Muj.Sooyaal</t>
    </r>
  </si>
  <si>
    <r>
      <rPr>
        <sz val="8"/>
        <rFont val="Liberation Sans Narrow"/>
      </rPr>
      <t>W.Arrimaha Dibadda iyo Iskaashiga Caalamiga ah</t>
    </r>
  </si>
  <si>
    <r>
      <rPr>
        <sz val="8"/>
        <rFont val="Liberation Sans Narrow"/>
      </rPr>
      <t>Wasaaradda Cadaaladda &amp; Garsoorka.</t>
    </r>
  </si>
  <si>
    <r>
      <rPr>
        <sz val="8"/>
        <rFont val="Liberation Sans Narrow"/>
      </rPr>
      <t>Ciidanka Asluubta.</t>
    </r>
  </si>
  <si>
    <r>
      <rPr>
        <sz val="8"/>
        <rFont val="Liberation Sans Narrow"/>
      </rPr>
      <t>Max-kamadda Hoose.</t>
    </r>
  </si>
  <si>
    <r>
      <rPr>
        <sz val="8"/>
        <rFont val="Liberation Sans Narrow"/>
      </rPr>
      <t>Guddiga Xaquuqal Insaanka Qaranka.</t>
    </r>
  </si>
  <si>
    <r>
      <rPr>
        <sz val="8"/>
        <rFont val="Liberation Sans Narrow"/>
      </rPr>
      <t>Guddiga Dib u habaynta Shuruucda.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</si>
  <si>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</si>
  <si>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Wasaaradda Arrimaha Gudaha.</t>
    </r>
  </si>
  <si>
    <r>
      <rPr>
        <sz val="8"/>
        <rFont val="Liberation Sans Narrow"/>
      </rPr>
      <t>Ciidanka Booliska.</t>
    </r>
  </si>
  <si>
    <r>
      <rPr>
        <sz val="8"/>
        <rFont val="Liberation Sans Narrow"/>
      </rPr>
      <t>Ciidanka Ilaalada Xeebaha.</t>
    </r>
  </si>
  <si>
    <r>
      <rPr>
        <sz val="8"/>
        <rFont val="Liberation Sans Narrow"/>
      </rPr>
      <t>Hay'adda Miino-Saarka Qaranka.</t>
    </r>
  </si>
  <si>
    <r>
      <rPr>
        <sz val="8"/>
        <rFont val="Liberation Sans Narrow"/>
      </rPr>
      <t>-</t>
    </r>
  </si>
  <si>
    <r>
      <rPr>
        <sz val="8"/>
        <rFont val="Liberation Sans Narrow"/>
      </rPr>
      <t>Ciidanka Socdaalka.</t>
    </r>
  </si>
  <si>
    <r>
      <rPr>
        <sz val="8"/>
        <rFont val="Liberation Sans Narrow"/>
      </rPr>
      <t>Ciidanka Dab-Demiska Qaranka Somaliland</t>
    </r>
  </si>
  <si>
    <r>
      <rPr>
        <sz val="8"/>
        <rFont val="Liberation Sans Narrow"/>
      </rPr>
      <t>Hay'adda W/Qabadka Miinada (SMAC)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</si>
  <si>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</si>
  <si>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W.Warfaafinta, Wacyigelinta iyo Dhaqanka</t>
    </r>
  </si>
  <si>
    <r>
      <rPr>
        <sz val="8"/>
        <rFont val="Liberation Sans Narrow"/>
      </rPr>
      <t>Wasaaradda Gaashandhigga.</t>
    </r>
  </si>
  <si>
    <r>
      <rPr>
        <sz val="8"/>
        <rFont val="Liberation Sans Narrow"/>
      </rPr>
      <t>Ciidanka Qaranka.</t>
    </r>
  </si>
  <si>
    <r>
      <rPr>
        <sz val="8"/>
        <rFont val="Liberation Sans Narrow"/>
      </rPr>
      <t>W.Qorshaynta &amp; Horumarinta Qaranka</t>
    </r>
  </si>
  <si>
    <r>
      <rPr>
        <sz val="8"/>
        <rFont val="Liberation Sans Narrow"/>
      </rPr>
      <t>Wasaaradda H. Maaliyadda.</t>
    </r>
  </si>
  <si>
    <r>
      <rPr>
        <sz val="8"/>
        <rFont val="Liberation Sans Narrow"/>
      </rPr>
      <t>khasnada Guud ee Qaranka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</si>
  <si>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</si>
  <si>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Wasaaradda Ganacsiga, Warshadaha iyo Dalxiiska</t>
    </r>
  </si>
  <si>
    <r>
      <rPr>
        <sz val="8"/>
        <rFont val="Liberation Sans Narrow"/>
      </rPr>
      <t>Wasaaradda Macdanta &amp; Tamarta.</t>
    </r>
  </si>
  <si>
    <r>
      <rPr>
        <sz val="8"/>
        <rFont val="Liberation Sans Narrow"/>
      </rPr>
      <t>Wasaaradda Gaadiidka iyo H. Jidadka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</si>
  <si>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</si>
  <si>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Wasaaradda Kalluumaysiga iyo  Khayraadka Badda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</si>
  <si>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</si>
  <si>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Wasaaradda H. Beeraha.</t>
    </r>
  </si>
  <si>
    <r>
      <rPr>
        <sz val="8"/>
        <rFont val="Liberation Sans Narrow"/>
      </rPr>
      <t>Wasaaradda Xanaannada Xoolaha iyo H. Kalumaysig</t>
    </r>
  </si>
  <si>
    <r>
      <rPr>
        <sz val="8"/>
        <rFont val="Liberation Sans Narrow"/>
      </rPr>
      <t>Wasaaradda Igaadhsiinta iyo Tignoolojiyada</t>
    </r>
  </si>
  <si>
    <r>
      <rPr>
        <sz val="8"/>
        <rFont val="Liberation Sans Narrow"/>
      </rPr>
      <t>Wasaaradda Waxbarashada &amp; Sayniska</t>
    </r>
  </si>
  <si>
    <r>
      <rPr>
        <sz val="8"/>
        <rFont val="Liberation Sans Narrow"/>
      </rPr>
      <t>Agaasinka Tacliinta sare</t>
    </r>
  </si>
  <si>
    <r>
      <rPr>
        <sz val="8"/>
        <rFont val="Liberation Sans Narrow"/>
      </rPr>
      <t>Gudiga Tacliinta Sare</t>
    </r>
  </si>
  <si>
    <r>
      <rPr>
        <sz val="8"/>
        <rFont val="Liberation Sans Narrow"/>
      </rPr>
      <t>Wasaaradda H. Caafimaadka.</t>
    </r>
  </si>
  <si>
    <r>
      <rPr>
        <sz val="8"/>
        <rFont val="Liberation Sans Narrow"/>
      </rPr>
      <t>Komishanka qaranka ee Mihnadlayaasha caafimadka</t>
    </r>
  </si>
  <si>
    <r>
      <rPr>
        <sz val="8"/>
        <rFont val="Liberation Sans Narrow"/>
      </rPr>
      <t>Wasaaradda Diinta &amp; Awqaafta.</t>
    </r>
  </si>
  <si>
    <r>
      <rPr>
        <sz val="8"/>
        <rFont val="Liberation Sans Narrow"/>
      </rPr>
      <t>Hay'adda Diiwaanka Sakada iyo Safalka</t>
    </r>
  </si>
  <si>
    <r>
      <rPr>
        <sz val="8"/>
        <rFont val="Liberation Sans Narrow"/>
      </rPr>
      <t>Wasaaradda Hawlaha Guud,Dhulka &amp; Guriyaynta</t>
    </r>
  </si>
  <si>
    <r>
      <rPr>
        <sz val="8"/>
        <rFont val="Liberation Sans Narrow"/>
      </rPr>
      <t>H. Duulista &amp; Hawada.</t>
    </r>
  </si>
  <si>
    <r>
      <rPr>
        <sz val="8"/>
        <rFont val="Liberation Sans Narrow"/>
      </rPr>
      <t>Hay'adda Abaabul kasaarka Qaranka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</si>
  <si>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</si>
  <si>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Wasaradda Xidh Golayaasha  iyo Arimaha Distorka</t>
    </r>
  </si>
  <si>
    <r>
      <rPr>
        <sz val="8"/>
        <rFont val="Liberation Sans Narrow"/>
      </rPr>
      <t>Wasaaradda Shaqagalinta, A. Bulshada &amp; Qoyska</t>
    </r>
  </si>
  <si>
    <r>
      <rPr>
        <sz val="8"/>
        <rFont val="Liberation Sans Narrow"/>
      </rPr>
      <t>Wasaaradda Ciyaaraha iyo Dhalinyarada.</t>
    </r>
  </si>
  <si>
    <r>
      <rPr>
        <sz val="8"/>
        <rFont val="Liberation Sans Narrow"/>
      </rPr>
      <t>Guddiga Doorshooyinka Qaranka.</t>
    </r>
  </si>
  <si>
    <r>
      <rPr>
        <sz val="8"/>
        <rFont val="Liberation Sans Narrow"/>
      </rPr>
      <t>Guddiga Qandaraaska Qaranka.</t>
    </r>
  </si>
  <si>
    <r>
      <rPr>
        <sz val="8"/>
        <rFont val="Liberation Sans Narrow"/>
      </rPr>
      <t>Hayada u Diyaargarowga Aafooyinka iyo Kaydka R.</t>
    </r>
  </si>
  <si>
    <r>
      <rPr>
        <sz val="8"/>
        <rFont val="Liberation Sans Narrow"/>
      </rPr>
      <t>Hay'adda Dhawrista Tayada</t>
    </r>
  </si>
  <si>
    <r>
      <rPr>
        <sz val="8"/>
        <rFont val="Liberation Sans Narrow"/>
      </rPr>
      <t>Gudida Maamulwanaaga iyo La-dagaalanka Mus</t>
    </r>
  </si>
  <si>
    <r>
      <rPr>
        <sz val="8"/>
        <rFont val="Liberation Sans Narrow"/>
      </rPr>
      <t>Hayada Qaxootiga iyo Barakacayaasha</t>
    </r>
  </si>
  <si>
    <r>
      <rPr>
        <sz val="8"/>
        <rFont val="Liberation Sans Narrow"/>
      </rPr>
      <t>Wasaaradda Degaanka &amp; Horumarinta Reermiyiga</t>
    </r>
  </si>
  <si>
    <r>
      <rPr>
        <sz val="8"/>
        <rFont val="Liberation Sans Narrow"/>
      </rPr>
      <t>Guddida Diwaangalinta Ururada</t>
    </r>
  </si>
  <si>
    <r>
      <rPr>
        <sz val="8"/>
        <rFont val="Liberation Sans Narrow"/>
      </rPr>
      <t>Wasaarada H. Maalgashiga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</si>
  <si>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</si>
  <si>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Wasaaradda Wershadaha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</si>
  <si>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</si>
  <si>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Wasaaradda H. Biyaha</t>
    </r>
  </si>
  <si>
    <r>
      <rPr>
        <sz val="8"/>
        <rFont val="Liberation Sans Narrow"/>
      </rPr>
      <t>Wasaarada Dhaqanka iyo Dalxiiska</t>
    </r>
  </si>
  <si>
    <r>
      <rPr>
        <sz val="8"/>
        <rFont val="Liberation Sans Narrow"/>
      </rPr>
      <t>-</t>
    </r>
  </si>
  <si>
    <r>
      <rPr>
        <sz val="8"/>
        <rFont val="Liberation Sans Narrow"/>
      </rPr>
      <t>Deeqda Baanka Aduunka</t>
    </r>
  </si>
  <si>
    <r>
      <rPr>
        <sz val="8"/>
        <rFont val="Liberation Sans Narrow"/>
      </rPr>
      <t>-</t>
    </r>
  </si>
  <si>
    <r>
      <rPr>
        <b/>
        <sz val="8"/>
        <rFont val="Liberation Sans Narrow"/>
      </rPr>
      <t>Grand Total.</t>
    </r>
  </si>
  <si>
    <t>Magaca Wasaaradda/ Hay'ada</t>
  </si>
  <si>
    <t>English: Name of Ministry /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</si>
</sst>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>
    <font>
      <sz val="10"/>
      <color rgb="FF000000"/>
      <name val="Times New Roman"/>
    </font>
    <font>
      <b/>
      <sz val="8"/>
      <color theme="1"/>
      <name val="Liberation sans narrow"/>
    </font>
    <font>
      <b/>
      <sz val="8"/>
      <name val="Arial"/>
    </font>
    <font>
      <sz val="8"/>
      <color rgb="FF000000"/>
      <name val="Liberation sans narrow"/>
    </font>
    <font>
      <sz val="8"/>
      <color theme="1"/>
      <name val="Liberation sans narrow"/>
    </font>
    <font>
      <b/>
      <sz val="8"/>
      <color rgb="FF000000"/>
      <name val="Liberation sans narrow"/>
    </font>
    <font>
      <b/>
      <sz val="8"/>
      <name val="Liberation Sans Narrow"/>
    </font>
    <font>
      <sz val="8"/>
      <name val="Liberation San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shrinkToFit="1"/>
    </xf>
    <xf numFmtId="0" fontId="4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right" vertical="top" shrinkToFit="1"/>
    </xf>
    <xf numFmtId="0" fontId="6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workbookViewId="0"/>
  </sheetViews>
  <sheetFormatPr defaultColWidth="14.33203125" defaultRowHeight="15" customHeight="1"/>
  <cols>
    <col min="1" max="1" width="5.1640625" customWidth="1"/>
    <col min="2" max="2" width="6.33203125" customWidth="1"/>
    <col min="3" max="3" width="39.6640625" customWidth="1"/>
    <col min="4" max="4" width="38.6640625" customWidth="1"/>
    <col min="5" max="5" width="18.83203125" customWidth="1"/>
    <col min="6" max="6" width="18.6640625" customWidth="1"/>
    <col min="7" max="7" width="10.33203125" customWidth="1"/>
    <col min="8" max="24" width="8.6640625" customWidth="1"/>
  </cols>
  <sheetData>
    <row r="1" spans="1:24" ht="12" customHeight="1">
      <c r="A1" s="2" t="s">
        <v>0</v>
      </c>
      <c r="B1" s="2" t="s">
        <v>1</v>
      </c>
      <c r="C1" s="11" t="s">
        <v>80</v>
      </c>
      <c r="D1" s="3" t="s">
        <v>81</v>
      </c>
      <c r="E1" s="3">
        <v>2017</v>
      </c>
      <c r="F1" s="3">
        <v>2018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" customHeight="1">
      <c r="A2" s="4">
        <v>1</v>
      </c>
      <c r="B2" s="5">
        <v>11</v>
      </c>
      <c r="C2" s="6" t="s">
        <v>2</v>
      </c>
      <c r="D2" s="7" t="str">
        <f ca="1">IFERROR(__xludf.DUMMYFUNCTION("googletranslate(C3,""auto"",""en"")"),"Presidency.")</f>
        <v>Presidency.</v>
      </c>
      <c r="E2" s="7">
        <v>819000000</v>
      </c>
      <c r="F2" s="7">
        <v>819000000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" customHeight="1">
      <c r="A3" s="4">
        <v>1</v>
      </c>
      <c r="B3" s="5">
        <v>12</v>
      </c>
      <c r="C3" s="6" t="s">
        <v>3</v>
      </c>
      <c r="D3" s="7" t="str">
        <f ca="1">IFERROR(__xludf.DUMMYFUNCTION("googletranslate(C4,""auto"",""en"")"),"Head-to-.Xigeenka Great Republic.")</f>
        <v>Head-to-.Xigeenka Great Republic.</v>
      </c>
      <c r="E3" s="7">
        <v>585000000</v>
      </c>
      <c r="F3" s="7">
        <v>585000000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" customHeight="1">
      <c r="A4" s="4">
        <v>2</v>
      </c>
      <c r="B4" s="5">
        <v>13</v>
      </c>
      <c r="C4" s="6" t="s">
        <v>4</v>
      </c>
      <c r="D4" s="7" t="str">
        <f ca="1">IFERROR(__xludf.DUMMYFUNCTION("googletranslate(C5,""auto"",""en"")"),"The National Committee for the fight against HIV / AIDS")</f>
        <v>The National Committee for the fight against HIV / AIDS</v>
      </c>
      <c r="E4" s="7">
        <v>1820826880</v>
      </c>
      <c r="F4" s="7">
        <v>2590959020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" customHeight="1">
      <c r="A5" s="4">
        <v>3</v>
      </c>
      <c r="B5" s="5">
        <v>21</v>
      </c>
      <c r="C5" s="6" t="s">
        <v>5</v>
      </c>
      <c r="D5" s="7" t="str">
        <f ca="1">IFERROR(__xludf.DUMMYFUNCTION("googletranslate(C6,""auto"",""en"")"),"House Republic.")</f>
        <v>House Republic.</v>
      </c>
      <c r="E5" s="7">
        <v>29096922752</v>
      </c>
      <c r="F5" s="7">
        <v>33396332000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" customHeight="1">
      <c r="A6" s="4">
        <v>4</v>
      </c>
      <c r="B6" s="5">
        <v>31</v>
      </c>
      <c r="C6" s="6" t="s">
        <v>6</v>
      </c>
      <c r="D6" s="7" t="str">
        <f ca="1">IFERROR(__xludf.DUMMYFUNCTION("googletranslate(C7,""auto"",""en"")"),"House speaker.")</f>
        <v>House speaker.</v>
      </c>
      <c r="E6" s="7">
        <v>27559704096</v>
      </c>
      <c r="F6" s="7">
        <v>31777402880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" customHeight="1">
      <c r="A7" s="4">
        <v>5</v>
      </c>
      <c r="B7" s="5">
        <v>41</v>
      </c>
      <c r="C7" s="6" t="s">
        <v>7</v>
      </c>
      <c r="D7" s="7" t="str">
        <f ca="1">IFERROR(__xludf.DUMMYFUNCTION("googletranslate(C8,""auto"",""en"")"),"Supreme Court.")</f>
        <v>Supreme Court.</v>
      </c>
      <c r="E7" s="7">
        <v>5656270784</v>
      </c>
      <c r="F7" s="7">
        <v>5437107872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" customHeight="1">
      <c r="A8" s="4">
        <v>6</v>
      </c>
      <c r="B8" s="5">
        <v>51</v>
      </c>
      <c r="C8" s="6" t="s">
        <v>8</v>
      </c>
      <c r="D8" s="7" t="str">
        <f ca="1">IFERROR(__xludf.DUMMYFUNCTION("googletranslate(C9,""auto"",""en"")"),"Attorney General of the Republic.")</f>
        <v>Attorney General of the Republic.</v>
      </c>
      <c r="E8" s="7">
        <v>6709395120</v>
      </c>
      <c r="F8" s="7">
        <v>6560035760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>
      <c r="A9" s="4">
        <v>7</v>
      </c>
      <c r="B9" s="5">
        <v>61</v>
      </c>
      <c r="C9" s="6" t="s">
        <v>9</v>
      </c>
      <c r="D9" s="7" t="str">
        <f ca="1">IFERROR(__xludf.DUMMYFUNCTION("googletranslate(C10,""auto"",""en"")"),"Civil Service Agency.")</f>
        <v>Civil Service Agency.</v>
      </c>
      <c r="E9" s="7">
        <v>24328378617</v>
      </c>
      <c r="F9" s="7">
        <v>10437989821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" customHeight="1">
      <c r="A10" s="4">
        <v>8</v>
      </c>
      <c r="B10" s="5">
        <v>71</v>
      </c>
      <c r="C10" s="6" t="s">
        <v>10</v>
      </c>
      <c r="D10" s="7" t="str">
        <f ca="1">IFERROR(__xludf.DUMMYFUNCTION("googletranslate(C11,""auto"",""en"")"),"Auditor General.")</f>
        <v>Auditor General.</v>
      </c>
      <c r="E10" s="7">
        <v>4604196384</v>
      </c>
      <c r="F10" s="7">
        <v>10927249600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>
      <c r="A11" s="4">
        <v>9</v>
      </c>
      <c r="B11" s="5">
        <v>81</v>
      </c>
      <c r="C11" s="6" t="s">
        <v>11</v>
      </c>
      <c r="D11" s="7" t="str">
        <f ca="1">IFERROR(__xludf.DUMMYFUNCTION("googletranslate(C12,""auto"",""en"")"),"Presidential Office.")</f>
        <v>Presidential Office.</v>
      </c>
      <c r="E11" s="7">
        <v>56534978865</v>
      </c>
      <c r="F11" s="7">
        <v>114719383042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" customHeight="1">
      <c r="A12" s="4">
        <v>10</v>
      </c>
      <c r="B12" s="5">
        <v>82</v>
      </c>
      <c r="C12" s="6" t="s">
        <v>12</v>
      </c>
      <c r="D12" s="7" t="str">
        <f ca="1">IFERROR(__xludf.DUMMYFUNCTION("googletranslate(C13,""auto"",""en"")"),"State Security Forces.")</f>
        <v>State Security Forces.</v>
      </c>
      <c r="E12" s="7">
        <v>18729991791</v>
      </c>
      <c r="F12" s="7">
        <v>23851626984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>
      <c r="A13" s="4">
        <v>11</v>
      </c>
      <c r="B13" s="5">
        <v>83</v>
      </c>
      <c r="C13" s="6" t="s">
        <v>13</v>
      </c>
      <c r="D13" s="7" t="str">
        <f ca="1">IFERROR(__xludf.DUMMYFUNCTION("googletranslate(C14,""auto"",""en"")"),"Attorney General")</f>
        <v>Attorney General</v>
      </c>
      <c r="E13" s="7">
        <v>2022611728</v>
      </c>
      <c r="F13" s="7">
        <v>2189850832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" customHeight="1">
      <c r="A14" s="4">
        <v>12</v>
      </c>
      <c r="B14" s="5">
        <v>84</v>
      </c>
      <c r="C14" s="6" t="s">
        <v>14</v>
      </c>
      <c r="D14" s="7" t="str">
        <f ca="1">IFERROR(__xludf.DUMMYFUNCTION("googletranslate(C15,""auto"",""en"")"),"National Intelligence Agency")</f>
        <v>National Intelligence Agency</v>
      </c>
      <c r="E14" s="7">
        <v>11080616228</v>
      </c>
      <c r="F14" s="7">
        <v>12919236228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>
      <c r="A15" s="4">
        <v>13</v>
      </c>
      <c r="B15" s="5">
        <v>85</v>
      </c>
      <c r="C15" s="6" t="s">
        <v>15</v>
      </c>
      <c r="D15" s="7" t="str">
        <f ca="1">IFERROR(__xludf.DUMMYFUNCTION("googletranslate(C16,""auto"",""en"")"),"United Muj.Sooyaal")</f>
        <v>United Muj.Sooyaal</v>
      </c>
      <c r="E15" s="7">
        <v>2884550000</v>
      </c>
      <c r="F15" s="7">
        <v>2084550000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" customHeight="1">
      <c r="A16" s="4">
        <v>14</v>
      </c>
      <c r="B16" s="5">
        <v>91</v>
      </c>
      <c r="C16" s="6" t="s">
        <v>16</v>
      </c>
      <c r="D16" s="7" t="str">
        <f ca="1">IFERROR(__xludf.DUMMYFUNCTION("googletranslate(C17,""auto"",""en"")"),"W.Arrimaha Affairs and International Cooperation")</f>
        <v>W.Arrimaha Affairs and International Cooperation</v>
      </c>
      <c r="E16" s="7">
        <v>30207733280</v>
      </c>
      <c r="F16" s="7">
        <v>31103746720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" customHeight="1">
      <c r="A17" s="4">
        <v>15</v>
      </c>
      <c r="B17" s="4">
        <v>101</v>
      </c>
      <c r="C17" s="6" t="s">
        <v>17</v>
      </c>
      <c r="D17" s="7" t="str">
        <f ca="1">IFERROR(__xludf.DUMMYFUNCTION("googletranslate(C18,""auto"",""en"")"),"Ministry of Justice and the judiciary.")</f>
        <v>Ministry of Justice and the judiciary.</v>
      </c>
      <c r="E17" s="7">
        <v>6227138400</v>
      </c>
      <c r="F17" s="7">
        <v>6922301760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" customHeight="1">
      <c r="A18" s="4">
        <v>16</v>
      </c>
      <c r="B18" s="4">
        <v>102</v>
      </c>
      <c r="C18" s="6" t="s">
        <v>18</v>
      </c>
      <c r="D18" s="7" t="str">
        <f ca="1">IFERROR(__xludf.DUMMYFUNCTION("googletranslate(C19,""auto"",""en"")"),"Corps.")</f>
        <v>Corps.</v>
      </c>
      <c r="E18" s="7">
        <v>48439393630</v>
      </c>
      <c r="F18" s="7">
        <v>63998550950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" customHeight="1">
      <c r="A19" s="4">
        <v>17</v>
      </c>
      <c r="B19" s="4">
        <v>103</v>
      </c>
      <c r="C19" s="6" t="s">
        <v>19</v>
      </c>
      <c r="D19" s="7" t="str">
        <f ca="1">IFERROR(__xludf.DUMMYFUNCTION("googletranslate(C20,""auto"",""en"")"),"Max-kamadda lower.")</f>
        <v>Max-kamadda lower.</v>
      </c>
      <c r="E19" s="7">
        <v>18684686112</v>
      </c>
      <c r="F19" s="7">
        <v>23666325856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" customHeight="1">
      <c r="A20" s="4">
        <v>18</v>
      </c>
      <c r="B20" s="4">
        <v>104</v>
      </c>
      <c r="C20" s="6" t="s">
        <v>20</v>
      </c>
      <c r="D20" s="7" t="str">
        <f ca="1">IFERROR(__xludf.DUMMYFUNCTION("googletranslate(C21,""auto"",""en"")"),"The National Human Rights Commission.")</f>
        <v>The National Human Rights Commission.</v>
      </c>
      <c r="E20" s="7">
        <v>3064305760</v>
      </c>
      <c r="F20" s="7">
        <v>2968219616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" customHeight="1">
      <c r="A21" s="4">
        <v>19</v>
      </c>
      <c r="B21" s="4">
        <v>105</v>
      </c>
      <c r="C21" s="6" t="s">
        <v>21</v>
      </c>
      <c r="D21" s="7" t="str">
        <f ca="1">IFERROR(__xludf.DUMMYFUNCTION("googletranslate(C22,""auto"",""en"")"),"Reform Commission Regulations.")</f>
        <v>Reform Commission Regulations.</v>
      </c>
      <c r="E21" s="7">
        <v>2950591296</v>
      </c>
      <c r="F21" s="8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" customHeight="1">
      <c r="A22" s="4">
        <v>20</v>
      </c>
      <c r="B22" s="4">
        <v>111</v>
      </c>
      <c r="C22" s="6" t="s">
        <v>23</v>
      </c>
      <c r="D22" s="7" t="str">
        <f ca="1">IFERROR(__xludf.DUMMYFUNCTION("googletranslate(C23,""auto"",""en"")"),"Ministry of Interior.")</f>
        <v>Ministry of Interior.</v>
      </c>
      <c r="E22" s="7">
        <v>29526899843</v>
      </c>
      <c r="F22" s="7">
        <v>29058876699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" customHeight="1">
      <c r="A23" s="4">
        <v>21</v>
      </c>
      <c r="B23" s="4">
        <v>112</v>
      </c>
      <c r="C23" s="6" t="s">
        <v>24</v>
      </c>
      <c r="D23" s="7" t="str">
        <f ca="1">IFERROR(__xludf.DUMMYFUNCTION("googletranslate(C24,""auto"",""en"")"),"Police.")</f>
        <v>Police.</v>
      </c>
      <c r="E23" s="7">
        <v>95074777755</v>
      </c>
      <c r="F23" s="7">
        <v>113875635619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" customHeight="1">
      <c r="A24" s="4">
        <v>22</v>
      </c>
      <c r="B24" s="4">
        <v>113</v>
      </c>
      <c r="C24" s="6" t="s">
        <v>25</v>
      </c>
      <c r="D24" s="7" t="str">
        <f ca="1">IFERROR(__xludf.DUMMYFUNCTION("googletranslate(C25,""auto"",""en"")"),"The Coast Guard.")</f>
        <v>The Coast Guard.</v>
      </c>
      <c r="E24" s="7">
        <v>14832174086</v>
      </c>
      <c r="F24" s="7">
        <v>16633198950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" customHeight="1">
      <c r="A25" s="4">
        <v>23</v>
      </c>
      <c r="B25" s="4">
        <v>114</v>
      </c>
      <c r="C25" s="6" t="s">
        <v>26</v>
      </c>
      <c r="D25" s="7" t="str">
        <f ca="1">IFERROR(__xludf.DUMMYFUNCTION("googletranslate(C26,""auto"",""en"")"),"National Agency for Mine Action.")</f>
        <v>National Agency for Mine Action.</v>
      </c>
      <c r="E25" s="7">
        <v>1662033018</v>
      </c>
      <c r="F25" s="8" t="s">
        <v>27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" customHeight="1">
      <c r="A26" s="4">
        <v>24</v>
      </c>
      <c r="B26" s="4">
        <v>115</v>
      </c>
      <c r="C26" s="6" t="s">
        <v>28</v>
      </c>
      <c r="D26" s="7" t="str">
        <f ca="1">IFERROR(__xludf.DUMMYFUNCTION("googletranslate(C27,""auto"",""en"")"),"Immigration police.")</f>
        <v>Immigration police.</v>
      </c>
      <c r="E26" s="7">
        <v>7034339136</v>
      </c>
      <c r="F26" s="7">
        <v>9624026216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" customHeight="1">
      <c r="A27" s="4">
        <v>25</v>
      </c>
      <c r="B27" s="4">
        <v>116</v>
      </c>
      <c r="C27" s="6" t="s">
        <v>29</v>
      </c>
      <c r="D27" s="7" t="str">
        <f ca="1">IFERROR(__xludf.DUMMYFUNCTION("googletranslate(C28,""auto"",""en"")"),"Army National Fire")</f>
        <v>Army National Fire</v>
      </c>
      <c r="E27" s="7">
        <v>12747415200</v>
      </c>
      <c r="F27" s="7">
        <v>9547415200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" customHeight="1">
      <c r="A28" s="4">
        <v>26</v>
      </c>
      <c r="B28" s="4">
        <v>117</v>
      </c>
      <c r="C28" s="6" t="s">
        <v>30</v>
      </c>
      <c r="D28" s="7" t="str">
        <f ca="1">IFERROR(__xludf.DUMMYFUNCTION("googletranslate(C29,""auto"",""en"")"),"Agency W / Mine Action (SMAC)")</f>
        <v>Agency W / Mine Action (SMAC)</v>
      </c>
      <c r="E28" s="7">
        <v>1085660704</v>
      </c>
      <c r="F28" s="8" t="s">
        <v>31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" customHeight="1">
      <c r="A29" s="4">
        <v>27</v>
      </c>
      <c r="B29" s="4">
        <v>121</v>
      </c>
      <c r="C29" s="6" t="s">
        <v>32</v>
      </c>
      <c r="D29" s="7" t="str">
        <f ca="1">IFERROR(__xludf.DUMMYFUNCTION("googletranslate(C30,""auto"",""en"")"),"W.Warfaafinta, Education and Culture")</f>
        <v>W.Warfaafinta, Education and Culture</v>
      </c>
      <c r="E29" s="7">
        <v>38348048976</v>
      </c>
      <c r="F29" s="7">
        <v>41207151504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" customHeight="1">
      <c r="A30" s="4">
        <v>28</v>
      </c>
      <c r="B30" s="4">
        <v>131</v>
      </c>
      <c r="C30" s="6" t="s">
        <v>33</v>
      </c>
      <c r="D30" s="7" t="str">
        <f ca="1">IFERROR(__xludf.DUMMYFUNCTION("googletranslate(C31,""auto"",""en"")"),"Ministry of Defense.")</f>
        <v>Ministry of Defense.</v>
      </c>
      <c r="E30" s="7">
        <v>3136231254</v>
      </c>
      <c r="F30" s="7">
        <v>40709203722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" customHeight="1">
      <c r="A31" s="4">
        <v>29</v>
      </c>
      <c r="B31" s="4">
        <v>132</v>
      </c>
      <c r="C31" s="6" t="s">
        <v>34</v>
      </c>
      <c r="D31" s="7" t="str">
        <f ca="1">IFERROR(__xludf.DUMMYFUNCTION("googletranslate(C32,""auto"",""en"")"),"National Army.")</f>
        <v>National Army.</v>
      </c>
      <c r="E31" s="7">
        <v>218265538337</v>
      </c>
      <c r="F31" s="7">
        <v>268063028017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" customHeight="1">
      <c r="A32" s="4">
        <v>30</v>
      </c>
      <c r="B32" s="4">
        <v>141</v>
      </c>
      <c r="C32" s="6" t="s">
        <v>35</v>
      </c>
      <c r="D32" s="7" t="str">
        <f ca="1">IFERROR(__xludf.DUMMYFUNCTION("googletranslate(C33,""auto"",""en"")"),"W.Qorshaynta National Development")</f>
        <v>W.Qorshaynta National Development</v>
      </c>
      <c r="E32" s="7">
        <v>15159355200</v>
      </c>
      <c r="F32" s="7">
        <v>10920461824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" customHeight="1">
      <c r="A33" s="4">
        <v>31</v>
      </c>
      <c r="B33" s="4">
        <v>151</v>
      </c>
      <c r="C33" s="6" t="s">
        <v>36</v>
      </c>
      <c r="D33" s="7" t="str">
        <f ca="1">IFERROR(__xludf.DUMMYFUNCTION("googletranslate(C34,""auto"",""en"")"),"H. Ministry of Finance.")</f>
        <v>H. Ministry of Finance.</v>
      </c>
      <c r="E33" s="7">
        <v>92321166020</v>
      </c>
      <c r="F33" s="7">
        <v>231425864624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" customHeight="1">
      <c r="A34" s="4">
        <v>32</v>
      </c>
      <c r="B34" s="4">
        <v>152</v>
      </c>
      <c r="C34" s="6" t="s">
        <v>37</v>
      </c>
      <c r="D34" s="7" t="str">
        <f ca="1">IFERROR(__xludf.DUMMYFUNCTION("googletranslate(C35,""auto"",""en"")"),"National treasure")</f>
        <v>National treasure</v>
      </c>
      <c r="E34" s="7">
        <v>358603761931</v>
      </c>
      <c r="F34" s="8" t="s">
        <v>38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" customHeight="1">
      <c r="A35" s="4">
        <v>33</v>
      </c>
      <c r="B35" s="4">
        <v>161</v>
      </c>
      <c r="C35" s="6" t="s">
        <v>39</v>
      </c>
      <c r="D35" s="7" t="str">
        <f ca="1">IFERROR(__xludf.DUMMYFUNCTION("googletranslate(C36,""auto"",""en"")"),"Ministry of Commerce, Industry and Tourism")</f>
        <v>Ministry of Commerce, Industry and Tourism</v>
      </c>
      <c r="E35" s="7">
        <v>8102000696</v>
      </c>
      <c r="F35" s="7">
        <v>15442799806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" customHeight="1">
      <c r="A36" s="4">
        <v>34</v>
      </c>
      <c r="B36" s="4">
        <v>171</v>
      </c>
      <c r="C36" s="6" t="s">
        <v>40</v>
      </c>
      <c r="D36" s="7" t="str">
        <f ca="1">IFERROR(__xludf.DUMMYFUNCTION("googletranslate(C37,""auto"",""en"")"),"The Ministry of Mines and Energy.")</f>
        <v>The Ministry of Mines and Energy.</v>
      </c>
      <c r="E36" s="7">
        <v>6267499672</v>
      </c>
      <c r="F36" s="7">
        <v>6956328344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" customHeight="1">
      <c r="A37" s="4">
        <v>35</v>
      </c>
      <c r="B37" s="4">
        <v>181</v>
      </c>
      <c r="C37" s="6" t="s">
        <v>41</v>
      </c>
      <c r="D37" s="7" t="str">
        <f ca="1">IFERROR(__xludf.DUMMYFUNCTION("googletranslate(C38,""auto"",""en"")"),"Ministry of Transport and Highway H.")</f>
        <v>Ministry of Transport and Highway H.</v>
      </c>
      <c r="E37" s="8" t="s">
        <v>42</v>
      </c>
      <c r="F37" s="7">
        <v>37291696704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" customHeight="1">
      <c r="A38" s="4">
        <v>36</v>
      </c>
      <c r="B38" s="4">
        <v>181</v>
      </c>
      <c r="C38" s="6" t="s">
        <v>43</v>
      </c>
      <c r="D38" s="7" t="str">
        <f ca="1">IFERROR(__xludf.DUMMYFUNCTION("googletranslate(C39,""auto"",""en"")"),"Ministry of Fisheries and Marine Resources")</f>
        <v>Ministry of Fisheries and Marine Resources</v>
      </c>
      <c r="E38" s="7">
        <v>6074037046</v>
      </c>
      <c r="F38" s="8" t="s">
        <v>44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" customHeight="1">
      <c r="A39" s="4">
        <v>37</v>
      </c>
      <c r="B39" s="4">
        <v>191</v>
      </c>
      <c r="C39" s="6" t="s">
        <v>45</v>
      </c>
      <c r="D39" s="7" t="str">
        <f ca="1">IFERROR(__xludf.DUMMYFUNCTION("googletranslate(C40,""auto"",""en"")"),"H. Ministry of Agriculture.")</f>
        <v>H. Ministry of Agriculture.</v>
      </c>
      <c r="E39" s="7">
        <v>7041843757</v>
      </c>
      <c r="F39" s="7">
        <v>13425817229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" customHeight="1">
      <c r="A40" s="4">
        <v>38</v>
      </c>
      <c r="B40" s="4">
        <v>201</v>
      </c>
      <c r="C40" s="6" t="s">
        <v>46</v>
      </c>
      <c r="D40" s="7" t="str">
        <f ca="1">IFERROR(__xludf.DUMMYFUNCTION("googletranslate(C41,""auto"",""en"")"),"Department of Animal Husbandry and H. Kalumaysig")</f>
        <v>Department of Animal Husbandry and H. Kalumaysig</v>
      </c>
      <c r="E40" s="7">
        <v>14312704645</v>
      </c>
      <c r="F40" s="7">
        <v>25344369866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" customHeight="1">
      <c r="A41" s="4">
        <v>39</v>
      </c>
      <c r="B41" s="4">
        <v>211</v>
      </c>
      <c r="C41" s="6" t="s">
        <v>47</v>
      </c>
      <c r="D41" s="7" t="str">
        <f ca="1">IFERROR(__xludf.DUMMYFUNCTION("googletranslate(C42,""auto"",""en"")"),"Technology and the Ministry of Igaadhsiinta")</f>
        <v>Technology and the Ministry of Igaadhsiinta</v>
      </c>
      <c r="E41" s="7">
        <v>5553120040</v>
      </c>
      <c r="F41" s="7">
        <v>18431061960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" customHeight="1">
      <c r="A42" s="4">
        <v>40</v>
      </c>
      <c r="B42" s="4">
        <v>221</v>
      </c>
      <c r="C42" s="6" t="s">
        <v>48</v>
      </c>
      <c r="D42" s="7" t="str">
        <f ca="1">IFERROR(__xludf.DUMMYFUNCTION("googletranslate(C43,""auto"",""en"")"),"The Department of Education &amp; Science")</f>
        <v>The Department of Education &amp; Science</v>
      </c>
      <c r="E42" s="7">
        <v>102615623952</v>
      </c>
      <c r="F42" s="7">
        <v>131502389040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" customHeight="1">
      <c r="A43" s="4">
        <v>41</v>
      </c>
      <c r="B43" s="4">
        <v>222</v>
      </c>
      <c r="C43" s="6" t="s">
        <v>49</v>
      </c>
      <c r="D43" s="7" t="str">
        <f ca="1">IFERROR(__xludf.DUMMYFUNCTION("googletranslate(C44,""auto"",""en"")"),"Directorate of Higher Education")</f>
        <v>Directorate of Higher Education</v>
      </c>
      <c r="E43" s="7">
        <v>5514519680</v>
      </c>
      <c r="F43" s="7">
        <v>6112869632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" customHeight="1">
      <c r="A44" s="4">
        <v>42</v>
      </c>
      <c r="B44" s="4">
        <v>223</v>
      </c>
      <c r="C44" s="6" t="s">
        <v>50</v>
      </c>
      <c r="D44" s="7" t="str">
        <f ca="1">IFERROR(__xludf.DUMMYFUNCTION("googletranslate(C45,""auto"",""en"")"),"Board of Higher Education")</f>
        <v>Board of Higher Education</v>
      </c>
      <c r="E44" s="7">
        <v>1583131904</v>
      </c>
      <c r="F44" s="7">
        <v>1763908928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" customHeight="1">
      <c r="A45" s="4">
        <v>43</v>
      </c>
      <c r="B45" s="4">
        <v>231</v>
      </c>
      <c r="C45" s="6" t="s">
        <v>51</v>
      </c>
      <c r="D45" s="7" t="str">
        <f ca="1">IFERROR(__xludf.DUMMYFUNCTION("googletranslate(C46,""auto"",""en"")"),"H. Ministry of Health.")</f>
        <v>H. Ministry of Health.</v>
      </c>
      <c r="E45" s="7">
        <v>62249529774</v>
      </c>
      <c r="F45" s="7">
        <v>71845023024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" customHeight="1">
      <c r="A46" s="4">
        <v>44</v>
      </c>
      <c r="B46" s="4">
        <v>232</v>
      </c>
      <c r="C46" s="6" t="s">
        <v>52</v>
      </c>
      <c r="D46" s="7" t="str">
        <f ca="1">IFERROR(__xludf.DUMMYFUNCTION("googletranslate(C47,""auto"",""en"")"),"National health professional")</f>
        <v>National health professional</v>
      </c>
      <c r="E46" s="7">
        <v>961805456</v>
      </c>
      <c r="F46" s="7">
        <v>1105607408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" customHeight="1">
      <c r="A47" s="4">
        <v>45</v>
      </c>
      <c r="B47" s="4">
        <v>241</v>
      </c>
      <c r="C47" s="6" t="s">
        <v>53</v>
      </c>
      <c r="D47" s="7" t="str">
        <f ca="1">IFERROR(__xludf.DUMMYFUNCTION("googletranslate(C48,""auto"",""en"")"),"&amp; Religious Affairs Ministry.")</f>
        <v>&amp; Religious Affairs Ministry.</v>
      </c>
      <c r="E47" s="7">
        <v>5980285520</v>
      </c>
      <c r="F47" s="7">
        <v>5007952864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" customHeight="1">
      <c r="A48" s="4">
        <v>46</v>
      </c>
      <c r="B48" s="4">
        <v>242</v>
      </c>
      <c r="C48" s="6" t="s">
        <v>54</v>
      </c>
      <c r="D48" s="7" t="str">
        <f ca="1">IFERROR(__xludf.DUMMYFUNCTION("googletranslate(C49,""auto"",""en"")"),"Register and pay the agency Safalka")</f>
        <v>Register and pay the agency Safalka</v>
      </c>
      <c r="E48" s="7">
        <v>2571072928</v>
      </c>
      <c r="F48" s="7">
        <v>2268187392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" customHeight="1">
      <c r="A49" s="4">
        <v>47</v>
      </c>
      <c r="B49" s="4">
        <v>251</v>
      </c>
      <c r="C49" s="6" t="s">
        <v>55</v>
      </c>
      <c r="D49" s="7" t="str">
        <f ca="1">IFERROR(__xludf.DUMMYFUNCTION("googletranslate(C50,""auto"",""en"")"),"The Ministry of Public Works, Housing &amp; Land")</f>
        <v>The Ministry of Public Works, Housing &amp; Land</v>
      </c>
      <c r="E49" s="7">
        <v>10444008920</v>
      </c>
      <c r="F49" s="7">
        <v>9368639427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>
      <c r="A50" s="4">
        <v>48</v>
      </c>
      <c r="B50" s="4">
        <v>261</v>
      </c>
      <c r="C50" s="6" t="s">
        <v>56</v>
      </c>
      <c r="D50" s="7" t="str">
        <f ca="1">IFERROR(__xludf.DUMMYFUNCTION("googletranslate(C51,""auto"",""en"")"),"H. Aviation &amp; Space.")</f>
        <v>H. Aviation &amp; Space.</v>
      </c>
      <c r="E50" s="7">
        <v>11719224340</v>
      </c>
      <c r="F50" s="7">
        <v>13982992369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" customHeight="1">
      <c r="A51" s="4">
        <v>49</v>
      </c>
      <c r="B51" s="4">
        <v>271</v>
      </c>
      <c r="C51" s="6" t="s">
        <v>57</v>
      </c>
      <c r="D51" s="7" t="str">
        <f ca="1">IFERROR(__xludf.DUMMYFUNCTION("googletranslate(C52,""auto"",""en"")"),"National Organization Promotes cube")</f>
        <v>National Organization Promotes cube</v>
      </c>
      <c r="E51" s="7">
        <v>32123263380</v>
      </c>
      <c r="F51" s="8" t="s">
        <v>58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" customHeight="1">
      <c r="A52" s="4">
        <v>50</v>
      </c>
      <c r="B52" s="4">
        <v>291</v>
      </c>
      <c r="C52" s="6" t="s">
        <v>59</v>
      </c>
      <c r="D52" s="7" t="str">
        <f ca="1">IFERROR(__xludf.DUMMYFUNCTION("googletranslate(C53,""auto"",""en"")"),"Close Councils and the Department of Foreign Affairs Distorka")</f>
        <v>Close Councils and the Department of Foreign Affairs Distorka</v>
      </c>
      <c r="E52" s="7">
        <v>3501955760</v>
      </c>
      <c r="F52" s="7">
        <v>6277580288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" customHeight="1">
      <c r="A53" s="4">
        <v>51</v>
      </c>
      <c r="B53" s="4">
        <v>301</v>
      </c>
      <c r="C53" s="6" t="s">
        <v>60</v>
      </c>
      <c r="D53" s="7" t="str">
        <f ca="1">IFERROR(__xludf.DUMMYFUNCTION("googletranslate(C54,""auto"",""en"")"),"Ministry Shaqagalinta, A. Family &amp; Community")</f>
        <v>Ministry Shaqagalinta, A. Family &amp; Community</v>
      </c>
      <c r="E53" s="7">
        <v>6514883408</v>
      </c>
      <c r="F53" s="7">
        <v>9850661762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" customHeight="1">
      <c r="A54" s="4">
        <v>52</v>
      </c>
      <c r="B54" s="4">
        <v>311</v>
      </c>
      <c r="C54" s="6" t="s">
        <v>61</v>
      </c>
      <c r="D54" s="7" t="str">
        <f ca="1">IFERROR(__xludf.DUMMYFUNCTION("googletranslate(C55,""auto"",""en"")"),"Minister of Sports and Youth.")</f>
        <v>Minister of Sports and Youth.</v>
      </c>
      <c r="E54" s="7">
        <v>9322482448</v>
      </c>
      <c r="F54" s="7">
        <v>11642321184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" customHeight="1">
      <c r="A55" s="4">
        <v>53</v>
      </c>
      <c r="B55" s="4">
        <v>321</v>
      </c>
      <c r="C55" s="6" t="s">
        <v>62</v>
      </c>
      <c r="D55" s="7" t="str">
        <f ca="1">IFERROR(__xludf.DUMMYFUNCTION("googletranslate(C56,""auto"",""en"")"),"National Election Committee.")</f>
        <v>National Election Committee.</v>
      </c>
      <c r="E55" s="7">
        <v>5034716020</v>
      </c>
      <c r="F55" s="7">
        <v>33788617238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" customHeight="1">
      <c r="A56" s="4">
        <v>54</v>
      </c>
      <c r="B56" s="4">
        <v>331</v>
      </c>
      <c r="C56" s="6" t="s">
        <v>63</v>
      </c>
      <c r="D56" s="7" t="str">
        <f ca="1">IFERROR(__xludf.DUMMYFUNCTION("googletranslate(C57,""auto"",""en"")"),"National Tender Board.")</f>
        <v>National Tender Board.</v>
      </c>
      <c r="E56" s="7">
        <v>2006932832</v>
      </c>
      <c r="F56" s="7">
        <v>2402956768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" customHeight="1">
      <c r="A57" s="4">
        <v>55</v>
      </c>
      <c r="B57" s="4">
        <v>341</v>
      </c>
      <c r="C57" s="6" t="s">
        <v>64</v>
      </c>
      <c r="D57" s="7" t="str">
        <f ca="1">IFERROR(__xludf.DUMMYFUNCTION("googletranslate(C58,""auto"",""en"")"),"Agency Epidemic Readiness and Reserve R.")</f>
        <v>Agency Epidemic Readiness and Reserve R.</v>
      </c>
      <c r="E57" s="7">
        <v>1583336504</v>
      </c>
      <c r="F57" s="7">
        <v>8810177816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" customHeight="1">
      <c r="A58" s="4">
        <v>56</v>
      </c>
      <c r="B58" s="4">
        <v>381</v>
      </c>
      <c r="C58" s="6" t="s">
        <v>65</v>
      </c>
      <c r="D58" s="7" t="str">
        <f ca="1">IFERROR(__xludf.DUMMYFUNCTION("googletranslate(C59,""auto"",""en"")"),"Quality Protection Agency")</f>
        <v>Quality Protection Agency</v>
      </c>
      <c r="E58" s="7">
        <v>3914365632</v>
      </c>
      <c r="F58" s="7">
        <v>3487902432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" customHeight="1">
      <c r="A59" s="4">
        <v>57</v>
      </c>
      <c r="B59" s="4">
        <v>391</v>
      </c>
      <c r="C59" s="6" t="s">
        <v>66</v>
      </c>
      <c r="D59" s="7" t="str">
        <f ca="1">IFERROR(__xludf.DUMMYFUNCTION("googletranslate(C60,""auto"",""en"")"),"Maamulwanaaga Committee and the Anti-Mus")</f>
        <v>Maamulwanaaga Committee and the Anti-Mus</v>
      </c>
      <c r="E59" s="7">
        <v>3221084320</v>
      </c>
      <c r="F59" s="7">
        <v>2699050560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" customHeight="1">
      <c r="A60" s="4">
        <v>58</v>
      </c>
      <c r="B60" s="4">
        <v>401</v>
      </c>
      <c r="C60" s="6" t="s">
        <v>67</v>
      </c>
      <c r="D60" s="7" t="str">
        <f ca="1">IFERROR(__xludf.DUMMYFUNCTION("googletranslate(C61,""auto"",""en"")"),"Refugees and IDPs")</f>
        <v>Refugees and IDPs</v>
      </c>
      <c r="E60" s="7">
        <v>6996892892</v>
      </c>
      <c r="F60" s="7">
        <v>5718956124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" customHeight="1">
      <c r="A61" s="4">
        <v>59</v>
      </c>
      <c r="B61" s="4">
        <v>411</v>
      </c>
      <c r="C61" s="6" t="s">
        <v>68</v>
      </c>
      <c r="D61" s="7" t="str">
        <f ca="1">IFERROR(__xludf.DUMMYFUNCTION("googletranslate(C62,""auto"",""en"")"),"Ministry of Environment &amp; rural development")</f>
        <v>Ministry of Environment &amp; rural development</v>
      </c>
      <c r="E61" s="7">
        <v>13662898724</v>
      </c>
      <c r="F61" s="7">
        <v>12763932016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" customHeight="1">
      <c r="A62" s="4">
        <v>60</v>
      </c>
      <c r="B62" s="4">
        <v>421</v>
      </c>
      <c r="C62" s="6" t="s">
        <v>69</v>
      </c>
      <c r="D62" s="7" t="str">
        <f ca="1">IFERROR(__xludf.DUMMYFUNCTION("googletranslate(C63,""auto"",""en"")"),"Voter Registration Organizations")</f>
        <v>Voter Registration Organizations</v>
      </c>
      <c r="E62" s="7">
        <v>2530125000</v>
      </c>
      <c r="F62" s="7">
        <v>2530125000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" customHeight="1">
      <c r="A63" s="4">
        <v>61</v>
      </c>
      <c r="B63" s="4">
        <v>431</v>
      </c>
      <c r="C63" s="6" t="s">
        <v>70</v>
      </c>
      <c r="D63" s="7" t="str">
        <f ca="1">IFERROR(__xludf.DUMMYFUNCTION("googletranslate(C64,""auto"",""en"")"),"H. Investment Department")</f>
        <v>H. Investment Department</v>
      </c>
      <c r="E63" s="8" t="s">
        <v>71</v>
      </c>
      <c r="F63" s="7">
        <v>4488067648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" customHeight="1">
      <c r="A64" s="4">
        <v>62</v>
      </c>
      <c r="B64" s="4">
        <v>431</v>
      </c>
      <c r="C64" s="6" t="s">
        <v>72</v>
      </c>
      <c r="D64" s="7" t="str">
        <f ca="1">IFERROR(__xludf.DUMMYFUNCTION("googletranslate(C65,""auto"",""en"")"),"Department of Industry")</f>
        <v>Department of Industry</v>
      </c>
      <c r="E64" s="7">
        <v>6502976544</v>
      </c>
      <c r="F64" s="8" t="s">
        <v>73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" customHeight="1">
      <c r="A65" s="4">
        <v>63</v>
      </c>
      <c r="B65" s="4">
        <v>441</v>
      </c>
      <c r="C65" s="6" t="s">
        <v>74</v>
      </c>
      <c r="D65" s="7" t="str">
        <f ca="1">IFERROR(__xludf.DUMMYFUNCTION("googletranslate(C66,""auto"",""en"")"),"H. Ministry of Water")</f>
        <v>H. Ministry of Water</v>
      </c>
      <c r="E65" s="7">
        <v>11882415624</v>
      </c>
      <c r="F65" s="7">
        <v>15572815976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" customHeight="1">
      <c r="A66" s="4">
        <v>64</v>
      </c>
      <c r="B66" s="4">
        <v>451</v>
      </c>
      <c r="C66" s="6" t="s">
        <v>75</v>
      </c>
      <c r="D66" s="7" t="str">
        <f ca="1">IFERROR(__xludf.DUMMYFUNCTION("googletranslate(C67,""auto"",""en"")"),"Ministry of Culture and Tourism")</f>
        <v>Ministry of Culture and Tourism</v>
      </c>
      <c r="E66" s="7">
        <v>3611591680</v>
      </c>
      <c r="F66" s="8" t="s">
        <v>76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" customHeight="1">
      <c r="A67" s="4">
        <v>65</v>
      </c>
      <c r="B67" s="9"/>
      <c r="C67" s="6" t="s">
        <v>77</v>
      </c>
      <c r="D67" s="7" t="str">
        <f ca="1">IFERROR(__xludf.DUMMYFUNCTION("googletranslate(C68,""auto"",""en"")"),"World Bank Grant")</f>
        <v>World Bank Grant</v>
      </c>
      <c r="E67" s="8" t="s">
        <v>78</v>
      </c>
      <c r="F67" s="7">
        <v>49097459880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" customHeight="1">
      <c r="A68" s="9"/>
      <c r="B68" s="9"/>
      <c r="C68" s="2" t="s">
        <v>79</v>
      </c>
      <c r="D68" s="10" t="str">
        <f ca="1">IFERROR(__xludf.DUMMYFUNCTION("googletranslate(C69,""auto"",""en"")"),"Grand Total.")</f>
        <v>Grand Total.</v>
      </c>
      <c r="E68" s="10">
        <v>1553204022280</v>
      </c>
      <c r="F68" s="10">
        <v>1687000000000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Crossley</dc:creator>
  <cp:lastModifiedBy>Dan Walton</cp:lastModifiedBy>
  <dcterms:created xsi:type="dcterms:W3CDTF">2020-09-09T10:08:36Z</dcterms:created>
  <dcterms:modified xsi:type="dcterms:W3CDTF">2020-09-09T10:31:43Z</dcterms:modified>
</cp:coreProperties>
</file>