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Owner\Desktop\data\thermography\(9.24.19) Full\"/>
    </mc:Choice>
  </mc:AlternateContent>
  <xr:revisionPtr revIDLastSave="0" documentId="13_ncr:1_{97CA462C-1F45-48EA-8463-810CE1F1624A}" xr6:coauthVersionLast="44" xr6:coauthVersionMax="44" xr10:uidLastSave="{00000000-0000-0000-0000-000000000000}"/>
  <bookViews>
    <workbookView xWindow="28680" yWindow="-120" windowWidth="21840" windowHeight="13140" xr2:uid="{00000000-000D-0000-FFFF-FFFF00000000}"/>
  </bookViews>
  <sheets>
    <sheet name="Mobile_Weather_Station (2)"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5" i="2" l="1"/>
  <c r="AB7" i="2"/>
  <c r="U26" i="2"/>
  <c r="AH6" i="2" l="1"/>
  <c r="AH7" i="2"/>
  <c r="AH8" i="2"/>
  <c r="AH9" i="2"/>
  <c r="AH10" i="2"/>
  <c r="AH11" i="2"/>
  <c r="AH12" i="2"/>
  <c r="AH13" i="2"/>
  <c r="AH14" i="2"/>
  <c r="AJ7" i="2" l="1"/>
  <c r="AJ8" i="2"/>
  <c r="AJ9" i="2"/>
  <c r="AJ10" i="2"/>
  <c r="AJ11" i="2"/>
  <c r="AJ12" i="2"/>
  <c r="AJ13" i="2"/>
  <c r="AJ14" i="2"/>
  <c r="AJ6" i="2"/>
  <c r="AB8" i="2"/>
  <c r="AB9" i="2"/>
  <c r="AB10" i="2"/>
  <c r="AB11" i="2"/>
  <c r="AB12" i="2"/>
  <c r="AB13" i="2"/>
  <c r="AB14" i="2"/>
  <c r="AB6" i="2"/>
  <c r="W16" i="2"/>
  <c r="Z6" i="2"/>
  <c r="Z7" i="2"/>
  <c r="Z8" i="2"/>
  <c r="Z9" i="2"/>
  <c r="Z10" i="2"/>
  <c r="AC10" i="2" s="1"/>
  <c r="AD10" i="2" s="1"/>
  <c r="Z11" i="2"/>
  <c r="Z12" i="2"/>
  <c r="Z13" i="2"/>
  <c r="Z14" i="2"/>
  <c r="U34" i="2"/>
  <c r="AI16" i="2"/>
  <c r="S16" i="2"/>
  <c r="AC7" i="2" l="1"/>
  <c r="AD7" i="2" s="1"/>
  <c r="AA7" i="2"/>
  <c r="AK6" i="2"/>
  <c r="AK8" i="2"/>
  <c r="AK9" i="2"/>
  <c r="AK10" i="2"/>
  <c r="AK11" i="2"/>
  <c r="AK12" i="2"/>
  <c r="AK13" i="2"/>
  <c r="AK7" i="2"/>
  <c r="AK14" i="2"/>
  <c r="AC8" i="2"/>
  <c r="AD8" i="2" s="1"/>
  <c r="AA8" i="2"/>
  <c r="AL8" i="2" s="1"/>
  <c r="AC14" i="2"/>
  <c r="AD14" i="2" s="1"/>
  <c r="AA14" i="2"/>
  <c r="AL14" i="2" s="1"/>
  <c r="AC6" i="2"/>
  <c r="AD6" i="2" s="1"/>
  <c r="Z16" i="2"/>
  <c r="AC13" i="2"/>
  <c r="AD13" i="2" s="1"/>
  <c r="AA13" i="2"/>
  <c r="AL13" i="2" s="1"/>
  <c r="AA6" i="2"/>
  <c r="AL6" i="2" s="1"/>
  <c r="AC12" i="2"/>
  <c r="AD12" i="2" s="1"/>
  <c r="AA12" i="2"/>
  <c r="AL12" i="2" s="1"/>
  <c r="AA10" i="2"/>
  <c r="AE10" i="2" s="1"/>
  <c r="AF10" i="2" s="1"/>
  <c r="AG10" i="2" s="1"/>
  <c r="AC11" i="2"/>
  <c r="AD11" i="2" s="1"/>
  <c r="AA11" i="2"/>
  <c r="AL11" i="2" s="1"/>
  <c r="AC9" i="2"/>
  <c r="AD9" i="2" s="1"/>
  <c r="AA9" i="2"/>
  <c r="AL9" i="2" s="1"/>
  <c r="AL7" i="2"/>
  <c r="U20" i="2"/>
  <c r="U21" i="2" s="1"/>
  <c r="U22" i="2" s="1"/>
  <c r="AL10" i="2" l="1"/>
  <c r="AM10" i="2" s="1"/>
  <c r="AE12" i="2"/>
  <c r="AF12" i="2" s="1"/>
  <c r="AG12" i="2" s="1"/>
  <c r="AE9" i="2"/>
  <c r="AF9" i="2" s="1"/>
  <c r="AG9" i="2" s="1"/>
  <c r="AE14" i="2"/>
  <c r="AF14" i="2" s="1"/>
  <c r="AG14" i="2" s="1"/>
  <c r="AA16" i="2"/>
  <c r="AE7" i="2"/>
  <c r="AF7" i="2" s="1"/>
  <c r="AG7" i="2" s="1"/>
  <c r="AE11" i="2"/>
  <c r="AF11" i="2" s="1"/>
  <c r="AG11" i="2" s="1"/>
  <c r="AE6" i="2"/>
  <c r="AF6" i="2" s="1"/>
  <c r="AG6" i="2" s="1"/>
  <c r="AE13" i="2"/>
  <c r="AF13" i="2" s="1"/>
  <c r="AG13" i="2" s="1"/>
  <c r="AE8" i="2"/>
  <c r="AF8" i="2" s="1"/>
  <c r="AG8" i="2" s="1"/>
  <c r="AM12" i="2" l="1"/>
  <c r="AN12" i="2" s="1"/>
  <c r="AO12" i="2" s="1"/>
  <c r="AM11" i="2"/>
  <c r="AN11" i="2" s="1"/>
  <c r="AO11" i="2" s="1"/>
  <c r="AM7" i="2"/>
  <c r="AM6" i="2"/>
  <c r="AN6" i="2" s="1"/>
  <c r="AO6" i="2" s="1"/>
  <c r="AM9" i="2"/>
  <c r="AN9" i="2" s="1"/>
  <c r="AO9" i="2" s="1"/>
  <c r="AM8" i="2"/>
  <c r="AN8" i="2" s="1"/>
  <c r="AO8" i="2" s="1"/>
  <c r="AM14" i="2"/>
  <c r="AN14" i="2" s="1"/>
  <c r="AO14" i="2" s="1"/>
  <c r="AM13" i="2"/>
  <c r="AN13" i="2" s="1"/>
  <c r="AO13" i="2" s="1"/>
  <c r="AN10" i="2"/>
  <c r="AO10" i="2" s="1"/>
  <c r="AN7" i="2"/>
  <c r="AO7" i="2" s="1"/>
  <c r="AO1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tc={9E562850-11EB-4F5E-A16F-BB0B9BE16AAC}</author>
    <author>tc={2F6D7524-D480-4AC2-99CF-F727C467EEF4}</author>
    <author>tc={241FE62E-F911-457B-BA07-EB7D4FC974F8}</author>
    <author>tc={2BCF71CA-6E3F-4ED2-A930-F80652C55D06}</author>
    <author>tc={1676022F-3217-4B68-9F8C-A9AD5C6ADD81}</author>
    <author>tc={686E4D42-40C4-4D0D-89FB-8DEC8FFEFBD4}</author>
    <author>tc={71599023-85F9-4621-A601-AA26B034D8EE}</author>
    <author>tc={E3A220CE-2516-4840-9D00-AD96AF7082FD}</author>
    <author>tc={E6472C6E-5995-40B9-AE2F-F1986535759D}</author>
    <author>tc={CA7164F0-A8EB-497A-8656-B598D84B0D4E}</author>
    <author>tc={6ED353BF-76DE-457B-996B-4391BDCF66A2}</author>
    <author>tc={E4EBE884-6461-4518-A0F1-C3E955282BE7}</author>
    <author>tc={BF5D1395-27C2-46FD-9FED-441B37B21F81}</author>
    <author>tc={48BCF573-C2B4-4621-BACE-5B372E35A71C}</author>
    <author>tc={CEE2BA04-AF29-44B1-B13F-610A4F9B42DE}</author>
  </authors>
  <commentList>
    <comment ref="E3" authorId="0" shapeId="0" xr:uid="{9E562850-11EB-4F5E-A16F-BB0B9BE16AAC}">
      <text>
        <t>[Threaded comment]
Your version of Excel allows you to read this threaded comment; however, any edits to it will get removed if the file is opened in a newer version of Excel. Learn more: https://go.microsoft.com/fwlink/?linkid=870924
Comment:
    COMING FROM SKY</t>
      </text>
    </comment>
    <comment ref="F3" authorId="1" shapeId="0" xr:uid="{2F6D7524-D480-4AC2-99CF-F727C467EEF4}">
      <text>
        <t>[Threaded comment]
Your version of Excel allows you to read this threaded comment; however, any edits to it will get removed if the file is opened in a newer version of Excel. Learn more: https://go.microsoft.com/fwlink/?linkid=870924
Comment:
    Coming from ground</t>
      </text>
    </comment>
    <comment ref="Z3" authorId="2" shapeId="0" xr:uid="{241FE62E-F911-457B-BA07-EB7D4FC974F8}">
      <text>
        <t>[Threaded comment]
Your version of Excel allows you to read this threaded comment; however, any edits to it will get removed if the file is opened in a newer version of Excel. Learn more: https://go.microsoft.com/fwlink/?linkid=870924
Comment:
    average air temp from the two air temp probes</t>
      </text>
    </comment>
    <comment ref="AC3" authorId="3" shapeId="0" xr:uid="{2BCF71CA-6E3F-4ED2-A930-F80652C55D06}">
      <text>
        <t>[Threaded comment]
Your version of Excel allows you to read this threaded comment; however, any edits to it will get removed if the file is opened in a newer version of Excel. Learn more: https://go.microsoft.com/fwlink/?linkid=870924
Comment:
    saturation Vapor Partial Pressure</t>
      </text>
    </comment>
    <comment ref="AD3" authorId="4" shapeId="0" xr:uid="{1676022F-3217-4B68-9F8C-A9AD5C6ADD81}">
      <text>
        <t>[Threaded comment]
Your version of Excel allows you to read this threaded comment; however, any edits to it will get removed if the file is opened in a newer version of Excel. Learn more: https://go.microsoft.com/fwlink/?linkid=870924
Comment:
    VP</t>
      </text>
    </comment>
    <comment ref="AG3" authorId="5" shapeId="0" xr:uid="{686E4D42-40C4-4D0D-89FB-8DEC8FFEFBD4}">
      <text>
        <t>[Threaded comment]
Your version of Excel allows you to read this threaded comment; however, any edits to it will get removed if the file is opened in a newer version of Excel. Learn more: https://go.microsoft.com/fwlink/?linkid=870924
Comment:
    Q TIR + here is calculated based on equations from Canopy Photosynthesis: From Basics to Applications. on pg 32</t>
      </text>
    </comment>
    <comment ref="AH3" authorId="6" shapeId="0" xr:uid="{71599023-85F9-4621-A601-AA26B034D8EE}">
      <text>
        <t>[Threaded comment]
Your version of Excel allows you to read this threaded comment; however, any edits to it will get removed if the file is opened in a newer version of Excel. Learn more: https://go.microsoft.com/fwlink/?linkid=870924
Comment:
    Q TIR + here is simply an absorptivity coefficienty multiplied by the corrected incoming (downwelling) long wave radiation. Havnt decided which one I'm going to use for sure yet, but probably this one. since the values calculated by the other one seem largly unresponsive to changes throughout the day</t>
      </text>
    </comment>
    <comment ref="AI3" authorId="7" shapeId="0" xr:uid="{E3A220CE-2516-4840-9D00-AD96AF7082FD}">
      <text>
        <t>[Threaded comment]
Your version of Excel allows you to read this threaded comment; however, any edits to it will get removed if the file is opened in a newer version of Excel. Learn more: https://go.microsoft.com/fwlink/?linkid=870924
Comment:
    from thermal images</t>
      </text>
    </comment>
    <comment ref="AN3" authorId="8" shapeId="0" xr:uid="{E6472C6E-5995-40B9-AE2F-F1986535759D}">
      <text>
        <t>[Threaded comment]
Your version of Excel allows you to read this threaded comment; however, any edits to it will get removed if the file is opened in a newer version of Excel. Learn more: https://go.microsoft.com/fwlink/?linkid=870924
Comment:
    each time step is 10 seconds, the molar mass of water is 18.016 g/mol, and 0.095829679308 m^2 is the greened area from the colored picture for 9.24. values are negative in the energy balance because it is energy leaving the leaf.</t>
      </text>
    </comment>
    <comment ref="AO3" authorId="9" shapeId="0" xr:uid="{CA7164F0-A8EB-497A-8656-B598D84B0D4E}">
      <text>
        <t>[Threaded comment]
Your version of Excel allows you to read this threaded comment; however, any edits to it will get removed if the file is opened in a newer version of Excel. Learn more: https://go.microsoft.com/fwlink/?linkid=870924
Comment:
    A summation of this column will be some fraction of the mass of water transpirated during the data collection period....possibly?</t>
      </text>
    </comment>
    <comment ref="T24" authorId="10" shapeId="0" xr:uid="{6ED353BF-76DE-457B-996B-4391BDCF66A2}">
      <text>
        <t>[Threaded comment]
Your version of Excel allows you to read this threaded comment; however, any edits to it will get removed if the file is opened in a newer version of Excel. Learn more: https://go.microsoft.com/fwlink/?linkid=870924
Comment:
    or approx. constants.</t>
      </text>
    </comment>
    <comment ref="T25" authorId="11" shapeId="0" xr:uid="{E4EBE884-6461-4518-A0F1-C3E955282BE7}">
      <text>
        <t>[Threaded comment]
Your version of Excel allows you to read this threaded comment; however, any edits to it will get removed if the file is opened in a newer version of Excel. Learn more: https://go.microsoft.com/fwlink/?linkid=870924
Comment:
    latenet heat of vaporizaiton as formulated by USACE CE-QUAL-R1: A numerical one-dimensional model of res- ervoir water quality’. User’s Manual, Instruction Report E-82-1, US. Army Engineer Waterways Experiment Sta- tion, CE, Vicksburg, Miss.</t>
      </text>
    </comment>
    <comment ref="T29" authorId="12" shapeId="0" xr:uid="{BF5D1395-27C2-46FD-9FED-441B37B21F81}">
      <text>
        <t>[Threaded comment]
Your version of Excel allows you to read this threaded comment; however, any edits to it will get removed if the file is opened in a newer version of Excel. Learn more: https://go.microsoft.com/fwlink/?linkid=870924
Comment:
    source "An introduction..." book page  178 for canopies and "Switchgrass Albedo"</t>
      </text>
    </comment>
    <comment ref="T33" authorId="13" shapeId="0" xr:uid="{48BCF573-C2B4-4621-BACE-5B372E35A71C}">
      <text>
        <t>[Threaded comment]
Your version of Excel allows you to read this threaded comment; however, any edits to it will get removed if the file is opened in a newer version of Excel. Learn more: https://go.microsoft.com/fwlink/?linkid=870924
Comment:
    typical emmisivity of plant surfaces. reference: "Review estimating evap and drought stress…"</t>
      </text>
    </comment>
    <comment ref="T43" authorId="14" shapeId="0" xr:uid="{CEE2BA04-AF29-44B1-B13F-610A4F9B42DE}">
      <text>
        <t>[Threaded comment]
Your version of Excel allows you to read this threaded comment; however, any edits to it will get removed if the file is opened in a newer version of Excel. Learn more: https://go.microsoft.com/fwlink/?linkid=870924
Comment:
    https://www.engineeringtoolbox.com/air-specific-heat-capacity-d_705.html</t>
      </text>
    </comment>
  </commentList>
</comments>
</file>

<file path=xl/sharedStrings.xml><?xml version="1.0" encoding="utf-8"?>
<sst xmlns="http://schemas.openxmlformats.org/spreadsheetml/2006/main" count="129" uniqueCount="81">
  <si>
    <t>TOA5</t>
  </si>
  <si>
    <t>ETColumn</t>
  </si>
  <si>
    <t>CR6</t>
  </si>
  <si>
    <t>CR6.Std.01</t>
  </si>
  <si>
    <t>CPU:full_weather_station.CR6</t>
  </si>
  <si>
    <t>Table1</t>
  </si>
  <si>
    <t>TIMESTAMP</t>
  </si>
  <si>
    <t>RECORD</t>
  </si>
  <si>
    <t>BattV_Avg</t>
  </si>
  <si>
    <t>PTemp_C_Avg</t>
  </si>
  <si>
    <t>NR01TC_Avg</t>
  </si>
  <si>
    <t>NR01TK_Avg</t>
  </si>
  <si>
    <t>NetRs_Avg</t>
  </si>
  <si>
    <t>NetRl_Avg</t>
  </si>
  <si>
    <t>Albedo_Avg</t>
  </si>
  <si>
    <t>UpTot_Avg</t>
  </si>
  <si>
    <t>DnTot_Avg</t>
  </si>
  <si>
    <t>NetTot_Avg</t>
  </si>
  <si>
    <t>AirTC_Avg</t>
  </si>
  <si>
    <t>RH_Max</t>
  </si>
  <si>
    <t>WindSpeed_Avg</t>
  </si>
  <si>
    <t>WindDirection_Avg</t>
  </si>
  <si>
    <t>AirTemp_Avg</t>
  </si>
  <si>
    <t>SlrkW_Avg</t>
  </si>
  <si>
    <t>SlrkJ_Tot</t>
  </si>
  <si>
    <t>TS</t>
  </si>
  <si>
    <t>RN</t>
  </si>
  <si>
    <t>Volts</t>
  </si>
  <si>
    <t>Deg C</t>
  </si>
  <si>
    <t>W/m^2</t>
  </si>
  <si>
    <t>K</t>
  </si>
  <si>
    <t>%</t>
  </si>
  <si>
    <t>m/s</t>
  </si>
  <si>
    <t>Degrees</t>
  </si>
  <si>
    <t>DegC</t>
  </si>
  <si>
    <t>kW/m^2</t>
  </si>
  <si>
    <t>kJ/m^2</t>
  </si>
  <si>
    <t>Avg</t>
  </si>
  <si>
    <t>Max</t>
  </si>
  <si>
    <t>T+A1:Z4ot</t>
  </si>
  <si>
    <t>AvgLeafTemp</t>
  </si>
  <si>
    <t>C</t>
  </si>
  <si>
    <t>SR01DOWN_Avg</t>
  </si>
  <si>
    <t>SR01UP_Avg</t>
  </si>
  <si>
    <t>IR01DOWN_Avg</t>
  </si>
  <si>
    <t>IR01UP_Avg</t>
  </si>
  <si>
    <t>Average Air Temp</t>
  </si>
  <si>
    <t xml:space="preserve">Average Leaf and Air  Temp </t>
  </si>
  <si>
    <t>Averge leaf and air temp (K)</t>
  </si>
  <si>
    <t>Lv (J/kg)</t>
  </si>
  <si>
    <t>Lv (J/mol)</t>
  </si>
  <si>
    <t xml:space="preserve">alpha s </t>
  </si>
  <si>
    <t xml:space="preserve">epsilon </t>
  </si>
  <si>
    <t>IR01DOWNCo_Avg</t>
  </si>
  <si>
    <t>IR01UPCo_Avg</t>
  </si>
  <si>
    <t>v</t>
  </si>
  <si>
    <t>epsilon sky eff</t>
  </si>
  <si>
    <t>sigma (W/m^2/K^4)</t>
  </si>
  <si>
    <t>e air</t>
  </si>
  <si>
    <t>kPa</t>
  </si>
  <si>
    <t>(kPa)</t>
  </si>
  <si>
    <t>E TIR</t>
  </si>
  <si>
    <t>Q TIR+</t>
  </si>
  <si>
    <t>Q SW+</t>
  </si>
  <si>
    <t xml:space="preserve">Q TIR - </t>
  </si>
  <si>
    <t>C p,air (J/mol/K)</t>
  </si>
  <si>
    <t>g b,h (mol/m^2/s)</t>
  </si>
  <si>
    <t>Q C -</t>
  </si>
  <si>
    <t>E</t>
  </si>
  <si>
    <t>mol/m^2/s</t>
  </si>
  <si>
    <t>Constants</t>
  </si>
  <si>
    <t>g</t>
  </si>
  <si>
    <t xml:space="preserve">Ps </t>
  </si>
  <si>
    <t>NET RADIATION</t>
  </si>
  <si>
    <t>WIND AND AIR TEMP</t>
  </si>
  <si>
    <t>AIR TEMP &amp; RH</t>
  </si>
  <si>
    <t>INCOMING SHORTWAVE</t>
  </si>
  <si>
    <t>INSTRUMENT PARAMETER :</t>
  </si>
  <si>
    <t>Q TIR + alternative?</t>
  </si>
  <si>
    <t>Total Transpiration? (g)</t>
  </si>
  <si>
    <t xml:space="preserve">Main equatin in black border, each term in 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</si>
</sst>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14"/>
      <color theme="1"/>
      <name val="Calibri"/>
      <family val="2"/>
      <scheme val="minor"/>
    </font>
    <font>
      <b/>
      <sz val="16"/>
      <color theme="1"/>
      <name val="Calibri"/>
      <family val="2"/>
      <scheme val="minor"/>
    </font>
    <font>
      <sz val="9"/>
      <color indexed="81"/>
      <name val="Tahoma"/>
      <charset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1" tint="0.249977111117893"/>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0">
    <xf numFmtId="0" fontId="0" fillId="0" borderId="0" xfId="0"/>
    <xf numFmtId="22" fontId="0" fillId="0" borderId="0" xfId="0" applyNumberFormat="1"/>
    <xf numFmtId="0" fontId="18" fillId="34" borderId="10" xfId="0" applyFont="1" applyFill="1" applyBorder="1"/>
    <xf numFmtId="0" fontId="0" fillId="35" borderId="10" xfId="0" applyFill="1" applyBorder="1"/>
    <xf numFmtId="0" fontId="0" fillId="36" borderId="10" xfId="0" applyFill="1" applyBorder="1"/>
    <xf numFmtId="0" fontId="18" fillId="37" borderId="10" xfId="0" applyFont="1" applyFill="1" applyBorder="1"/>
    <xf numFmtId="0" fontId="18" fillId="34" borderId="11" xfId="0" applyFont="1" applyFill="1" applyBorder="1"/>
    <xf numFmtId="0" fontId="0" fillId="35" borderId="11" xfId="0" applyFill="1" applyBorder="1"/>
    <xf numFmtId="0" fontId="0" fillId="36" borderId="11" xfId="0" applyFill="1" applyBorder="1"/>
    <xf numFmtId="0" fontId="18" fillId="37" borderId="11" xfId="0" applyFont="1" applyFill="1" applyBorder="1"/>
    <xf numFmtId="0" fontId="0" fillId="35" borderId="13" xfId="0" applyFill="1" applyBorder="1"/>
    <xf numFmtId="0" fontId="18" fillId="37" borderId="13" xfId="0" applyFont="1" applyFill="1" applyBorder="1"/>
    <xf numFmtId="0" fontId="19" fillId="34" borderId="10" xfId="0" applyFont="1" applyFill="1" applyBorder="1"/>
    <xf numFmtId="0" fontId="19" fillId="34" borderId="13" xfId="0" applyFont="1" applyFill="1" applyBorder="1"/>
    <xf numFmtId="0" fontId="16" fillId="35" borderId="10" xfId="0" applyFont="1" applyFill="1" applyBorder="1"/>
    <xf numFmtId="0" fontId="16" fillId="35" borderId="13" xfId="0" applyFont="1" applyFill="1" applyBorder="1"/>
    <xf numFmtId="0" fontId="16" fillId="36" borderId="10" xfId="0" applyFont="1" applyFill="1" applyBorder="1" applyAlignment="1">
      <alignment wrapText="1"/>
    </xf>
    <xf numFmtId="0" fontId="16" fillId="36" borderId="10" xfId="0" applyFont="1" applyFill="1" applyBorder="1"/>
    <xf numFmtId="0" fontId="16" fillId="36" borderId="13" xfId="0" applyFont="1" applyFill="1" applyBorder="1"/>
    <xf numFmtId="0" fontId="0" fillId="0" borderId="10" xfId="0" applyBorder="1"/>
    <xf numFmtId="0" fontId="16" fillId="33" borderId="10" xfId="0" applyFont="1" applyFill="1" applyBorder="1"/>
    <xf numFmtId="0" fontId="19" fillId="37" borderId="10" xfId="0" applyFont="1" applyFill="1" applyBorder="1"/>
    <xf numFmtId="0" fontId="0" fillId="38" borderId="10" xfId="0" applyFill="1" applyBorder="1"/>
    <xf numFmtId="0" fontId="0" fillId="33" borderId="10" xfId="0" applyFill="1" applyBorder="1"/>
    <xf numFmtId="22" fontId="0" fillId="0" borderId="10" xfId="0" applyNumberFormat="1" applyBorder="1"/>
    <xf numFmtId="22" fontId="0" fillId="0" borderId="11" xfId="0" applyNumberFormat="1" applyBorder="1"/>
    <xf numFmtId="0" fontId="0" fillId="0" borderId="11" xfId="0" applyBorder="1"/>
    <xf numFmtId="0" fontId="0" fillId="38" borderId="11" xfId="0" applyFill="1" applyBorder="1"/>
    <xf numFmtId="0" fontId="0" fillId="0" borderId="14" xfId="0" applyBorder="1"/>
    <xf numFmtId="0" fontId="0" fillId="0" borderId="12" xfId="0" applyBorder="1"/>
    <xf numFmtId="0" fontId="0" fillId="0" borderId="15" xfId="0" applyBorder="1"/>
    <xf numFmtId="0" fontId="0" fillId="0" borderId="16" xfId="0" applyBorder="1"/>
    <xf numFmtId="0" fontId="0" fillId="0" borderId="13" xfId="0" applyBorder="1"/>
    <xf numFmtId="0" fontId="0" fillId="36" borderId="13" xfId="0" applyFill="1" applyBorder="1"/>
    <xf numFmtId="0" fontId="19" fillId="37" borderId="13" xfId="0" applyFont="1" applyFill="1" applyBorder="1"/>
    <xf numFmtId="0" fontId="0" fillId="38" borderId="13" xfId="0" applyFill="1" applyBorder="1"/>
    <xf numFmtId="0" fontId="0" fillId="0" borderId="10" xfId="0" applyFill="1" applyBorder="1"/>
    <xf numFmtId="0" fontId="0" fillId="39" borderId="17" xfId="0" applyFill="1" applyBorder="1"/>
    <xf numFmtId="0" fontId="0" fillId="39" borderId="0" xfId="0" applyFill="1"/>
    <xf numFmtId="0" fontId="16" fillId="0" borderId="0" xfId="0" applyFont="1"/>
    <xf numFmtId="22" fontId="0" fillId="40" borderId="0" xfId="0" applyNumberFormat="1" applyFill="1"/>
    <xf numFmtId="0" fontId="0" fillId="40" borderId="0" xfId="0" applyFill="1"/>
    <xf numFmtId="0" fontId="0" fillId="0" borderId="18" xfId="0" applyFill="1" applyBorder="1"/>
    <xf numFmtId="0" fontId="0" fillId="0" borderId="18" xfId="0" applyBorder="1"/>
    <xf numFmtId="0" fontId="0" fillId="0" borderId="21" xfId="0" applyBorder="1"/>
    <xf numFmtId="0" fontId="0" fillId="36" borderId="22" xfId="0" applyFill="1" applyBorder="1"/>
    <xf numFmtId="0" fontId="19" fillId="34" borderId="22" xfId="0" applyFont="1" applyFill="1" applyBorder="1"/>
    <xf numFmtId="0" fontId="0" fillId="35" borderId="22" xfId="0" applyFill="1" applyBorder="1"/>
    <xf numFmtId="0" fontId="16" fillId="35" borderId="22" xfId="0" applyFont="1" applyFill="1" applyBorder="1"/>
    <xf numFmtId="0" fontId="16" fillId="36" borderId="22" xfId="0" applyFont="1" applyFill="1" applyBorder="1"/>
    <xf numFmtId="0" fontId="18" fillId="37" borderId="22" xfId="0" applyFont="1" applyFill="1" applyBorder="1"/>
    <xf numFmtId="0" fontId="19" fillId="37" borderId="22" xfId="0" applyFont="1" applyFill="1" applyBorder="1"/>
    <xf numFmtId="0" fontId="0" fillId="38" borderId="22" xfId="0" applyFill="1" applyBorder="1"/>
    <xf numFmtId="0" fontId="0" fillId="38" borderId="23" xfId="0" applyFill="1" applyBorder="1"/>
    <xf numFmtId="0" fontId="16" fillId="0" borderId="0" xfId="0" applyFont="1" applyAlignment="1">
      <alignment horizontal="center"/>
    </xf>
    <xf numFmtId="0" fontId="20" fillId="33" borderId="0" xfId="0" applyFont="1" applyFill="1" applyAlignment="1">
      <alignment horizontal="center"/>
    </xf>
    <xf numFmtId="0" fontId="16" fillId="0" borderId="10" xfId="0" applyFont="1" applyBorder="1" applyAlignment="1">
      <alignment horizontal="center"/>
    </xf>
    <xf numFmtId="0" fontId="21" fillId="39" borderId="18" xfId="0" applyFont="1" applyFill="1" applyBorder="1" applyAlignment="1">
      <alignment horizontal="center"/>
    </xf>
    <xf numFmtId="0" fontId="21" fillId="39" borderId="19" xfId="0" applyFont="1" applyFill="1" applyBorder="1" applyAlignment="1">
      <alignment horizontal="center"/>
    </xf>
    <xf numFmtId="0" fontId="21" fillId="39" borderId="2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11</xdr:col>
      <xdr:colOff>321608</xdr:colOff>
      <xdr:row>31</xdr:row>
      <xdr:rowOff>187138</xdr:rowOff>
    </xdr:from>
    <xdr:to>
      <xdr:col>12</xdr:col>
      <xdr:colOff>552449</xdr:colOff>
      <xdr:row>36</xdr:row>
      <xdr:rowOff>149038</xdr:rowOff>
    </xdr:to>
    <xdr:sp macro="" textlink="">
      <xdr:nvSpPr>
        <xdr:cNvPr id="6" name="TextBox 5">
          <a:extLst>
            <a:ext uri="{FF2B5EF4-FFF2-40B4-BE49-F238E27FC236}">
              <a16:creationId xmlns:a16="http://schemas.microsoft.com/office/drawing/2014/main" id="{D6E28B60-9614-4323-AABF-110E979166EE}"/>
            </a:ext>
          </a:extLst>
        </xdr:cNvPr>
        <xdr:cNvSpPr txBox="1"/>
      </xdr:nvSpPr>
      <xdr:spPr>
        <a:xfrm>
          <a:off x="10048314" y="6103844"/>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715898</xdr:colOff>
      <xdr:row>21</xdr:row>
      <xdr:rowOff>45624</xdr:rowOff>
    </xdr:from>
    <xdr:to>
      <xdr:col>18</xdr:col>
      <xdr:colOff>517900</xdr:colOff>
      <xdr:row>51</xdr:row>
      <xdr:rowOff>98537</xdr:rowOff>
    </xdr:to>
    <xdr:grpSp>
      <xdr:nvGrpSpPr>
        <xdr:cNvPr id="7" name="Group 6">
          <a:extLst>
            <a:ext uri="{FF2B5EF4-FFF2-40B4-BE49-F238E27FC236}">
              <a16:creationId xmlns:a16="http://schemas.microsoft.com/office/drawing/2014/main" id="{BFD0C9C0-1932-4FDC-8656-BBC78E1BE139}"/>
            </a:ext>
          </a:extLst>
        </xdr:cNvPr>
        <xdr:cNvGrpSpPr/>
      </xdr:nvGrpSpPr>
      <xdr:grpSpPr>
        <a:xfrm>
          <a:off x="715898" y="4345481"/>
          <a:ext cx="15477431" cy="5767913"/>
          <a:chOff x="253255" y="4086945"/>
          <a:chExt cx="15477431" cy="5767913"/>
        </a:xfrm>
      </xdr:grpSpPr>
      <xdr:grpSp>
        <xdr:nvGrpSpPr>
          <xdr:cNvPr id="20" name="Group 19">
            <a:extLst>
              <a:ext uri="{FF2B5EF4-FFF2-40B4-BE49-F238E27FC236}">
                <a16:creationId xmlns:a16="http://schemas.microsoft.com/office/drawing/2014/main" id="{BC200E9A-D89A-4E6B-9023-062E9F90D64E}"/>
              </a:ext>
            </a:extLst>
          </xdr:cNvPr>
          <xdr:cNvGrpSpPr/>
        </xdr:nvGrpSpPr>
        <xdr:grpSpPr>
          <a:xfrm>
            <a:off x="253255" y="4307861"/>
            <a:ext cx="15477431" cy="5546997"/>
            <a:chOff x="830358" y="4359088"/>
            <a:chExt cx="15266120" cy="5546997"/>
          </a:xfrm>
        </xdr:grpSpPr>
        <xdr:pic>
          <xdr:nvPicPr>
            <xdr:cNvPr id="2" name="Picture 1">
              <a:extLst>
                <a:ext uri="{FF2B5EF4-FFF2-40B4-BE49-F238E27FC236}">
                  <a16:creationId xmlns:a16="http://schemas.microsoft.com/office/drawing/2014/main" id="{57CB543E-A2F3-4EE7-BB38-267508458781}"/>
                </a:ext>
              </a:extLst>
            </xdr:cNvPr>
            <xdr:cNvPicPr>
              <a:picLocks noChangeAspect="1"/>
            </xdr:cNvPicPr>
          </xdr:nvPicPr>
          <xdr:blipFill>
            <a:blip xmlns:r="http://schemas.openxmlformats.org/officeDocument/2006/relationships" r:embed="rId1"/>
            <a:stretch>
              <a:fillRect/>
            </a:stretch>
          </xdr:blipFill>
          <xdr:spPr>
            <a:xfrm>
              <a:off x="14263968" y="5192806"/>
              <a:ext cx="1104200" cy="504762"/>
            </a:xfrm>
            <a:prstGeom prst="rect">
              <a:avLst/>
            </a:prstGeom>
            <a:ln>
              <a:solidFill>
                <a:srgbClr val="FF0000"/>
              </a:solidFill>
            </a:ln>
          </xdr:spPr>
        </xdr:pic>
        <xdr:pic>
          <xdr:nvPicPr>
            <xdr:cNvPr id="3" name="Picture 2">
              <a:extLst>
                <a:ext uri="{FF2B5EF4-FFF2-40B4-BE49-F238E27FC236}">
                  <a16:creationId xmlns:a16="http://schemas.microsoft.com/office/drawing/2014/main" id="{9266E508-995F-476A-881E-678CB0B0C678}"/>
                </a:ext>
              </a:extLst>
            </xdr:cNvPr>
            <xdr:cNvPicPr>
              <a:picLocks noChangeAspect="1"/>
            </xdr:cNvPicPr>
          </xdr:nvPicPr>
          <xdr:blipFill>
            <a:blip xmlns:r="http://schemas.openxmlformats.org/officeDocument/2006/relationships" r:embed="rId2"/>
            <a:stretch>
              <a:fillRect/>
            </a:stretch>
          </xdr:blipFill>
          <xdr:spPr>
            <a:xfrm>
              <a:off x="14698196" y="6157632"/>
              <a:ext cx="1132771" cy="371429"/>
            </a:xfrm>
            <a:prstGeom prst="rect">
              <a:avLst/>
            </a:prstGeom>
            <a:ln>
              <a:solidFill>
                <a:srgbClr val="FF0000"/>
              </a:solidFill>
            </a:ln>
          </xdr:spPr>
        </xdr:pic>
        <xdr:grpSp>
          <xdr:nvGrpSpPr>
            <xdr:cNvPr id="11" name="Group 10">
              <a:extLst>
                <a:ext uri="{FF2B5EF4-FFF2-40B4-BE49-F238E27FC236}">
                  <a16:creationId xmlns:a16="http://schemas.microsoft.com/office/drawing/2014/main" id="{0F84E0DF-1738-4E13-AA97-44ED2D773740}"/>
                </a:ext>
              </a:extLst>
            </xdr:cNvPr>
            <xdr:cNvGrpSpPr/>
          </xdr:nvGrpSpPr>
          <xdr:grpSpPr>
            <a:xfrm>
              <a:off x="830358" y="5787362"/>
              <a:ext cx="12039566" cy="4118723"/>
              <a:chOff x="2197475" y="356142498"/>
              <a:chExt cx="12039566" cy="4280384"/>
            </a:xfrm>
          </xdr:grpSpPr>
          <xdr:pic>
            <xdr:nvPicPr>
              <xdr:cNvPr id="4" name="Picture 3">
                <a:extLst>
                  <a:ext uri="{FF2B5EF4-FFF2-40B4-BE49-F238E27FC236}">
                    <a16:creationId xmlns:a16="http://schemas.microsoft.com/office/drawing/2014/main" id="{57CB485B-F874-43F1-95AA-1B401F662F0D}"/>
                  </a:ext>
                </a:extLst>
              </xdr:cNvPr>
              <xdr:cNvPicPr>
                <a:picLocks noChangeAspect="1"/>
              </xdr:cNvPicPr>
            </xdr:nvPicPr>
            <xdr:blipFill>
              <a:blip xmlns:r="http://schemas.openxmlformats.org/officeDocument/2006/relationships" r:embed="rId3"/>
              <a:stretch>
                <a:fillRect/>
              </a:stretch>
            </xdr:blipFill>
            <xdr:spPr>
              <a:xfrm>
                <a:off x="9498667" y="356269684"/>
                <a:ext cx="4738374" cy="3980952"/>
              </a:xfrm>
              <a:prstGeom prst="rect">
                <a:avLst/>
              </a:prstGeom>
              <a:ln>
                <a:solidFill>
                  <a:schemeClr val="tx1"/>
                </a:solidFill>
              </a:ln>
            </xdr:spPr>
          </xdr:pic>
          <xdr:pic>
            <xdr:nvPicPr>
              <xdr:cNvPr id="5" name="Picture 4">
                <a:extLst>
                  <a:ext uri="{FF2B5EF4-FFF2-40B4-BE49-F238E27FC236}">
                    <a16:creationId xmlns:a16="http://schemas.microsoft.com/office/drawing/2014/main" id="{EE8EEEF3-3C00-4D7C-8905-30C9A8E01B24}"/>
                  </a:ext>
                </a:extLst>
              </xdr:cNvPr>
              <xdr:cNvPicPr>
                <a:picLocks noChangeAspect="1"/>
              </xdr:cNvPicPr>
            </xdr:nvPicPr>
            <xdr:blipFill>
              <a:blip xmlns:r="http://schemas.openxmlformats.org/officeDocument/2006/relationships" r:embed="rId4"/>
              <a:stretch>
                <a:fillRect/>
              </a:stretch>
            </xdr:blipFill>
            <xdr:spPr>
              <a:xfrm>
                <a:off x="7674910" y="356142498"/>
                <a:ext cx="3188234" cy="780952"/>
              </a:xfrm>
              <a:prstGeom prst="rect">
                <a:avLst/>
              </a:prstGeom>
              <a:ln>
                <a:solidFill>
                  <a:srgbClr val="FF0000"/>
                </a:solidFill>
              </a:ln>
            </xdr:spPr>
          </xdr:pic>
          <xdr:pic>
            <xdr:nvPicPr>
              <xdr:cNvPr id="8" name="Picture 7">
                <a:extLst>
                  <a:ext uri="{FF2B5EF4-FFF2-40B4-BE49-F238E27FC236}">
                    <a16:creationId xmlns:a16="http://schemas.microsoft.com/office/drawing/2014/main" id="{4AAEE034-8281-488B-9D12-506D6C4AE42F}"/>
                  </a:ext>
                </a:extLst>
              </xdr:cNvPr>
              <xdr:cNvPicPr>
                <a:picLocks noChangeAspect="1"/>
              </xdr:cNvPicPr>
            </xdr:nvPicPr>
            <xdr:blipFill>
              <a:blip xmlns:r="http://schemas.openxmlformats.org/officeDocument/2006/relationships" r:embed="rId5"/>
              <a:stretch>
                <a:fillRect/>
              </a:stretch>
            </xdr:blipFill>
            <xdr:spPr>
              <a:xfrm>
                <a:off x="2197475" y="358318120"/>
                <a:ext cx="7590475" cy="2104762"/>
              </a:xfrm>
              <a:prstGeom prst="rect">
                <a:avLst/>
              </a:prstGeom>
              <a:ln>
                <a:solidFill>
                  <a:schemeClr val="tx1"/>
                </a:solidFill>
              </a:ln>
            </xdr:spPr>
          </xdr:pic>
          <xdr:pic>
            <xdr:nvPicPr>
              <xdr:cNvPr id="9" name="Picture 8">
                <a:extLst>
                  <a:ext uri="{FF2B5EF4-FFF2-40B4-BE49-F238E27FC236}">
                    <a16:creationId xmlns:a16="http://schemas.microsoft.com/office/drawing/2014/main" id="{8908981E-1410-404D-948E-A3A64986CD0F}"/>
                  </a:ext>
                </a:extLst>
              </xdr:cNvPr>
              <xdr:cNvPicPr>
                <a:picLocks noChangeAspect="1"/>
              </xdr:cNvPicPr>
            </xdr:nvPicPr>
            <xdr:blipFill>
              <a:blip xmlns:r="http://schemas.openxmlformats.org/officeDocument/2006/relationships" r:embed="rId6"/>
              <a:stretch>
                <a:fillRect/>
              </a:stretch>
            </xdr:blipFill>
            <xdr:spPr>
              <a:xfrm>
                <a:off x="4717677" y="357213220"/>
                <a:ext cx="4571429" cy="1028571"/>
              </a:xfrm>
              <a:prstGeom prst="rect">
                <a:avLst/>
              </a:prstGeom>
              <a:ln>
                <a:solidFill>
                  <a:schemeClr val="tx1"/>
                </a:solidFill>
              </a:ln>
            </xdr:spPr>
          </xdr:pic>
        </xdr:grpSp>
        <xdr:pic>
          <xdr:nvPicPr>
            <xdr:cNvPr id="12" name="Picture 11">
              <a:extLst>
                <a:ext uri="{FF2B5EF4-FFF2-40B4-BE49-F238E27FC236}">
                  <a16:creationId xmlns:a16="http://schemas.microsoft.com/office/drawing/2014/main" id="{B15CAC86-A94D-4F54-8A59-3F3E353D123C}"/>
                </a:ext>
              </a:extLst>
            </xdr:cNvPr>
            <xdr:cNvPicPr>
              <a:picLocks noChangeAspect="1"/>
            </xdr:cNvPicPr>
          </xdr:nvPicPr>
          <xdr:blipFill>
            <a:blip xmlns:r="http://schemas.openxmlformats.org/officeDocument/2006/relationships" r:embed="rId7"/>
            <a:stretch>
              <a:fillRect/>
            </a:stretch>
          </xdr:blipFill>
          <xdr:spPr>
            <a:xfrm>
              <a:off x="14410764" y="6801971"/>
              <a:ext cx="1685714" cy="400000"/>
            </a:xfrm>
            <a:prstGeom prst="rect">
              <a:avLst/>
            </a:prstGeom>
            <a:ln>
              <a:solidFill>
                <a:srgbClr val="FF0000"/>
              </a:solidFill>
            </a:ln>
          </xdr:spPr>
        </xdr:pic>
        <xdr:pic>
          <xdr:nvPicPr>
            <xdr:cNvPr id="13" name="Picture 12">
              <a:extLst>
                <a:ext uri="{FF2B5EF4-FFF2-40B4-BE49-F238E27FC236}">
                  <a16:creationId xmlns:a16="http://schemas.microsoft.com/office/drawing/2014/main" id="{9B4A7F48-4AA8-44EC-959B-E2DD3392F534}"/>
                </a:ext>
              </a:extLst>
            </xdr:cNvPr>
            <xdr:cNvPicPr>
              <a:picLocks noChangeAspect="1"/>
            </xdr:cNvPicPr>
          </xdr:nvPicPr>
          <xdr:blipFill>
            <a:blip xmlns:r="http://schemas.openxmlformats.org/officeDocument/2006/relationships" r:embed="rId8"/>
            <a:stretch>
              <a:fillRect/>
            </a:stretch>
          </xdr:blipFill>
          <xdr:spPr>
            <a:xfrm>
              <a:off x="14085796" y="7888941"/>
              <a:ext cx="1994646" cy="444152"/>
            </a:xfrm>
            <a:prstGeom prst="rect">
              <a:avLst/>
            </a:prstGeom>
            <a:ln>
              <a:solidFill>
                <a:srgbClr val="FF0000"/>
              </a:solidFill>
            </a:ln>
          </xdr:spPr>
        </xdr:pic>
        <xdr:sp macro="" textlink="">
          <xdr:nvSpPr>
            <xdr:cNvPr id="10" name="TextBox 9">
              <a:extLst>
                <a:ext uri="{FF2B5EF4-FFF2-40B4-BE49-F238E27FC236}">
                  <a16:creationId xmlns:a16="http://schemas.microsoft.com/office/drawing/2014/main" id="{8BFFE120-F7A2-491E-845E-3E2D025BC481}"/>
                </a:ext>
              </a:extLst>
            </xdr:cNvPr>
            <xdr:cNvSpPr txBox="1"/>
          </xdr:nvSpPr>
          <xdr:spPr>
            <a:xfrm>
              <a:off x="10824882" y="4359088"/>
              <a:ext cx="963706"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Either Or</a:t>
              </a:r>
            </a:p>
          </xdr:txBody>
        </xdr:sp>
        <xdr:cxnSp macro="">
          <xdr:nvCxnSpPr>
            <xdr:cNvPr id="17" name="Straight Arrow Connector 16">
              <a:extLst>
                <a:ext uri="{FF2B5EF4-FFF2-40B4-BE49-F238E27FC236}">
                  <a16:creationId xmlns:a16="http://schemas.microsoft.com/office/drawing/2014/main" id="{A3EE46BD-A349-4612-ACED-807862AE2246}"/>
                </a:ext>
              </a:extLst>
            </xdr:cNvPr>
            <xdr:cNvCxnSpPr/>
          </xdr:nvCxnSpPr>
          <xdr:spPr>
            <a:xfrm flipH="1">
              <a:off x="7048500" y="4639235"/>
              <a:ext cx="3854825" cy="14903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Straight Arrow Connector 18">
              <a:extLst>
                <a:ext uri="{FF2B5EF4-FFF2-40B4-BE49-F238E27FC236}">
                  <a16:creationId xmlns:a16="http://schemas.microsoft.com/office/drawing/2014/main" id="{935CA0BE-7AFF-4B70-9F6E-8AA51F5511BF}"/>
                </a:ext>
              </a:extLst>
            </xdr:cNvPr>
            <xdr:cNvCxnSpPr/>
          </xdr:nvCxnSpPr>
          <xdr:spPr>
            <a:xfrm>
              <a:off x="11575676" y="4616824"/>
              <a:ext cx="3249706" cy="16472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pic>
        <xdr:nvPicPr>
          <xdr:cNvPr id="24" name="Picture 23">
            <a:extLst>
              <a:ext uri="{FF2B5EF4-FFF2-40B4-BE49-F238E27FC236}">
                <a16:creationId xmlns:a16="http://schemas.microsoft.com/office/drawing/2014/main" id="{B1A56B40-28C3-4D1F-A155-3BFA7610AFE9}"/>
              </a:ext>
            </a:extLst>
          </xdr:cNvPr>
          <xdr:cNvPicPr>
            <a:picLocks noChangeAspect="1"/>
          </xdr:cNvPicPr>
        </xdr:nvPicPr>
        <xdr:blipFill>
          <a:blip xmlns:r="http://schemas.openxmlformats.org/officeDocument/2006/relationships" r:embed="rId9"/>
          <a:stretch>
            <a:fillRect/>
          </a:stretch>
        </xdr:blipFill>
        <xdr:spPr>
          <a:xfrm>
            <a:off x="3023988" y="4086945"/>
            <a:ext cx="4289715" cy="685714"/>
          </a:xfrm>
          <a:prstGeom prst="rect">
            <a:avLst/>
          </a:prstGeom>
          <a:solidFill>
            <a:srgbClr val="000000">
              <a:shade val="95000"/>
            </a:srgbClr>
          </a:solidFill>
          <a:ln w="76200" cap="sq">
            <a:solidFill>
              <a:srgbClr val="000000"/>
            </a:solidFill>
            <a:miter lim="800000"/>
          </a:ln>
          <a:effectLst>
            <a:outerShdw blurRad="254000" dist="190500" dir="2700000" sy="90000" algn="bl" rotWithShape="0">
              <a:srgbClr val="000000">
                <a:alpha val="40000"/>
              </a:srgbClr>
            </a:outerShdw>
          </a:effectLst>
        </xdr:spPr>
      </xdr:pic>
    </xdr:grpSp>
    <xdr:clientData/>
  </xdr:twoCellAnchor>
</xdr:wsDr>
</file>

<file path=xl/persons/person.xml><?xml version="1.0" encoding="utf-8"?>
<personList xmlns="http://schemas.microsoft.com/office/spreadsheetml/2018/threadedcomments" xmlns:x="http://schemas.openxmlformats.org/spreadsheetml/2006/main">
  <person displayName="Devin Krasowski" id="{926EC917-57E7-4F76-9952-4C2C0DE22AB4}" userId="374f08a88fe5700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0-03-01T23:37:36.94" personId="{926EC917-57E7-4F76-9952-4C2C0DE22AB4}" id="{9E562850-11EB-4F5E-A16F-BB0B9BE16AAC}">
    <text>COMING FROM SKY</text>
  </threadedComment>
  <threadedComment ref="F3" dT="2020-03-01T23:37:44.88" personId="{926EC917-57E7-4F76-9952-4C2C0DE22AB4}" id="{2F6D7524-D480-4AC2-99CF-F727C467EEF4}">
    <text>Coming from ground</text>
  </threadedComment>
  <threadedComment ref="Z3" dT="2020-03-02T14:17:51.45" personId="{926EC917-57E7-4F76-9952-4C2C0DE22AB4}" id="{241FE62E-F911-457B-BA07-EB7D4FC974F8}">
    <text>average air temp from the two air temp probes</text>
  </threadedComment>
  <threadedComment ref="AC3" dT="2020-03-02T14:07:16.94" personId="{926EC917-57E7-4F76-9952-4C2C0DE22AB4}" id="{2BCF71CA-6E3F-4ED2-A930-F80652C55D06}">
    <text>saturation Vapor Partial Pressure</text>
  </threadedComment>
  <threadedComment ref="AD3" dT="2020-03-05T04:18:27.22" personId="{926EC917-57E7-4F76-9952-4C2C0DE22AB4}" id="{1676022F-3217-4B68-9F8C-A9AD5C6ADD81}">
    <text>VP</text>
  </threadedComment>
  <threadedComment ref="AG3" dT="2020-03-02T14:05:43.55" personId="{926EC917-57E7-4F76-9952-4C2C0DE22AB4}" id="{686E4D42-40C4-4D0D-89FB-8DEC8FFEFBD4}">
    <text>Q TIR + here is calculated based on equations from Canopy Photosynthesis: From Basics to Applications. on pg 32</text>
  </threadedComment>
  <threadedComment ref="AH3" dT="2020-03-02T14:07:53.66" personId="{926EC917-57E7-4F76-9952-4C2C0DE22AB4}" id="{71599023-85F9-4621-A601-AA26B034D8EE}">
    <text>Q TIR + here is simply an absorptivity coefficienty multiplied by the corrected incoming (downwelling) long wave radiation. Havnt decided which one I'm going to use for sure yet, but probably this one. since the values calculated by the other one seem largly unresponsive to changes throughout the day</text>
  </threadedComment>
  <threadedComment ref="AI3" dT="2020-03-02T03:51:30.93" personId="{926EC917-57E7-4F76-9952-4C2C0DE22AB4}" id="{E3A220CE-2516-4840-9D00-AD96AF7082FD}">
    <text>from thermal images</text>
  </threadedComment>
  <threadedComment ref="AN3" dT="2020-03-02T14:01:54.91" personId="{926EC917-57E7-4F76-9952-4C2C0DE22AB4}" id="{E6472C6E-5995-40B9-AE2F-F1986535759D}">
    <text>each time step is 10 seconds, the molar mass of water is 18.016 g/mol, and 0.095829679308 m^2 is the greened area from the colored picture for 9.24. values are negative in the energy balance because it is energy leaving the leaf.</text>
  </threadedComment>
  <threadedComment ref="AO3" dT="2020-03-02T14:03:22.42" personId="{926EC917-57E7-4F76-9952-4C2C0DE22AB4}" id="{CA7164F0-A8EB-497A-8656-B598D84B0D4E}">
    <text>A summation of this column will be some fraction of the mass of water transpirated during the data collection period....possibly?</text>
  </threadedComment>
  <threadedComment ref="T24" dT="2020-03-05T04:31:03.32" personId="{926EC917-57E7-4F76-9952-4C2C0DE22AB4}" id="{6ED353BF-76DE-457B-996B-4391BDCF66A2}">
    <text>or approx. constants.</text>
  </threadedComment>
  <threadedComment ref="T25" dT="2020-03-02T00:33:30.03" personId="{926EC917-57E7-4F76-9952-4C2C0DE22AB4}" id="{E4EBE884-6461-4518-A0F1-C3E955282BE7}">
    <text>latenet heat of vaporizaiton as formulated by USACE CE-QUAL-R1: A numerical one-dimensional model of res- ervoir water quality’. User’s Manual, Instruction Report E-82-1, US. Army Engineer Waterways Experiment Sta- tion, CE, Vicksburg, Miss.</text>
  </threadedComment>
  <threadedComment ref="T29" dT="2020-03-02T02:41:15.77" personId="{926EC917-57E7-4F76-9952-4C2C0DE22AB4}" id="{BF5D1395-27C2-46FD-9FED-441B37B21F81}">
    <text>source "An introduction..." book page  178 for canopies and "Switchgrass Albedo"</text>
  </threadedComment>
  <threadedComment ref="T33" dT="2020-03-08T19:54:59.72" personId="{926EC917-57E7-4F76-9952-4C2C0DE22AB4}" id="{48BCF573-C2B4-4621-BACE-5B372E35A71C}">
    <text>typical emmisivity of plant surfaces. reference: "Review estimating evap and drought stress…"</text>
  </threadedComment>
  <threadedComment ref="T43" dT="2020-03-02T04:29:24.04" personId="{926EC917-57E7-4F76-9952-4C2C0DE22AB4}" id="{CEE2BA04-AF29-44B1-B13F-610A4F9B42DE}">
    <text>https://www.engineeringtoolbox.com/air-specific-heat-capacity-d_705.html</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78507-AC39-4A7C-BFFC-AA91EAF92B67}">
  <dimension ref="A1:AO50"/>
  <sheetViews>
    <sheetView tabSelected="1" topLeftCell="A7" zoomScale="70" zoomScaleNormal="70" workbookViewId="0">
      <selection activeCell="P23" sqref="P23"/>
    </sheetView>
  </sheetViews>
  <sheetFormatPr defaultRowHeight="15" x14ac:dyDescent="0.25"/>
  <cols>
    <col min="1" max="1" width="15.140625" bestFit="1" customWidth="1"/>
    <col min="2" max="2" width="9.85546875" bestFit="1" customWidth="1"/>
    <col min="3" max="3" width="10.140625" bestFit="1" customWidth="1"/>
    <col min="4" max="4" width="16.42578125" customWidth="1"/>
    <col min="5" max="5" width="11.85546875" bestFit="1" customWidth="1"/>
    <col min="6" max="6" width="28.140625" bestFit="1" customWidth="1"/>
    <col min="7" max="8" width="11.42578125" bestFit="1" customWidth="1"/>
    <col min="9" max="10" width="12" bestFit="1" customWidth="1"/>
    <col min="11" max="11" width="10.5703125" bestFit="1" customWidth="1"/>
    <col min="12" max="12" width="10.28515625" bestFit="1" customWidth="1"/>
    <col min="13" max="13" width="11.7109375" bestFit="1" customWidth="1"/>
    <col min="14" max="15" width="10.5703125" bestFit="1" customWidth="1"/>
    <col min="16" max="16" width="11.42578125" bestFit="1" customWidth="1"/>
    <col min="17" max="17" width="17.5703125" bestFit="1" customWidth="1"/>
    <col min="18" max="18" width="13.85546875" customWidth="1"/>
    <col min="19" max="19" width="10" bestFit="1" customWidth="1"/>
    <col min="20" max="20" width="23.140625" customWidth="1"/>
    <col min="21" max="21" width="15.7109375" bestFit="1" customWidth="1"/>
    <col min="22" max="22" width="18.42578125" bestFit="1" customWidth="1"/>
    <col min="23" max="23" width="12.85546875" bestFit="1" customWidth="1"/>
    <col min="24" max="24" width="10.42578125" bestFit="1" customWidth="1"/>
    <col min="25" max="25" width="22.42578125" customWidth="1"/>
    <col min="26" max="27" width="17.140625" bestFit="1" customWidth="1"/>
    <col min="28" max="28" width="7.5703125" bestFit="1" customWidth="1"/>
    <col min="29" max="30" width="12.28515625" bestFit="1" customWidth="1"/>
    <col min="31" max="31" width="14.7109375" bestFit="1" customWidth="1"/>
    <col min="32" max="33" width="12.28515625" bestFit="1" customWidth="1"/>
    <col min="34" max="34" width="14.5703125" bestFit="1" customWidth="1"/>
    <col min="35" max="36" width="13.140625" bestFit="1" customWidth="1"/>
    <col min="37" max="38" width="12.28515625" bestFit="1" customWidth="1"/>
    <col min="39" max="40" width="12.85546875" bestFit="1" customWidth="1"/>
    <col min="41" max="41" width="12.28515625" bestFit="1" customWidth="1"/>
  </cols>
  <sheetData>
    <row r="1" spans="1:41" x14ac:dyDescent="0.25">
      <c r="A1" s="28" t="s">
        <v>0</v>
      </c>
      <c r="B1" s="29" t="s">
        <v>1</v>
      </c>
      <c r="C1" s="29" t="s">
        <v>2</v>
      </c>
      <c r="D1" s="29">
        <v>1003</v>
      </c>
      <c r="E1" s="29" t="s">
        <v>3</v>
      </c>
      <c r="F1" s="29" t="s">
        <v>4</v>
      </c>
      <c r="G1" s="29">
        <v>65398</v>
      </c>
      <c r="H1" s="29" t="s">
        <v>5</v>
      </c>
      <c r="I1" s="29"/>
      <c r="J1" s="29"/>
      <c r="K1" s="29"/>
      <c r="L1" s="29"/>
      <c r="M1" s="29"/>
      <c r="N1" s="29"/>
      <c r="O1" s="29"/>
      <c r="P1" s="29"/>
      <c r="Q1" s="29"/>
      <c r="R1" s="29"/>
      <c r="S1" s="29"/>
      <c r="T1" s="29"/>
      <c r="U1" s="29"/>
      <c r="V1" s="29"/>
      <c r="W1" s="29"/>
      <c r="X1" s="29"/>
      <c r="Y1" s="29"/>
      <c r="Z1" s="45"/>
      <c r="AA1" s="45"/>
      <c r="AB1" s="46"/>
      <c r="AC1" s="47"/>
      <c r="AD1" s="47"/>
      <c r="AE1" s="47"/>
      <c r="AF1" s="47"/>
      <c r="AG1" s="48"/>
      <c r="AH1" s="49"/>
      <c r="AI1" s="50"/>
      <c r="AJ1" s="50"/>
      <c r="AK1" s="51"/>
      <c r="AL1" s="51"/>
      <c r="AM1" s="52"/>
      <c r="AN1" s="52"/>
      <c r="AO1" s="53"/>
    </row>
    <row r="2" spans="1:41" s="38" customFormat="1" ht="21" x14ac:dyDescent="0.35">
      <c r="A2" s="37"/>
      <c r="B2" s="57" t="s">
        <v>77</v>
      </c>
      <c r="C2" s="58"/>
      <c r="D2" s="59"/>
      <c r="E2" s="57" t="s">
        <v>73</v>
      </c>
      <c r="F2" s="58"/>
      <c r="G2" s="58"/>
      <c r="H2" s="58"/>
      <c r="I2" s="58"/>
      <c r="J2" s="58"/>
      <c r="K2" s="58"/>
      <c r="L2" s="58"/>
      <c r="M2" s="58"/>
      <c r="N2" s="58"/>
      <c r="O2" s="58"/>
      <c r="P2" s="58"/>
      <c r="Q2" s="58"/>
      <c r="R2" s="59"/>
      <c r="S2" s="57" t="s">
        <v>75</v>
      </c>
      <c r="T2" s="59"/>
      <c r="U2" s="57" t="s">
        <v>74</v>
      </c>
      <c r="V2" s="58"/>
      <c r="W2" s="59"/>
      <c r="X2" s="57" t="s">
        <v>76</v>
      </c>
      <c r="Y2" s="58"/>
      <c r="Z2" s="4"/>
      <c r="AA2" s="4"/>
      <c r="AB2" s="12"/>
      <c r="AC2" s="3"/>
      <c r="AD2" s="3"/>
      <c r="AE2" s="3"/>
      <c r="AF2" s="3"/>
      <c r="AG2" s="14"/>
      <c r="AH2" s="17"/>
      <c r="AI2" s="5"/>
      <c r="AJ2" s="5"/>
      <c r="AK2" s="5"/>
      <c r="AL2" s="5"/>
      <c r="AM2" s="22"/>
      <c r="AN2" s="22"/>
      <c r="AO2" s="22"/>
    </row>
    <row r="3" spans="1:41" ht="26.25" customHeight="1" x14ac:dyDescent="0.25">
      <c r="A3" s="30" t="s">
        <v>6</v>
      </c>
      <c r="B3" s="19" t="s">
        <v>7</v>
      </c>
      <c r="C3" s="19" t="s">
        <v>8</v>
      </c>
      <c r="D3" s="19" t="s">
        <v>9</v>
      </c>
      <c r="E3" s="23" t="s">
        <v>42</v>
      </c>
      <c r="F3" s="23" t="s">
        <v>43</v>
      </c>
      <c r="G3" s="23" t="s">
        <v>44</v>
      </c>
      <c r="H3" s="23" t="s">
        <v>45</v>
      </c>
      <c r="I3" s="19" t="s">
        <v>10</v>
      </c>
      <c r="J3" s="19" t="s">
        <v>11</v>
      </c>
      <c r="K3" s="19" t="s">
        <v>12</v>
      </c>
      <c r="L3" s="19" t="s">
        <v>13</v>
      </c>
      <c r="M3" s="19" t="s">
        <v>14</v>
      </c>
      <c r="N3" s="19" t="s">
        <v>15</v>
      </c>
      <c r="O3" s="19" t="s">
        <v>16</v>
      </c>
      <c r="P3" s="19" t="s">
        <v>17</v>
      </c>
      <c r="Q3" s="23" t="s">
        <v>53</v>
      </c>
      <c r="R3" s="36" t="s">
        <v>54</v>
      </c>
      <c r="S3" s="23" t="s">
        <v>18</v>
      </c>
      <c r="T3" s="23" t="s">
        <v>19</v>
      </c>
      <c r="U3" s="36" t="s">
        <v>20</v>
      </c>
      <c r="V3" s="36" t="s">
        <v>21</v>
      </c>
      <c r="W3" s="23" t="s">
        <v>22</v>
      </c>
      <c r="X3" s="36" t="s">
        <v>23</v>
      </c>
      <c r="Y3" s="42" t="s">
        <v>24</v>
      </c>
      <c r="Z3" s="4" t="s">
        <v>46</v>
      </c>
      <c r="AA3" s="4" t="s">
        <v>46</v>
      </c>
      <c r="AB3" s="12" t="s">
        <v>63</v>
      </c>
      <c r="AC3" s="3" t="s">
        <v>72</v>
      </c>
      <c r="AD3" s="3" t="s">
        <v>58</v>
      </c>
      <c r="AE3" s="3" t="s">
        <v>56</v>
      </c>
      <c r="AF3" s="3" t="s">
        <v>61</v>
      </c>
      <c r="AG3" s="14" t="s">
        <v>62</v>
      </c>
      <c r="AH3" s="16" t="s">
        <v>78</v>
      </c>
      <c r="AI3" s="5" t="s">
        <v>40</v>
      </c>
      <c r="AJ3" s="5" t="s">
        <v>40</v>
      </c>
      <c r="AK3" s="21" t="s">
        <v>64</v>
      </c>
      <c r="AL3" s="21" t="s">
        <v>67</v>
      </c>
      <c r="AM3" s="22" t="s">
        <v>68</v>
      </c>
      <c r="AN3" s="22" t="s">
        <v>68</v>
      </c>
      <c r="AO3" s="22" t="s">
        <v>68</v>
      </c>
    </row>
    <row r="4" spans="1:41" x14ac:dyDescent="0.25">
      <c r="A4" s="30" t="s">
        <v>25</v>
      </c>
      <c r="B4" s="19" t="s">
        <v>26</v>
      </c>
      <c r="C4" s="19" t="s">
        <v>27</v>
      </c>
      <c r="D4" s="19" t="s">
        <v>28</v>
      </c>
      <c r="E4" s="19" t="s">
        <v>29</v>
      </c>
      <c r="F4" s="19" t="s">
        <v>29</v>
      </c>
      <c r="G4" s="19" t="s">
        <v>29</v>
      </c>
      <c r="H4" s="19" t="s">
        <v>29</v>
      </c>
      <c r="I4" s="19" t="s">
        <v>28</v>
      </c>
      <c r="J4" s="19" t="s">
        <v>30</v>
      </c>
      <c r="K4" s="19" t="s">
        <v>29</v>
      </c>
      <c r="L4" s="19" t="s">
        <v>29</v>
      </c>
      <c r="M4" s="19" t="s">
        <v>29</v>
      </c>
      <c r="N4" s="19" t="s">
        <v>29</v>
      </c>
      <c r="O4" s="19" t="s">
        <v>29</v>
      </c>
      <c r="P4" s="19" t="s">
        <v>29</v>
      </c>
      <c r="Q4" s="19" t="s">
        <v>29</v>
      </c>
      <c r="R4" s="19" t="s">
        <v>29</v>
      </c>
      <c r="S4" s="19" t="s">
        <v>28</v>
      </c>
      <c r="T4" s="19" t="s">
        <v>31</v>
      </c>
      <c r="U4" s="19" t="s">
        <v>32</v>
      </c>
      <c r="V4" s="19" t="s">
        <v>33</v>
      </c>
      <c r="W4" s="19" t="s">
        <v>34</v>
      </c>
      <c r="X4" s="19" t="s">
        <v>35</v>
      </c>
      <c r="Y4" s="43" t="s">
        <v>36</v>
      </c>
      <c r="Z4" s="4" t="s">
        <v>28</v>
      </c>
      <c r="AA4" s="4" t="s">
        <v>30</v>
      </c>
      <c r="AB4" s="12" t="s">
        <v>29</v>
      </c>
      <c r="AC4" s="3" t="s">
        <v>60</v>
      </c>
      <c r="AD4" s="3" t="s">
        <v>59</v>
      </c>
      <c r="AE4" s="3"/>
      <c r="AF4" s="3" t="s">
        <v>29</v>
      </c>
      <c r="AG4" s="14" t="s">
        <v>29</v>
      </c>
      <c r="AH4" s="17" t="s">
        <v>29</v>
      </c>
      <c r="AI4" s="5" t="s">
        <v>41</v>
      </c>
      <c r="AJ4" s="5" t="s">
        <v>30</v>
      </c>
      <c r="AK4" s="21" t="s">
        <v>29</v>
      </c>
      <c r="AL4" s="21" t="s">
        <v>29</v>
      </c>
      <c r="AM4" s="22" t="s">
        <v>69</v>
      </c>
      <c r="AN4" s="22" t="s">
        <v>71</v>
      </c>
      <c r="AO4" s="22" t="s">
        <v>71</v>
      </c>
    </row>
    <row r="5" spans="1:41" ht="15.75" thickBot="1" x14ac:dyDescent="0.3">
      <c r="A5" s="31"/>
      <c r="B5" s="32"/>
      <c r="C5" s="32" t="s">
        <v>37</v>
      </c>
      <c r="D5" s="32" t="s">
        <v>37</v>
      </c>
      <c r="E5" s="32" t="s">
        <v>37</v>
      </c>
      <c r="F5" s="32" t="s">
        <v>37</v>
      </c>
      <c r="G5" s="32" t="s">
        <v>37</v>
      </c>
      <c r="H5" s="32" t="s">
        <v>37</v>
      </c>
      <c r="I5" s="32" t="s">
        <v>37</v>
      </c>
      <c r="J5" s="32" t="s">
        <v>37</v>
      </c>
      <c r="K5" s="32" t="s">
        <v>37</v>
      </c>
      <c r="L5" s="32" t="s">
        <v>37</v>
      </c>
      <c r="M5" s="32" t="s">
        <v>37</v>
      </c>
      <c r="N5" s="32" t="s">
        <v>37</v>
      </c>
      <c r="O5" s="32" t="s">
        <v>37</v>
      </c>
      <c r="P5" s="32" t="s">
        <v>37</v>
      </c>
      <c r="Q5" s="32" t="s">
        <v>37</v>
      </c>
      <c r="R5" s="32" t="s">
        <v>37</v>
      </c>
      <c r="S5" s="32" t="s">
        <v>37</v>
      </c>
      <c r="T5" s="32" t="s">
        <v>38</v>
      </c>
      <c r="U5" s="32" t="s">
        <v>37</v>
      </c>
      <c r="V5" s="32" t="s">
        <v>37</v>
      </c>
      <c r="W5" s="32" t="s">
        <v>37</v>
      </c>
      <c r="X5" s="32" t="s">
        <v>37</v>
      </c>
      <c r="Y5" s="44" t="s">
        <v>39</v>
      </c>
      <c r="Z5" s="33"/>
      <c r="AA5" s="33"/>
      <c r="AB5" s="13"/>
      <c r="AC5" s="10"/>
      <c r="AD5" s="10"/>
      <c r="AE5" s="10"/>
      <c r="AF5" s="10"/>
      <c r="AG5" s="15"/>
      <c r="AH5" s="18"/>
      <c r="AI5" s="11"/>
      <c r="AJ5" s="11"/>
      <c r="AK5" s="34"/>
      <c r="AL5" s="34"/>
      <c r="AM5" s="35"/>
      <c r="AN5" s="35"/>
      <c r="AO5" s="35"/>
    </row>
    <row r="6" spans="1:41" x14ac:dyDescent="0.25">
      <c r="A6" s="25">
        <v>43732.422222222223</v>
      </c>
      <c r="B6" s="26">
        <v>276570</v>
      </c>
      <c r="C6" s="26">
        <v>13.47</v>
      </c>
      <c r="D6" s="26">
        <v>26.72</v>
      </c>
      <c r="E6" s="26">
        <v>566</v>
      </c>
      <c r="F6" s="26">
        <v>84.9</v>
      </c>
      <c r="G6" s="26">
        <v>-113.2</v>
      </c>
      <c r="H6" s="26">
        <v>-10.84</v>
      </c>
      <c r="I6" s="26">
        <v>27.28</v>
      </c>
      <c r="J6" s="26">
        <v>300.39999999999998</v>
      </c>
      <c r="K6" s="26">
        <v>481.1</v>
      </c>
      <c r="L6" s="26">
        <v>-102.3</v>
      </c>
      <c r="M6" s="26">
        <v>0.15</v>
      </c>
      <c r="N6" s="26">
        <v>452.8</v>
      </c>
      <c r="O6" s="26">
        <v>74.040000000000006</v>
      </c>
      <c r="P6" s="26">
        <v>378.8</v>
      </c>
      <c r="Q6" s="26">
        <v>348.7</v>
      </c>
      <c r="R6" s="26">
        <v>451</v>
      </c>
      <c r="S6" s="26">
        <v>21.68</v>
      </c>
      <c r="T6" s="26">
        <v>53.13</v>
      </c>
      <c r="U6" s="26">
        <v>1.26</v>
      </c>
      <c r="V6" s="26">
        <v>320</v>
      </c>
      <c r="W6" s="26">
        <v>22.95</v>
      </c>
      <c r="X6" s="26">
        <v>0.55100000000000005</v>
      </c>
      <c r="Y6" s="26">
        <v>5.5130439999999998</v>
      </c>
      <c r="Z6" s="8">
        <f t="shared" ref="Z6:Z14" si="0">AVERAGE(S6,W6)</f>
        <v>22.314999999999998</v>
      </c>
      <c r="AA6" s="8">
        <f>CONVERT(Z6,"C","K")</f>
        <v>295.46499999999997</v>
      </c>
      <c r="AB6" s="6">
        <f t="shared" ref="AB6:AB14" si="1">E6*$U$29</f>
        <v>458.46000000000004</v>
      </c>
      <c r="AC6" s="7">
        <f t="shared" ref="AC6:AC14" si="2">0.61121*EXP((18.678 - (Z6/234.5))*(Z6/(257.15+Z6)))</f>
        <v>2.6952917802777883</v>
      </c>
      <c r="AD6" s="7">
        <f t="shared" ref="AD6:AD14" si="3">T6*AC6/100</f>
        <v>1.4320085228615889</v>
      </c>
      <c r="AE6" s="7">
        <f t="shared" ref="AE6:AE14" si="4">1.72*(AD6/AA6)^(0.143)</f>
        <v>0.80268713787314849</v>
      </c>
      <c r="AF6" s="7">
        <f t="shared" ref="AF6:AF14" si="5">AE6*$U$34*AA6^4</f>
        <v>346.85945264563668</v>
      </c>
      <c r="AG6" s="7">
        <f t="shared" ref="AG6:AG14" si="6">$U$33*AF6</f>
        <v>332.98507453981119</v>
      </c>
      <c r="AH6" s="8">
        <f t="shared" ref="AH6:AH14" si="7">Q6*$U$33</f>
        <v>334.75199999999995</v>
      </c>
      <c r="AI6" s="9">
        <v>23.119841793553402</v>
      </c>
      <c r="AJ6" s="9">
        <f>CONVERT(AI6,"C","K")</f>
        <v>296.26984179355338</v>
      </c>
      <c r="AK6" s="9">
        <f t="shared" ref="AK6:AK14" si="8">2*$U$33*$U$34*AJ6^4</f>
        <v>838.75296787217383</v>
      </c>
      <c r="AL6" s="9">
        <f t="shared" ref="AL6:AL14" si="9">$U$42*$U$43*(AJ6-AA6)</f>
        <v>21.569438130513902</v>
      </c>
      <c r="AM6" s="27">
        <f t="shared" ref="AM6:AM14" si="10">(AB6+AH6-AK6-AL6)/$U$26</f>
        <v>-1.5236099498858828E-3</v>
      </c>
      <c r="AN6" s="27">
        <f>AM6*10*0.095829679308*18.016</f>
        <v>-2.6304630648309665E-2</v>
      </c>
      <c r="AO6" s="27">
        <f>AN6*-1</f>
        <v>2.6304630648309665E-2</v>
      </c>
    </row>
    <row r="7" spans="1:41" x14ac:dyDescent="0.25">
      <c r="A7" s="24">
        <v>43732.422222222223</v>
      </c>
      <c r="B7" s="19">
        <v>276571</v>
      </c>
      <c r="C7" s="19">
        <v>13.46</v>
      </c>
      <c r="D7" s="19">
        <v>26.73</v>
      </c>
      <c r="E7" s="19">
        <v>566.79999999999995</v>
      </c>
      <c r="F7" s="19">
        <v>85.2</v>
      </c>
      <c r="G7" s="19">
        <v>-112.5</v>
      </c>
      <c r="H7" s="19">
        <v>-8.98</v>
      </c>
      <c r="I7" s="19">
        <v>27.28</v>
      </c>
      <c r="J7" s="19">
        <v>300.39999999999998</v>
      </c>
      <c r="K7" s="19">
        <v>481.6</v>
      </c>
      <c r="L7" s="19">
        <v>-103.5</v>
      </c>
      <c r="M7" s="19">
        <v>0.15</v>
      </c>
      <c r="N7" s="19">
        <v>454.2</v>
      </c>
      <c r="O7" s="19">
        <v>76.23</v>
      </c>
      <c r="P7" s="19">
        <v>378</v>
      </c>
      <c r="Q7" s="19">
        <v>349.4</v>
      </c>
      <c r="R7" s="19">
        <v>452.9</v>
      </c>
      <c r="S7" s="19">
        <v>21.67</v>
      </c>
      <c r="T7" s="19">
        <v>53.37</v>
      </c>
      <c r="U7" s="19">
        <v>1.4</v>
      </c>
      <c r="V7" s="19">
        <v>292</v>
      </c>
      <c r="W7" s="19">
        <v>23</v>
      </c>
      <c r="X7" s="19">
        <v>0.55200000000000005</v>
      </c>
      <c r="Y7" s="19">
        <v>5.5214670000000003</v>
      </c>
      <c r="Z7" s="4">
        <f t="shared" si="0"/>
        <v>22.335000000000001</v>
      </c>
      <c r="AA7" s="4">
        <f t="shared" ref="AA7:AA14" si="11">CONVERT(Z7,"C","K")</f>
        <v>295.48499999999996</v>
      </c>
      <c r="AB7" s="2">
        <f>E7*$U$29</f>
        <v>459.108</v>
      </c>
      <c r="AC7" s="3">
        <f t="shared" si="2"/>
        <v>2.6985733893657944</v>
      </c>
      <c r="AD7" s="3">
        <f t="shared" si="3"/>
        <v>1.4402286179045245</v>
      </c>
      <c r="AE7" s="3">
        <f t="shared" si="4"/>
        <v>0.80333663813978062</v>
      </c>
      <c r="AF7" s="3">
        <f t="shared" si="5"/>
        <v>347.23411763141797</v>
      </c>
      <c r="AG7" s="3">
        <f t="shared" si="6"/>
        <v>333.34475292616122</v>
      </c>
      <c r="AH7" s="4">
        <f t="shared" si="7"/>
        <v>335.42399999999998</v>
      </c>
      <c r="AI7" s="5">
        <v>23.653632043800101</v>
      </c>
      <c r="AJ7" s="5">
        <f t="shared" ref="AJ7:AJ14" si="12">CONVERT(AI7,"C","K")</f>
        <v>296.80363204380006</v>
      </c>
      <c r="AK7" s="5">
        <f t="shared" si="8"/>
        <v>844.81405854000536</v>
      </c>
      <c r="AL7" s="5">
        <f t="shared" si="9"/>
        <v>35.338811321025368</v>
      </c>
      <c r="AM7" s="27">
        <f t="shared" si="10"/>
        <v>-1.9438536734962722E-3</v>
      </c>
      <c r="AN7" s="22">
        <f t="shared" ref="AN7:AN14" si="13">AM7*10*0.095829679308*18.016</f>
        <v>-3.3560001967373042E-2</v>
      </c>
      <c r="AO7" s="27">
        <f t="shared" ref="AO7:AO14" si="14">AN7*-1</f>
        <v>3.3560001967373042E-2</v>
      </c>
    </row>
    <row r="8" spans="1:41" x14ac:dyDescent="0.25">
      <c r="A8" s="24">
        <v>43732.422222222223</v>
      </c>
      <c r="B8" s="19">
        <v>276572</v>
      </c>
      <c r="C8" s="19">
        <v>13.47</v>
      </c>
      <c r="D8" s="19">
        <v>26.73</v>
      </c>
      <c r="E8" s="19">
        <v>567.29999999999995</v>
      </c>
      <c r="F8" s="19">
        <v>84.9</v>
      </c>
      <c r="G8" s="19">
        <v>-113.4</v>
      </c>
      <c r="H8" s="19">
        <v>-8.42</v>
      </c>
      <c r="I8" s="19">
        <v>27.28</v>
      </c>
      <c r="J8" s="19">
        <v>300.39999999999998</v>
      </c>
      <c r="K8" s="19">
        <v>482.4</v>
      </c>
      <c r="L8" s="19">
        <v>-105</v>
      </c>
      <c r="M8" s="19">
        <v>0.15</v>
      </c>
      <c r="N8" s="19">
        <v>453.9</v>
      </c>
      <c r="O8" s="19">
        <v>76.52</v>
      </c>
      <c r="P8" s="19">
        <v>377.4</v>
      </c>
      <c r="Q8" s="19">
        <v>348.5</v>
      </c>
      <c r="R8" s="19">
        <v>453.5</v>
      </c>
      <c r="S8" s="19">
        <v>21.69</v>
      </c>
      <c r="T8" s="19">
        <v>55.06</v>
      </c>
      <c r="U8" s="19">
        <v>1.075</v>
      </c>
      <c r="V8" s="19">
        <v>202.5</v>
      </c>
      <c r="W8" s="19">
        <v>23.5</v>
      </c>
      <c r="X8" s="19">
        <v>0.55200000000000005</v>
      </c>
      <c r="Y8" s="19">
        <v>5.5217419999999997</v>
      </c>
      <c r="Z8" s="4">
        <f t="shared" si="0"/>
        <v>22.594999999999999</v>
      </c>
      <c r="AA8" s="4">
        <f t="shared" si="11"/>
        <v>295.745</v>
      </c>
      <c r="AB8" s="2">
        <f t="shared" si="1"/>
        <v>459.51299999999998</v>
      </c>
      <c r="AC8" s="3">
        <f t="shared" si="2"/>
        <v>2.741553222853689</v>
      </c>
      <c r="AD8" s="3">
        <f t="shared" si="3"/>
        <v>1.5094992045032414</v>
      </c>
      <c r="AE8" s="3">
        <f t="shared" si="4"/>
        <v>0.80864957045272501</v>
      </c>
      <c r="AF8" s="3">
        <f t="shared" si="5"/>
        <v>350.76242426801338</v>
      </c>
      <c r="AG8" s="3">
        <f t="shared" si="6"/>
        <v>336.73192729729283</v>
      </c>
      <c r="AH8" s="4">
        <f t="shared" si="7"/>
        <v>334.56</v>
      </c>
      <c r="AI8" s="5">
        <v>23.759818611921499</v>
      </c>
      <c r="AJ8" s="5">
        <f t="shared" si="12"/>
        <v>296.90981861192148</v>
      </c>
      <c r="AK8" s="5">
        <f t="shared" si="8"/>
        <v>846.02369412627183</v>
      </c>
      <c r="AL8" s="5">
        <f t="shared" si="9"/>
        <v>31.216672872050779</v>
      </c>
      <c r="AM8" s="27">
        <f t="shared" si="10"/>
        <v>-1.888151710174132E-3</v>
      </c>
      <c r="AN8" s="22">
        <f t="shared" si="13"/>
        <v>-3.2598325672410326E-2</v>
      </c>
      <c r="AO8" s="27">
        <f t="shared" si="14"/>
        <v>3.2598325672410326E-2</v>
      </c>
    </row>
    <row r="9" spans="1:41" x14ac:dyDescent="0.25">
      <c r="A9" s="24">
        <v>43732.422222222223</v>
      </c>
      <c r="B9" s="19">
        <v>276573</v>
      </c>
      <c r="C9" s="19">
        <v>13.47</v>
      </c>
      <c r="D9" s="19">
        <v>26.74</v>
      </c>
      <c r="E9" s="19">
        <v>567.9</v>
      </c>
      <c r="F9" s="19">
        <v>85.1</v>
      </c>
      <c r="G9" s="19">
        <v>-113.1</v>
      </c>
      <c r="H9" s="19">
        <v>-8.2799999999999994</v>
      </c>
      <c r="I9" s="19">
        <v>27.29</v>
      </c>
      <c r="J9" s="19">
        <v>300.39999999999998</v>
      </c>
      <c r="K9" s="19">
        <v>482.7</v>
      </c>
      <c r="L9" s="19">
        <v>-104.9</v>
      </c>
      <c r="M9" s="19">
        <v>0.15</v>
      </c>
      <c r="N9" s="19">
        <v>454.7</v>
      </c>
      <c r="O9" s="19">
        <v>76.849999999999994</v>
      </c>
      <c r="P9" s="19">
        <v>377.9</v>
      </c>
      <c r="Q9" s="19">
        <v>348.8</v>
      </c>
      <c r="R9" s="19">
        <v>453.7</v>
      </c>
      <c r="S9" s="19">
        <v>21.7</v>
      </c>
      <c r="T9" s="19">
        <v>53.65</v>
      </c>
      <c r="U9" s="19">
        <v>1.07</v>
      </c>
      <c r="V9" s="19">
        <v>354.5</v>
      </c>
      <c r="W9" s="19">
        <v>22.8</v>
      </c>
      <c r="X9" s="19">
        <v>0.55300000000000005</v>
      </c>
      <c r="Y9" s="19">
        <v>5.5311149999999998</v>
      </c>
      <c r="Z9" s="4">
        <f t="shared" si="0"/>
        <v>22.25</v>
      </c>
      <c r="AA9" s="4">
        <f t="shared" si="11"/>
        <v>295.39999999999998</v>
      </c>
      <c r="AB9" s="2">
        <f t="shared" si="1"/>
        <v>459.99900000000002</v>
      </c>
      <c r="AC9" s="3">
        <f t="shared" si="2"/>
        <v>2.6846506295516819</v>
      </c>
      <c r="AD9" s="3">
        <f t="shared" si="3"/>
        <v>1.4403150627544772</v>
      </c>
      <c r="AE9" s="3">
        <f t="shared" si="4"/>
        <v>0.80337658465459361</v>
      </c>
      <c r="AF9" s="3">
        <f t="shared" si="5"/>
        <v>346.85199146207145</v>
      </c>
      <c r="AG9" s="3">
        <f t="shared" si="6"/>
        <v>332.9779118035886</v>
      </c>
      <c r="AH9" s="4">
        <f t="shared" si="7"/>
        <v>334.84800000000001</v>
      </c>
      <c r="AI9" s="5">
        <v>23.613232466780801</v>
      </c>
      <c r="AJ9" s="5">
        <f t="shared" si="12"/>
        <v>296.76323246678078</v>
      </c>
      <c r="AK9" s="5">
        <f t="shared" si="8"/>
        <v>844.35418326742547</v>
      </c>
      <c r="AL9" s="5">
        <f t="shared" si="9"/>
        <v>36.534084816738748</v>
      </c>
      <c r="AM9" s="27">
        <f t="shared" si="10"/>
        <v>-1.9533979894054147E-3</v>
      </c>
      <c r="AN9" s="22">
        <f t="shared" si="13"/>
        <v>-3.3724781479872012E-2</v>
      </c>
      <c r="AO9" s="27">
        <f t="shared" si="14"/>
        <v>3.3724781479872012E-2</v>
      </c>
    </row>
    <row r="10" spans="1:41" x14ac:dyDescent="0.25">
      <c r="A10" s="24">
        <v>43732.422222222223</v>
      </c>
      <c r="B10" s="19">
        <v>276574</v>
      </c>
      <c r="C10" s="19">
        <v>13.47</v>
      </c>
      <c r="D10" s="19">
        <v>26.74</v>
      </c>
      <c r="E10" s="19">
        <v>567.6</v>
      </c>
      <c r="F10" s="19">
        <v>84.9</v>
      </c>
      <c r="G10" s="19">
        <v>-113.3</v>
      </c>
      <c r="H10" s="19">
        <v>-8.2100000000000009</v>
      </c>
      <c r="I10" s="19">
        <v>27.3</v>
      </c>
      <c r="J10" s="19">
        <v>300.39999999999998</v>
      </c>
      <c r="K10" s="19">
        <v>482.7</v>
      </c>
      <c r="L10" s="19">
        <v>-105.1</v>
      </c>
      <c r="M10" s="19">
        <v>0.15</v>
      </c>
      <c r="N10" s="19">
        <v>454.3</v>
      </c>
      <c r="O10" s="19">
        <v>76.64</v>
      </c>
      <c r="P10" s="19">
        <v>377.6</v>
      </c>
      <c r="Q10" s="19">
        <v>348.7</v>
      </c>
      <c r="R10" s="19">
        <v>453.8</v>
      </c>
      <c r="S10" s="19">
        <v>21.7</v>
      </c>
      <c r="T10" s="19">
        <v>54.17</v>
      </c>
      <c r="U10" s="19">
        <v>0.39</v>
      </c>
      <c r="V10" s="19">
        <v>269.5</v>
      </c>
      <c r="W10" s="19">
        <v>23.8</v>
      </c>
      <c r="X10" s="19">
        <v>0.55200000000000005</v>
      </c>
      <c r="Y10" s="19">
        <v>5.52475</v>
      </c>
      <c r="Z10" s="4">
        <f t="shared" si="0"/>
        <v>22.75</v>
      </c>
      <c r="AA10" s="4">
        <f t="shared" si="11"/>
        <v>295.89999999999998</v>
      </c>
      <c r="AB10" s="2">
        <f t="shared" si="1"/>
        <v>459.75600000000003</v>
      </c>
      <c r="AC10" s="3">
        <f t="shared" si="2"/>
        <v>2.7674594417802876</v>
      </c>
      <c r="AD10" s="3">
        <f t="shared" si="3"/>
        <v>1.4991327796123819</v>
      </c>
      <c r="AE10" s="3">
        <f t="shared" si="4"/>
        <v>0.80779256441610336</v>
      </c>
      <c r="AF10" s="3">
        <f t="shared" si="5"/>
        <v>351.12582351501726</v>
      </c>
      <c r="AG10" s="3">
        <f t="shared" si="6"/>
        <v>337.08079057441654</v>
      </c>
      <c r="AH10" s="4">
        <f t="shared" si="7"/>
        <v>334.75199999999995</v>
      </c>
      <c r="AI10" s="5">
        <v>24.1393410017028</v>
      </c>
      <c r="AJ10" s="5">
        <f t="shared" si="12"/>
        <v>297.28934100170278</v>
      </c>
      <c r="AK10" s="5">
        <f t="shared" si="8"/>
        <v>850.35768478417708</v>
      </c>
      <c r="AL10" s="5">
        <f t="shared" si="9"/>
        <v>37.233783109234444</v>
      </c>
      <c r="AM10" s="27">
        <f t="shared" si="10"/>
        <v>-2.1132773037702223E-3</v>
      </c>
      <c r="AN10" s="22">
        <f t="shared" si="13"/>
        <v>-3.6485045885461025E-2</v>
      </c>
      <c r="AO10" s="27">
        <f t="shared" si="14"/>
        <v>3.6485045885461025E-2</v>
      </c>
    </row>
    <row r="11" spans="1:41" x14ac:dyDescent="0.25">
      <c r="A11" s="24">
        <v>43732.42291666667</v>
      </c>
      <c r="B11" s="19">
        <v>276575</v>
      </c>
      <c r="C11" s="19">
        <v>13.46</v>
      </c>
      <c r="D11" s="19">
        <v>26.75</v>
      </c>
      <c r="E11" s="19">
        <v>568.1</v>
      </c>
      <c r="F11" s="19">
        <v>85.1</v>
      </c>
      <c r="G11" s="19">
        <v>-113.6</v>
      </c>
      <c r="H11" s="19">
        <v>-7.8970000000000002</v>
      </c>
      <c r="I11" s="19">
        <v>27.32</v>
      </c>
      <c r="J11" s="19">
        <v>300.5</v>
      </c>
      <c r="K11" s="19">
        <v>483</v>
      </c>
      <c r="L11" s="19">
        <v>-105.7</v>
      </c>
      <c r="M11" s="19">
        <v>0.15</v>
      </c>
      <c r="N11" s="19">
        <v>454.5</v>
      </c>
      <c r="O11" s="19">
        <v>77.22</v>
      </c>
      <c r="P11" s="19">
        <v>377.3</v>
      </c>
      <c r="Q11" s="19">
        <v>348.6</v>
      </c>
      <c r="R11" s="19">
        <v>454.3</v>
      </c>
      <c r="S11" s="19">
        <v>21.7</v>
      </c>
      <c r="T11" s="19">
        <v>54.07</v>
      </c>
      <c r="U11" s="19">
        <v>0.89</v>
      </c>
      <c r="V11" s="19">
        <v>333.5</v>
      </c>
      <c r="W11" s="19">
        <v>23.4</v>
      </c>
      <c r="X11" s="19">
        <v>0.55300000000000005</v>
      </c>
      <c r="Y11" s="19">
        <v>5.5319200000000004</v>
      </c>
      <c r="Z11" s="4">
        <f t="shared" si="0"/>
        <v>22.549999999999997</v>
      </c>
      <c r="AA11" s="4">
        <f t="shared" si="11"/>
        <v>295.7</v>
      </c>
      <c r="AB11" s="2">
        <f t="shared" si="1"/>
        <v>460.16100000000006</v>
      </c>
      <c r="AC11" s="3">
        <f t="shared" si="2"/>
        <v>2.7340718731931997</v>
      </c>
      <c r="AD11" s="3">
        <f t="shared" si="3"/>
        <v>1.4783126618355629</v>
      </c>
      <c r="AE11" s="3">
        <f t="shared" si="4"/>
        <v>0.80625660954505973</v>
      </c>
      <c r="AF11" s="3">
        <f t="shared" si="5"/>
        <v>349.51164082495376</v>
      </c>
      <c r="AG11" s="3">
        <f t="shared" si="6"/>
        <v>335.53117519195558</v>
      </c>
      <c r="AH11" s="4">
        <f t="shared" si="7"/>
        <v>334.65600000000001</v>
      </c>
      <c r="AI11" s="5">
        <v>22.6935156651322</v>
      </c>
      <c r="AJ11" s="5">
        <f t="shared" si="12"/>
        <v>295.8435156651322</v>
      </c>
      <c r="AK11" s="5">
        <f t="shared" si="8"/>
        <v>833.93558634901876</v>
      </c>
      <c r="AL11" s="5">
        <f t="shared" si="9"/>
        <v>3.8461624192772597</v>
      </c>
      <c r="AM11" s="27">
        <f t="shared" si="10"/>
        <v>-9.7543022933136998E-4</v>
      </c>
      <c r="AN11" s="22">
        <f t="shared" si="13"/>
        <v>-1.6840485918117997E-2</v>
      </c>
      <c r="AO11" s="27">
        <f t="shared" si="14"/>
        <v>1.6840485918117997E-2</v>
      </c>
    </row>
    <row r="12" spans="1:41" x14ac:dyDescent="0.25">
      <c r="A12" s="24">
        <v>43732.42291666667</v>
      </c>
      <c r="B12" s="19">
        <v>276576</v>
      </c>
      <c r="C12" s="19">
        <v>13.46</v>
      </c>
      <c r="D12" s="19">
        <v>26.75</v>
      </c>
      <c r="E12" s="19">
        <v>569.9</v>
      </c>
      <c r="F12" s="19">
        <v>85.9</v>
      </c>
      <c r="G12" s="19">
        <v>-112.4</v>
      </c>
      <c r="H12" s="19">
        <v>-8.82</v>
      </c>
      <c r="I12" s="19">
        <v>27.34</v>
      </c>
      <c r="J12" s="19">
        <v>300.5</v>
      </c>
      <c r="K12" s="19">
        <v>484</v>
      </c>
      <c r="L12" s="19">
        <v>-103.6</v>
      </c>
      <c r="M12" s="19">
        <v>0.151</v>
      </c>
      <c r="N12" s="19">
        <v>457.5</v>
      </c>
      <c r="O12" s="19">
        <v>77.05</v>
      </c>
      <c r="P12" s="19">
        <v>380.4</v>
      </c>
      <c r="Q12" s="19">
        <v>349.8</v>
      </c>
      <c r="R12" s="19">
        <v>453.4</v>
      </c>
      <c r="S12" s="19">
        <v>21.7</v>
      </c>
      <c r="T12" s="19">
        <v>53.98</v>
      </c>
      <c r="U12" s="19">
        <v>1.4550000000000001</v>
      </c>
      <c r="V12" s="19">
        <v>341.5</v>
      </c>
      <c r="W12" s="19">
        <v>23</v>
      </c>
      <c r="X12" s="19">
        <v>0.55500000000000005</v>
      </c>
      <c r="Y12" s="19">
        <v>5.5510479999999998</v>
      </c>
      <c r="Z12" s="4">
        <f t="shared" si="0"/>
        <v>22.35</v>
      </c>
      <c r="AA12" s="4">
        <f t="shared" si="11"/>
        <v>295.5</v>
      </c>
      <c r="AB12" s="2">
        <f t="shared" si="1"/>
        <v>461.61900000000003</v>
      </c>
      <c r="AC12" s="3">
        <f t="shared" si="2"/>
        <v>2.7010368876375246</v>
      </c>
      <c r="AD12" s="3">
        <f t="shared" si="3"/>
        <v>1.4580197119467357</v>
      </c>
      <c r="AE12" s="3">
        <f t="shared" si="4"/>
        <v>0.80474241517723222</v>
      </c>
      <c r="AF12" s="3">
        <f t="shared" si="5"/>
        <v>347.91238723455251</v>
      </c>
      <c r="AG12" s="3">
        <f t="shared" si="6"/>
        <v>333.99589174517041</v>
      </c>
      <c r="AH12" s="4">
        <f t="shared" si="7"/>
        <v>335.80799999999999</v>
      </c>
      <c r="AI12" s="5">
        <v>23.064727847080999</v>
      </c>
      <c r="AJ12" s="5">
        <f t="shared" si="12"/>
        <v>296.21472784708095</v>
      </c>
      <c r="AK12" s="5">
        <f t="shared" si="8"/>
        <v>838.12902196731341</v>
      </c>
      <c r="AL12" s="5">
        <f t="shared" si="9"/>
        <v>19.154420410630657</v>
      </c>
      <c r="AM12" s="27">
        <f t="shared" si="10"/>
        <v>-1.3589229540371746E-3</v>
      </c>
      <c r="AN12" s="22">
        <f t="shared" si="13"/>
        <v>-2.3461363184281585E-2</v>
      </c>
      <c r="AO12" s="27">
        <f t="shared" si="14"/>
        <v>2.3461363184281585E-2</v>
      </c>
    </row>
    <row r="13" spans="1:41" x14ac:dyDescent="0.25">
      <c r="A13" s="24">
        <v>43732.42291666667</v>
      </c>
      <c r="B13" s="19">
        <v>276577</v>
      </c>
      <c r="C13" s="19">
        <v>13.47</v>
      </c>
      <c r="D13" s="19">
        <v>26.76</v>
      </c>
      <c r="E13" s="19">
        <v>571</v>
      </c>
      <c r="F13" s="19">
        <v>86.1</v>
      </c>
      <c r="G13" s="19">
        <v>-112.2</v>
      </c>
      <c r="H13" s="19">
        <v>-9.5</v>
      </c>
      <c r="I13" s="19">
        <v>27.33</v>
      </c>
      <c r="J13" s="19">
        <v>300.5</v>
      </c>
      <c r="K13" s="19">
        <v>484.9</v>
      </c>
      <c r="L13" s="19">
        <v>-102.7</v>
      </c>
      <c r="M13" s="19">
        <v>0.151</v>
      </c>
      <c r="N13" s="19">
        <v>458.7</v>
      </c>
      <c r="O13" s="19">
        <v>76.61</v>
      </c>
      <c r="P13" s="19">
        <v>382.1</v>
      </c>
      <c r="Q13" s="19">
        <v>350</v>
      </c>
      <c r="R13" s="19">
        <v>452.7</v>
      </c>
      <c r="S13" s="19">
        <v>21.72</v>
      </c>
      <c r="T13" s="19">
        <v>53.17</v>
      </c>
      <c r="U13" s="19">
        <v>0.83499999999999996</v>
      </c>
      <c r="V13" s="19">
        <v>127.5</v>
      </c>
      <c r="W13" s="19">
        <v>23.2</v>
      </c>
      <c r="X13" s="19">
        <v>0.55600000000000005</v>
      </c>
      <c r="Y13" s="19">
        <v>5.5559560000000001</v>
      </c>
      <c r="Z13" s="4">
        <f t="shared" si="0"/>
        <v>22.46</v>
      </c>
      <c r="AA13" s="4">
        <f t="shared" si="11"/>
        <v>295.60999999999996</v>
      </c>
      <c r="AB13" s="2">
        <f t="shared" si="1"/>
        <v>462.51000000000005</v>
      </c>
      <c r="AC13" s="3">
        <f t="shared" si="2"/>
        <v>2.7191626862202165</v>
      </c>
      <c r="AD13" s="3">
        <f t="shared" si="3"/>
        <v>1.4457788002632892</v>
      </c>
      <c r="AE13" s="3">
        <f t="shared" si="4"/>
        <v>0.80372999690992963</v>
      </c>
      <c r="AF13" s="3">
        <f t="shared" si="5"/>
        <v>347.9923702092762</v>
      </c>
      <c r="AG13" s="3">
        <f t="shared" si="6"/>
        <v>334.07267540090515</v>
      </c>
      <c r="AH13" s="4">
        <f t="shared" si="7"/>
        <v>336</v>
      </c>
      <c r="AI13" s="5">
        <v>23.441596194039398</v>
      </c>
      <c r="AJ13" s="5">
        <f t="shared" si="12"/>
        <v>296.59159619403937</v>
      </c>
      <c r="AK13" s="5">
        <f t="shared" si="8"/>
        <v>842.40251120238111</v>
      </c>
      <c r="AL13" s="5">
        <f t="shared" si="9"/>
        <v>26.30638536177862</v>
      </c>
      <c r="AM13" s="27">
        <f t="shared" si="10"/>
        <v>-1.5937280616642399E-3</v>
      </c>
      <c r="AN13" s="22">
        <f t="shared" si="13"/>
        <v>-2.7515197061468568E-2</v>
      </c>
      <c r="AO13" s="27">
        <f t="shared" si="14"/>
        <v>2.7515197061468568E-2</v>
      </c>
    </row>
    <row r="14" spans="1:41" x14ac:dyDescent="0.25">
      <c r="A14" s="24">
        <v>43732.42291666667</v>
      </c>
      <c r="B14" s="19">
        <v>276578</v>
      </c>
      <c r="C14" s="19">
        <v>13.46</v>
      </c>
      <c r="D14" s="19">
        <v>26.76</v>
      </c>
      <c r="E14" s="19">
        <v>571.70000000000005</v>
      </c>
      <c r="F14" s="19">
        <v>86.1</v>
      </c>
      <c r="G14" s="19">
        <v>-112.8</v>
      </c>
      <c r="H14" s="19">
        <v>-11.06</v>
      </c>
      <c r="I14" s="19">
        <v>27.32</v>
      </c>
      <c r="J14" s="19">
        <v>300.5</v>
      </c>
      <c r="K14" s="19">
        <v>485.5</v>
      </c>
      <c r="L14" s="19">
        <v>-101.7</v>
      </c>
      <c r="M14" s="19">
        <v>0.151</v>
      </c>
      <c r="N14" s="19">
        <v>458.9</v>
      </c>
      <c r="O14" s="19">
        <v>75.08</v>
      </c>
      <c r="P14" s="19">
        <v>383.8</v>
      </c>
      <c r="Q14" s="19">
        <v>349.4</v>
      </c>
      <c r="R14" s="19">
        <v>451.1</v>
      </c>
      <c r="S14" s="19">
        <v>21.72</v>
      </c>
      <c r="T14" s="19">
        <v>53.65</v>
      </c>
      <c r="U14" s="19">
        <v>1.595</v>
      </c>
      <c r="V14" s="19">
        <v>322</v>
      </c>
      <c r="W14" s="19">
        <v>23.1</v>
      </c>
      <c r="X14" s="19">
        <v>0.55700000000000005</v>
      </c>
      <c r="Y14" s="19">
        <v>5.5670500000000001</v>
      </c>
      <c r="Z14" s="4">
        <f t="shared" si="0"/>
        <v>22.41</v>
      </c>
      <c r="AA14" s="4">
        <f t="shared" si="11"/>
        <v>295.56</v>
      </c>
      <c r="AB14" s="2">
        <f t="shared" si="1"/>
        <v>463.07700000000006</v>
      </c>
      <c r="AC14" s="3">
        <f t="shared" si="2"/>
        <v>2.7109105496943586</v>
      </c>
      <c r="AD14" s="3">
        <f t="shared" si="3"/>
        <v>1.4544035099110235</v>
      </c>
      <c r="AE14" s="3">
        <f t="shared" si="4"/>
        <v>0.80443333769071745</v>
      </c>
      <c r="AF14" s="3">
        <f t="shared" si="5"/>
        <v>348.06131044526501</v>
      </c>
      <c r="AG14" s="3">
        <f t="shared" si="6"/>
        <v>334.13885802745438</v>
      </c>
      <c r="AH14" s="4">
        <f t="shared" si="7"/>
        <v>335.42399999999998</v>
      </c>
      <c r="AI14" s="5">
        <v>23.6187850336702</v>
      </c>
      <c r="AJ14" s="5">
        <f t="shared" si="12"/>
        <v>296.76878503367016</v>
      </c>
      <c r="AK14" s="5">
        <f t="shared" si="8"/>
        <v>844.41737795127688</v>
      </c>
      <c r="AL14" s="5">
        <f t="shared" si="9"/>
        <v>32.394955388346652</v>
      </c>
      <c r="AM14" s="27">
        <f t="shared" si="10"/>
        <v>-1.7779050041852225E-3</v>
      </c>
      <c r="AN14" s="22">
        <f t="shared" si="13"/>
        <v>-3.0694952121031072E-2</v>
      </c>
      <c r="AO14" s="27">
        <f t="shared" si="14"/>
        <v>3.0694952121031072E-2</v>
      </c>
    </row>
    <row r="15" spans="1:41" x14ac:dyDescent="0.25">
      <c r="A15" s="1"/>
    </row>
    <row r="16" spans="1:41" x14ac:dyDescent="0.25">
      <c r="A16" s="1"/>
      <c r="S16">
        <f>AVERAGE(S6:S14)</f>
        <v>21.697777777777777</v>
      </c>
      <c r="W16">
        <f>AVERAGE(W6:W14)</f>
        <v>23.194444444444443</v>
      </c>
      <c r="Z16">
        <f>AVERAGE(Z6:Z14)</f>
        <v>22.446111111111112</v>
      </c>
      <c r="AA16">
        <f>AVERAGE(AA6:AA14)</f>
        <v>295.5961111111111</v>
      </c>
      <c r="AI16">
        <f>AVERAGE(AI6:AI14)</f>
        <v>23.456054517520158</v>
      </c>
      <c r="AM16" s="54" t="s">
        <v>79</v>
      </c>
      <c r="AN16" s="54"/>
      <c r="AO16" s="39">
        <f>SUM(AO6:AO14)</f>
        <v>0.26118478393832528</v>
      </c>
    </row>
    <row r="17" spans="1:21" s="41" customFormat="1" x14ac:dyDescent="0.25">
      <c r="A17" s="40"/>
    </row>
    <row r="18" spans="1:21" ht="18.75" x14ac:dyDescent="0.3">
      <c r="A18" s="1"/>
      <c r="D18" s="55" t="s">
        <v>80</v>
      </c>
      <c r="E18" s="55"/>
      <c r="F18" s="55"/>
      <c r="G18" s="55"/>
    </row>
    <row r="19" spans="1:21" x14ac:dyDescent="0.25">
      <c r="A19" s="1"/>
    </row>
    <row r="20" spans="1:21" x14ac:dyDescent="0.25">
      <c r="A20" s="1"/>
      <c r="T20" t="s">
        <v>46</v>
      </c>
      <c r="U20">
        <f>AVERAGE(S16,W16)</f>
        <v>22.446111111111108</v>
      </c>
    </row>
    <row r="21" spans="1:21" x14ac:dyDescent="0.25">
      <c r="A21" s="1"/>
      <c r="T21" t="s">
        <v>47</v>
      </c>
      <c r="U21">
        <f>AVERAGE(U20,AI16)</f>
        <v>22.951082814315633</v>
      </c>
    </row>
    <row r="22" spans="1:21" x14ac:dyDescent="0.25">
      <c r="A22" s="1"/>
      <c r="T22" t="s">
        <v>48</v>
      </c>
      <c r="U22">
        <f>CONVERT(U21,"C","K")</f>
        <v>296.10108281431559</v>
      </c>
    </row>
    <row r="23" spans="1:21" x14ac:dyDescent="0.25">
      <c r="A23" s="1"/>
    </row>
    <row r="24" spans="1:21" x14ac:dyDescent="0.25">
      <c r="A24" s="1"/>
      <c r="T24" s="56" t="s">
        <v>70</v>
      </c>
      <c r="U24" s="56"/>
    </row>
    <row r="25" spans="1:21" x14ac:dyDescent="0.25">
      <c r="A25" s="1"/>
      <c r="T25" s="19" t="s">
        <v>49</v>
      </c>
      <c r="U25" s="19">
        <f>(2.5*10^6)-(2.386*10^3)*(U22-273)</f>
        <v>2444880.816405043</v>
      </c>
    </row>
    <row r="26" spans="1:21" x14ac:dyDescent="0.25">
      <c r="A26" s="1"/>
      <c r="T26" s="20" t="s">
        <v>50</v>
      </c>
      <c r="U26" s="20">
        <f>U25/1000*18.016</f>
        <v>44046.972788353247</v>
      </c>
    </row>
    <row r="27" spans="1:21" x14ac:dyDescent="0.25">
      <c r="A27" s="1"/>
      <c r="T27" s="19"/>
      <c r="U27" s="19"/>
    </row>
    <row r="28" spans="1:21" x14ac:dyDescent="0.25">
      <c r="A28" s="1"/>
      <c r="T28" s="19"/>
      <c r="U28" s="19"/>
    </row>
    <row r="29" spans="1:21" x14ac:dyDescent="0.25">
      <c r="A29" s="1"/>
      <c r="T29" s="19" t="s">
        <v>51</v>
      </c>
      <c r="U29" s="19">
        <v>0.81</v>
      </c>
    </row>
    <row r="30" spans="1:21" x14ac:dyDescent="0.25">
      <c r="A30" s="1"/>
      <c r="P30" t="s">
        <v>55</v>
      </c>
      <c r="T30" s="19"/>
      <c r="U30" s="19"/>
    </row>
    <row r="31" spans="1:21" x14ac:dyDescent="0.25">
      <c r="A31" s="1"/>
      <c r="T31" s="19"/>
      <c r="U31" s="19"/>
    </row>
    <row r="32" spans="1:21" x14ac:dyDescent="0.25">
      <c r="A32" s="1"/>
      <c r="T32" s="19"/>
      <c r="U32" s="19"/>
    </row>
    <row r="33" spans="1:21" x14ac:dyDescent="0.25">
      <c r="A33" s="1"/>
      <c r="T33" s="19" t="s">
        <v>52</v>
      </c>
      <c r="U33" s="19">
        <v>0.96</v>
      </c>
    </row>
    <row r="34" spans="1:21" x14ac:dyDescent="0.25">
      <c r="A34" s="1"/>
      <c r="T34" s="19" t="s">
        <v>57</v>
      </c>
      <c r="U34" s="19">
        <f>0.0000000567</f>
        <v>5.6699999999999998E-8</v>
      </c>
    </row>
    <row r="35" spans="1:21" x14ac:dyDescent="0.25">
      <c r="A35" s="1"/>
      <c r="T35" s="19"/>
      <c r="U35" s="19"/>
    </row>
    <row r="36" spans="1:21" x14ac:dyDescent="0.25">
      <c r="A36" s="1"/>
      <c r="T36" s="19"/>
      <c r="U36" s="19"/>
    </row>
    <row r="37" spans="1:21" x14ac:dyDescent="0.25">
      <c r="A37" s="1"/>
      <c r="T37" s="19"/>
      <c r="U37" s="19"/>
    </row>
    <row r="38" spans="1:21" x14ac:dyDescent="0.25">
      <c r="A38" s="1"/>
      <c r="T38" s="19"/>
      <c r="U38" s="19"/>
    </row>
    <row r="39" spans="1:21" x14ac:dyDescent="0.25">
      <c r="A39" s="1"/>
      <c r="T39" s="19"/>
      <c r="U39" s="19"/>
    </row>
    <row r="40" spans="1:21" x14ac:dyDescent="0.25">
      <c r="A40" s="1"/>
      <c r="T40" s="19"/>
      <c r="U40" s="19"/>
    </row>
    <row r="41" spans="1:21" x14ac:dyDescent="0.25">
      <c r="A41" s="1"/>
      <c r="T41" s="19"/>
      <c r="U41" s="19"/>
    </row>
    <row r="42" spans="1:21" x14ac:dyDescent="0.25">
      <c r="A42" s="1"/>
      <c r="T42" s="19" t="s">
        <v>66</v>
      </c>
      <c r="U42" s="19">
        <v>0.92</v>
      </c>
    </row>
    <row r="43" spans="1:21" x14ac:dyDescent="0.25">
      <c r="A43" s="1"/>
      <c r="T43" s="19" t="s">
        <v>65</v>
      </c>
      <c r="U43" s="19">
        <v>29.13</v>
      </c>
    </row>
    <row r="44" spans="1:21" x14ac:dyDescent="0.25">
      <c r="A44" s="1"/>
    </row>
    <row r="45" spans="1:21" x14ac:dyDescent="0.25">
      <c r="A45" s="1"/>
    </row>
    <row r="46" spans="1:21" x14ac:dyDescent="0.25">
      <c r="A46" s="1"/>
    </row>
    <row r="47" spans="1:21" x14ac:dyDescent="0.25">
      <c r="A47" s="1"/>
    </row>
    <row r="48" spans="1:21" x14ac:dyDescent="0.25">
      <c r="A48" s="1"/>
    </row>
    <row r="49" spans="1:1" x14ac:dyDescent="0.25">
      <c r="A49" s="1"/>
    </row>
    <row r="50" spans="1:1" x14ac:dyDescent="0.25">
      <c r="A50" s="1"/>
    </row>
  </sheetData>
  <mergeCells count="8">
    <mergeCell ref="AM16:AN16"/>
    <mergeCell ref="D18:G18"/>
    <mergeCell ref="T24:U24"/>
    <mergeCell ref="E2:R2"/>
    <mergeCell ref="B2:D2"/>
    <mergeCell ref="S2:T2"/>
    <mergeCell ref="U2:W2"/>
    <mergeCell ref="X2:Y2"/>
  </mergeCells>
  <pageMargins left="0.7" right="0.7" top="0.75" bottom="0.75" header="0.3" footer="0.3"/>
  <pageSetup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Mobile_Weather_Station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 Krasowski</dc:creator>
  <cp:lastModifiedBy>Devin Krasowski</cp:lastModifiedBy>
  <dcterms:created xsi:type="dcterms:W3CDTF">2020-03-01T22:20:59Z</dcterms:created>
  <dcterms:modified xsi:type="dcterms:W3CDTF">2020-03-08T21:10:10Z</dcterms:modified>
</cp:coreProperties>
</file>