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mounts/Desktop/Graduate School/Thesis/ERCOT/EnergyOSU/Refactor/Data/Generator Profits/"/>
    </mc:Choice>
  </mc:AlternateContent>
  <xr:revisionPtr revIDLastSave="0" documentId="13_ncr:1_{856E429F-441C-9B4A-A2FA-0EB28FA1FD19}" xr6:coauthVersionLast="47" xr6:coauthVersionMax="47" xr10:uidLastSave="{00000000-0000-0000-0000-000000000000}"/>
  <bookViews>
    <workbookView xWindow="380" yWindow="460" windowWidth="28040" windowHeight="15940" xr2:uid="{0B45839D-4F95-EA4E-94BD-F4416A7D674A}"/>
  </bookViews>
  <sheets>
    <sheet name="Sheet1" sheetId="1" r:id="rId1"/>
    <sheet name="luminant" sheetId="2" r:id="rId2"/>
  </sheets>
  <definedNames>
    <definedName name="_xlnm._FilterDatabase" localSheetId="0" hidden="1">Sheet1!$A$1:$O$49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21" i="1"/>
  <c r="I21" i="1" s="1"/>
  <c r="G20" i="1"/>
  <c r="I20" i="1" s="1"/>
  <c r="G19" i="1"/>
  <c r="I19" i="1" s="1"/>
  <c r="G18" i="1"/>
  <c r="I18" i="1" s="1"/>
  <c r="F39" i="1"/>
  <c r="G39" i="1" s="1"/>
  <c r="F38" i="1"/>
  <c r="G38" i="1" s="1"/>
  <c r="F37" i="1"/>
  <c r="G37" i="1" s="1"/>
  <c r="F36" i="1"/>
  <c r="F35" i="1"/>
  <c r="F34" i="1"/>
  <c r="G34" i="1" s="1"/>
  <c r="F33" i="1"/>
  <c r="G33" i="1" s="1"/>
  <c r="F32" i="1"/>
  <c r="G32" i="1" s="1"/>
  <c r="F31" i="1"/>
  <c r="E31" i="1"/>
  <c r="F30" i="1"/>
  <c r="E30" i="1"/>
  <c r="G30" i="1" s="1"/>
  <c r="F28" i="1"/>
  <c r="E28" i="1"/>
  <c r="G10" i="1"/>
  <c r="I10" i="1" s="1"/>
  <c r="G36" i="1"/>
  <c r="G35" i="1"/>
  <c r="G29" i="1"/>
  <c r="G27" i="1"/>
  <c r="G26" i="1"/>
  <c r="G25" i="1"/>
  <c r="G24" i="1"/>
  <c r="G23" i="1"/>
  <c r="G22" i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E3" i="2"/>
  <c r="A4" i="2" s="1"/>
  <c r="G31" i="1" l="1"/>
  <c r="G28" i="1"/>
</calcChain>
</file>

<file path=xl/sharedStrings.xml><?xml version="1.0" encoding="utf-8"?>
<sst xmlns="http://schemas.openxmlformats.org/spreadsheetml/2006/main" count="153" uniqueCount="66">
  <si>
    <t>firm</t>
  </si>
  <si>
    <t>year_end_net_income</t>
  </si>
  <si>
    <t>segment</t>
  </si>
  <si>
    <t>year</t>
  </si>
  <si>
    <t>Texas</t>
  </si>
  <si>
    <t>mean_monthly_ng_capacity_mw</t>
  </si>
  <si>
    <t>NRG</t>
  </si>
  <si>
    <t>sec_filing_pg_reference</t>
  </si>
  <si>
    <t>Generation</t>
  </si>
  <si>
    <t>note</t>
  </si>
  <si>
    <t>share_market_mean_monthly_ng_capacity</t>
  </si>
  <si>
    <t>Vistra-Luminant</t>
  </si>
  <si>
    <t xml:space="preserve">no region segmentation </t>
  </si>
  <si>
    <t>luminant revenues segmentation 2018</t>
  </si>
  <si>
    <t>ERCOT</t>
  </si>
  <si>
    <t>PJM</t>
  </si>
  <si>
    <t>NY/NE</t>
  </si>
  <si>
    <t>MISO</t>
  </si>
  <si>
    <t>Total</t>
  </si>
  <si>
    <t>does not include retail</t>
  </si>
  <si>
    <t>CPS Energy (City of San Antonio)</t>
  </si>
  <si>
    <t>from 2018-2019 report</t>
  </si>
  <si>
    <t>from 2022 three year highlights</t>
  </si>
  <si>
    <t>Austin Energy</t>
  </si>
  <si>
    <t>Lower Colorado River Authority</t>
  </si>
  <si>
    <t>None</t>
  </si>
  <si>
    <t>revenues</t>
  </si>
  <si>
    <t>expenses</t>
  </si>
  <si>
    <t>operating_income</t>
  </si>
  <si>
    <t>comes from 2017 report - operating revenues and operating expenses</t>
  </si>
  <si>
    <t>comes from 2018 report - operating revenues and operating expenses</t>
  </si>
  <si>
    <t>comes from 2020 report - operating revenues and operating expenses</t>
  </si>
  <si>
    <t>comes from 2016 report - operating revenues and operating expenses</t>
  </si>
  <si>
    <t>comes from 2021 report - operating revenues and operating expenses</t>
  </si>
  <si>
    <t>comes from 2022 report - operating revenues and operating expenses</t>
  </si>
  <si>
    <t>2018 report operating revenue, costs = fuel, power purchased, &amp; delivery, operating costs</t>
  </si>
  <si>
    <t>ebitda</t>
  </si>
  <si>
    <t xml:space="preserve"> 6 &amp; 57</t>
  </si>
  <si>
    <t>2019 report operating revenue, costs = fuel, power purchased, &amp; delivery, operating costs</t>
  </si>
  <si>
    <t>10 &amp; 164</t>
  </si>
  <si>
    <t>8  &amp; 65</t>
  </si>
  <si>
    <t>2020 report operating revenue, costs = fuel, power purchased, &amp; delivery, operating costs</t>
  </si>
  <si>
    <t>2021 report operating revenue, costs = fuel, power purchased, &amp; delivery, operating costs</t>
  </si>
  <si>
    <t>8 &amp; 67</t>
  </si>
  <si>
    <t>oper_income_over_ebitda</t>
  </si>
  <si>
    <t>from 2020 report, operating revenue, power supply revenue, power supply expense, non-fuel expenses</t>
  </si>
  <si>
    <t>2018 report operating revenue, costs = fuel, power purchased, &amp; delivery, operating costs, aquired La frontera holdings 2015</t>
  </si>
  <si>
    <t>La Fronter Holdings LLC</t>
  </si>
  <si>
    <t>aquired by luminant in 2015</t>
  </si>
  <si>
    <t>Excellon</t>
  </si>
  <si>
    <t>No breakout of ERCOT financials. ERCOT Genreation assets ~3kMW of 26kMW portfolio</t>
  </si>
  <si>
    <t>Brazos Electric Power Coop</t>
  </si>
  <si>
    <t>No financial statements</t>
  </si>
  <si>
    <t>Nueces Bay LLC</t>
  </si>
  <si>
    <t>Owned by Talon Energy, no SEC filings on web site, financial statements Texas operation ~1700MW of ~15000MW Portfolio. No Texas Breakout</t>
  </si>
  <si>
    <t>Topaz Power Group II LLC</t>
  </si>
  <si>
    <t>Midlothian LLC</t>
  </si>
  <si>
    <t>Owned by Vistra</t>
  </si>
  <si>
    <t>Navasota Energy Generation Holdings</t>
  </si>
  <si>
    <t>Coronado Power Ventures LLC</t>
  </si>
  <si>
    <t>No financials on public facing website</t>
  </si>
  <si>
    <t>ProEnergy Services</t>
  </si>
  <si>
    <t>Kiowa Power Partners LLC</t>
  </si>
  <si>
    <t>Owned by Tenaska, no financials on public facing website</t>
  </si>
  <si>
    <t>Vistra-Luminant (EBITDA)</t>
  </si>
  <si>
    <t>profit_margin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</si>
</sst>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NewRoman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6" fontId="2" fillId="0" borderId="0" xfId="0" applyNumberFormat="1" applyFont="1"/>
    <xf numFmtId="6" fontId="0" fillId="0" borderId="0" xfId="0" applyNumberFormat="1"/>
    <xf numFmtId="0" fontId="3" fillId="0" borderId="0" xfId="0" applyFont="1"/>
    <xf numFmtId="44" fontId="3" fillId="0" borderId="0" xfId="0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056E-CE11-524F-B979-AB0F6BA2914D}">
  <dimension ref="A1:O49"/>
  <sheetViews>
    <sheetView tabSelected="1" topLeftCell="A2" zoomScale="120" zoomScaleNormal="120" workbookViewId="0">
      <selection activeCell="H18" sqref="H18:H21"/>
    </sheetView>
  </sheetViews>
  <sheetFormatPr baseColWidth="10" defaultRowHeight="16"/>
  <cols>
    <col min="3" max="3" width="19.5" style="1" bestFit="1" customWidth="1"/>
    <col min="4" max="8" width="19.5" style="1" customWidth="1"/>
    <col min="9" max="9" width="19.5" style="6" customWidth="1"/>
    <col min="11" max="11" width="23.83203125" bestFit="1" customWidth="1"/>
    <col min="12" max="12" width="40" bestFit="1" customWidth="1"/>
  </cols>
  <sheetData>
    <row r="1" spans="1:15">
      <c r="A1" t="s">
        <v>0</v>
      </c>
      <c r="B1" t="s">
        <v>3</v>
      </c>
      <c r="C1" s="1" t="s">
        <v>1</v>
      </c>
      <c r="D1" s="1" t="s">
        <v>36</v>
      </c>
      <c r="E1" s="1" t="s">
        <v>26</v>
      </c>
      <c r="F1" s="1" t="s">
        <v>27</v>
      </c>
      <c r="G1" s="1" t="s">
        <v>28</v>
      </c>
      <c r="H1" s="1" t="s">
        <v>65</v>
      </c>
      <c r="I1" s="6" t="s">
        <v>44</v>
      </c>
      <c r="J1" t="s">
        <v>2</v>
      </c>
      <c r="K1" t="s">
        <v>5</v>
      </c>
      <c r="L1" t="s">
        <v>10</v>
      </c>
      <c r="M1" t="s">
        <v>7</v>
      </c>
      <c r="N1" t="s">
        <v>9</v>
      </c>
    </row>
    <row r="2" spans="1:15">
      <c r="A2" t="s">
        <v>6</v>
      </c>
      <c r="B2">
        <v>2022</v>
      </c>
      <c r="C2" s="1">
        <v>1265000000</v>
      </c>
      <c r="E2" s="1">
        <v>10057000000</v>
      </c>
      <c r="F2" s="1">
        <v>8495000000</v>
      </c>
      <c r="G2" s="1">
        <f t="shared" ref="G2:G4" si="0">E2-F2</f>
        <v>1562000000</v>
      </c>
      <c r="H2" s="1">
        <f>G2/E2</f>
        <v>0.15531470617480361</v>
      </c>
      <c r="I2" s="6" t="e">
        <f>G2/D2</f>
        <v>#DIV/0!</v>
      </c>
      <c r="J2" t="s">
        <v>4</v>
      </c>
      <c r="K2">
        <v>8966</v>
      </c>
      <c r="L2">
        <v>9.8100000000000007E-2</v>
      </c>
      <c r="M2">
        <v>136</v>
      </c>
      <c r="N2" t="s">
        <v>34</v>
      </c>
    </row>
    <row r="3" spans="1:15">
      <c r="A3" t="s">
        <v>6</v>
      </c>
      <c r="B3">
        <v>2021</v>
      </c>
      <c r="C3" s="1">
        <v>1293000000</v>
      </c>
      <c r="E3" s="1">
        <v>10293000000</v>
      </c>
      <c r="F3" s="1">
        <v>8692000000</v>
      </c>
      <c r="G3" s="1">
        <f t="shared" si="0"/>
        <v>1601000000</v>
      </c>
      <c r="H3" s="1">
        <f t="shared" ref="H3:H39" si="1">G3/E3</f>
        <v>0.15554260176819198</v>
      </c>
      <c r="I3" s="6" t="e">
        <f t="shared" ref="I3:I4" si="2">G3/D3</f>
        <v>#DIV/0!</v>
      </c>
      <c r="J3" t="s">
        <v>4</v>
      </c>
      <c r="K3">
        <v>8966</v>
      </c>
      <c r="L3">
        <v>9.8500000000000004E-2</v>
      </c>
      <c r="M3">
        <v>145</v>
      </c>
      <c r="N3" t="s">
        <v>33</v>
      </c>
    </row>
    <row r="4" spans="1:15">
      <c r="A4" t="s">
        <v>6</v>
      </c>
      <c r="B4">
        <v>2020</v>
      </c>
      <c r="C4" s="1">
        <v>799000000</v>
      </c>
      <c r="E4" s="1">
        <v>6309000000</v>
      </c>
      <c r="F4" s="1">
        <v>5249000000</v>
      </c>
      <c r="G4" s="1">
        <f t="shared" si="0"/>
        <v>1060000000</v>
      </c>
      <c r="H4" s="1">
        <f t="shared" si="1"/>
        <v>0.16801394832778571</v>
      </c>
      <c r="I4" s="6" t="e">
        <f t="shared" si="2"/>
        <v>#DIV/0!</v>
      </c>
      <c r="J4" t="s">
        <v>4</v>
      </c>
      <c r="K4">
        <v>8968</v>
      </c>
      <c r="L4">
        <v>9.9599999999999994E-2</v>
      </c>
      <c r="M4">
        <v>145</v>
      </c>
      <c r="N4" t="s">
        <v>31</v>
      </c>
    </row>
    <row r="5" spans="1:15">
      <c r="A5" t="s">
        <v>6</v>
      </c>
      <c r="B5">
        <v>2019</v>
      </c>
      <c r="C5" s="1">
        <v>780000000</v>
      </c>
      <c r="E5" s="1">
        <v>7069000000</v>
      </c>
      <c r="F5" s="1">
        <v>5818000000</v>
      </c>
      <c r="G5" s="1">
        <f t="shared" ref="G5:G39" si="3">E5-F5</f>
        <v>1251000000</v>
      </c>
      <c r="H5" s="1">
        <f t="shared" si="1"/>
        <v>0.17696986843966614</v>
      </c>
      <c r="I5" s="6" t="e">
        <f t="shared" ref="I5:I17" si="4">G5/D5</f>
        <v>#DIV/0!</v>
      </c>
      <c r="J5" t="s">
        <v>4</v>
      </c>
      <c r="K5">
        <v>9044</v>
      </c>
      <c r="L5">
        <v>9.8799999999999999E-2</v>
      </c>
      <c r="M5">
        <v>152</v>
      </c>
      <c r="N5" t="s">
        <v>31</v>
      </c>
    </row>
    <row r="6" spans="1:15">
      <c r="A6" t="s">
        <v>6</v>
      </c>
      <c r="B6">
        <v>2018</v>
      </c>
      <c r="C6" s="1">
        <v>-16000000</v>
      </c>
      <c r="E6" s="1">
        <v>6401000000</v>
      </c>
      <c r="F6" s="1">
        <v>5399000000</v>
      </c>
      <c r="G6" s="1">
        <f t="shared" si="3"/>
        <v>1002000000</v>
      </c>
      <c r="H6" s="1">
        <f t="shared" si="1"/>
        <v>0.15653804093110452</v>
      </c>
      <c r="I6" s="6" t="e">
        <f t="shared" si="4"/>
        <v>#DIV/0!</v>
      </c>
      <c r="J6" t="s">
        <v>4</v>
      </c>
      <c r="K6">
        <v>9329</v>
      </c>
      <c r="L6">
        <v>0.1055</v>
      </c>
      <c r="M6">
        <v>153</v>
      </c>
      <c r="N6" t="s">
        <v>31</v>
      </c>
    </row>
    <row r="7" spans="1:15">
      <c r="A7" t="s">
        <v>6</v>
      </c>
      <c r="B7">
        <v>2017</v>
      </c>
      <c r="C7" s="1">
        <v>-1498000000</v>
      </c>
      <c r="E7" s="1">
        <v>3615000000</v>
      </c>
      <c r="F7" s="1">
        <v>3071000000</v>
      </c>
      <c r="G7" s="1">
        <f t="shared" si="3"/>
        <v>544000000</v>
      </c>
      <c r="H7" s="1">
        <f t="shared" si="1"/>
        <v>0.15048409405255878</v>
      </c>
      <c r="I7" s="6" t="e">
        <f t="shared" si="4"/>
        <v>#DIV/0!</v>
      </c>
      <c r="J7" t="s">
        <v>8</v>
      </c>
      <c r="K7">
        <v>9350</v>
      </c>
      <c r="L7">
        <v>0.1018</v>
      </c>
      <c r="M7">
        <v>169</v>
      </c>
      <c r="N7" t="s">
        <v>30</v>
      </c>
    </row>
    <row r="8" spans="1:15">
      <c r="A8" t="s">
        <v>6</v>
      </c>
      <c r="B8">
        <v>2016</v>
      </c>
      <c r="C8" s="1">
        <v>-507000000</v>
      </c>
      <c r="E8" s="1">
        <v>3633000000</v>
      </c>
      <c r="F8" s="1">
        <v>3322000000</v>
      </c>
      <c r="G8" s="1">
        <f t="shared" si="3"/>
        <v>311000000</v>
      </c>
      <c r="H8" s="1">
        <f t="shared" si="1"/>
        <v>8.5604183870079828E-2</v>
      </c>
      <c r="I8" s="6" t="e">
        <f t="shared" si="4"/>
        <v>#DIV/0!</v>
      </c>
      <c r="J8" t="s">
        <v>8</v>
      </c>
      <c r="K8">
        <v>9050</v>
      </c>
      <c r="L8">
        <v>0.1007</v>
      </c>
      <c r="M8">
        <v>170</v>
      </c>
      <c r="N8" t="s">
        <v>30</v>
      </c>
    </row>
    <row r="9" spans="1:15">
      <c r="A9" t="s">
        <v>6</v>
      </c>
      <c r="B9">
        <v>2015</v>
      </c>
      <c r="C9" s="1">
        <v>-4472000000</v>
      </c>
      <c r="E9" s="1">
        <v>5179000000</v>
      </c>
      <c r="F9" s="1">
        <v>4198000000</v>
      </c>
      <c r="G9" s="1">
        <f t="shared" si="3"/>
        <v>981000000</v>
      </c>
      <c r="H9" s="1">
        <f t="shared" si="1"/>
        <v>0.18941880671944392</v>
      </c>
      <c r="I9" s="6" t="e">
        <f t="shared" si="4"/>
        <v>#DIV/0!</v>
      </c>
      <c r="J9" t="s">
        <v>8</v>
      </c>
      <c r="K9">
        <v>8727</v>
      </c>
      <c r="L9">
        <v>0.1041</v>
      </c>
      <c r="M9">
        <v>192</v>
      </c>
      <c r="N9" t="s">
        <v>29</v>
      </c>
    </row>
    <row r="10" spans="1:15">
      <c r="A10" t="s">
        <v>6</v>
      </c>
      <c r="B10">
        <v>2014</v>
      </c>
      <c r="C10" s="1">
        <v>-1248000000</v>
      </c>
      <c r="E10" s="1">
        <v>9288000000</v>
      </c>
      <c r="F10" s="1">
        <v>6985000000</v>
      </c>
      <c r="G10" s="1">
        <f t="shared" ref="G10" si="5">E10-F10</f>
        <v>2303000000</v>
      </c>
      <c r="H10" s="1">
        <f t="shared" si="1"/>
        <v>0.24795434969853575</v>
      </c>
      <c r="I10" s="6" t="e">
        <f t="shared" si="4"/>
        <v>#DIV/0!</v>
      </c>
      <c r="J10" t="s">
        <v>8</v>
      </c>
      <c r="K10">
        <v>8727</v>
      </c>
      <c r="L10">
        <v>0.1041</v>
      </c>
      <c r="M10">
        <v>201</v>
      </c>
      <c r="N10" t="s">
        <v>32</v>
      </c>
    </row>
    <row r="11" spans="1:15">
      <c r="A11" t="s">
        <v>11</v>
      </c>
      <c r="B11">
        <v>2016</v>
      </c>
      <c r="C11" s="1">
        <v>-268000000</v>
      </c>
      <c r="E11" s="1">
        <v>912000000</v>
      </c>
      <c r="F11" s="1">
        <v>518000000</v>
      </c>
      <c r="G11" s="1">
        <f t="shared" si="3"/>
        <v>394000000</v>
      </c>
      <c r="H11" s="1">
        <f t="shared" si="1"/>
        <v>0.43201754385964913</v>
      </c>
      <c r="I11" s="6" t="e">
        <f t="shared" si="4"/>
        <v>#DIV/0!</v>
      </c>
      <c r="J11" t="s">
        <v>14</v>
      </c>
      <c r="K11">
        <v>9074</v>
      </c>
      <c r="L11">
        <v>0.10100000000000001</v>
      </c>
      <c r="M11">
        <v>60</v>
      </c>
      <c r="N11" t="s">
        <v>12</v>
      </c>
      <c r="O11" t="s">
        <v>46</v>
      </c>
    </row>
    <row r="12" spans="1:15">
      <c r="A12" t="s">
        <v>11</v>
      </c>
      <c r="B12">
        <v>2017</v>
      </c>
      <c r="C12" s="1">
        <v>-177000000</v>
      </c>
      <c r="E12" s="1">
        <v>4058000000</v>
      </c>
      <c r="F12" s="1">
        <v>2747000000</v>
      </c>
      <c r="G12" s="1">
        <f t="shared" si="3"/>
        <v>1311000000</v>
      </c>
      <c r="H12" s="1">
        <f t="shared" si="1"/>
        <v>0.32306554953178906</v>
      </c>
      <c r="I12" s="6" t="e">
        <f t="shared" si="4"/>
        <v>#DIV/0!</v>
      </c>
      <c r="J12" t="s">
        <v>14</v>
      </c>
      <c r="K12">
        <v>9780</v>
      </c>
      <c r="L12">
        <v>0.1065</v>
      </c>
      <c r="M12">
        <v>59</v>
      </c>
      <c r="N12" t="s">
        <v>12</v>
      </c>
      <c r="O12" t="s">
        <v>35</v>
      </c>
    </row>
    <row r="13" spans="1:15">
      <c r="A13" t="s">
        <v>11</v>
      </c>
      <c r="B13">
        <v>2018</v>
      </c>
      <c r="C13" s="1">
        <v>-55000000</v>
      </c>
      <c r="E13" s="1">
        <v>5597000000</v>
      </c>
      <c r="F13" s="1">
        <v>4165000000</v>
      </c>
      <c r="G13" s="1">
        <f t="shared" si="3"/>
        <v>1432000000</v>
      </c>
      <c r="H13" s="1">
        <f t="shared" si="1"/>
        <v>0.25585134893693051</v>
      </c>
      <c r="I13" s="6" t="e">
        <f t="shared" si="4"/>
        <v>#DIV/0!</v>
      </c>
      <c r="J13" t="s">
        <v>14</v>
      </c>
      <c r="K13">
        <v>10014</v>
      </c>
      <c r="L13">
        <v>0.1132</v>
      </c>
      <c r="M13">
        <v>58</v>
      </c>
      <c r="O13" t="s">
        <v>35</v>
      </c>
    </row>
    <row r="14" spans="1:15">
      <c r="A14" t="s">
        <v>11</v>
      </c>
      <c r="B14">
        <v>2019</v>
      </c>
      <c r="C14" s="1">
        <v>1368000000</v>
      </c>
      <c r="D14" s="1">
        <v>1941000000</v>
      </c>
      <c r="E14" s="1">
        <v>3993000000</v>
      </c>
      <c r="F14" s="1">
        <v>2066000000</v>
      </c>
      <c r="G14" s="1">
        <f t="shared" si="3"/>
        <v>1927000000</v>
      </c>
      <c r="H14" s="1">
        <f t="shared" si="1"/>
        <v>0.4825945404457801</v>
      </c>
      <c r="I14" s="6">
        <f t="shared" si="4"/>
        <v>0.99278722308088618</v>
      </c>
      <c r="J14" t="s">
        <v>14</v>
      </c>
      <c r="K14">
        <v>10075</v>
      </c>
      <c r="L14">
        <v>0.11</v>
      </c>
      <c r="M14" t="s">
        <v>37</v>
      </c>
      <c r="O14" t="s">
        <v>38</v>
      </c>
    </row>
    <row r="15" spans="1:15">
      <c r="A15" t="s">
        <v>11</v>
      </c>
      <c r="B15">
        <v>2020</v>
      </c>
      <c r="C15" s="1">
        <v>1760000000</v>
      </c>
      <c r="D15" s="1">
        <v>2302000000</v>
      </c>
      <c r="E15" s="1">
        <v>4116000000</v>
      </c>
      <c r="F15" s="1">
        <v>1805000000</v>
      </c>
      <c r="G15" s="1">
        <f t="shared" si="3"/>
        <v>2311000000</v>
      </c>
      <c r="H15" s="1">
        <f t="shared" si="1"/>
        <v>0.56146744412050531</v>
      </c>
      <c r="I15" s="6">
        <f t="shared" si="4"/>
        <v>1.0039096437880104</v>
      </c>
      <c r="J15" t="s">
        <v>4</v>
      </c>
      <c r="K15">
        <v>10075</v>
      </c>
      <c r="L15">
        <v>0.1119</v>
      </c>
      <c r="M15" t="s">
        <v>39</v>
      </c>
      <c r="O15" t="s">
        <v>41</v>
      </c>
    </row>
    <row r="16" spans="1:15">
      <c r="A16" t="s">
        <v>11</v>
      </c>
      <c r="B16">
        <v>2021</v>
      </c>
      <c r="C16" s="1">
        <v>-2512000000</v>
      </c>
      <c r="D16" s="1">
        <v>-1840000000</v>
      </c>
      <c r="E16" s="1">
        <v>2790000000</v>
      </c>
      <c r="F16" s="1">
        <v>4695000000</v>
      </c>
      <c r="G16" s="1">
        <f t="shared" si="3"/>
        <v>-1905000000</v>
      </c>
      <c r="H16" s="1">
        <f t="shared" si="1"/>
        <v>-0.68279569892473113</v>
      </c>
      <c r="I16" s="6">
        <f t="shared" si="4"/>
        <v>1.0353260869565217</v>
      </c>
      <c r="J16" t="s">
        <v>4</v>
      </c>
      <c r="K16">
        <v>10075</v>
      </c>
      <c r="L16">
        <v>0.11070000000000001</v>
      </c>
      <c r="M16" t="s">
        <v>40</v>
      </c>
      <c r="O16" s="4" t="s">
        <v>42</v>
      </c>
    </row>
    <row r="17" spans="1:15">
      <c r="A17" t="s">
        <v>11</v>
      </c>
      <c r="B17">
        <v>2022</v>
      </c>
      <c r="C17" s="1">
        <v>-615000000</v>
      </c>
      <c r="D17" s="1">
        <v>-12000000</v>
      </c>
      <c r="E17" s="1">
        <v>3733000000</v>
      </c>
      <c r="F17" s="1">
        <v>3776000000</v>
      </c>
      <c r="G17" s="1">
        <f t="shared" si="3"/>
        <v>-43000000</v>
      </c>
      <c r="H17" s="1">
        <f t="shared" si="1"/>
        <v>-1.1518885614787035E-2</v>
      </c>
      <c r="I17" s="6">
        <f t="shared" si="4"/>
        <v>3.5833333333333335</v>
      </c>
      <c r="J17" t="s">
        <v>4</v>
      </c>
      <c r="K17">
        <v>10072</v>
      </c>
      <c r="L17">
        <v>0.11020000000000001</v>
      </c>
      <c r="M17" t="s">
        <v>43</v>
      </c>
      <c r="O17" t="s">
        <v>19</v>
      </c>
    </row>
    <row r="18" spans="1:15">
      <c r="A18" t="s">
        <v>64</v>
      </c>
      <c r="B18">
        <v>2019</v>
      </c>
      <c r="C18" s="1">
        <v>1368000000</v>
      </c>
      <c r="D18" s="1">
        <v>1941000000</v>
      </c>
      <c r="E18" s="1">
        <v>3993000000</v>
      </c>
      <c r="F18" s="1">
        <v>2066000000</v>
      </c>
      <c r="G18" s="1">
        <f t="shared" ref="G18:G21" si="6">E18-F18</f>
        <v>1927000000</v>
      </c>
      <c r="H18" s="1">
        <f>D18/E18</f>
        <v>0.48610067618332081</v>
      </c>
      <c r="I18" s="6">
        <f t="shared" ref="I18:I21" si="7">G18/D18</f>
        <v>0.99278722308088618</v>
      </c>
      <c r="J18" t="s">
        <v>14</v>
      </c>
      <c r="K18">
        <v>10075</v>
      </c>
      <c r="L18">
        <v>0.11</v>
      </c>
      <c r="M18" t="s">
        <v>37</v>
      </c>
      <c r="O18" t="s">
        <v>38</v>
      </c>
    </row>
    <row r="19" spans="1:15">
      <c r="A19" t="s">
        <v>64</v>
      </c>
      <c r="B19">
        <v>2020</v>
      </c>
      <c r="C19" s="1">
        <v>1760000000</v>
      </c>
      <c r="D19" s="1">
        <v>2302000000</v>
      </c>
      <c r="E19" s="1">
        <v>4116000000</v>
      </c>
      <c r="F19" s="1">
        <v>1805000000</v>
      </c>
      <c r="G19" s="1">
        <f t="shared" si="6"/>
        <v>2311000000</v>
      </c>
      <c r="H19" s="1">
        <f t="shared" ref="H19:H21" si="8">D19/E19</f>
        <v>0.55928085519922255</v>
      </c>
      <c r="I19" s="6">
        <f t="shared" si="7"/>
        <v>1.0039096437880104</v>
      </c>
      <c r="J19" t="s">
        <v>4</v>
      </c>
      <c r="K19">
        <v>10075</v>
      </c>
      <c r="L19">
        <v>0.1119</v>
      </c>
      <c r="M19" t="s">
        <v>39</v>
      </c>
      <c r="O19" t="s">
        <v>41</v>
      </c>
    </row>
    <row r="20" spans="1:15">
      <c r="A20" t="s">
        <v>64</v>
      </c>
      <c r="B20">
        <v>2021</v>
      </c>
      <c r="C20" s="1">
        <v>-2512000000</v>
      </c>
      <c r="D20" s="1">
        <v>-1840000000</v>
      </c>
      <c r="E20" s="1">
        <v>2790000000</v>
      </c>
      <c r="F20" s="1">
        <v>4695000000</v>
      </c>
      <c r="G20" s="1">
        <f t="shared" si="6"/>
        <v>-1905000000</v>
      </c>
      <c r="H20" s="1">
        <f t="shared" si="8"/>
        <v>-0.65949820788530467</v>
      </c>
      <c r="I20" s="6">
        <f t="shared" si="7"/>
        <v>1.0353260869565217</v>
      </c>
      <c r="J20" t="s">
        <v>4</v>
      </c>
      <c r="K20">
        <v>10075</v>
      </c>
      <c r="L20">
        <v>0.11070000000000001</v>
      </c>
      <c r="M20" t="s">
        <v>40</v>
      </c>
      <c r="O20" s="4" t="s">
        <v>42</v>
      </c>
    </row>
    <row r="21" spans="1:15">
      <c r="A21" t="s">
        <v>64</v>
      </c>
      <c r="B21">
        <v>2022</v>
      </c>
      <c r="C21" s="1">
        <v>-615000000</v>
      </c>
      <c r="D21" s="1">
        <v>-12000000</v>
      </c>
      <c r="E21" s="1">
        <v>3733000000</v>
      </c>
      <c r="F21" s="1">
        <v>3776000000</v>
      </c>
      <c r="G21" s="1">
        <f t="shared" si="6"/>
        <v>-43000000</v>
      </c>
      <c r="H21" s="1">
        <f t="shared" si="8"/>
        <v>-3.2145727297080095E-3</v>
      </c>
      <c r="I21" s="6">
        <f t="shared" si="7"/>
        <v>3.5833333333333335</v>
      </c>
      <c r="J21" t="s">
        <v>4</v>
      </c>
      <c r="K21">
        <v>10072</v>
      </c>
      <c r="L21">
        <v>0.11020000000000001</v>
      </c>
      <c r="M21" t="s">
        <v>43</v>
      </c>
      <c r="O21" t="s">
        <v>19</v>
      </c>
    </row>
    <row r="22" spans="1:15">
      <c r="A22" t="s">
        <v>20</v>
      </c>
      <c r="B22">
        <v>2017</v>
      </c>
      <c r="C22" s="1">
        <v>336082000</v>
      </c>
      <c r="E22" s="1">
        <v>2494756000</v>
      </c>
      <c r="F22" s="1">
        <v>1507608000</v>
      </c>
      <c r="G22" s="1">
        <f t="shared" si="3"/>
        <v>987148000</v>
      </c>
      <c r="H22" s="1">
        <f t="shared" si="1"/>
        <v>0.39568919766101374</v>
      </c>
      <c r="J22" t="s">
        <v>14</v>
      </c>
      <c r="K22">
        <v>3992</v>
      </c>
      <c r="L22">
        <v>4.3499999999999997E-2</v>
      </c>
      <c r="M22">
        <v>24</v>
      </c>
      <c r="O22" t="s">
        <v>21</v>
      </c>
    </row>
    <row r="23" spans="1:15">
      <c r="A23" t="s">
        <v>20</v>
      </c>
      <c r="B23">
        <v>2018</v>
      </c>
      <c r="C23" s="1">
        <v>350175000</v>
      </c>
      <c r="E23" s="1">
        <v>2654207000</v>
      </c>
      <c r="F23" s="1">
        <v>1602506000</v>
      </c>
      <c r="G23" s="1">
        <f t="shared" si="3"/>
        <v>1051701000</v>
      </c>
      <c r="H23" s="1">
        <f t="shared" si="1"/>
        <v>0.3962392533815185</v>
      </c>
      <c r="J23" t="s">
        <v>14</v>
      </c>
      <c r="K23">
        <v>3993</v>
      </c>
      <c r="L23">
        <v>4.5100000000000001E-2</v>
      </c>
      <c r="M23">
        <v>24</v>
      </c>
      <c r="O23" t="s">
        <v>21</v>
      </c>
    </row>
    <row r="24" spans="1:15">
      <c r="A24" t="s">
        <v>20</v>
      </c>
      <c r="B24">
        <v>2019</v>
      </c>
      <c r="C24" s="1">
        <v>373117000</v>
      </c>
      <c r="E24" s="1">
        <v>2800073000</v>
      </c>
      <c r="F24" s="1">
        <v>1623409000</v>
      </c>
      <c r="G24" s="1">
        <f t="shared" si="3"/>
        <v>1176664000</v>
      </c>
      <c r="H24" s="1">
        <f t="shared" si="1"/>
        <v>0.4202261869601257</v>
      </c>
      <c r="J24" t="s">
        <v>14</v>
      </c>
      <c r="K24">
        <v>4001</v>
      </c>
      <c r="L24">
        <v>4.3700000000000003E-2</v>
      </c>
      <c r="M24">
        <v>24</v>
      </c>
      <c r="O24" t="s">
        <v>21</v>
      </c>
    </row>
    <row r="25" spans="1:15">
      <c r="A25" t="s">
        <v>20</v>
      </c>
      <c r="B25">
        <v>2020</v>
      </c>
      <c r="C25" s="1">
        <v>354991000</v>
      </c>
      <c r="E25" s="1">
        <v>2639118000</v>
      </c>
      <c r="F25" s="1">
        <v>1511914000</v>
      </c>
      <c r="G25" s="1">
        <f t="shared" si="3"/>
        <v>1127204000</v>
      </c>
      <c r="H25" s="1">
        <f t="shared" si="1"/>
        <v>0.42711390699468532</v>
      </c>
      <c r="J25" t="s">
        <v>14</v>
      </c>
      <c r="K25">
        <v>4062</v>
      </c>
      <c r="L25">
        <v>4.5100000000000001E-2</v>
      </c>
      <c r="M25">
        <v>1</v>
      </c>
      <c r="O25" t="s">
        <v>22</v>
      </c>
    </row>
    <row r="26" spans="1:15">
      <c r="A26" t="s">
        <v>20</v>
      </c>
      <c r="B26">
        <v>2021</v>
      </c>
      <c r="C26" s="1">
        <v>342606000</v>
      </c>
      <c r="E26" s="1">
        <v>2544545000</v>
      </c>
      <c r="F26" s="1">
        <v>1568429000</v>
      </c>
      <c r="G26" s="1">
        <f t="shared" si="3"/>
        <v>976116000</v>
      </c>
      <c r="H26" s="1">
        <f t="shared" si="1"/>
        <v>0.383611215364633</v>
      </c>
      <c r="J26" t="s">
        <v>14</v>
      </c>
      <c r="K26">
        <v>4071</v>
      </c>
      <c r="L26">
        <v>4.4699999999999997E-2</v>
      </c>
      <c r="M26">
        <v>1</v>
      </c>
      <c r="O26" t="s">
        <v>22</v>
      </c>
    </row>
    <row r="27" spans="1:15">
      <c r="A27" t="s">
        <v>20</v>
      </c>
      <c r="B27">
        <v>2022</v>
      </c>
      <c r="C27" s="1">
        <v>364158000</v>
      </c>
      <c r="E27" s="1">
        <v>2796798000</v>
      </c>
      <c r="F27" s="1">
        <v>1764056000</v>
      </c>
      <c r="G27" s="1">
        <f t="shared" si="3"/>
        <v>1032742000</v>
      </c>
      <c r="H27" s="1">
        <f t="shared" si="1"/>
        <v>0.36925870227309943</v>
      </c>
      <c r="J27" t="s">
        <v>14</v>
      </c>
      <c r="K27">
        <v>4031</v>
      </c>
      <c r="L27">
        <v>4.41E-2</v>
      </c>
      <c r="M27">
        <v>1</v>
      </c>
      <c r="O27" t="s">
        <v>22</v>
      </c>
    </row>
    <row r="28" spans="1:15">
      <c r="A28" t="s">
        <v>23</v>
      </c>
      <c r="B28">
        <v>2019</v>
      </c>
      <c r="C28" s="1">
        <v>3000000</v>
      </c>
      <c r="E28" s="1">
        <f>952000000+495000000</f>
        <v>1447000000</v>
      </c>
      <c r="F28" s="1">
        <f>469000000+684000000</f>
        <v>1153000000</v>
      </c>
      <c r="G28" s="1">
        <f>E28-F28</f>
        <v>294000000</v>
      </c>
      <c r="H28" s="1">
        <f t="shared" si="1"/>
        <v>0.20317899101589496</v>
      </c>
      <c r="J28" t="s">
        <v>14</v>
      </c>
      <c r="K28">
        <v>2337</v>
      </c>
      <c r="L28">
        <v>0.255</v>
      </c>
      <c r="M28">
        <v>7</v>
      </c>
      <c r="O28" t="s">
        <v>45</v>
      </c>
    </row>
    <row r="29" spans="1:15">
      <c r="A29" t="s">
        <v>23</v>
      </c>
      <c r="B29">
        <v>2020</v>
      </c>
      <c r="C29" s="1">
        <v>-35000000</v>
      </c>
      <c r="E29" s="1">
        <v>1373000000</v>
      </c>
      <c r="F29" s="1">
        <v>1132000000</v>
      </c>
      <c r="G29" s="1">
        <f t="shared" si="3"/>
        <v>241000000</v>
      </c>
      <c r="H29" s="1">
        <f t="shared" si="1"/>
        <v>0.1755280407865987</v>
      </c>
      <c r="J29" t="s">
        <v>14</v>
      </c>
      <c r="K29">
        <v>2756</v>
      </c>
      <c r="L29">
        <v>3.0599999999999999E-2</v>
      </c>
      <c r="M29">
        <v>7</v>
      </c>
    </row>
    <row r="30" spans="1:15">
      <c r="A30" t="s">
        <v>23</v>
      </c>
      <c r="B30">
        <v>2021</v>
      </c>
      <c r="C30" s="1">
        <v>-57000000</v>
      </c>
      <c r="E30" s="1">
        <f>947000000+325000000</f>
        <v>1272000000</v>
      </c>
      <c r="F30" s="1">
        <f>257000000+784000000</f>
        <v>1041000000</v>
      </c>
      <c r="G30" s="1">
        <f t="shared" si="3"/>
        <v>231000000</v>
      </c>
      <c r="H30" s="1">
        <f t="shared" si="1"/>
        <v>0.18160377358490565</v>
      </c>
      <c r="J30" t="s">
        <v>14</v>
      </c>
      <c r="K30">
        <v>2756</v>
      </c>
      <c r="L30">
        <v>3.0300000000000001E-2</v>
      </c>
      <c r="M30">
        <v>7</v>
      </c>
    </row>
    <row r="31" spans="1:15">
      <c r="A31" s="4" t="s">
        <v>23</v>
      </c>
      <c r="B31" s="4">
        <v>2022</v>
      </c>
      <c r="C31" s="5">
        <v>-3000000</v>
      </c>
      <c r="D31" s="5"/>
      <c r="E31" s="5">
        <f>1039000000+635000000</f>
        <v>1674000000</v>
      </c>
      <c r="F31" s="5">
        <f>578000000+796000000</f>
        <v>1374000000</v>
      </c>
      <c r="G31" s="1">
        <f t="shared" si="3"/>
        <v>300000000</v>
      </c>
      <c r="H31" s="1">
        <f t="shared" si="1"/>
        <v>0.17921146953405018</v>
      </c>
      <c r="J31" s="4" t="s">
        <v>14</v>
      </c>
      <c r="K31" s="4">
        <v>2756</v>
      </c>
      <c r="L31" s="4">
        <v>3.0200000000000001E-2</v>
      </c>
      <c r="M31" s="4">
        <v>7</v>
      </c>
    </row>
    <row r="32" spans="1:15">
      <c r="A32" t="s">
        <v>24</v>
      </c>
      <c r="B32">
        <v>2015</v>
      </c>
      <c r="C32" s="1">
        <v>1288000000</v>
      </c>
      <c r="E32" s="1">
        <v>1021300000</v>
      </c>
      <c r="F32" s="1">
        <f>784300000-174000000</f>
        <v>610300000</v>
      </c>
      <c r="G32" s="1">
        <f t="shared" si="3"/>
        <v>411000000</v>
      </c>
      <c r="H32" s="1">
        <f t="shared" si="1"/>
        <v>0.40242827768530304</v>
      </c>
      <c r="J32" t="s">
        <v>25</v>
      </c>
      <c r="K32">
        <v>2184</v>
      </c>
      <c r="L32">
        <v>2.5999999999999999E-2</v>
      </c>
      <c r="M32">
        <v>3</v>
      </c>
    </row>
    <row r="33" spans="1:15">
      <c r="A33" t="s">
        <v>24</v>
      </c>
      <c r="B33">
        <v>2016</v>
      </c>
      <c r="C33" s="1">
        <v>1343000000</v>
      </c>
      <c r="E33" s="1">
        <v>1017700000</v>
      </c>
      <c r="F33" s="1">
        <f>756700000-174000000</f>
        <v>582700000</v>
      </c>
      <c r="G33" s="1">
        <f t="shared" si="3"/>
        <v>435000000</v>
      </c>
      <c r="H33" s="1">
        <f t="shared" si="1"/>
        <v>0.42743441092659917</v>
      </c>
      <c r="J33" t="s">
        <v>25</v>
      </c>
      <c r="K33">
        <v>2159</v>
      </c>
      <c r="L33">
        <v>2.4E-2</v>
      </c>
      <c r="M33">
        <v>3</v>
      </c>
    </row>
    <row r="34" spans="1:15">
      <c r="A34" t="s">
        <v>24</v>
      </c>
      <c r="B34">
        <v>2017</v>
      </c>
      <c r="C34" s="1">
        <v>1448700000</v>
      </c>
      <c r="E34" s="1">
        <v>990900000</v>
      </c>
      <c r="F34" s="1">
        <f>756500000-179400000</f>
        <v>577100000</v>
      </c>
      <c r="G34" s="1">
        <f t="shared" si="3"/>
        <v>413800000</v>
      </c>
      <c r="H34" s="1">
        <f t="shared" si="1"/>
        <v>0.41760016146937129</v>
      </c>
      <c r="J34" t="s">
        <v>25</v>
      </c>
      <c r="K34">
        <v>2159</v>
      </c>
      <c r="L34">
        <v>2.35E-2</v>
      </c>
      <c r="M34">
        <v>3</v>
      </c>
    </row>
    <row r="35" spans="1:15">
      <c r="A35" t="s">
        <v>24</v>
      </c>
      <c r="B35">
        <v>2018</v>
      </c>
      <c r="C35" s="1">
        <v>1548500000</v>
      </c>
      <c r="E35" s="1">
        <v>1035400000</v>
      </c>
      <c r="F35" s="1">
        <f>809500000-184500000</f>
        <v>625000000</v>
      </c>
      <c r="G35" s="1">
        <f t="shared" si="3"/>
        <v>410400000</v>
      </c>
      <c r="H35" s="1">
        <f t="shared" si="1"/>
        <v>0.39636855321614833</v>
      </c>
      <c r="J35" t="s">
        <v>25</v>
      </c>
      <c r="K35">
        <v>2159</v>
      </c>
      <c r="L35">
        <v>2.4400000000000002E-2</v>
      </c>
      <c r="M35">
        <v>3</v>
      </c>
    </row>
    <row r="36" spans="1:15">
      <c r="A36" t="s">
        <v>24</v>
      </c>
      <c r="B36">
        <v>2019</v>
      </c>
      <c r="C36" s="1">
        <v>1636100000</v>
      </c>
      <c r="E36" s="1">
        <v>1104400000</v>
      </c>
      <c r="F36" s="1">
        <f>827300000-163500000</f>
        <v>663800000</v>
      </c>
      <c r="G36" s="1">
        <f t="shared" si="3"/>
        <v>440600000</v>
      </c>
      <c r="H36" s="1">
        <f t="shared" si="1"/>
        <v>0.39894965592176745</v>
      </c>
      <c r="J36" t="s">
        <v>25</v>
      </c>
      <c r="K36">
        <v>2159</v>
      </c>
      <c r="L36">
        <v>2.3599999999999999E-2</v>
      </c>
      <c r="M36">
        <v>3</v>
      </c>
    </row>
    <row r="37" spans="1:15">
      <c r="A37" t="s">
        <v>24</v>
      </c>
      <c r="B37">
        <v>2020</v>
      </c>
      <c r="C37" s="1">
        <v>1655100000</v>
      </c>
      <c r="E37" s="1">
        <v>1042700000</v>
      </c>
      <c r="F37" s="1">
        <f>818400000-215600000</f>
        <v>602800000</v>
      </c>
      <c r="G37" s="1">
        <f t="shared" si="3"/>
        <v>439900000</v>
      </c>
      <c r="H37" s="1">
        <f t="shared" si="1"/>
        <v>0.42188548959432243</v>
      </c>
      <c r="J37" t="s">
        <v>25</v>
      </c>
      <c r="K37">
        <v>2159</v>
      </c>
      <c r="L37">
        <v>2.4E-2</v>
      </c>
      <c r="M37">
        <v>3</v>
      </c>
    </row>
    <row r="38" spans="1:15">
      <c r="A38" t="s">
        <v>24</v>
      </c>
      <c r="B38">
        <v>2021</v>
      </c>
      <c r="C38" s="1">
        <v>1739900000</v>
      </c>
      <c r="E38" s="1">
        <v>1242500000</v>
      </c>
      <c r="F38" s="1">
        <f>1007000000-208300000</f>
        <v>798700000</v>
      </c>
      <c r="G38" s="1">
        <f t="shared" si="3"/>
        <v>443800000</v>
      </c>
      <c r="H38" s="1">
        <f t="shared" si="1"/>
        <v>0.35718309859154929</v>
      </c>
      <c r="J38" t="s">
        <v>25</v>
      </c>
      <c r="K38">
        <v>2159</v>
      </c>
      <c r="L38">
        <v>2.3699999999999999E-2</v>
      </c>
      <c r="M38">
        <v>3</v>
      </c>
    </row>
    <row r="39" spans="1:15">
      <c r="A39" t="s">
        <v>24</v>
      </c>
      <c r="B39">
        <v>2022</v>
      </c>
      <c r="C39" s="1">
        <v>1863700000</v>
      </c>
      <c r="E39" s="1">
        <v>1275500000</v>
      </c>
      <c r="F39" s="1">
        <f>999800000-225500000</f>
        <v>774300000</v>
      </c>
      <c r="G39" s="1">
        <f t="shared" si="3"/>
        <v>501200000</v>
      </c>
      <c r="H39" s="1">
        <f t="shared" si="1"/>
        <v>0.39294394355154844</v>
      </c>
      <c r="J39" t="s">
        <v>25</v>
      </c>
      <c r="K39">
        <v>2159</v>
      </c>
      <c r="L39">
        <v>2.3599999999999999E-2</v>
      </c>
      <c r="M39">
        <v>3</v>
      </c>
    </row>
    <row r="40" spans="1:15">
      <c r="A40" t="s">
        <v>47</v>
      </c>
      <c r="O40" t="s">
        <v>48</v>
      </c>
    </row>
    <row r="41" spans="1:15">
      <c r="A41" t="s">
        <v>49</v>
      </c>
      <c r="O41" t="s">
        <v>50</v>
      </c>
    </row>
    <row r="42" spans="1:15">
      <c r="A42" t="s">
        <v>51</v>
      </c>
      <c r="O42" t="s">
        <v>52</v>
      </c>
    </row>
    <row r="43" spans="1:15">
      <c r="A43" t="s">
        <v>53</v>
      </c>
      <c r="O43" t="s">
        <v>54</v>
      </c>
    </row>
    <row r="44" spans="1:15">
      <c r="A44" t="s">
        <v>55</v>
      </c>
      <c r="O44" t="s">
        <v>54</v>
      </c>
    </row>
    <row r="45" spans="1:15">
      <c r="A45" t="s">
        <v>56</v>
      </c>
      <c r="O45" t="s">
        <v>57</v>
      </c>
    </row>
    <row r="46" spans="1:15">
      <c r="A46" t="s">
        <v>58</v>
      </c>
      <c r="O46" t="s">
        <v>60</v>
      </c>
    </row>
    <row r="47" spans="1:15">
      <c r="A47" t="s">
        <v>59</v>
      </c>
      <c r="O47" t="s">
        <v>60</v>
      </c>
    </row>
    <row r="48" spans="1:15">
      <c r="A48" t="s">
        <v>61</v>
      </c>
      <c r="O48" t="s">
        <v>60</v>
      </c>
    </row>
    <row r="49" spans="1:15">
      <c r="A49" t="s">
        <v>62</v>
      </c>
      <c r="O49" t="s">
        <v>63</v>
      </c>
    </row>
  </sheetData>
  <autoFilter ref="A1:O49" xr:uid="{ECDF056E-CE11-524F-B979-AB0F6BA2914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D28F-7920-AB4B-8848-496D19DFB231}">
  <dimension ref="A1:E7"/>
  <sheetViews>
    <sheetView workbookViewId="0">
      <selection activeCell="A6" sqref="A6:C8"/>
    </sheetView>
  </sheetViews>
  <sheetFormatPr baseColWidth="10" defaultRowHeight="16"/>
  <cols>
    <col min="2" max="2" width="17.6640625" bestFit="1" customWidth="1"/>
  </cols>
  <sheetData>
    <row r="1" spans="1:5">
      <c r="A1" t="s">
        <v>13</v>
      </c>
    </row>
    <row r="2" spans="1: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>
      <c r="A3" s="2">
        <v>2634</v>
      </c>
      <c r="B3" s="3">
        <v>1725</v>
      </c>
      <c r="C3" s="3">
        <v>817</v>
      </c>
      <c r="D3" s="3">
        <v>720</v>
      </c>
      <c r="E3" s="3">
        <f>SUM(A3:D3)</f>
        <v>5896</v>
      </c>
    </row>
    <row r="4" spans="1:5">
      <c r="A4">
        <f>A3/E3</f>
        <v>0.44674355495251017</v>
      </c>
    </row>
    <row r="7" spans="1:5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luminant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Mounts, Devin</dc:creator>
  <cp:lastModifiedBy>Mounts, Devin</cp:lastModifiedBy>
  <dcterms:created xsi:type="dcterms:W3CDTF">2023-10-02T02:33:25Z</dcterms:created>
  <dcterms:modified xsi:type="dcterms:W3CDTF">2023-10-14T02:58:43Z</dcterms:modified>
</cp:coreProperties>
</file>