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exti\Downloads\"/>
    </mc:Choice>
  </mc:AlternateContent>
  <xr:revisionPtr revIDLastSave="0" documentId="13_ncr:1_{B825FE0C-0E81-4993-B773-F28189F0E859}" xr6:coauthVersionLast="47" xr6:coauthVersionMax="47" xr10:uidLastSave="{00000000-0000-0000-0000-000000000000}"/>
  <bookViews>
    <workbookView xWindow="-120" yWindow="-120" windowWidth="20730" windowHeight="11040" tabRatio="688" xr2:uid="{00000000-000D-0000-FFFF-FFFF00000000}"/>
  </bookViews>
  <sheets>
    <sheet name="Ferramenta" sheetId="1" r:id="rId1"/>
    <sheet name="Tabela" sheetId="2" r:id="rId2"/>
  </sheets>
  <definedNames>
    <definedName name="aporte">Ferramenta!$D$19</definedName>
    <definedName name="patrimonio">Ferramenta!$D$22</definedName>
    <definedName name="qtd_anos">Ferramenta!$D$20</definedName>
    <definedName name="rendimento_carteira">Ferramenta!$D$15</definedName>
    <definedName name="salario">Ferramenta!$D$14</definedName>
    <definedName name="sugestao_investimento">Ferramenta!$D$16</definedName>
    <definedName name="taxa_mensal">Ferramenta!$D$21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A21" i="2"/>
  <c r="A20" i="2"/>
  <c r="A19" i="2"/>
  <c r="A18" i="2"/>
  <c r="A17" i="2"/>
  <c r="A16" i="2"/>
  <c r="A14" i="2"/>
  <c r="A13" i="2"/>
  <c r="A12" i="2"/>
  <c r="A11" i="2"/>
  <c r="A10" i="2"/>
  <c r="A9" i="2"/>
  <c r="A5" i="2"/>
  <c r="A4" i="2"/>
  <c r="A3" i="2"/>
  <c r="A6" i="2"/>
  <c r="A7" i="2"/>
  <c r="A2" i="2"/>
  <c r="C34" i="1"/>
  <c r="D21" i="1"/>
  <c r="D22" i="1" s="1"/>
  <c r="D23" i="1" s="1"/>
  <c r="D16" i="1"/>
  <c r="D38" i="1" l="1"/>
  <c r="D37" i="1"/>
  <c r="D42" i="1"/>
  <c r="D41" i="1"/>
  <c r="D40" i="1"/>
  <c r="D39" i="1"/>
  <c r="C29" i="1"/>
  <c r="D29" i="1" s="1"/>
  <c r="C28" i="1"/>
  <c r="D28" i="1" s="1"/>
  <c r="C30" i="1"/>
  <c r="D30" i="1" s="1"/>
  <c r="C27" i="1"/>
  <c r="D27" i="1" s="1"/>
  <c r="C26" i="1"/>
  <c r="D26" i="1" s="1"/>
  <c r="D43" i="1" l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<sst xmlns="http://schemas.openxmlformats.org/spreadsheetml/2006/main" count="69" uniqueCount="34">
  <si>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</si>
  <si>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</si>
  <si>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mensal?</t>
  </si>
  <si>
    <t>Quanto de 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</si>
  <si>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</si>
  <si>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</si>
  <si>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</si>
  <si>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</si>
  <si>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</si>
  <si>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</si>
  <si>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</si>
  <si>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</si>
  <si>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</si>
  <si>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Sugestão de Investimento</t>
  </si>
  <si>
    <t>Rendimento da carteira</t>
  </si>
  <si>
    <t xml:space="preserve">CENÁRIOS </t>
  </si>
  <si>
    <t>CONFIGURAÇÕES</t>
  </si>
  <si>
    <t>Conservador</t>
  </si>
  <si>
    <t>Agressivo</t>
  </si>
  <si>
    <t>Moderado</t>
  </si>
  <si>
    <t>TIPO DE FII</t>
  </si>
  <si>
    <t>Percentual Sugerido</t>
  </si>
  <si>
    <t>Valores</t>
  </si>
  <si>
    <t>TIPODE FII</t>
  </si>
  <si>
    <t>PAPEL</t>
  </si>
  <si>
    <t>TIJOLO</t>
  </si>
  <si>
    <t>HÍBRIDOS</t>
  </si>
  <si>
    <t>PERFIL</t>
  </si>
  <si>
    <t>DESENVOLVIMENTO</t>
  </si>
  <si>
    <t>HOTELARIAS</t>
  </si>
  <si>
    <t>FOFs</t>
  </si>
  <si>
    <t>%</t>
  </si>
  <si>
    <t>CHAVE</t>
  </si>
  <si>
    <t xml:space="preserve">        VALOR A SER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</si>
</sst>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Aptos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ptos"/>
      <family val="2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DDA853"/>
        <bgColor indexed="64"/>
      </patternFill>
    </fill>
    <fill>
      <patternFill patternType="solid">
        <fgColor rgb="FF183B4E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183B4E"/>
      </left>
      <right/>
      <top style="thick">
        <color rgb="FF183B4E"/>
      </top>
      <bottom/>
      <diagonal/>
    </border>
    <border>
      <left/>
      <right style="thick">
        <color rgb="FF183B4E"/>
      </right>
      <top style="thick">
        <color rgb="FF183B4E"/>
      </top>
      <bottom/>
      <diagonal/>
    </border>
    <border>
      <left style="thin">
        <color theme="0" tint="-0.24994659260841701"/>
      </left>
      <right style="thick">
        <color rgb="FF183B4E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183B4E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183B4E"/>
      </right>
      <top style="thin">
        <color theme="0" tint="-0.24994659260841701"/>
      </top>
      <bottom style="thick">
        <color rgb="FF183B4E"/>
      </bottom>
      <diagonal/>
    </border>
    <border>
      <left/>
      <right/>
      <top style="thick">
        <color rgb="FF183B4E"/>
      </top>
      <bottom/>
      <diagonal/>
    </border>
    <border>
      <left style="thick">
        <color rgb="FF183B4E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183B4E"/>
      </right>
      <top/>
      <bottom style="thick">
        <color theme="0"/>
      </bottom>
      <diagonal/>
    </border>
    <border>
      <left style="thick">
        <color rgb="FF183B4E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183B4E"/>
      </left>
      <right style="thick">
        <color theme="0"/>
      </right>
      <top style="thick">
        <color theme="0"/>
      </top>
      <bottom style="thick">
        <color rgb="FF183B4E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183B4E"/>
      </bottom>
      <diagonal/>
    </border>
    <border>
      <left style="thick">
        <color theme="0"/>
      </left>
      <right style="thick">
        <color rgb="FF183B4E"/>
      </right>
      <top/>
      <bottom style="thick">
        <color rgb="FF183B4E"/>
      </bottom>
      <diagonal/>
    </border>
    <border>
      <left style="thick">
        <color rgb="FFDDA853"/>
      </left>
      <right/>
      <top/>
      <bottom/>
      <diagonal/>
    </border>
    <border>
      <left/>
      <right style="thick">
        <color rgb="FFDDA853"/>
      </right>
      <top/>
      <bottom/>
      <diagonal/>
    </border>
    <border>
      <left style="thick">
        <color rgb="FFDDA853"/>
      </left>
      <right/>
      <top/>
      <bottom style="thick">
        <color rgb="FFDDA853"/>
      </bottom>
      <diagonal/>
    </border>
    <border>
      <left style="thin">
        <color theme="0" tint="-0.24994659260841701"/>
      </left>
      <right style="thick">
        <color rgb="FFDDA85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DDA85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DDA853"/>
      </right>
      <top style="thin">
        <color theme="0" tint="-0.24994659260841701"/>
      </top>
      <bottom style="thick">
        <color rgb="FFDDA853"/>
      </bottom>
      <diagonal/>
    </border>
    <border>
      <left style="thick">
        <color rgb="FF183B4E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ck">
        <color rgb="FF183B4E"/>
      </right>
      <top/>
      <bottom/>
      <diagonal/>
    </border>
    <border>
      <left style="thick">
        <color rgb="FF183B4E"/>
      </left>
      <right/>
      <top/>
      <bottom style="thick">
        <color rgb="FF183B4E"/>
      </bottom>
      <diagonal/>
    </border>
    <border>
      <left/>
      <right style="thin">
        <color theme="0" tint="-0.24994659260841701"/>
      </right>
      <top/>
      <bottom style="thick">
        <color rgb="FF183B4E"/>
      </bottom>
      <diagonal/>
    </border>
    <border>
      <left/>
      <right style="thin">
        <color theme="0" tint="-0.24994659260841701"/>
      </right>
      <top/>
      <bottom style="thick">
        <color rgb="FFDDA853"/>
      </bottom>
      <diagonal/>
    </border>
    <border>
      <left style="thick">
        <color rgb="FFDDA853"/>
      </left>
      <right/>
      <top style="thick">
        <color rgb="FFDDA853"/>
      </top>
      <bottom/>
      <diagonal/>
    </border>
    <border>
      <left/>
      <right/>
      <top style="thick">
        <color rgb="FFDDA853"/>
      </top>
      <bottom/>
      <diagonal/>
    </border>
    <border>
      <left/>
      <right style="thick">
        <color rgb="FFDDA853"/>
      </right>
      <top style="thick">
        <color rgb="FFDDA853"/>
      </top>
      <bottom/>
      <diagonal/>
    </border>
    <border>
      <left/>
      <right/>
      <top/>
      <bottom style="thick">
        <color rgb="FFDDA853"/>
      </bottom>
      <diagonal/>
    </border>
    <border>
      <left/>
      <right style="thick">
        <color rgb="FFDDA853"/>
      </right>
      <top/>
      <bottom style="thick">
        <color rgb="FFDDA85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3" borderId="3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/>
    </xf>
    <xf numFmtId="8" fontId="6" fillId="4" borderId="6" xfId="0" applyNumberFormat="1" applyFont="1" applyFill="1" applyBorder="1" applyAlignment="1">
      <alignment horizontal="center"/>
    </xf>
    <xf numFmtId="8" fontId="6" fillId="4" borderId="7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left" indent="3"/>
    </xf>
    <xf numFmtId="164" fontId="6" fillId="4" borderId="1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 indent="3"/>
    </xf>
    <xf numFmtId="164" fontId="6" fillId="4" borderId="2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left" indent="3"/>
    </xf>
    <xf numFmtId="164" fontId="6" fillId="4" borderId="13" xfId="0" applyNumberFormat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9" fontId="0" fillId="0" borderId="0" xfId="0" applyNumberFormat="1"/>
    <xf numFmtId="0" fontId="10" fillId="2" borderId="27" xfId="0" applyFont="1" applyFill="1" applyBorder="1" applyAlignment="1">
      <alignment horizontal="left" indent="3"/>
    </xf>
    <xf numFmtId="0" fontId="0" fillId="2" borderId="29" xfId="0" applyFill="1" applyBorder="1"/>
    <xf numFmtId="0" fontId="4" fillId="2" borderId="28" xfId="0" applyFont="1" applyFill="1" applyBorder="1" applyAlignment="1">
      <alignment horizontal="right" vertical="center"/>
    </xf>
    <xf numFmtId="0" fontId="7" fillId="4" borderId="15" xfId="0" applyFont="1" applyFill="1" applyBorder="1"/>
    <xf numFmtId="164" fontId="7" fillId="4" borderId="0" xfId="0" applyNumberFormat="1" applyFont="1" applyFill="1"/>
    <xf numFmtId="0" fontId="5" fillId="4" borderId="16" xfId="0" applyFont="1" applyFill="1" applyBorder="1"/>
    <xf numFmtId="0" fontId="5" fillId="0" borderId="15" xfId="0" applyFont="1" applyBorder="1"/>
    <xf numFmtId="0" fontId="5" fillId="0" borderId="0" xfId="0" applyFont="1"/>
    <xf numFmtId="0" fontId="5" fillId="0" borderId="16" xfId="0" applyFont="1" applyBorder="1"/>
    <xf numFmtId="0" fontId="7" fillId="4" borderId="0" xfId="0" applyFont="1" applyFill="1" applyAlignment="1">
      <alignment horizontal="center"/>
    </xf>
    <xf numFmtId="0" fontId="7" fillId="4" borderId="16" xfId="0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5" fillId="4" borderId="17" xfId="0" applyFont="1" applyFill="1" applyBorder="1"/>
    <xf numFmtId="0" fontId="5" fillId="4" borderId="30" xfId="0" applyFont="1" applyFill="1" applyBorder="1"/>
    <xf numFmtId="164" fontId="7" fillId="4" borderId="31" xfId="0" applyNumberFormat="1" applyFont="1" applyFill="1" applyBorder="1" applyAlignment="1">
      <alignment horizontal="center"/>
    </xf>
    <xf numFmtId="9" fontId="0" fillId="0" borderId="0" xfId="1" applyFont="1"/>
    <xf numFmtId="0" fontId="7" fillId="4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2" borderId="27" xfId="0" applyFont="1" applyFill="1" applyBorder="1"/>
    <xf numFmtId="0" fontId="6" fillId="2" borderId="28" xfId="0" applyFont="1" applyFill="1" applyBorder="1"/>
    <xf numFmtId="0" fontId="6" fillId="2" borderId="29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9" fontId="0" fillId="0" borderId="16" xfId="1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30" xfId="0" applyBorder="1"/>
    <xf numFmtId="9" fontId="0" fillId="0" borderId="31" xfId="0" applyNumberFormat="1" applyBorder="1" applyAlignment="1">
      <alignment horizontal="center"/>
    </xf>
    <xf numFmtId="0" fontId="7" fillId="4" borderId="21" xfId="0" applyFont="1" applyFill="1" applyBorder="1" applyAlignment="1">
      <alignment horizontal="left" indent="3"/>
    </xf>
    <xf numFmtId="0" fontId="7" fillId="4" borderId="22" xfId="0" applyFont="1" applyFill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0" fontId="3" fillId="3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indent="3"/>
    </xf>
    <xf numFmtId="0" fontId="5" fillId="4" borderId="22" xfId="0" applyFont="1" applyFill="1" applyBorder="1" applyAlignment="1">
      <alignment horizontal="left" indent="3"/>
    </xf>
    <xf numFmtId="0" fontId="5" fillId="4" borderId="17" xfId="0" applyFont="1" applyFill="1" applyBorder="1" applyAlignment="1">
      <alignment horizontal="left" indent="3"/>
    </xf>
    <xf numFmtId="0" fontId="5" fillId="4" borderId="26" xfId="0" applyFont="1" applyFill="1" applyBorder="1" applyAlignment="1">
      <alignment horizontal="left" indent="3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indent="3"/>
    </xf>
    <xf numFmtId="0" fontId="5" fillId="0" borderId="22" xfId="0" applyFont="1" applyBorder="1" applyAlignment="1">
      <alignment horizontal="left" indent="3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83B4E"/>
      <color rgb="FFDDA853"/>
      <color rgb="FF1F4E78"/>
      <color rgb="FFFFCC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Ferramenta!$C$36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1-427A-BF46-285B75485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1-427A-BF46-285B75485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61-427A-BF46-285B75485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1-427A-BF46-285B75485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61-427A-BF46-285B75485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61-427A-BF46-285B75485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Ferramenta!$B$37:$B$42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FOFs</c:v>
                </c:pt>
                <c:pt idx="3">
                  <c:v>HÍBRIDOS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Ferramenta!$C$37:$C$42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4-4F1D-827A-25155FF8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478171</xdr:colOff>
      <xdr:row>0</xdr:row>
      <xdr:rowOff>141113</xdr:rowOff>
    </xdr:from>
    <xdr:to>
      <xdr:col>4</xdr:col>
      <xdr:colOff>179293</xdr:colOff>
      <xdr:row>10</xdr:row>
      <xdr:rowOff>105655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4E521B1-C0E1-3E5C-8479-E999EBB4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71" y="141113"/>
          <a:ext cx="9024416" cy="1869542"/>
        </a:xfrm>
        <a:prstGeom prst="rect">
          <a:avLst/>
        </a:prstGeom>
      </xdr:spPr>
    </xdr:pic>
    <xdr:clientData/>
  </xdr:twoCellAnchor>
  <xdr:twoCellAnchor>
    <xdr:from>
      <xdr:col>0</xdr:col>
      <xdr:colOff>588307</xdr:colOff>
      <xdr:row>43</xdr:row>
      <xdr:rowOff>169207</xdr:rowOff>
    </xdr:from>
    <xdr:to>
      <xdr:col>3</xdr:col>
      <xdr:colOff>1019735</xdr:colOff>
      <xdr:row>63</xdr:row>
      <xdr:rowOff>78442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63964-F8D1-A5A1-D92B-249CA0B4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A853"/>
  </sheetPr>
  <dimension ref="A1:H80"/>
  <sheetViews>
    <sheetView showGridLines="0" tabSelected="1" topLeftCell="A10" zoomScale="42" zoomScaleNormal="25" workbookViewId="0">
      <selection activeCell="A69" sqref="A69:XFD1048576"/>
    </sheetView>
  </sheetViews>
  <sheetFormatPr defaultColWidth="0" defaultRowHeight="15" zeroHeight="1" x14ac:dyDescent="0.25"/>
  <cols>
    <col min="1" max="1" width="9.140625" customWidth="1"/>
    <col min="2" max="2" width="45.140625" bestFit="1" customWidth="1"/>
    <col min="3" max="3" width="69.140625" customWidth="1"/>
    <col min="4" max="4" width="16.42578125" bestFit="1" customWidth="1"/>
    <col min="5" max="5" width="3.7109375" customWidth="1"/>
    <col min="6" max="7" width="10.85546875" hidden="1" customWidth="1"/>
    <col min="8" max="8" width="3.5703125" customWidth="1"/>
    <col min="9" max="12" width="9.140625" hidden="1" customWidth="1"/>
    <col min="13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x14ac:dyDescent="0.25"/>
    <row r="11" spans="2:4" x14ac:dyDescent="0.25"/>
    <row r="12" spans="2:4" x14ac:dyDescent="0.25"/>
    <row r="13" spans="2:4" ht="26.25" x14ac:dyDescent="0.25">
      <c r="B13" s="63" t="s">
        <v>16</v>
      </c>
      <c r="C13" s="64"/>
      <c r="D13" s="65"/>
    </row>
    <row r="14" spans="2:4" ht="18.75" x14ac:dyDescent="0.3">
      <c r="B14" s="59" t="s">
        <v>12</v>
      </c>
      <c r="C14" s="60"/>
      <c r="D14" s="18">
        <v>5000</v>
      </c>
    </row>
    <row r="15" spans="2:4" ht="18.75" x14ac:dyDescent="0.3">
      <c r="B15" s="59" t="s">
        <v>14</v>
      </c>
      <c r="C15" s="60"/>
      <c r="D15" s="19">
        <v>1.0789999999999999E-2</v>
      </c>
    </row>
    <row r="16" spans="2:4" ht="19.5" thickBot="1" x14ac:dyDescent="0.35">
      <c r="B16" s="61" t="s">
        <v>13</v>
      </c>
      <c r="C16" s="62"/>
      <c r="D16" s="20">
        <f>D14*30%</f>
        <v>1500</v>
      </c>
    </row>
    <row r="17" spans="1:4" ht="15.75" thickTop="1" x14ac:dyDescent="0.25"/>
    <row r="18" spans="1:4" ht="36.75" customHeight="1" x14ac:dyDescent="0.25">
      <c r="B18" s="56" t="s">
        <v>5</v>
      </c>
      <c r="C18" s="57"/>
      <c r="D18" s="58"/>
    </row>
    <row r="19" spans="1:4" ht="18.75" x14ac:dyDescent="0.3">
      <c r="B19" s="66" t="s">
        <v>0</v>
      </c>
      <c r="C19" s="67"/>
      <c r="D19" s="16">
        <v>1000</v>
      </c>
    </row>
    <row r="20" spans="1:4" ht="18.75" x14ac:dyDescent="0.3">
      <c r="B20" s="66" t="s">
        <v>1</v>
      </c>
      <c r="C20" s="67"/>
      <c r="D20" s="17">
        <v>5</v>
      </c>
    </row>
    <row r="21" spans="1:4" ht="18.75" x14ac:dyDescent="0.3">
      <c r="B21" s="52" t="s">
        <v>2</v>
      </c>
      <c r="C21" s="53"/>
      <c r="D21" s="5">
        <f>rendimento_carteira</f>
        <v>1.0789999999999999E-2</v>
      </c>
    </row>
    <row r="22" spans="1:4" ht="18.75" x14ac:dyDescent="0.3">
      <c r="B22" s="52" t="s">
        <v>3</v>
      </c>
      <c r="C22" s="53"/>
      <c r="D22" s="6">
        <f>FV(taxa_mensal,qtd_anos*12,aporte*-1)</f>
        <v>83776.913998487638</v>
      </c>
    </row>
    <row r="23" spans="1:4" ht="19.5" thickBot="1" x14ac:dyDescent="0.35">
      <c r="B23" s="54" t="s">
        <v>4</v>
      </c>
      <c r="C23" s="55"/>
      <c r="D23" s="7">
        <f>patrimonio*rendimento_carteira</f>
        <v>903.95290204368155</v>
      </c>
    </row>
    <row r="24" spans="1:4" ht="16.5" thickTop="1" thickBot="1" x14ac:dyDescent="0.3"/>
    <row r="25" spans="1:4" ht="27" thickTop="1" x14ac:dyDescent="0.25">
      <c r="B25" s="2" t="s">
        <v>15</v>
      </c>
      <c r="C25" s="3"/>
      <c r="D25" s="4" t="s">
        <v>11</v>
      </c>
    </row>
    <row r="26" spans="1:4" ht="19.5" thickBot="1" x14ac:dyDescent="0.35">
      <c r="A26" s="1">
        <v>2</v>
      </c>
      <c r="B26" s="8" t="s">
        <v>6</v>
      </c>
      <c r="C26" s="9">
        <f>FV($D$21,$A26*12,$D$19*-1)</f>
        <v>27227.627297645216</v>
      </c>
      <c r="D26" s="10">
        <f>C26*rendimento_carteira</f>
        <v>293.78609854159185</v>
      </c>
    </row>
    <row r="27" spans="1:4" ht="20.25" thickTop="1" thickBot="1" x14ac:dyDescent="0.35">
      <c r="A27" s="1">
        <v>5</v>
      </c>
      <c r="B27" s="11" t="s">
        <v>7</v>
      </c>
      <c r="C27" s="12">
        <f>FV($D$21,$A27*12,$D$19*-1)</f>
        <v>83776.913998487638</v>
      </c>
      <c r="D27" s="10">
        <f>C27*rendimento_carteira</f>
        <v>903.95290204368155</v>
      </c>
    </row>
    <row r="28" spans="1:4" ht="20.25" thickTop="1" thickBot="1" x14ac:dyDescent="0.35">
      <c r="A28" s="1">
        <v>10</v>
      </c>
      <c r="B28" s="11" t="s">
        <v>8</v>
      </c>
      <c r="C28" s="12">
        <f>FV($D$21,$A28*12,$D$19*-1)</f>
        <v>243284.2125301722</v>
      </c>
      <c r="D28" s="10">
        <f>C28*rendimento_carteira</f>
        <v>2625.0366532005578</v>
      </c>
    </row>
    <row r="29" spans="1:4" ht="20.25" thickTop="1" thickBot="1" x14ac:dyDescent="0.35">
      <c r="A29" s="1">
        <v>20</v>
      </c>
      <c r="B29" s="11" t="s">
        <v>9</v>
      </c>
      <c r="C29" s="12">
        <f>FV($D$21,$A29*12,$D$19*-1)</f>
        <v>1125198.4000970805</v>
      </c>
      <c r="D29" s="10">
        <f>C29*rendimento_carteira</f>
        <v>12140.890737047497</v>
      </c>
    </row>
    <row r="30" spans="1:4" ht="20.25" thickTop="1" thickBot="1" x14ac:dyDescent="0.35">
      <c r="A30" s="1">
        <v>30</v>
      </c>
      <c r="B30" s="13" t="s">
        <v>10</v>
      </c>
      <c r="C30" s="14">
        <f>FV($D$21,$A30*12,$D$19*-1)</f>
        <v>4322169.6550047146</v>
      </c>
      <c r="D30" s="15">
        <f>C30*rendimento_carteira</f>
        <v>46636.210577500868</v>
      </c>
    </row>
    <row r="31" spans="1:4" ht="15.75" thickTop="1" x14ac:dyDescent="0.25"/>
    <row r="32" spans="1:4" ht="15.75" thickBot="1" x14ac:dyDescent="0.3"/>
    <row r="33" spans="2:4" ht="27" thickTop="1" x14ac:dyDescent="0.4">
      <c r="B33" s="22" t="s">
        <v>27</v>
      </c>
      <c r="C33" s="24" t="s">
        <v>19</v>
      </c>
      <c r="D33" s="23"/>
    </row>
    <row r="34" spans="2:4" ht="18.75" x14ac:dyDescent="0.3">
      <c r="B34" s="25" t="s">
        <v>33</v>
      </c>
      <c r="C34" s="26">
        <f>aporte</f>
        <v>1000</v>
      </c>
      <c r="D34" s="27"/>
    </row>
    <row r="35" spans="2:4" ht="18.75" x14ac:dyDescent="0.3">
      <c r="B35" s="28"/>
      <c r="C35" s="29"/>
      <c r="D35" s="30"/>
    </row>
    <row r="36" spans="2:4" ht="18.75" x14ac:dyDescent="0.3">
      <c r="B36" s="39" t="s">
        <v>20</v>
      </c>
      <c r="C36" s="31" t="s">
        <v>21</v>
      </c>
      <c r="D36" s="32" t="s">
        <v>22</v>
      </c>
    </row>
    <row r="37" spans="2:4" ht="18.75" x14ac:dyDescent="0.3">
      <c r="B37" s="40" t="s">
        <v>24</v>
      </c>
      <c r="C37" s="33">
        <f>VLOOKUP($C$33&amp;"-"&amp;B37,Tabela!$A$1:$D$21,4,0)</f>
        <v>0.32</v>
      </c>
      <c r="D37" s="34">
        <f>C37*$C$34</f>
        <v>320</v>
      </c>
    </row>
    <row r="38" spans="2:4" ht="18.75" x14ac:dyDescent="0.3">
      <c r="B38" s="40" t="s">
        <v>25</v>
      </c>
      <c r="C38" s="33">
        <f>VLOOKUP($C$33&amp;"-"&amp;B38,Tabela!$A$1:$D$21,4,0)</f>
        <v>0.35</v>
      </c>
      <c r="D38" s="34">
        <f t="shared" ref="D38:D42" si="0">C38*$C$34</f>
        <v>350</v>
      </c>
    </row>
    <row r="39" spans="2:4" ht="18.75" x14ac:dyDescent="0.3">
      <c r="B39" s="40" t="s">
        <v>30</v>
      </c>
      <c r="C39" s="33">
        <f>VLOOKUP($C$33&amp;"-"&amp;B39,Tabela!$A$1:$D$21,4,0)</f>
        <v>0.08</v>
      </c>
      <c r="D39" s="34">
        <f t="shared" si="0"/>
        <v>80</v>
      </c>
    </row>
    <row r="40" spans="2:4" ht="18.75" x14ac:dyDescent="0.3">
      <c r="B40" s="40" t="s">
        <v>26</v>
      </c>
      <c r="C40" s="33">
        <f>VLOOKUP($C$33&amp;"-"&amp;B40,Tabela!$A$1:$D$21,4,0)</f>
        <v>0.05</v>
      </c>
      <c r="D40" s="34">
        <f t="shared" si="0"/>
        <v>50</v>
      </c>
    </row>
    <row r="41" spans="2:4" ht="18.75" x14ac:dyDescent="0.3">
      <c r="B41" s="40" t="s">
        <v>28</v>
      </c>
      <c r="C41" s="33">
        <f>VLOOKUP($C$33&amp;"-"&amp;B41,Tabela!$A$1:$D$21,4,0)</f>
        <v>0.1</v>
      </c>
      <c r="D41" s="34">
        <f t="shared" si="0"/>
        <v>100</v>
      </c>
    </row>
    <row r="42" spans="2:4" ht="18.75" x14ac:dyDescent="0.3">
      <c r="B42" s="40" t="s">
        <v>29</v>
      </c>
      <c r="C42" s="33">
        <f>VLOOKUP($C$33&amp;"-"&amp;B42,Tabela!$A$1:$D$21,4,0)</f>
        <v>0.1</v>
      </c>
      <c r="D42" s="34">
        <f t="shared" si="0"/>
        <v>100</v>
      </c>
    </row>
    <row r="43" spans="2:4" ht="19.5" thickBot="1" x14ac:dyDescent="0.35">
      <c r="B43" s="35"/>
      <c r="C43" s="36"/>
      <c r="D43" s="37">
        <f>SUM(D37:D42)</f>
        <v>1000</v>
      </c>
    </row>
    <row r="44" spans="2:4" ht="15.75" thickTop="1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</sheetData>
  <mergeCells count="10">
    <mergeCell ref="B13:D13"/>
    <mergeCell ref="B14:C14"/>
    <mergeCell ref="B21:C21"/>
    <mergeCell ref="B19:C19"/>
    <mergeCell ref="B20:C20"/>
    <mergeCell ref="B22:C22"/>
    <mergeCell ref="B23:C23"/>
    <mergeCell ref="B18:D18"/>
    <mergeCell ref="B15:C15"/>
    <mergeCell ref="B16:C16"/>
  </mergeCells>
  <dataValidations count="1">
    <dataValidation type="list" allowBlank="1" showInputMessage="1" showErrorMessage="1" sqref="C33" xr:uid="{B36F1E22-E37B-450D-AEA1-580A1B0250FE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2FBF-157E-40EF-B0E3-09C803E9DF6F}">
  <sheetPr>
    <tabColor rgb="FF183B4E"/>
  </sheetPr>
  <dimension ref="A1:H22"/>
  <sheetViews>
    <sheetView workbookViewId="0">
      <selection activeCell="F12" sqref="F1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0.7109375" customWidth="1"/>
    <col min="7" max="7" width="17" bestFit="1" customWidth="1"/>
  </cols>
  <sheetData>
    <row r="1" spans="1:8" ht="19.5" thickTop="1" x14ac:dyDescent="0.3">
      <c r="A1" s="41" t="s">
        <v>32</v>
      </c>
      <c r="B1" s="42" t="s">
        <v>27</v>
      </c>
      <c r="C1" s="42" t="s">
        <v>23</v>
      </c>
      <c r="D1" s="43" t="s">
        <v>31</v>
      </c>
    </row>
    <row r="2" spans="1:8" x14ac:dyDescent="0.25">
      <c r="A2" s="44" t="str">
        <f>B2&amp;"-"&amp;C2</f>
        <v>Conservador-PAPEL</v>
      </c>
      <c r="B2" s="45" t="s">
        <v>17</v>
      </c>
      <c r="C2" s="45" t="s">
        <v>24</v>
      </c>
      <c r="D2" s="46">
        <v>0.3</v>
      </c>
    </row>
    <row r="3" spans="1:8" x14ac:dyDescent="0.25">
      <c r="A3" s="44" t="str">
        <f>B3&amp;"-"&amp;C3</f>
        <v>Conservador-TIJOLO</v>
      </c>
      <c r="B3" s="45" t="s">
        <v>17</v>
      </c>
      <c r="C3" s="45" t="s">
        <v>25</v>
      </c>
      <c r="D3" s="46">
        <v>0.5</v>
      </c>
    </row>
    <row r="4" spans="1:8" x14ac:dyDescent="0.25">
      <c r="A4" s="44" t="str">
        <f>B4&amp;"-"&amp;C4</f>
        <v>Conservador-FOFs</v>
      </c>
      <c r="B4" s="45" t="s">
        <v>17</v>
      </c>
      <c r="C4" s="45" t="s">
        <v>30</v>
      </c>
      <c r="D4" s="46">
        <v>0.1</v>
      </c>
    </row>
    <row r="5" spans="1:8" x14ac:dyDescent="0.25">
      <c r="A5" s="44" t="str">
        <f>B5&amp;"-"&amp;C5</f>
        <v>Conservador-HÍBRIDOS</v>
      </c>
      <c r="B5" s="45" t="s">
        <v>17</v>
      </c>
      <c r="C5" s="45" t="s">
        <v>26</v>
      </c>
      <c r="D5" s="46">
        <v>0.1</v>
      </c>
    </row>
    <row r="6" spans="1:8" x14ac:dyDescent="0.25">
      <c r="A6" s="44" t="str">
        <f t="shared" ref="A6:A7" si="0">B6&amp;"-"&amp;C6</f>
        <v>Conservador-DESENVOLVIMENTO</v>
      </c>
      <c r="B6" s="45" t="s">
        <v>17</v>
      </c>
      <c r="C6" s="45" t="s">
        <v>28</v>
      </c>
      <c r="D6" s="46">
        <v>0</v>
      </c>
    </row>
    <row r="7" spans="1:8" x14ac:dyDescent="0.25">
      <c r="A7" s="44" t="str">
        <f t="shared" si="0"/>
        <v>Conservador-HOTELARIAS</v>
      </c>
      <c r="B7" s="45" t="s">
        <v>17</v>
      </c>
      <c r="C7" s="45" t="s">
        <v>29</v>
      </c>
      <c r="D7" s="46">
        <v>0</v>
      </c>
    </row>
    <row r="8" spans="1:8" x14ac:dyDescent="0.25">
      <c r="A8" s="44"/>
      <c r="B8" s="45"/>
      <c r="C8" s="45"/>
      <c r="D8" s="47"/>
    </row>
    <row r="9" spans="1:8" x14ac:dyDescent="0.25">
      <c r="A9" s="44" t="str">
        <f>B9&amp;"-"&amp;C9</f>
        <v>Moderado-PAPEL</v>
      </c>
      <c r="B9" s="45" t="s">
        <v>19</v>
      </c>
      <c r="C9" s="45" t="s">
        <v>24</v>
      </c>
      <c r="D9" s="48">
        <v>0.32</v>
      </c>
    </row>
    <row r="10" spans="1:8" x14ac:dyDescent="0.25">
      <c r="A10" s="44" t="str">
        <f>B10&amp;"-"&amp;C10</f>
        <v>Moderado-TIJOLO</v>
      </c>
      <c r="B10" s="45" t="s">
        <v>19</v>
      </c>
      <c r="C10" s="45" t="s">
        <v>25</v>
      </c>
      <c r="D10" s="48">
        <v>0.35</v>
      </c>
      <c r="E10" s="21"/>
      <c r="H10" s="38"/>
    </row>
    <row r="11" spans="1:8" x14ac:dyDescent="0.25">
      <c r="A11" s="44" t="str">
        <f>B11&amp;"-"&amp;C11</f>
        <v>Moderado-FOFs</v>
      </c>
      <c r="B11" s="45" t="s">
        <v>19</v>
      </c>
      <c r="C11" s="45" t="s">
        <v>30</v>
      </c>
      <c r="D11" s="48">
        <v>0.08</v>
      </c>
    </row>
    <row r="12" spans="1:8" x14ac:dyDescent="0.25">
      <c r="A12" s="44" t="str">
        <f>B12&amp;"-"&amp;C12</f>
        <v>Moderado-HÍBRIDOS</v>
      </c>
      <c r="B12" s="45" t="s">
        <v>19</v>
      </c>
      <c r="C12" s="45" t="s">
        <v>26</v>
      </c>
      <c r="D12" s="48">
        <v>0.05</v>
      </c>
    </row>
    <row r="13" spans="1:8" x14ac:dyDescent="0.25">
      <c r="A13" s="44" t="str">
        <f t="shared" ref="A13:A14" si="1">B13&amp;"-"&amp;C13</f>
        <v>Moderado-DESENVOLVIMENTO</v>
      </c>
      <c r="B13" s="45" t="s">
        <v>19</v>
      </c>
      <c r="C13" s="45" t="s">
        <v>28</v>
      </c>
      <c r="D13" s="48">
        <v>0.1</v>
      </c>
    </row>
    <row r="14" spans="1:8" x14ac:dyDescent="0.25">
      <c r="A14" s="44" t="str">
        <f t="shared" si="1"/>
        <v>Moderado-HOTELARIAS</v>
      </c>
      <c r="B14" s="45" t="s">
        <v>19</v>
      </c>
      <c r="C14" s="45" t="s">
        <v>29</v>
      </c>
      <c r="D14" s="48">
        <v>0.1</v>
      </c>
      <c r="E14" s="21"/>
    </row>
    <row r="15" spans="1:8" x14ac:dyDescent="0.25">
      <c r="A15" s="44"/>
      <c r="B15" s="45"/>
      <c r="C15" s="45"/>
      <c r="D15" s="47"/>
    </row>
    <row r="16" spans="1:8" x14ac:dyDescent="0.25">
      <c r="A16" s="44" t="str">
        <f>B16&amp;"-"&amp;C16</f>
        <v>Agressivo-PAPEL</v>
      </c>
      <c r="B16" s="45" t="s">
        <v>18</v>
      </c>
      <c r="C16" s="45" t="s">
        <v>24</v>
      </c>
      <c r="D16" s="48">
        <v>0.5</v>
      </c>
    </row>
    <row r="17" spans="1:4" x14ac:dyDescent="0.25">
      <c r="A17" s="44" t="str">
        <f>B17&amp;"-"&amp;C17</f>
        <v>Agressivo-TIJOLO</v>
      </c>
      <c r="B17" s="45" t="s">
        <v>18</v>
      </c>
      <c r="C17" s="45" t="s">
        <v>25</v>
      </c>
      <c r="D17" s="48">
        <v>0.1</v>
      </c>
    </row>
    <row r="18" spans="1:4" x14ac:dyDescent="0.25">
      <c r="A18" s="44" t="str">
        <f>B18&amp;"-"&amp;C18</f>
        <v>Agressivo-FOFs</v>
      </c>
      <c r="B18" s="45" t="s">
        <v>18</v>
      </c>
      <c r="C18" s="45" t="s">
        <v>30</v>
      </c>
      <c r="D18" s="48">
        <v>0.05</v>
      </c>
    </row>
    <row r="19" spans="1:4" x14ac:dyDescent="0.25">
      <c r="A19" s="44" t="str">
        <f>B19&amp;"-"&amp;C19</f>
        <v>Agressivo-HÍBRIDOS</v>
      </c>
      <c r="B19" s="45" t="s">
        <v>18</v>
      </c>
      <c r="C19" s="45" t="s">
        <v>26</v>
      </c>
      <c r="D19" s="48">
        <v>0.05</v>
      </c>
    </row>
    <row r="20" spans="1:4" x14ac:dyDescent="0.25">
      <c r="A20" s="44" t="str">
        <f t="shared" ref="A20:A21" si="2">B20&amp;"-"&amp;C20</f>
        <v>Agressivo-DESENVOLVIMENTO</v>
      </c>
      <c r="B20" s="45" t="s">
        <v>18</v>
      </c>
      <c r="C20" s="45" t="s">
        <v>28</v>
      </c>
      <c r="D20" s="48">
        <v>0.2</v>
      </c>
    </row>
    <row r="21" spans="1:4" ht="15.75" thickBot="1" x14ac:dyDescent="0.3">
      <c r="A21" s="49" t="str">
        <f t="shared" si="2"/>
        <v>Agressivo-HOTELARIAS</v>
      </c>
      <c r="B21" s="50" t="s">
        <v>18</v>
      </c>
      <c r="C21" s="50" t="s">
        <v>29</v>
      </c>
      <c r="D21" s="51">
        <v>0.1</v>
      </c>
    </row>
    <row r="22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Ferramenta</vt:lpstr>
      <vt:lpstr>Tabela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Kauê</dc:creator>
  <cp:lastModifiedBy>Walter Almeida</cp:lastModifiedBy>
  <dcterms:created xsi:type="dcterms:W3CDTF">2015-06-05T18:19:34Z</dcterms:created>
  <dcterms:modified xsi:type="dcterms:W3CDTF">2025-05-23T21:37:20Z</dcterms:modified>
</cp:coreProperties>
</file>