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"/>
    </mc:Choice>
  </mc:AlternateContent>
  <xr:revisionPtr revIDLastSave="0" documentId="13_ncr:1_{93841110-FDC4-439B-85C8-F84ECEB02E2F}" xr6:coauthVersionLast="47" xr6:coauthVersionMax="47" xr10:uidLastSave="{00000000-0000-0000-0000-000000000000}"/>
  <bookViews>
    <workbookView xWindow="3015" yWindow="1410" windowWidth="12165" windowHeight="11385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  <sheet name="이미지좌표" sheetId="13" r:id="rId13"/>
    <sheet name="연산자" sheetId="14" r:id="rId14"/>
    <sheet name="데이터분석기초_정규화표준화" sheetId="15" r:id="rId15"/>
    <sheet name="영상히스토그램" sheetId="16" r:id="rId16"/>
    <sheet name="정규분포" sheetId="17" r:id="rId17"/>
    <sheet name="영상처리" sheetId="18" r:id="rId18"/>
    <sheet name="Conv_합성곱" sheetId="19" r:id="rId19"/>
    <sheet name="3차원컨벌루션연산" sheetId="21" r:id="rId20"/>
    <sheet name="ML개념_회귀" sheetId="22" r:id="rId21"/>
    <sheet name="불순도_지니지수_엔트로피지수" sheetId="23" r:id="rId22"/>
    <sheet name="활성화함수" sheetId="25" r:id="rId23"/>
    <sheet name="모델설계1" sheetId="24" r:id="rId24"/>
    <sheet name="모델설계2" sheetId="26" r:id="rId25"/>
    <sheet name="모델설계3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V64" i="27" l="1"/>
  <c r="AV63" i="27"/>
  <c r="AM64" i="27"/>
  <c r="BT40" i="27"/>
  <c r="BT51" i="27"/>
  <c r="BO48" i="27"/>
  <c r="BI38" i="27"/>
  <c r="AM63" i="27"/>
  <c r="U29" i="26"/>
  <c r="R29" i="26"/>
  <c r="N29" i="26"/>
  <c r="K9" i="26"/>
  <c r="K4" i="26"/>
  <c r="M20" i="24"/>
  <c r="H17" i="24"/>
  <c r="H13" i="24"/>
  <c r="H14" i="24"/>
  <c r="E17" i="24"/>
  <c r="E15" i="24"/>
  <c r="E14" i="24"/>
  <c r="E13" i="24"/>
  <c r="L82" i="25"/>
  <c r="I82" i="25"/>
  <c r="J82" i="25"/>
  <c r="H82" i="25"/>
  <c r="H79" i="25"/>
  <c r="I77" i="25"/>
  <c r="J77" i="25"/>
  <c r="H77" i="25"/>
  <c r="L73" i="25"/>
  <c r="I73" i="25"/>
  <c r="J73" i="25"/>
  <c r="H73" i="25"/>
  <c r="I71" i="25"/>
  <c r="J71" i="25"/>
  <c r="H71" i="25"/>
  <c r="H70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B44" i="25"/>
  <c r="B49" i="25"/>
  <c r="B54" i="25"/>
  <c r="B59" i="25"/>
  <c r="B39" i="25"/>
  <c r="C39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22" i="25"/>
  <c r="B22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5" i="25"/>
  <c r="B5" i="25"/>
  <c r="F14" i="23"/>
  <c r="F7" i="23"/>
  <c r="F13" i="23"/>
  <c r="F12" i="23"/>
  <c r="F11" i="23"/>
  <c r="E12" i="23"/>
  <c r="E11" i="23"/>
  <c r="C13" i="23"/>
  <c r="E4" i="23"/>
  <c r="F4" i="23" s="1"/>
  <c r="E5" i="23"/>
  <c r="F5" i="23" s="1"/>
  <c r="E2" i="23"/>
  <c r="F2" i="23" s="1"/>
  <c r="F6" i="23" s="1"/>
  <c r="C6" i="23"/>
  <c r="E3" i="23" s="1"/>
  <c r="F3" i="23" s="1"/>
  <c r="D21" i="22"/>
  <c r="E21" i="22" s="1"/>
  <c r="G21" i="22" s="1"/>
  <c r="D22" i="22"/>
  <c r="E22" i="22" s="1"/>
  <c r="G22" i="22" s="1"/>
  <c r="D23" i="22"/>
  <c r="D20" i="22"/>
  <c r="E20" i="22" s="1"/>
  <c r="C25" i="22"/>
  <c r="E23" i="22"/>
  <c r="G23" i="22" s="1"/>
  <c r="D4" i="22"/>
  <c r="E4" i="22" s="1"/>
  <c r="G4" i="22" s="1"/>
  <c r="D5" i="22"/>
  <c r="E5" i="22" s="1"/>
  <c r="G5" i="22" s="1"/>
  <c r="D6" i="22"/>
  <c r="E6" i="22" s="1"/>
  <c r="G6" i="22" s="1"/>
  <c r="D3" i="22"/>
  <c r="E3" i="22" s="1"/>
  <c r="C8" i="22"/>
  <c r="T14" i="21"/>
  <c r="U14" i="21"/>
  <c r="V14" i="21"/>
  <c r="T15" i="21"/>
  <c r="U15" i="21"/>
  <c r="V15" i="21"/>
  <c r="U13" i="21"/>
  <c r="V13" i="21"/>
  <c r="T13" i="21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D46" i="19"/>
  <c r="E46" i="19"/>
  <c r="F46" i="19"/>
  <c r="G46" i="19"/>
  <c r="H46" i="19"/>
  <c r="C46" i="19"/>
  <c r="D20" i="19"/>
  <c r="E20" i="19"/>
  <c r="F20" i="19"/>
  <c r="G20" i="19"/>
  <c r="H20" i="19"/>
  <c r="C20" i="19"/>
  <c r="D28" i="19"/>
  <c r="E28" i="19"/>
  <c r="F28" i="19"/>
  <c r="G28" i="19"/>
  <c r="H28" i="19"/>
  <c r="I28" i="19"/>
  <c r="J28" i="19"/>
  <c r="C28" i="19"/>
  <c r="D15" i="19"/>
  <c r="E15" i="19"/>
  <c r="F15" i="19"/>
  <c r="G15" i="19"/>
  <c r="H15" i="19"/>
  <c r="C15" i="19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2" i="17"/>
  <c r="Q6" i="16"/>
  <c r="Q7" i="16"/>
  <c r="Q8" i="16"/>
  <c r="Q9" i="16"/>
  <c r="Q10" i="16"/>
  <c r="Q11" i="16"/>
  <c r="Q12" i="16"/>
  <c r="Q5" i="16"/>
  <c r="P6" i="16"/>
  <c r="P7" i="16"/>
  <c r="P8" i="16"/>
  <c r="P9" i="16"/>
  <c r="P10" i="16"/>
  <c r="P11" i="16"/>
  <c r="P12" i="16"/>
  <c r="P5" i="16"/>
  <c r="O6" i="16"/>
  <c r="O7" i="16"/>
  <c r="O8" i="16"/>
  <c r="O9" i="16"/>
  <c r="O10" i="16"/>
  <c r="O11" i="16"/>
  <c r="O12" i="16"/>
  <c r="O5" i="16"/>
  <c r="M6" i="16"/>
  <c r="M7" i="16"/>
  <c r="M8" i="16"/>
  <c r="M9" i="16"/>
  <c r="M10" i="16"/>
  <c r="M11" i="16"/>
  <c r="M12" i="16"/>
  <c r="M5" i="16"/>
  <c r="G10" i="22" l="1"/>
  <c r="G3" i="22"/>
  <c r="G7" i="22" s="1"/>
  <c r="G20" i="22"/>
  <c r="G24" i="22" s="1"/>
  <c r="G27" i="22"/>
  <c r="N6" i="16"/>
  <c r="N5" i="16"/>
  <c r="N9" i="16"/>
  <c r="N12" i="16"/>
  <c r="N8" i="16"/>
  <c r="N11" i="16"/>
  <c r="N7" i="16"/>
  <c r="N10" i="16"/>
  <c r="I21" i="15"/>
  <c r="H21" i="15"/>
  <c r="F21" i="15"/>
  <c r="E21" i="15"/>
  <c r="V16" i="15"/>
  <c r="V17" i="15"/>
  <c r="V18" i="15"/>
  <c r="V19" i="15"/>
  <c r="V15" i="15"/>
  <c r="T16" i="15"/>
  <c r="T17" i="15"/>
  <c r="T18" i="15"/>
  <c r="T19" i="15"/>
  <c r="T15" i="15"/>
  <c r="S21" i="15"/>
  <c r="S20" i="15"/>
  <c r="T7" i="15"/>
  <c r="T8" i="15"/>
  <c r="T9" i="15"/>
  <c r="T10" i="15"/>
  <c r="T6" i="15"/>
  <c r="U5" i="15"/>
  <c r="T5" i="15"/>
  <c r="Q16" i="15"/>
  <c r="Q17" i="15"/>
  <c r="Q18" i="15"/>
  <c r="Q19" i="15"/>
  <c r="Q15" i="15"/>
  <c r="N19" i="15"/>
  <c r="P19" i="15"/>
  <c r="P18" i="15"/>
  <c r="P17" i="15"/>
  <c r="P16" i="15"/>
  <c r="P15" i="15"/>
  <c r="E13" i="15"/>
  <c r="E14" i="15"/>
  <c r="E15" i="15"/>
  <c r="E16" i="15"/>
  <c r="E12" i="15"/>
  <c r="P7" i="15"/>
  <c r="P8" i="15"/>
  <c r="P9" i="15"/>
  <c r="P10" i="15"/>
  <c r="P6" i="15"/>
  <c r="L12" i="15"/>
  <c r="L13" i="15"/>
  <c r="L14" i="15"/>
  <c r="L15" i="15"/>
  <c r="L11" i="15"/>
  <c r="K12" i="15"/>
  <c r="G10" i="15"/>
  <c r="F10" i="15"/>
  <c r="C5" i="15"/>
  <c r="C6" i="15"/>
  <c r="C7" i="15"/>
  <c r="C8" i="15"/>
  <c r="C4" i="15"/>
  <c r="E10" i="15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G8" i="22" l="1"/>
  <c r="G9" i="22"/>
  <c r="G26" i="22"/>
  <c r="G25" i="22"/>
  <c r="M23" i="9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<sst xmlns="http://schemas.openxmlformats.org/spreadsheetml/2006/main" count="551" uniqueCount="324">
  <si>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</si>
  <si>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</si>
  <si>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</si>
  <si>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</si>
  <si>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</si>
  <si>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</si>
  <si>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</si>
  <si>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</si>
  <si>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</si>
  <si>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</si>
  <si>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</si>
  <si>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</si>
  <si>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</si>
  <si>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</si>
  <si>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</si>
  <si>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</si>
  <si>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</si>
  <si>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</si>
  <si>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</si>
  <si>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</si>
  <si>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</si>
  <si>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</si>
  <si>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</si>
  <si>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</si>
  <si>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</si>
  <si>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</si>
  <si>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</si>
  <si>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</si>
  <si>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</si>
  <si>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</si>
  <si>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</si>
  <si>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</si>
  <si>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</si>
  <si>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</si>
  <si>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</si>
  <si>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</si>
  <si>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</si>
  <si>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</si>
  <si>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</si>
  <si>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</si>
  <si>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</si>
  <si>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</si>
  <si>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</si>
  <si>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</si>
  <si>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</si>
  <si>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</si>
  <si>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</si>
  <si>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</si>
  <si>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</si>
  <si>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</si>
  <si>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</si>
  <si>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</si>
  <si>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</si>
  <si>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</si>
  <si>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</si>
  <si>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</si>
  <si>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</si>
  <si>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</si>
  <si>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</si>
  <si>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</si>
  <si>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</si>
  <si>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</si>
  <si>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</si>
  <si>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</si>
  <si>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</si>
  <si>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</si>
  <si>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</si>
  <si>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</si>
  <si>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</si>
  <si>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</si>
  <si>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</si>
  <si>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</si>
  <si>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</si>
  <si>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</si>
  <si>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</si>
  <si>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</si>
  <si>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</si>
  <si>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</si>
  <si>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</si>
  <si>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</si>
  <si>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</si>
  <si>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</si>
  <si>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</si>
  <si>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</si>
  <si>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</si>
  <si>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</si>
  <si>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</si>
  <si>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</si>
  <si>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</si>
  <si>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</si>
  <si>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</si>
  <si>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</si>
  <si>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</si>
  <si>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</si>
  <si>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</si>
  <si>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</si>
  <si>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</si>
  <si>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</si>
  <si>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</si>
  <si>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</si>
  <si>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</si>
  <si>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</si>
  <si>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</si>
  <si>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</si>
  <si>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</si>
  <si>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</si>
  <si>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</si>
  <si>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</si>
  <si>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</si>
  <si>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</si>
  <si>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</si>
  <si>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</si>
  <si>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</si>
  <si>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</si>
  <si>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</si>
  <si>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</si>
  <si>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</si>
  <si>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</si>
  <si>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</si>
  <si>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</si>
  <si>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</si>
  <si>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</si>
  <si>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</si>
  <si>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</si>
  <si>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</si>
  <si>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</si>
  <si>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</si>
  <si>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</si>
  <si>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</si>
  <si>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</si>
  <si>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</si>
  <si>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</si>
  <si>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</si>
  <si>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</si>
  <si>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</si>
  <si>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</si>
  <si>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</si>
  <si>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</si>
  <si>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</si>
  <si>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</si>
  <si>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</si>
  <si>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</si>
  <si>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</si>
  <si>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</si>
  <si>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</si>
  <si>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</si>
  <si>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</si>
  <si>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</si>
  <si>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</si>
  <si>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</si>
  <si>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</si>
  <si>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</si>
  <si>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</si>
  <si>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</si>
  <si>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</si>
  <si>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</si>
  <si>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</si>
  <si>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</si>
  <si>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</si>
  <si>
    <t>정규화</t>
    <phoneticPr fontId="4" type="noConversion"/>
  </si>
  <si>
    <t>편차</t>
    <phoneticPr fontId="4" type="noConversion"/>
  </si>
  <si>
    <t>분산</t>
    <phoneticPr fontId="4" type="noConversion"/>
  </si>
  <si>
    <t>표준화</t>
    <phoneticPr fontId="4" type="noConversion"/>
  </si>
  <si>
    <t>min</t>
    <phoneticPr fontId="4" type="noConversion"/>
  </si>
  <si>
    <t>max</t>
    <phoneticPr fontId="4" type="noConversion"/>
  </si>
  <si>
    <t>히스토그램</t>
    <phoneticPr fontId="4" type="noConversion"/>
  </si>
  <si>
    <t>equalization</t>
    <phoneticPr fontId="4" type="noConversion"/>
  </si>
  <si>
    <t>평활화</t>
    <phoneticPr fontId="4" type="noConversion"/>
  </si>
  <si>
    <t>round</t>
    <phoneticPr fontId="4" type="noConversion"/>
  </si>
  <si>
    <t>h</t>
    <phoneticPr fontId="4" type="noConversion"/>
  </si>
  <si>
    <t>h정규화</t>
    <phoneticPr fontId="4" type="noConversion"/>
  </si>
  <si>
    <t>h누적합정규화</t>
    <phoneticPr fontId="4" type="noConversion"/>
  </si>
  <si>
    <t>h누적정규화*7</t>
    <phoneticPr fontId="4" type="noConversion"/>
  </si>
  <si>
    <t>구간</t>
    <phoneticPr fontId="4" type="noConversion"/>
  </si>
  <si>
    <t>확률분포</t>
    <phoneticPr fontId="4" type="noConversion"/>
  </si>
  <si>
    <t>누적확률분포</t>
    <phoneticPr fontId="4" type="noConversion"/>
  </si>
  <si>
    <t>모폴로지</t>
  </si>
  <si>
    <t>팽창</t>
  </si>
  <si>
    <t>: 구조 요소의 중심을 1인 화소에 씌운 다음 구조 요소에 해당하는 모든 화소를 1로 바꿈</t>
  </si>
  <si>
    <t>침식</t>
  </si>
  <si>
    <t>: 구조 요소의 중심을 1인 화소에 씌운 다음 구조 요소에 해당하는 모든 화소가 1인 경우에 1을 유지하고 그렇지 않으면 0으로 바꿈</t>
  </si>
  <si>
    <t>구조 요소(structuring element)</t>
  </si>
  <si>
    <t>중심화소</t>
  </si>
  <si>
    <t>팽창 적용</t>
  </si>
  <si>
    <t>dilation</t>
  </si>
  <si>
    <t>침식 적용</t>
  </si>
  <si>
    <t>erosion</t>
  </si>
  <si>
    <t>팽창</t>
    <phoneticPr fontId="4" type="noConversion"/>
  </si>
  <si>
    <t>침식</t>
    <phoneticPr fontId="4" type="noConversion"/>
  </si>
  <si>
    <t>1차원 컨벌루션</t>
    <phoneticPr fontId="4" type="noConversion"/>
  </si>
  <si>
    <t>커널</t>
  </si>
  <si>
    <t>커널</t>
    <phoneticPr fontId="4" type="noConversion"/>
  </si>
  <si>
    <t>* 동그라미 =&gt; 합성곱</t>
    <phoneticPr fontId="4" type="noConversion"/>
  </si>
  <si>
    <t>mask kernel filter window</t>
    <phoneticPr fontId="4" type="noConversion"/>
  </si>
  <si>
    <t>0 덧대기</t>
    <phoneticPr fontId="4" type="noConversion"/>
  </si>
  <si>
    <t>&gt; 패딩</t>
    <phoneticPr fontId="4" type="noConversion"/>
  </si>
  <si>
    <t>제로패딩 개념</t>
    <phoneticPr fontId="4" type="noConversion"/>
  </si>
  <si>
    <t>제로 패딩이 있는 이미지</t>
    <phoneticPr fontId="4" type="noConversion"/>
  </si>
  <si>
    <t>이 부분은 벡터연산이 불가해서 빈 공간이 발생하는데 1. 이를 채울 건지 2. 이를 비우고 사이즈를 줄일건지 두 가지 선택이 가능하다</t>
    <phoneticPr fontId="4" type="noConversion"/>
  </si>
  <si>
    <t>바이어스</t>
    <phoneticPr fontId="4" type="noConversion"/>
  </si>
  <si>
    <t>CONV1D</t>
    <phoneticPr fontId="4" type="noConversion"/>
  </si>
  <si>
    <t>위 내용이 padding에 대한 내용이다</t>
    <phoneticPr fontId="4" type="noConversion"/>
  </si>
  <si>
    <t>특징맵</t>
  </si>
  <si>
    <t>특징맵</t>
    <phoneticPr fontId="4" type="noConversion"/>
  </si>
  <si>
    <t>CON2D</t>
    <phoneticPr fontId="4" type="noConversion"/>
  </si>
  <si>
    <t>2차원 컨벌루션</t>
    <phoneticPr fontId="4" type="noConversion"/>
  </si>
  <si>
    <t>3x3</t>
    <phoneticPr fontId="4" type="noConversion"/>
  </si>
  <si>
    <t>same padding을 통해 엣지를 두드러지게 만들어 특징을 더 잘 뽑을 수 있게함</t>
    <phoneticPr fontId="4" type="noConversion"/>
  </si>
  <si>
    <t>주로</t>
    <phoneticPr fontId="4" type="noConversion"/>
  </si>
  <si>
    <t>CONV와 POOLING</t>
    <phoneticPr fontId="4" type="noConversion"/>
  </si>
  <si>
    <t>R</t>
  </si>
  <si>
    <t>G</t>
  </si>
  <si>
    <t>B</t>
  </si>
  <si>
    <t>컨벌루션연산 예제</t>
    <phoneticPr fontId="4" type="noConversion"/>
  </si>
  <si>
    <t>y(실제값)</t>
    <phoneticPr fontId="4" type="noConversion"/>
  </si>
  <si>
    <t>w</t>
    <phoneticPr fontId="4" type="noConversion"/>
  </si>
  <si>
    <t>b</t>
    <phoneticPr fontId="4" type="noConversion"/>
  </si>
  <si>
    <t>rmse</t>
    <phoneticPr fontId="4" type="noConversion"/>
  </si>
  <si>
    <t>오차</t>
    <phoneticPr fontId="4" type="noConversion"/>
  </si>
  <si>
    <t>y=ax+b</t>
    <phoneticPr fontId="4" type="noConversion"/>
  </si>
  <si>
    <t>예측값</t>
    <phoneticPr fontId="4" type="noConversion"/>
  </si>
  <si>
    <t>오차제곱</t>
    <phoneticPr fontId="4" type="noConversion"/>
  </si>
  <si>
    <t>오차제곱합</t>
    <phoneticPr fontId="4" type="noConversion"/>
  </si>
  <si>
    <t>MAE</t>
    <phoneticPr fontId="4" type="noConversion"/>
  </si>
  <si>
    <t>RMSE</t>
    <phoneticPr fontId="4" type="noConversion"/>
  </si>
  <si>
    <t>MSE</t>
    <phoneticPr fontId="4" type="noConversion"/>
  </si>
  <si>
    <t>1차 머신 예측</t>
    <phoneticPr fontId="4" type="noConversion"/>
  </si>
  <si>
    <t>2차 머신 예측</t>
    <phoneticPr fontId="4" type="noConversion"/>
  </si>
  <si>
    <t>값</t>
    <phoneticPr fontId="4" type="noConversion"/>
  </si>
  <si>
    <t>x=2</t>
    <phoneticPr fontId="4" type="noConversion"/>
  </si>
  <si>
    <t>2a+b</t>
    <phoneticPr fontId="4" type="noConversion"/>
  </si>
  <si>
    <t>4a+b</t>
    <phoneticPr fontId="4" type="noConversion"/>
  </si>
  <si>
    <t>6a+b</t>
    <phoneticPr fontId="4" type="noConversion"/>
  </si>
  <si>
    <t>8a+b</t>
    <phoneticPr fontId="4" type="noConversion"/>
  </si>
  <si>
    <t>2a+b-81</t>
    <phoneticPr fontId="4" type="noConversion"/>
  </si>
  <si>
    <t>4a+b-93</t>
    <phoneticPr fontId="4" type="noConversion"/>
  </si>
  <si>
    <t>6a+b-91</t>
    <phoneticPr fontId="4" type="noConversion"/>
  </si>
  <si>
    <t>8a+b-97</t>
    <phoneticPr fontId="4" type="noConversion"/>
  </si>
  <si>
    <t>(2a+b-81)^2</t>
    <phoneticPr fontId="4" type="noConversion"/>
  </si>
  <si>
    <t>(4a+b-93)^2</t>
    <phoneticPr fontId="4" type="noConversion"/>
  </si>
  <si>
    <t>(6a+b-91)^2</t>
    <phoneticPr fontId="4" type="noConversion"/>
  </si>
  <si>
    <t>(8a+b-97)^2</t>
    <phoneticPr fontId="4" type="noConversion"/>
  </si>
  <si>
    <t>(2a+b-81)^2+(4a+b-93)^2 + (6a+b-91)^2 +(8a+b-97)^2</t>
    <phoneticPr fontId="4" type="noConversion"/>
  </si>
  <si>
    <t>사슴</t>
    <phoneticPr fontId="4" type="noConversion"/>
  </si>
  <si>
    <t>코뿔소</t>
    <phoneticPr fontId="4" type="noConversion"/>
  </si>
  <si>
    <t>타조</t>
    <phoneticPr fontId="4" type="noConversion"/>
  </si>
  <si>
    <t>사자</t>
    <phoneticPr fontId="4" type="noConversion"/>
  </si>
  <si>
    <t>P</t>
    <phoneticPr fontId="4" type="noConversion"/>
  </si>
  <si>
    <t>P^2</t>
    <phoneticPr fontId="4" type="noConversion"/>
  </si>
  <si>
    <t>지니지수</t>
    <phoneticPr fontId="4" type="noConversion"/>
  </si>
  <si>
    <t>얼룩말</t>
    <phoneticPr fontId="4" type="noConversion"/>
  </si>
  <si>
    <t>하마</t>
    <phoneticPr fontId="4" type="noConversion"/>
  </si>
  <si>
    <t>합산</t>
    <phoneticPr fontId="4" type="noConversion"/>
  </si>
  <si>
    <t>&gt; 1-(발생율 제곱의 합)</t>
    <phoneticPr fontId="4" type="noConversion"/>
  </si>
  <si>
    <t>엔트로피 지수</t>
    <phoneticPr fontId="4" type="noConversion"/>
  </si>
  <si>
    <t>시그마</t>
    <phoneticPr fontId="4" type="noConversion"/>
  </si>
  <si>
    <t>확률</t>
    <phoneticPr fontId="4" type="noConversion"/>
  </si>
  <si>
    <t>log2</t>
    <phoneticPr fontId="4" type="noConversion"/>
  </si>
  <si>
    <t>RELU 함수</t>
    <phoneticPr fontId="4" type="noConversion"/>
  </si>
  <si>
    <t>이미지데이터</t>
    <phoneticPr fontId="4" type="noConversion"/>
  </si>
  <si>
    <t>y</t>
    <phoneticPr fontId="4" type="noConversion"/>
  </si>
  <si>
    <t>하이퍼볼릭 탄젠트 함수</t>
    <phoneticPr fontId="4" type="noConversion"/>
  </si>
  <si>
    <t>텍스트데이터</t>
    <phoneticPr fontId="4" type="noConversion"/>
  </si>
  <si>
    <t>소프트플러스</t>
    <phoneticPr fontId="4" type="noConversion"/>
  </si>
  <si>
    <t># 0 이하는 0</t>
    <phoneticPr fontId="4" type="noConversion"/>
  </si>
  <si>
    <t># 0 이상은 본연의 값을 사용한다</t>
    <phoneticPr fontId="4" type="noConversion"/>
  </si>
  <si>
    <t>소프트맥스</t>
    <phoneticPr fontId="4" type="noConversion"/>
  </si>
  <si>
    <t>odds</t>
    <phoneticPr fontId="4" type="noConversion"/>
  </si>
  <si>
    <t>성공확률</t>
    <phoneticPr fontId="4" type="noConversion"/>
  </si>
  <si>
    <t>실패확률</t>
    <phoneticPr fontId="4" type="noConversion"/>
  </si>
  <si>
    <t>p</t>
    <phoneticPr fontId="4" type="noConversion"/>
  </si>
  <si>
    <t>1 - p</t>
    <phoneticPr fontId="4" type="noConversion"/>
  </si>
  <si>
    <t>세토사</t>
    <phoneticPr fontId="4" type="noConversion"/>
  </si>
  <si>
    <t>버지컬러</t>
    <phoneticPr fontId="4" type="noConversion"/>
  </si>
  <si>
    <t>버지니카</t>
    <phoneticPr fontId="4" type="noConversion"/>
  </si>
  <si>
    <t>odds에 log 씌운 값을 로짓(logit)이라함</t>
    <phoneticPr fontId="4" type="noConversion"/>
  </si>
  <si>
    <t>로짓벡터</t>
    <phoneticPr fontId="4" type="noConversion"/>
  </si>
  <si>
    <t>로짓벡터는 모델이 각 클래스(카테고리)에 대해 계산한 점수</t>
    <phoneticPr fontId="4" type="noConversion"/>
  </si>
  <si>
    <t>로짓벡터에서 다시 시그모이드 함수 적용</t>
    <phoneticPr fontId="4" type="noConversion"/>
  </si>
  <si>
    <r>
      <t>Odds'는 </t>
    </r>
    <r>
      <rPr>
        <sz val="11"/>
        <color theme="1"/>
        <rFont val="맑은 고딕"/>
        <family val="2"/>
        <charset val="129"/>
        <scheme val="minor"/>
      </rPr>
      <t>어떤 사건이 발생할 가능성이나 확률</t>
    </r>
  </si>
  <si>
    <t>소프트맥스 함수 정의</t>
    <phoneticPr fontId="4" type="noConversion"/>
  </si>
  <si>
    <t>로짓벡터에 대해 지수함수 적용</t>
    <phoneticPr fontId="4" type="noConversion"/>
  </si>
  <si>
    <t>합계</t>
    <phoneticPr fontId="4" type="noConversion"/>
  </si>
  <si>
    <t>각 클래스에 대한 소프트맥스 확률 계산</t>
    <phoneticPr fontId="4" type="noConversion"/>
  </si>
  <si>
    <t>model=Sequential()</t>
  </si>
  <si>
    <r>
      <t>model.add(Dense(</t>
    </r>
    <r>
      <rPr>
        <sz val="11"/>
        <color rgb="FF098658"/>
        <rFont val="Consolas"/>
        <family val="3"/>
      </rPr>
      <t>12</t>
    </r>
    <r>
      <rPr>
        <sz val="11"/>
        <color rgb="FF000000"/>
        <rFont val="Consolas"/>
        <family val="3"/>
      </rPr>
      <t>, input_dim=4,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</si>
  <si>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model.add(Dense(8,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</si>
  <si>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model.add(Dense(3</t>
    </r>
    <r>
      <rPr>
        <sz val="11"/>
        <color rgb="FF098658"/>
        <rFont val="Consolas"/>
        <family val="3"/>
      </rPr>
      <t>, activation='sigmoid'))</t>
    </r>
    <r>
      <rPr>
        <sz val="11"/>
        <color rgb="FF000000"/>
        <rFont val="Consolas"/>
        <family val="3"/>
      </rPr>
      <t/>
    </r>
  </si>
  <si>
    <r>
      <t>model.fit(X,y, epochs=</t>
    </r>
    <r>
      <rPr>
        <sz val="11"/>
        <color rgb="FF098658"/>
        <rFont val="Consolas"/>
        <family val="3"/>
      </rPr>
      <t>5</t>
    </r>
    <r>
      <rPr>
        <sz val="11"/>
        <color rgb="FF000000"/>
        <rFont val="Consolas"/>
        <family val="3"/>
      </rPr>
      <t>)</t>
    </r>
  </si>
  <si>
    <t>IRIS데이터에서</t>
    <phoneticPr fontId="4" type="noConversion"/>
  </si>
  <si>
    <t>파라미터 수</t>
    <phoneticPr fontId="4" type="noConversion"/>
  </si>
  <si>
    <t>input = 4</t>
    <phoneticPr fontId="4" type="noConversion"/>
  </si>
  <si>
    <t>1층</t>
    <phoneticPr fontId="4" type="noConversion"/>
  </si>
  <si>
    <t>2층</t>
    <phoneticPr fontId="4" type="noConversion"/>
  </si>
  <si>
    <t>3층</t>
    <phoneticPr fontId="4" type="noConversion"/>
  </si>
  <si>
    <t>3 이면서 출력층</t>
    <phoneticPr fontId="4" type="noConversion"/>
  </si>
  <si>
    <t>옵티마이저1층</t>
    <phoneticPr fontId="4" type="noConversion"/>
  </si>
  <si>
    <t>옵티마이저2층</t>
    <phoneticPr fontId="4" type="noConversion"/>
  </si>
  <si>
    <t>역전파</t>
    <phoneticPr fontId="4" type="noConversion"/>
  </si>
  <si>
    <t>옵티마이저(역전파 =&gt; 역순으로 모든 파라미터를 최적화)</t>
    <phoneticPr fontId="4" type="noConversion"/>
  </si>
  <si>
    <t>총계</t>
    <phoneticPr fontId="4" type="noConversion"/>
  </si>
  <si>
    <t>이러한 형태로</t>
    <phoneticPr fontId="4" type="noConversion"/>
  </si>
  <si>
    <t>INPUT개수</t>
    <phoneticPr fontId="4" type="noConversion"/>
  </si>
  <si>
    <t>Dense층 units</t>
    <phoneticPr fontId="4" type="noConversion"/>
  </si>
  <si>
    <t>+</t>
    <phoneticPr fontId="4" type="noConversion"/>
  </si>
  <si>
    <t>Dense층</t>
    <phoneticPr fontId="4" type="noConversion"/>
  </si>
  <si>
    <t>Bias 계산</t>
    <phoneticPr fontId="4" type="noConversion"/>
  </si>
  <si>
    <t>(4*12)+12</t>
    <phoneticPr fontId="4" type="noConversion"/>
  </si>
  <si>
    <t>12*8 + 8</t>
    <phoneticPr fontId="4" type="noConversion"/>
  </si>
  <si>
    <r>
      <t>model.compile(loss=</t>
    </r>
    <r>
      <rPr>
        <sz val="11"/>
        <color rgb="FFA31515"/>
        <rFont val="Consolas"/>
        <family val="3"/>
      </rPr>
      <t>'categorical_crossentropy'</t>
    </r>
    <r>
      <rPr>
        <sz val="11"/>
        <color rgb="FF000000"/>
        <rFont val="Consolas"/>
        <family val="3"/>
      </rPr>
      <t>, optimizer=</t>
    </r>
    <r>
      <rPr>
        <sz val="11"/>
        <color rgb="FFA31515"/>
        <rFont val="Consolas"/>
        <family val="3"/>
      </rPr>
      <t>'adam'</t>
    </r>
    <r>
      <rPr>
        <sz val="11"/>
        <color rgb="FF000000"/>
        <rFont val="Consolas"/>
        <family val="3"/>
      </rPr>
      <t>, metrics=[</t>
    </r>
    <r>
      <rPr>
        <sz val="11"/>
        <color rgb="FFA31515"/>
        <rFont val="Consolas"/>
        <family val="3"/>
      </rPr>
      <t>'accuracy']</t>
    </r>
    <r>
      <rPr>
        <sz val="11"/>
        <color rgb="FF000000"/>
        <rFont val="Consolas"/>
        <family val="3"/>
      </rPr>
      <t>)</t>
    </r>
    <phoneticPr fontId="4" type="noConversion"/>
  </si>
  <si>
    <t>데이터 점검</t>
    <phoneticPr fontId="4" type="noConversion"/>
  </si>
  <si>
    <t>size</t>
    <phoneticPr fontId="4" type="noConversion"/>
  </si>
  <si>
    <t>train</t>
    <phoneticPr fontId="4" type="noConversion"/>
  </si>
  <si>
    <t>test</t>
    <phoneticPr fontId="4" type="noConversion"/>
  </si>
  <si>
    <t>원핫인코딩 필요</t>
    <phoneticPr fontId="4" type="noConversion"/>
  </si>
  <si>
    <t>1차원화</t>
    <phoneticPr fontId="4" type="noConversion"/>
  </si>
  <si>
    <t>784개</t>
    <phoneticPr fontId="4" type="noConversion"/>
  </si>
  <si>
    <t>모델 설계</t>
    <phoneticPr fontId="4" type="noConversion"/>
  </si>
  <si>
    <t>파라미터 수</t>
  </si>
  <si>
    <t>3*3*1</t>
    <phoneticPr fontId="4" type="noConversion"/>
  </si>
  <si>
    <t># BIAS 사용 X</t>
    <phoneticPr fontId="4" type="noConversion"/>
  </si>
  <si>
    <t>CONV용 파라미터 수</t>
    <phoneticPr fontId="4" type="noConversion"/>
  </si>
  <si>
    <t>총 파라미터 수</t>
    <phoneticPr fontId="4" type="noConversion"/>
  </si>
  <si>
    <t>BIAS 제외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</si>
</sst>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Calibri"/>
      <family val="2"/>
    </font>
    <font>
      <sz val="18"/>
      <color rgb="FF504B4B"/>
      <name val="Arial"/>
      <family val="2"/>
    </font>
    <font>
      <sz val="11"/>
      <color rgb="FFFF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70AD47"/>
      <name val="Malgun Gothic"/>
      <family val="3"/>
      <charset val="129"/>
    </font>
    <font>
      <sz val="11"/>
      <color rgb="FF4472C4"/>
      <name val="Malgun Gothic"/>
      <family val="3"/>
      <charset val="129"/>
    </font>
    <font>
      <b/>
      <i/>
      <sz val="10"/>
      <color theme="1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rgb="FF001D35"/>
      <name val="Arial"/>
      <family val="2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Consolas"/>
      <family val="3"/>
    </font>
    <font>
      <sz val="11"/>
      <color rgb="FF098658"/>
      <name val="Consolas"/>
      <family val="3"/>
    </font>
    <font>
      <sz val="11"/>
      <color rgb="FFA31515"/>
      <name val="Consolas"/>
      <family val="3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2" fillId="16" borderId="0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vertical="center" wrapText="1"/>
    </xf>
    <xf numFmtId="0" fontId="2" fillId="18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3" borderId="0" xfId="0" applyFont="1" applyFill="1" applyAlignment="1">
      <alignment wrapText="1"/>
    </xf>
    <xf numFmtId="0" fontId="2" fillId="3" borderId="0" xfId="0" applyFont="1" applyFill="1">
      <alignment vertical="center"/>
    </xf>
    <xf numFmtId="0" fontId="2" fillId="0" borderId="0" xfId="0" applyFont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wrapText="1"/>
    </xf>
    <xf numFmtId="0" fontId="2" fillId="21" borderId="0" xfId="0" applyFont="1" applyFill="1" applyAlignment="1">
      <alignment horizontal="center" wrapText="1"/>
    </xf>
    <xf numFmtId="0" fontId="2" fillId="20" borderId="0" xfId="0" applyFont="1" applyFill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1" fillId="2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2" fillId="0" borderId="16" xfId="0" applyFont="1" applyBorder="1">
      <alignment vertical="center"/>
    </xf>
    <xf numFmtId="0" fontId="12" fillId="0" borderId="31" xfId="0" applyFont="1" applyBorder="1">
      <alignment vertical="center"/>
    </xf>
    <xf numFmtId="0" fontId="12" fillId="22" borderId="31" xfId="0" applyFont="1" applyFill="1" applyBorder="1">
      <alignment vertical="center"/>
    </xf>
    <xf numFmtId="0" fontId="12" fillId="0" borderId="17" xfId="0" applyFont="1" applyBorder="1">
      <alignment vertical="center"/>
    </xf>
    <xf numFmtId="0" fontId="0" fillId="0" borderId="31" xfId="0" applyBorder="1">
      <alignment vertical="center"/>
    </xf>
    <xf numFmtId="0" fontId="12" fillId="23" borderId="16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12" fillId="0" borderId="17" xfId="0" applyFont="1" applyFill="1" applyBorder="1">
      <alignment vertical="center"/>
    </xf>
    <xf numFmtId="0" fontId="0" fillId="0" borderId="31" xfId="0" applyBorder="1" applyAlignment="1">
      <alignment horizontal="center" vertical="center"/>
    </xf>
    <xf numFmtId="0" fontId="12" fillId="24" borderId="16" xfId="0" applyFont="1" applyFill="1" applyBorder="1" applyAlignment="1">
      <alignment horizontal="center" vertical="center"/>
    </xf>
    <xf numFmtId="0" fontId="13" fillId="24" borderId="17" xfId="0" applyFont="1" applyFill="1" applyBorder="1" applyAlignment="1">
      <alignment horizontal="center" vertical="center"/>
    </xf>
    <xf numFmtId="0" fontId="6" fillId="22" borderId="0" xfId="0" applyFont="1" applyFill="1">
      <alignment vertical="center"/>
    </xf>
    <xf numFmtId="0" fontId="6" fillId="22" borderId="31" xfId="0" applyFont="1" applyFill="1" applyBorder="1">
      <alignment vertical="center"/>
    </xf>
    <xf numFmtId="0" fontId="14" fillId="22" borderId="31" xfId="0" applyFont="1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Border="1" applyAlignment="1">
      <alignment horizontal="center" vertical="center"/>
    </xf>
    <xf numFmtId="0" fontId="19" fillId="0" borderId="0" xfId="0" applyFont="1">
      <alignment vertical="center"/>
    </xf>
    <xf numFmtId="0" fontId="0" fillId="26" borderId="0" xfId="0" applyFill="1">
      <alignment vertical="center"/>
    </xf>
    <xf numFmtId="0" fontId="22" fillId="0" borderId="0" xfId="1" applyFont="1" applyAlignment="1">
      <alignment vertical="center"/>
    </xf>
    <xf numFmtId="0" fontId="0" fillId="0" borderId="0" xfId="0" applyFill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0" fillId="0" borderId="8" xfId="0" applyFill="1" applyBorder="1">
      <alignment vertical="center"/>
    </xf>
    <xf numFmtId="0" fontId="6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7">
    <cellStyle name="쉼표 [0] 2" xfId="5" xr:uid="{991053DA-B7BD-41DD-B6A5-47B51AEBDAA3}"/>
    <cellStyle name="표준" xfId="0" builtinId="0"/>
    <cellStyle name="표준 2" xfId="3" xr:uid="{27CF364D-A263-4451-AE4A-795ED20B3A24}"/>
    <cellStyle name="표준 3" xfId="4" xr:uid="{14AC00EE-A8FC-4C38-AA75-22314950AAFF}"/>
    <cellStyle name="표준 4" xfId="6" xr:uid="{26656F80-4CED-46ED-A882-002C6E40E432}"/>
    <cellStyle name="표준 5" xfId="1" xr:uid="{0407BB2B-E580-4AA1-9271-48B52090480E}"/>
    <cellStyle name="하이퍼링크 2" xfId="2" xr:uid="{4A2E69D7-C9B3-48E4-B0A7-739958FC9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정규분포!$C$2:$C$62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9-4E0F-A47F-565547C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8959"/>
        <c:axId val="227549375"/>
      </c:scatterChart>
      <c:valAx>
        <c:axId val="2275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9375"/>
        <c:crosses val="autoZero"/>
        <c:crossBetween val="midCat"/>
      </c:valAx>
      <c:valAx>
        <c:axId val="227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정규분포!$B$1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E-4C8B-BCC5-3714726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6927"/>
        <c:axId val="225726511"/>
      </c:scatterChart>
      <c:valAx>
        <c:axId val="225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511"/>
        <c:crosses val="autoZero"/>
        <c:crossBetween val="midCat"/>
      </c:valAx>
      <c:valAx>
        <c:axId val="225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ML개념_회귀!$B$3:$B$6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ML개념_회귀!$C$3:$C$6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11D-A77E-E3FC54F6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1727"/>
        <c:axId val="1159102975"/>
      </c:scatterChart>
      <c:valAx>
        <c:axId val="11591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2975"/>
        <c:crosses val="autoZero"/>
        <c:crossBetween val="midCat"/>
      </c:valAx>
      <c:valAx>
        <c:axId val="11591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relu</a:t>
            </a:r>
            <a:r>
              <a:rPr lang="en-US" altLang="ko-KR" baseline="0"/>
              <a:t> </a:t>
            </a:r>
            <a:r>
              <a:rPr lang="ko-KR" altLang="en-US" baseline="0"/>
              <a:t>함수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활성화함수!$C$5:$C$17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6B5-8217-081E817C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3200"/>
        <c:axId val="153613616"/>
      </c:scatterChart>
      <c:valAx>
        <c:axId val="1536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616"/>
        <c:crosses val="autoZero"/>
        <c:crossBetween val="midCat"/>
      </c:valAx>
      <c:valAx>
        <c:axId val="1536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활성화함수!$B$22:$B$34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활성화함수!$C$22:$C$34</c:f>
              <c:numCache>
                <c:formatCode>General</c:formatCode>
                <c:ptCount val="13"/>
                <c:pt idx="0">
                  <c:v>-0.99505475368673058</c:v>
                </c:pt>
                <c:pt idx="1">
                  <c:v>-0.98661429815143042</c:v>
                </c:pt>
                <c:pt idx="2">
                  <c:v>-0.96402758007581701</c:v>
                </c:pt>
                <c:pt idx="3">
                  <c:v>-0.9051482536448664</c:v>
                </c:pt>
                <c:pt idx="4">
                  <c:v>-0.76159415595576485</c:v>
                </c:pt>
                <c:pt idx="5">
                  <c:v>-0.46211715726000979</c:v>
                </c:pt>
                <c:pt idx="6">
                  <c:v>0</c:v>
                </c:pt>
                <c:pt idx="7">
                  <c:v>0.46211715726000979</c:v>
                </c:pt>
                <c:pt idx="8">
                  <c:v>0.76159415595576485</c:v>
                </c:pt>
                <c:pt idx="9">
                  <c:v>0.9051482536448664</c:v>
                </c:pt>
                <c:pt idx="10">
                  <c:v>0.96402758007581701</c:v>
                </c:pt>
                <c:pt idx="11">
                  <c:v>0.98661429815143042</c:v>
                </c:pt>
                <c:pt idx="12">
                  <c:v>0.99505475368673058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4-4037-B9C9-4BE43B6C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6016"/>
        <c:axId val="2082558512"/>
      </c:scatterChart>
      <c:valAx>
        <c:axId val="20825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8512"/>
        <c:crosses val="autoZero"/>
        <c:crossBetween val="midCat"/>
      </c:valAx>
      <c:valAx>
        <c:axId val="2082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활성화함수!$B$39:$B$63</c:f>
              <c:numCache>
                <c:formatCode>General</c:formatCode>
                <c:ptCount val="25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-10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-10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-10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-10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</c:numCache>
            </c:numRef>
          </c:xVal>
          <c:yVal>
            <c:numRef>
              <c:f>활성화함수!$C$39:$C$63</c:f>
              <c:numCache>
                <c:formatCode>General</c:formatCode>
                <c:ptCount val="25"/>
                <c:pt idx="0">
                  <c:v>4.5398899216870535E-5</c:v>
                </c:pt>
                <c:pt idx="1">
                  <c:v>1.2340218972333965E-4</c:v>
                </c:pt>
                <c:pt idx="2">
                  <c:v>3.3540637289566238E-4</c:v>
                </c:pt>
                <c:pt idx="3">
                  <c:v>9.1146645377420147E-4</c:v>
                </c:pt>
                <c:pt idx="4">
                  <c:v>2.4756851377303571E-3</c:v>
                </c:pt>
                <c:pt idx="5">
                  <c:v>4.5398899216870535E-5</c:v>
                </c:pt>
                <c:pt idx="6">
                  <c:v>6.7153484891179669E-3</c:v>
                </c:pt>
                <c:pt idx="7">
                  <c:v>1.8149927917809779E-2</c:v>
                </c:pt>
                <c:pt idx="8">
                  <c:v>4.8587351573741958E-2</c:v>
                </c:pt>
                <c:pt idx="9">
                  <c:v>0.1269280110429726</c:v>
                </c:pt>
                <c:pt idx="10">
                  <c:v>4.5398899216870535E-5</c:v>
                </c:pt>
                <c:pt idx="11">
                  <c:v>0.31326168751822286</c:v>
                </c:pt>
                <c:pt idx="12">
                  <c:v>0.69314718055994529</c:v>
                </c:pt>
                <c:pt idx="13">
                  <c:v>1.3132616875182228</c:v>
                </c:pt>
                <c:pt idx="14">
                  <c:v>2.1269280110429727</c:v>
                </c:pt>
                <c:pt idx="15">
                  <c:v>4.5398899216870535E-5</c:v>
                </c:pt>
                <c:pt idx="16">
                  <c:v>3.0485873515737421</c:v>
                </c:pt>
                <c:pt idx="17">
                  <c:v>4.0181499279178094</c:v>
                </c:pt>
                <c:pt idx="18">
                  <c:v>5.0067153484891183</c:v>
                </c:pt>
                <c:pt idx="19">
                  <c:v>6.0024756851377301</c:v>
                </c:pt>
                <c:pt idx="20">
                  <c:v>4.5398899216870535E-5</c:v>
                </c:pt>
                <c:pt idx="21">
                  <c:v>7.0009114664537737</c:v>
                </c:pt>
                <c:pt idx="22">
                  <c:v>8.000335406372896</c:v>
                </c:pt>
                <c:pt idx="23">
                  <c:v>9.0001234021897236</c:v>
                </c:pt>
                <c:pt idx="24">
                  <c:v>10.000045398899218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D-4D27-BBE6-3BB4F3D2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5664"/>
        <c:axId val="152996080"/>
      </c:scatterChart>
      <c:valAx>
        <c:axId val="152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6080"/>
        <c:crosses val="autoZero"/>
        <c:crossBetween val="midCat"/>
      </c:valAx>
      <c:valAx>
        <c:axId val="152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5.png"/><Relationship Id="rId5" Type="http://schemas.openxmlformats.org/officeDocument/2006/relationships/chart" Target="../charts/chart9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85725</xdr:rowOff>
    </xdr:from>
    <xdr:to>
      <xdr:col>15</xdr:col>
      <xdr:colOff>457200</xdr:colOff>
      <xdr:row>3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F434BF42-C2A6-4D62-BD96-A57D3FC53B9F}"/>
            </a:ext>
          </a:extLst>
        </xdr:cNvPr>
        <xdr:cNvCxnSpPr/>
      </xdr:nvCxnSpPr>
      <xdr:spPr>
        <a:xfrm>
          <a:off x="7143750" y="714375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4</xdr:row>
      <xdr:rowOff>114300</xdr:rowOff>
    </xdr:from>
    <xdr:to>
      <xdr:col>15</xdr:col>
      <xdr:colOff>447675</xdr:colOff>
      <xdr:row>4</xdr:row>
      <xdr:rowOff>123825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E7D4E1B-C964-4C04-AAEF-9255A2FBE285}"/>
            </a:ext>
          </a:extLst>
        </xdr:cNvPr>
        <xdr:cNvCxnSpPr/>
      </xdr:nvCxnSpPr>
      <xdr:spPr>
        <a:xfrm>
          <a:off x="7134225" y="95250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5</xdr:row>
      <xdr:rowOff>114300</xdr:rowOff>
    </xdr:from>
    <xdr:to>
      <xdr:col>15</xdr:col>
      <xdr:colOff>457200</xdr:colOff>
      <xdr:row>5</xdr:row>
      <xdr:rowOff>123825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32110E65-4169-4EB4-AA19-FA65233CB159}"/>
            </a:ext>
          </a:extLst>
        </xdr:cNvPr>
        <xdr:cNvCxnSpPr/>
      </xdr:nvCxnSpPr>
      <xdr:spPr>
        <a:xfrm>
          <a:off x="7143750" y="116205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4</xdr:row>
      <xdr:rowOff>123825</xdr:rowOff>
    </xdr:from>
    <xdr:to>
      <xdr:col>17</xdr:col>
      <xdr:colOff>180975</xdr:colOff>
      <xdr:row>5</xdr:row>
      <xdr:rowOff>180975</xdr:rowOff>
    </xdr:to>
    <xdr:sp macro="" textlink="">
      <xdr:nvSpPr>
        <xdr:cNvPr id="12" name="원호 11">
          <a:extLst>
            <a:ext uri="{FF2B5EF4-FFF2-40B4-BE49-F238E27FC236}">
              <a16:creationId xmlns:a16="http://schemas.microsoft.com/office/drawing/2014/main" id="{01A33966-42AA-43F7-9432-9E123D28192E}"/>
            </a:ext>
          </a:extLst>
        </xdr:cNvPr>
        <xdr:cNvSpPr/>
      </xdr:nvSpPr>
      <xdr:spPr>
        <a:xfrm>
          <a:off x="11687175" y="96202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</xdr:colOff>
      <xdr:row>3</xdr:row>
      <xdr:rowOff>123825</xdr:rowOff>
    </xdr:from>
    <xdr:to>
      <xdr:col>17</xdr:col>
      <xdr:colOff>171450</xdr:colOff>
      <xdr:row>4</xdr:row>
      <xdr:rowOff>180975</xdr:rowOff>
    </xdr:to>
    <xdr:sp macro="" textlink="">
      <xdr:nvSpPr>
        <xdr:cNvPr id="13" name="원호 12">
          <a:extLst>
            <a:ext uri="{FF2B5EF4-FFF2-40B4-BE49-F238E27FC236}">
              <a16:creationId xmlns:a16="http://schemas.microsoft.com/office/drawing/2014/main" id="{3232C278-70B4-48E9-AB4F-24070D406E45}"/>
            </a:ext>
          </a:extLst>
        </xdr:cNvPr>
        <xdr:cNvSpPr/>
      </xdr:nvSpPr>
      <xdr:spPr>
        <a:xfrm>
          <a:off x="11677650" y="75247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0</xdr:colOff>
      <xdr:row>3</xdr:row>
      <xdr:rowOff>28575</xdr:rowOff>
    </xdr:from>
    <xdr:to>
      <xdr:col>20</xdr:col>
      <xdr:colOff>9525</xdr:colOff>
      <xdr:row>6</xdr:row>
      <xdr:rowOff>152400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B45C2AF-0AE1-4A27-A61A-9333A6F00697}"/>
            </a:ext>
          </a:extLst>
        </xdr:cNvPr>
        <xdr:cNvCxnSpPr/>
      </xdr:nvCxnSpPr>
      <xdr:spPr>
        <a:xfrm flipH="1" flipV="1">
          <a:off x="13716000" y="657225"/>
          <a:ext cx="9525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657225</xdr:colOff>
      <xdr:row>22</xdr:row>
      <xdr:rowOff>0</xdr:rowOff>
    </xdr:from>
    <xdr:to>
      <xdr:col>3</xdr:col>
      <xdr:colOff>514350</xdr:colOff>
      <xdr:row>24</xdr:row>
      <xdr:rowOff>95250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FDE223D9-D48C-4019-AEA0-07F568960477}"/>
            </a:ext>
          </a:extLst>
        </xdr:cNvPr>
        <xdr:cNvSpPr/>
      </xdr:nvSpPr>
      <xdr:spPr>
        <a:xfrm>
          <a:off x="2028825" y="46101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X1</a:t>
          </a:r>
          <a:endParaRPr lang="ko-KR" altLang="en-US" sz="1400"/>
        </a:p>
      </xdr:txBody>
    </xdr:sp>
    <xdr:clientData/>
  </xdr:twoCellAnchor>
  <xdr:twoCellAnchor>
    <xdr:from>
      <xdr:col>2</xdr:col>
      <xdr:colOff>657225</xdr:colOff>
      <xdr:row>25</xdr:row>
      <xdr:rowOff>114300</xdr:rowOff>
    </xdr:from>
    <xdr:to>
      <xdr:col>3</xdr:col>
      <xdr:colOff>514350</xdr:colOff>
      <xdr:row>28</xdr:row>
      <xdr:rowOff>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4B5BB6F4-D5E1-4984-9926-8A38D09E8005}"/>
            </a:ext>
          </a:extLst>
        </xdr:cNvPr>
        <xdr:cNvSpPr/>
      </xdr:nvSpPr>
      <xdr:spPr>
        <a:xfrm>
          <a:off x="2028825" y="53530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X2</a:t>
          </a:r>
          <a:endParaRPr lang="ko-KR" altLang="ko-KR" sz="1400">
            <a:effectLst/>
          </a:endParaRPr>
        </a:p>
      </xdr:txBody>
    </xdr:sp>
    <xdr:clientData/>
  </xdr:twoCellAnchor>
  <xdr:twoCellAnchor>
    <xdr:from>
      <xdr:col>2</xdr:col>
      <xdr:colOff>657225</xdr:colOff>
      <xdr:row>29</xdr:row>
      <xdr:rowOff>95250</xdr:rowOff>
    </xdr:from>
    <xdr:to>
      <xdr:col>3</xdr:col>
      <xdr:colOff>514350</xdr:colOff>
      <xdr:row>31</xdr:row>
      <xdr:rowOff>190500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FAA0FB09-B076-49CE-9553-49A55372A477}"/>
            </a:ext>
          </a:extLst>
        </xdr:cNvPr>
        <xdr:cNvSpPr/>
      </xdr:nvSpPr>
      <xdr:spPr>
        <a:xfrm>
          <a:off x="2028825" y="61722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x3</a:t>
          </a:r>
          <a:endParaRPr lang="ko-KR" altLang="ko-KR" sz="1400">
            <a:effectLst/>
          </a:endParaRPr>
        </a:p>
        <a:p>
          <a:pPr algn="l"/>
          <a:endParaRPr lang="ko-KR" altLang="en-US" sz="1400"/>
        </a:p>
      </xdr:txBody>
    </xdr:sp>
    <xdr:clientData/>
  </xdr:twoCellAnchor>
  <xdr:twoCellAnchor>
    <xdr:from>
      <xdr:col>2</xdr:col>
      <xdr:colOff>657225</xdr:colOff>
      <xdr:row>33</xdr:row>
      <xdr:rowOff>152400</xdr:rowOff>
    </xdr:from>
    <xdr:to>
      <xdr:col>3</xdr:col>
      <xdr:colOff>514350</xdr:colOff>
      <xdr:row>36</xdr:row>
      <xdr:rowOff>38100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85CA5629-9EBF-4DFA-B2DB-FF0C89C03908}"/>
            </a:ext>
          </a:extLst>
        </xdr:cNvPr>
        <xdr:cNvSpPr/>
      </xdr:nvSpPr>
      <xdr:spPr>
        <a:xfrm>
          <a:off x="2028825" y="70675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600"/>
            <a:t>x4</a:t>
          </a:r>
          <a:endParaRPr lang="ko-KR" altLang="en-US" sz="1600"/>
        </a:p>
      </xdr:txBody>
    </xdr:sp>
    <xdr:clientData/>
  </xdr:twoCellAnchor>
  <xdr:twoCellAnchor>
    <xdr:from>
      <xdr:col>5</xdr:col>
      <xdr:colOff>514350</xdr:colOff>
      <xdr:row>18</xdr:row>
      <xdr:rowOff>38100</xdr:rowOff>
    </xdr:from>
    <xdr:to>
      <xdr:col>6</xdr:col>
      <xdr:colOff>523875</xdr:colOff>
      <xdr:row>39</xdr:row>
      <xdr:rowOff>142875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68735E9-DBA0-4241-9772-0C39C21FD91F}"/>
            </a:ext>
          </a:extLst>
        </xdr:cNvPr>
        <xdr:cNvSpPr/>
      </xdr:nvSpPr>
      <xdr:spPr>
        <a:xfrm>
          <a:off x="3943350" y="3810000"/>
          <a:ext cx="695325" cy="45053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542925</xdr:colOff>
      <xdr:row>21</xdr:row>
      <xdr:rowOff>57150</xdr:rowOff>
    </xdr:from>
    <xdr:to>
      <xdr:col>9</xdr:col>
      <xdr:colOff>552450</xdr:colOff>
      <xdr:row>35</xdr:row>
      <xdr:rowOff>76200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DFA9E9AA-1C0D-4CED-AC9D-975E23D08008}"/>
            </a:ext>
          </a:extLst>
        </xdr:cNvPr>
        <xdr:cNvSpPr/>
      </xdr:nvSpPr>
      <xdr:spPr>
        <a:xfrm>
          <a:off x="6029325" y="4457700"/>
          <a:ext cx="695325" cy="2952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190500</xdr:colOff>
      <xdr:row>23</xdr:row>
      <xdr:rowOff>190501</xdr:rowOff>
    </xdr:from>
    <xdr:to>
      <xdr:col>12</xdr:col>
      <xdr:colOff>200025</xdr:colOff>
      <xdr:row>32</xdr:row>
      <xdr:rowOff>95251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74B1FB9-2206-40AC-9398-C6CB8F61C704}"/>
            </a:ext>
          </a:extLst>
        </xdr:cNvPr>
        <xdr:cNvSpPr/>
      </xdr:nvSpPr>
      <xdr:spPr>
        <a:xfrm>
          <a:off x="7734300" y="5010151"/>
          <a:ext cx="695325" cy="17907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85725</xdr:colOff>
      <xdr:row>39</xdr:row>
      <xdr:rowOff>19050</xdr:rowOff>
    </xdr:from>
    <xdr:to>
      <xdr:col>5</xdr:col>
      <xdr:colOff>161925</xdr:colOff>
      <xdr:row>42</xdr:row>
      <xdr:rowOff>38100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54F8F8D7-B075-4028-82F9-6F87C434BC27}"/>
            </a:ext>
          </a:extLst>
        </xdr:cNvPr>
        <xdr:cNvSpPr/>
      </xdr:nvSpPr>
      <xdr:spPr>
        <a:xfrm>
          <a:off x="2914650" y="8191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18</xdr:row>
      <xdr:rowOff>200025</xdr:rowOff>
    </xdr:from>
    <xdr:to>
      <xdr:col>6</xdr:col>
      <xdr:colOff>400050</xdr:colOff>
      <xdr:row>21</xdr:row>
      <xdr:rowOff>57150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5FE29F66-E1D5-4574-A756-A8C119152BCD}"/>
            </a:ext>
          </a:extLst>
        </xdr:cNvPr>
        <xdr:cNvSpPr/>
      </xdr:nvSpPr>
      <xdr:spPr>
        <a:xfrm>
          <a:off x="4095750" y="39719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21</xdr:row>
      <xdr:rowOff>180975</xdr:rowOff>
    </xdr:from>
    <xdr:to>
      <xdr:col>6</xdr:col>
      <xdr:colOff>400050</xdr:colOff>
      <xdr:row>24</xdr:row>
      <xdr:rowOff>38100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AD3ADDDA-8507-43EE-9941-67ACCFCA281D}"/>
            </a:ext>
          </a:extLst>
        </xdr:cNvPr>
        <xdr:cNvSpPr/>
      </xdr:nvSpPr>
      <xdr:spPr>
        <a:xfrm>
          <a:off x="4095750" y="45815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24</xdr:row>
      <xdr:rowOff>161925</xdr:rowOff>
    </xdr:from>
    <xdr:to>
      <xdr:col>6</xdr:col>
      <xdr:colOff>400050</xdr:colOff>
      <xdr:row>27</xdr:row>
      <xdr:rowOff>19050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9561FE1B-6AF8-46B9-BEDF-8EBC3D762104}"/>
            </a:ext>
          </a:extLst>
        </xdr:cNvPr>
        <xdr:cNvSpPr/>
      </xdr:nvSpPr>
      <xdr:spPr>
        <a:xfrm>
          <a:off x="4095750" y="51911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36</xdr:row>
      <xdr:rowOff>123825</xdr:rowOff>
    </xdr:from>
    <xdr:to>
      <xdr:col>6</xdr:col>
      <xdr:colOff>400050</xdr:colOff>
      <xdr:row>38</xdr:row>
      <xdr:rowOff>190500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172B959E-1A33-4E02-9E14-79F58AF1FBAC}"/>
            </a:ext>
          </a:extLst>
        </xdr:cNvPr>
        <xdr:cNvSpPr/>
      </xdr:nvSpPr>
      <xdr:spPr>
        <a:xfrm>
          <a:off x="4095750" y="76676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21</xdr:row>
      <xdr:rowOff>190500</xdr:rowOff>
    </xdr:from>
    <xdr:to>
      <xdr:col>9</xdr:col>
      <xdr:colOff>400050</xdr:colOff>
      <xdr:row>24</xdr:row>
      <xdr:rowOff>47625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BA344B93-9FA5-4EA5-A7A8-D6E6CA59BF97}"/>
            </a:ext>
          </a:extLst>
        </xdr:cNvPr>
        <xdr:cNvSpPr/>
      </xdr:nvSpPr>
      <xdr:spPr>
        <a:xfrm>
          <a:off x="6153150" y="45910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24</xdr:row>
      <xdr:rowOff>180975</xdr:rowOff>
    </xdr:from>
    <xdr:to>
      <xdr:col>9</xdr:col>
      <xdr:colOff>400050</xdr:colOff>
      <xdr:row>27</xdr:row>
      <xdr:rowOff>38100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95104A2-23CF-4BA5-9E86-8A272D0DE199}"/>
            </a:ext>
          </a:extLst>
        </xdr:cNvPr>
        <xdr:cNvSpPr/>
      </xdr:nvSpPr>
      <xdr:spPr>
        <a:xfrm>
          <a:off x="6153150" y="521017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32</xdr:row>
      <xdr:rowOff>57150</xdr:rowOff>
    </xdr:from>
    <xdr:to>
      <xdr:col>9</xdr:col>
      <xdr:colOff>400050</xdr:colOff>
      <xdr:row>34</xdr:row>
      <xdr:rowOff>123825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3D05F768-EBCD-4C84-821A-A52C57652B79}"/>
            </a:ext>
          </a:extLst>
        </xdr:cNvPr>
        <xdr:cNvSpPr/>
      </xdr:nvSpPr>
      <xdr:spPr>
        <a:xfrm>
          <a:off x="6153150" y="67627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24</xdr:row>
      <xdr:rowOff>38100</xdr:rowOff>
    </xdr:from>
    <xdr:to>
      <xdr:col>12</xdr:col>
      <xdr:colOff>38100</xdr:colOff>
      <xdr:row>26</xdr:row>
      <xdr:rowOff>104775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203B6A5D-BC6D-42FB-8C1D-8740C0188A88}"/>
            </a:ext>
          </a:extLst>
        </xdr:cNvPr>
        <xdr:cNvSpPr/>
      </xdr:nvSpPr>
      <xdr:spPr>
        <a:xfrm>
          <a:off x="7848600" y="50673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26</xdr:row>
      <xdr:rowOff>200025</xdr:rowOff>
    </xdr:from>
    <xdr:to>
      <xdr:col>12</xdr:col>
      <xdr:colOff>38100</xdr:colOff>
      <xdr:row>29</xdr:row>
      <xdr:rowOff>57150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88C98541-A8BD-4464-B4FA-2A553962C77F}"/>
            </a:ext>
          </a:extLst>
        </xdr:cNvPr>
        <xdr:cNvSpPr/>
      </xdr:nvSpPr>
      <xdr:spPr>
        <a:xfrm>
          <a:off x="7848600" y="56483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30</xdr:row>
      <xdr:rowOff>0</xdr:rowOff>
    </xdr:from>
    <xdr:to>
      <xdr:col>12</xdr:col>
      <xdr:colOff>38100</xdr:colOff>
      <xdr:row>32</xdr:row>
      <xdr:rowOff>66675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A145AFD5-A466-4951-8E0A-B40A5B15A903}"/>
            </a:ext>
          </a:extLst>
        </xdr:cNvPr>
        <xdr:cNvSpPr/>
      </xdr:nvSpPr>
      <xdr:spPr>
        <a:xfrm>
          <a:off x="7848600" y="62865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466725</xdr:colOff>
      <xdr:row>16</xdr:row>
      <xdr:rowOff>133350</xdr:rowOff>
    </xdr:from>
    <xdr:ext cx="832728" cy="57765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D665530-665F-4406-815A-8F84223F78E4}"/>
            </a:ext>
          </a:extLst>
        </xdr:cNvPr>
        <xdr:cNvSpPr txBox="1"/>
      </xdr:nvSpPr>
      <xdr:spPr>
        <a:xfrm>
          <a:off x="3895725" y="34861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8</xdr:col>
      <xdr:colOff>457200</xdr:colOff>
      <xdr:row>19</xdr:row>
      <xdr:rowOff>142875</xdr:rowOff>
    </xdr:from>
    <xdr:ext cx="832728" cy="57765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0A9CF00-8095-41B1-8F97-431F9EF2BBB6}"/>
            </a:ext>
          </a:extLst>
        </xdr:cNvPr>
        <xdr:cNvSpPr txBox="1"/>
      </xdr:nvSpPr>
      <xdr:spPr>
        <a:xfrm>
          <a:off x="5943600" y="4124325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11</xdr:col>
      <xdr:colOff>152400</xdr:colOff>
      <xdr:row>22</xdr:row>
      <xdr:rowOff>57150</xdr:rowOff>
    </xdr:from>
    <xdr:ext cx="832728" cy="57765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9A06F57-AB7F-4DE7-8993-C7354082F6E9}"/>
            </a:ext>
          </a:extLst>
        </xdr:cNvPr>
        <xdr:cNvSpPr txBox="1"/>
      </xdr:nvSpPr>
      <xdr:spPr>
        <a:xfrm>
          <a:off x="7696200" y="46672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23</xdr:row>
      <xdr:rowOff>47625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A0690B49-242E-4718-A5B2-2D66F2EFE37C}"/>
            </a:ext>
          </a:extLst>
        </xdr:cNvPr>
        <xdr:cNvCxnSpPr>
          <a:stCxn id="23" idx="6"/>
          <a:endCxn id="40" idx="2"/>
        </xdr:cNvCxnSpPr>
      </xdr:nvCxnSpPr>
      <xdr:spPr>
        <a:xfrm flipV="1">
          <a:off x="2571750" y="4214813"/>
          <a:ext cx="1524000" cy="652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26</xdr:row>
      <xdr:rowOff>161925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4ACB4DA4-BB20-44DA-9856-889342AC3218}"/>
            </a:ext>
          </a:extLst>
        </xdr:cNvPr>
        <xdr:cNvCxnSpPr>
          <a:stCxn id="24" idx="6"/>
          <a:endCxn id="40" idx="2"/>
        </xdr:cNvCxnSpPr>
      </xdr:nvCxnSpPr>
      <xdr:spPr>
        <a:xfrm flipV="1">
          <a:off x="2571750" y="4214813"/>
          <a:ext cx="1524000" cy="1395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30</xdr:row>
      <xdr:rowOff>142875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89D6AE56-C59D-40F6-8B7F-B00671A95DDD}"/>
            </a:ext>
          </a:extLst>
        </xdr:cNvPr>
        <xdr:cNvCxnSpPr>
          <a:stCxn id="25" idx="6"/>
          <a:endCxn id="40" idx="3"/>
        </xdr:cNvCxnSpPr>
      </xdr:nvCxnSpPr>
      <xdr:spPr>
        <a:xfrm flipV="1">
          <a:off x="2571750" y="4386560"/>
          <a:ext cx="1585376" cy="2042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34</xdr:row>
      <xdr:rowOff>200025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C4774BA6-9F79-4D62-BCB3-76951A37153E}"/>
            </a:ext>
          </a:extLst>
        </xdr:cNvPr>
        <xdr:cNvCxnSpPr>
          <a:stCxn id="26" idx="6"/>
          <a:endCxn id="40" idx="3"/>
        </xdr:cNvCxnSpPr>
      </xdr:nvCxnSpPr>
      <xdr:spPr>
        <a:xfrm flipV="1">
          <a:off x="2571750" y="4386560"/>
          <a:ext cx="15853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23</xdr:row>
      <xdr:rowOff>4763</xdr:rowOff>
    </xdr:from>
    <xdr:to>
      <xdr:col>5</xdr:col>
      <xdr:colOff>666750</xdr:colOff>
      <xdr:row>23</xdr:row>
      <xdr:rowOff>47625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8D31ED02-325E-473B-B733-A361B97FC9B2}"/>
            </a:ext>
          </a:extLst>
        </xdr:cNvPr>
        <xdr:cNvCxnSpPr>
          <a:stCxn id="23" idx="6"/>
          <a:endCxn id="41" idx="2"/>
        </xdr:cNvCxnSpPr>
      </xdr:nvCxnSpPr>
      <xdr:spPr>
        <a:xfrm flipV="1">
          <a:off x="2571750" y="4824413"/>
          <a:ext cx="1524000" cy="42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23</xdr:row>
      <xdr:rowOff>4763</xdr:rowOff>
    </xdr:from>
    <xdr:to>
      <xdr:col>5</xdr:col>
      <xdr:colOff>666750</xdr:colOff>
      <xdr:row>26</xdr:row>
      <xdr:rowOff>114300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C4FA59E6-78FE-4449-A914-44B0EF2ECCE0}"/>
            </a:ext>
          </a:extLst>
        </xdr:cNvPr>
        <xdr:cNvCxnSpPr>
          <a:endCxn id="41" idx="2"/>
        </xdr:cNvCxnSpPr>
      </xdr:nvCxnSpPr>
      <xdr:spPr>
        <a:xfrm flipV="1">
          <a:off x="2562225" y="4824413"/>
          <a:ext cx="1533525" cy="7381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23</xdr:row>
      <xdr:rowOff>4763</xdr:rowOff>
    </xdr:from>
    <xdr:to>
      <xdr:col>5</xdr:col>
      <xdr:colOff>666750</xdr:colOff>
      <xdr:row>30</xdr:row>
      <xdr:rowOff>123826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22CBFA7F-4ADE-44B2-989F-BCBC7F77F8A2}"/>
            </a:ext>
          </a:extLst>
        </xdr:cNvPr>
        <xdr:cNvCxnSpPr>
          <a:endCxn id="41" idx="2"/>
        </xdr:cNvCxnSpPr>
      </xdr:nvCxnSpPr>
      <xdr:spPr>
        <a:xfrm flipV="1">
          <a:off x="2590800" y="4824413"/>
          <a:ext cx="1504950" cy="1585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23</xdr:row>
      <xdr:rowOff>4763</xdr:rowOff>
    </xdr:from>
    <xdr:to>
      <xdr:col>5</xdr:col>
      <xdr:colOff>666750</xdr:colOff>
      <xdr:row>34</xdr:row>
      <xdr:rowOff>142877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2E90FFE6-C5F9-4F55-B854-4ADB0B4B5638}"/>
            </a:ext>
          </a:extLst>
        </xdr:cNvPr>
        <xdr:cNvCxnSpPr>
          <a:endCxn id="41" idx="2"/>
        </xdr:cNvCxnSpPr>
      </xdr:nvCxnSpPr>
      <xdr:spPr>
        <a:xfrm flipV="1">
          <a:off x="2552700" y="4824413"/>
          <a:ext cx="1543050" cy="244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20</xdr:row>
      <xdr:rowOff>23813</xdr:rowOff>
    </xdr:from>
    <xdr:to>
      <xdr:col>8</xdr:col>
      <xdr:colOff>666750</xdr:colOff>
      <xdr:row>23</xdr:row>
      <xdr:rowOff>14288</xdr:rowOff>
    </xdr:to>
    <xdr:cxnSp macro="">
      <xdr:nvCxnSpPr>
        <xdr:cNvPr id="88" name="직선 화살표 연결선 87">
          <a:extLst>
            <a:ext uri="{FF2B5EF4-FFF2-40B4-BE49-F238E27FC236}">
              <a16:creationId xmlns:a16="http://schemas.microsoft.com/office/drawing/2014/main" id="{610C872C-47B3-4723-8687-E063650510C8}"/>
            </a:ext>
          </a:extLst>
        </xdr:cNvPr>
        <xdr:cNvCxnSpPr>
          <a:stCxn id="40" idx="6"/>
          <a:endCxn id="44" idx="2"/>
        </xdr:cNvCxnSpPr>
      </xdr:nvCxnSpPr>
      <xdr:spPr>
        <a:xfrm>
          <a:off x="4600575" y="4214813"/>
          <a:ext cx="163830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23</xdr:row>
      <xdr:rowOff>14288</xdr:rowOff>
    </xdr:from>
    <xdr:to>
      <xdr:col>8</xdr:col>
      <xdr:colOff>666750</xdr:colOff>
      <xdr:row>23</xdr:row>
      <xdr:rowOff>19050</xdr:rowOff>
    </xdr:to>
    <xdr:cxnSp macro="">
      <xdr:nvCxnSpPr>
        <xdr:cNvPr id="90" name="직선 화살표 연결선 89">
          <a:extLst>
            <a:ext uri="{FF2B5EF4-FFF2-40B4-BE49-F238E27FC236}">
              <a16:creationId xmlns:a16="http://schemas.microsoft.com/office/drawing/2014/main" id="{EB862D02-5659-471F-BC78-2578EAF66520}"/>
            </a:ext>
          </a:extLst>
        </xdr:cNvPr>
        <xdr:cNvCxnSpPr>
          <a:endCxn id="44" idx="2"/>
        </xdr:cNvCxnSpPr>
      </xdr:nvCxnSpPr>
      <xdr:spPr>
        <a:xfrm flipV="1">
          <a:off x="4629150" y="4833938"/>
          <a:ext cx="16097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23</xdr:row>
      <xdr:rowOff>14288</xdr:rowOff>
    </xdr:from>
    <xdr:to>
      <xdr:col>8</xdr:col>
      <xdr:colOff>666750</xdr:colOff>
      <xdr:row>25</xdr:row>
      <xdr:rowOff>195263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9549FDDB-40FE-4304-901E-62BD15CC9C91}"/>
            </a:ext>
          </a:extLst>
        </xdr:cNvPr>
        <xdr:cNvCxnSpPr>
          <a:stCxn id="42" idx="6"/>
          <a:endCxn id="44" idx="2"/>
        </xdr:cNvCxnSpPr>
      </xdr:nvCxnSpPr>
      <xdr:spPr>
        <a:xfrm flipV="1">
          <a:off x="4600575" y="4833938"/>
          <a:ext cx="16383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37</xdr:row>
      <xdr:rowOff>190500</xdr:rowOff>
    </xdr:from>
    <xdr:to>
      <xdr:col>8</xdr:col>
      <xdr:colOff>552450</xdr:colOff>
      <xdr:row>41</xdr:row>
      <xdr:rowOff>0</xdr:rowOff>
    </xdr:to>
    <xdr:sp macro="" textlink="">
      <xdr:nvSpPr>
        <xdr:cNvPr id="95" name="사각형: 둥근 모서리 94">
          <a:extLst>
            <a:ext uri="{FF2B5EF4-FFF2-40B4-BE49-F238E27FC236}">
              <a16:creationId xmlns:a16="http://schemas.microsoft.com/office/drawing/2014/main" id="{758038A4-7E4C-4626-9C5A-0C7228129FBB}"/>
            </a:ext>
          </a:extLst>
        </xdr:cNvPr>
        <xdr:cNvSpPr/>
      </xdr:nvSpPr>
      <xdr:spPr>
        <a:xfrm>
          <a:off x="5362575" y="794385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57150</xdr:colOff>
      <xdr:row>35</xdr:row>
      <xdr:rowOff>95250</xdr:rowOff>
    </xdr:from>
    <xdr:to>
      <xdr:col>11</xdr:col>
      <xdr:colOff>133350</xdr:colOff>
      <xdr:row>38</xdr:row>
      <xdr:rowOff>114300</xdr:rowOff>
    </xdr:to>
    <xdr:sp macro="" textlink="">
      <xdr:nvSpPr>
        <xdr:cNvPr id="104" name="사각형: 둥근 모서리 103">
          <a:extLst>
            <a:ext uri="{FF2B5EF4-FFF2-40B4-BE49-F238E27FC236}">
              <a16:creationId xmlns:a16="http://schemas.microsoft.com/office/drawing/2014/main" id="{7E5757A2-83CE-41A4-ADF3-DB8E0BDAD9FB}"/>
            </a:ext>
          </a:extLst>
        </xdr:cNvPr>
        <xdr:cNvSpPr/>
      </xdr:nvSpPr>
      <xdr:spPr>
        <a:xfrm>
          <a:off x="7000875" y="7429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466725</xdr:colOff>
      <xdr:row>21</xdr:row>
      <xdr:rowOff>57150</xdr:rowOff>
    </xdr:from>
    <xdr:to>
      <xdr:col>6</xdr:col>
      <xdr:colOff>190500</xdr:colOff>
      <xdr:row>39</xdr:row>
      <xdr:rowOff>19050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9DE873F9-2D17-459C-BD75-DC911092DCD3}"/>
            </a:ext>
          </a:extLst>
        </xdr:cNvPr>
        <xdr:cNvCxnSpPr>
          <a:stCxn id="30" idx="0"/>
          <a:endCxn id="40" idx="4"/>
        </xdr:cNvCxnSpPr>
      </xdr:nvCxnSpPr>
      <xdr:spPr>
        <a:xfrm flipV="1">
          <a:off x="3295650" y="4457700"/>
          <a:ext cx="1095375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24</xdr:row>
      <xdr:rowOff>38100</xdr:rowOff>
    </xdr:from>
    <xdr:to>
      <xdr:col>6</xdr:col>
      <xdr:colOff>190500</xdr:colOff>
      <xdr:row>39</xdr:row>
      <xdr:rowOff>19050</xdr:rowOff>
    </xdr:to>
    <xdr:cxnSp macro="">
      <xdr:nvCxnSpPr>
        <xdr:cNvPr id="116" name="직선 화살표 연결선 115">
          <a:extLst>
            <a:ext uri="{FF2B5EF4-FFF2-40B4-BE49-F238E27FC236}">
              <a16:creationId xmlns:a16="http://schemas.microsoft.com/office/drawing/2014/main" id="{FE5FECC6-9188-4C9C-B62B-50BDBB3925D0}"/>
            </a:ext>
          </a:extLst>
        </xdr:cNvPr>
        <xdr:cNvCxnSpPr>
          <a:stCxn id="30" idx="0"/>
          <a:endCxn id="41" idx="4"/>
        </xdr:cNvCxnSpPr>
      </xdr:nvCxnSpPr>
      <xdr:spPr>
        <a:xfrm flipV="1">
          <a:off x="3295650" y="5067300"/>
          <a:ext cx="1095375" cy="312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27</xdr:row>
      <xdr:rowOff>19050</xdr:rowOff>
    </xdr:from>
    <xdr:to>
      <xdr:col>6</xdr:col>
      <xdr:colOff>190500</xdr:colOff>
      <xdr:row>39</xdr:row>
      <xdr:rowOff>19050</xdr:rowOff>
    </xdr:to>
    <xdr:cxnSp macro="">
      <xdr:nvCxnSpPr>
        <xdr:cNvPr id="118" name="직선 화살표 연결선 117">
          <a:extLst>
            <a:ext uri="{FF2B5EF4-FFF2-40B4-BE49-F238E27FC236}">
              <a16:creationId xmlns:a16="http://schemas.microsoft.com/office/drawing/2014/main" id="{E4887DF5-E0AD-4340-82F1-56EADDEB05C7}"/>
            </a:ext>
          </a:extLst>
        </xdr:cNvPr>
        <xdr:cNvCxnSpPr>
          <a:stCxn id="30" idx="0"/>
          <a:endCxn id="42" idx="4"/>
        </xdr:cNvCxnSpPr>
      </xdr:nvCxnSpPr>
      <xdr:spPr>
        <a:xfrm flipV="1">
          <a:off x="3295650" y="5676900"/>
          <a:ext cx="1095375" cy="2514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37</xdr:row>
      <xdr:rowOff>157163</xdr:rowOff>
    </xdr:from>
    <xdr:to>
      <xdr:col>5</xdr:col>
      <xdr:colOff>666750</xdr:colOff>
      <xdr:row>39</xdr:row>
      <xdr:rowOff>19050</xdr:rowOff>
    </xdr:to>
    <xdr:cxnSp macro="">
      <xdr:nvCxnSpPr>
        <xdr:cNvPr id="120" name="직선 화살표 연결선 119">
          <a:extLst>
            <a:ext uri="{FF2B5EF4-FFF2-40B4-BE49-F238E27FC236}">
              <a16:creationId xmlns:a16="http://schemas.microsoft.com/office/drawing/2014/main" id="{20AD9306-7C18-4339-884F-EEE6602AFC76}"/>
            </a:ext>
          </a:extLst>
        </xdr:cNvPr>
        <xdr:cNvCxnSpPr>
          <a:stCxn id="30" idx="0"/>
          <a:endCxn id="43" idx="2"/>
        </xdr:cNvCxnSpPr>
      </xdr:nvCxnSpPr>
      <xdr:spPr>
        <a:xfrm flipV="1">
          <a:off x="3295650" y="7910513"/>
          <a:ext cx="885825" cy="2809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23</xdr:row>
      <xdr:rowOff>186035</xdr:rowOff>
    </xdr:from>
    <xdr:to>
      <xdr:col>9</xdr:col>
      <xdr:colOff>42326</xdr:colOff>
      <xdr:row>37</xdr:row>
      <xdr:rowOff>190500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id="{9DC11210-08DE-466B-886D-68BBA6B8AD68}"/>
            </a:ext>
          </a:extLst>
        </xdr:cNvPr>
        <xdr:cNvCxnSpPr>
          <a:stCxn id="95" idx="0"/>
          <a:endCxn id="44" idx="3"/>
        </xdr:cNvCxnSpPr>
      </xdr:nvCxnSpPr>
      <xdr:spPr>
        <a:xfrm flipV="1">
          <a:off x="5743575" y="5005685"/>
          <a:ext cx="5566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26</xdr:row>
      <xdr:rowOff>38100</xdr:rowOff>
    </xdr:from>
    <xdr:to>
      <xdr:col>9</xdr:col>
      <xdr:colOff>152400</xdr:colOff>
      <xdr:row>37</xdr:row>
      <xdr:rowOff>190500</xdr:rowOff>
    </xdr:to>
    <xdr:cxnSp macro="">
      <xdr:nvCxnSpPr>
        <xdr:cNvPr id="124" name="직선 화살표 연결선 123">
          <a:extLst>
            <a:ext uri="{FF2B5EF4-FFF2-40B4-BE49-F238E27FC236}">
              <a16:creationId xmlns:a16="http://schemas.microsoft.com/office/drawing/2014/main" id="{30EC9E90-B5F5-4AAA-BACD-54E05AB97FBA}"/>
            </a:ext>
          </a:extLst>
        </xdr:cNvPr>
        <xdr:cNvCxnSpPr>
          <a:stCxn id="95" idx="0"/>
        </xdr:cNvCxnSpPr>
      </xdr:nvCxnSpPr>
      <xdr:spPr>
        <a:xfrm flipV="1">
          <a:off x="5743575" y="5486400"/>
          <a:ext cx="66675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33</xdr:row>
      <xdr:rowOff>133350</xdr:rowOff>
    </xdr:from>
    <xdr:to>
      <xdr:col>9</xdr:col>
      <xdr:colOff>228600</xdr:colOff>
      <xdr:row>37</xdr:row>
      <xdr:rowOff>190500</xdr:rowOff>
    </xdr:to>
    <xdr:cxnSp macro="">
      <xdr:nvCxnSpPr>
        <xdr:cNvPr id="126" name="직선 화살표 연결선 125">
          <a:extLst>
            <a:ext uri="{FF2B5EF4-FFF2-40B4-BE49-F238E27FC236}">
              <a16:creationId xmlns:a16="http://schemas.microsoft.com/office/drawing/2014/main" id="{4EB8D49E-E95F-4CB2-ABA8-EBF25786DDB4}"/>
            </a:ext>
          </a:extLst>
        </xdr:cNvPr>
        <xdr:cNvCxnSpPr>
          <a:stCxn id="95" idx="0"/>
        </xdr:cNvCxnSpPr>
      </xdr:nvCxnSpPr>
      <xdr:spPr>
        <a:xfrm flipV="1">
          <a:off x="5743575" y="7048500"/>
          <a:ext cx="74295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25</xdr:row>
      <xdr:rowOff>28575</xdr:rowOff>
    </xdr:from>
    <xdr:to>
      <xdr:col>11</xdr:col>
      <xdr:colOff>447675</xdr:colOff>
      <xdr:row>36</xdr:row>
      <xdr:rowOff>47625</xdr:rowOff>
    </xdr:to>
    <xdr:cxnSp macro="">
      <xdr:nvCxnSpPr>
        <xdr:cNvPr id="128" name="직선 화살표 연결선 127">
          <a:extLst>
            <a:ext uri="{FF2B5EF4-FFF2-40B4-BE49-F238E27FC236}">
              <a16:creationId xmlns:a16="http://schemas.microsoft.com/office/drawing/2014/main" id="{C9CF04CA-B4CF-44DE-BCE4-C862F6494D47}"/>
            </a:ext>
          </a:extLst>
        </xdr:cNvPr>
        <xdr:cNvCxnSpPr/>
      </xdr:nvCxnSpPr>
      <xdr:spPr>
        <a:xfrm flipV="1">
          <a:off x="7334250" y="5267325"/>
          <a:ext cx="742950" cy="232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27</xdr:row>
      <xdr:rowOff>200025</xdr:rowOff>
    </xdr:from>
    <xdr:to>
      <xdr:col>11</xdr:col>
      <xdr:colOff>533400</xdr:colOff>
      <xdr:row>36</xdr:row>
      <xdr:rowOff>76200</xdr:rowOff>
    </xdr:to>
    <xdr:cxnSp macro="">
      <xdr:nvCxnSpPr>
        <xdr:cNvPr id="130" name="직선 화살표 연결선 129">
          <a:extLst>
            <a:ext uri="{FF2B5EF4-FFF2-40B4-BE49-F238E27FC236}">
              <a16:creationId xmlns:a16="http://schemas.microsoft.com/office/drawing/2014/main" id="{40B1E2FA-62C1-4143-8FA2-27E291C4EA2E}"/>
            </a:ext>
          </a:extLst>
        </xdr:cNvPr>
        <xdr:cNvCxnSpPr/>
      </xdr:nvCxnSpPr>
      <xdr:spPr>
        <a:xfrm flipV="1">
          <a:off x="7381875" y="5857875"/>
          <a:ext cx="781050" cy="1762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31</xdr:row>
      <xdr:rowOff>95250</xdr:rowOff>
    </xdr:from>
    <xdr:to>
      <xdr:col>11</xdr:col>
      <xdr:colOff>476250</xdr:colOff>
      <xdr:row>36</xdr:row>
      <xdr:rowOff>57150</xdr:rowOff>
    </xdr:to>
    <xdr:cxnSp macro="">
      <xdr:nvCxnSpPr>
        <xdr:cNvPr id="132" name="직선 화살표 연결선 131">
          <a:extLst>
            <a:ext uri="{FF2B5EF4-FFF2-40B4-BE49-F238E27FC236}">
              <a16:creationId xmlns:a16="http://schemas.microsoft.com/office/drawing/2014/main" id="{4EEB4188-90B1-497D-8684-357163741BE4}"/>
            </a:ext>
          </a:extLst>
        </xdr:cNvPr>
        <xdr:cNvCxnSpPr/>
      </xdr:nvCxnSpPr>
      <xdr:spPr>
        <a:xfrm flipV="1">
          <a:off x="7372350" y="6591300"/>
          <a:ext cx="73342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114300</xdr:rowOff>
    </xdr:from>
    <xdr:to>
      <xdr:col>7</xdr:col>
      <xdr:colOff>476250</xdr:colOff>
      <xdr:row>16</xdr:row>
      <xdr:rowOff>123825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2CD7CC6-3E7B-4C0A-8225-0209BE511084}"/>
            </a:ext>
          </a:extLst>
        </xdr:cNvPr>
        <xdr:cNvCxnSpPr/>
      </xdr:nvCxnSpPr>
      <xdr:spPr>
        <a:xfrm flipV="1">
          <a:off x="571500" y="346710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95250</xdr:rowOff>
    </xdr:from>
    <xdr:to>
      <xdr:col>7</xdr:col>
      <xdr:colOff>590550</xdr:colOff>
      <xdr:row>6</xdr:row>
      <xdr:rowOff>104775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633E15F-8C4A-4D89-A7AD-7F011D37A888}"/>
            </a:ext>
          </a:extLst>
        </xdr:cNvPr>
        <xdr:cNvCxnSpPr/>
      </xdr:nvCxnSpPr>
      <xdr:spPr>
        <a:xfrm flipV="1">
          <a:off x="685800" y="135255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6</xdr:row>
      <xdr:rowOff>0</xdr:rowOff>
    </xdr:from>
    <xdr:to>
      <xdr:col>13</xdr:col>
      <xdr:colOff>504825</xdr:colOff>
      <xdr:row>22</xdr:row>
      <xdr:rowOff>38100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B1C2E4A-EA37-4245-9D4A-33347055DE3A}"/>
            </a:ext>
          </a:extLst>
        </xdr:cNvPr>
        <xdr:cNvSpPr/>
      </xdr:nvSpPr>
      <xdr:spPr>
        <a:xfrm>
          <a:off x="8239125" y="1257300"/>
          <a:ext cx="1181100" cy="3390900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12</xdr:col>
      <xdr:colOff>9525</xdr:colOff>
      <xdr:row>4</xdr:row>
      <xdr:rowOff>95250</xdr:rowOff>
    </xdr:from>
    <xdr:ext cx="1125821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ECDCE2-826D-44D4-965C-5B1140457FB5}"/>
            </a:ext>
          </a:extLst>
        </xdr:cNvPr>
        <xdr:cNvSpPr txBox="1"/>
      </xdr:nvSpPr>
      <xdr:spPr>
        <a:xfrm>
          <a:off x="8239125" y="933450"/>
          <a:ext cx="11258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Input Layer</a:t>
          </a:r>
        </a:p>
      </xdr:txBody>
    </xdr:sp>
    <xdr:clientData/>
  </xdr:oneCellAnchor>
  <xdr:twoCellAnchor>
    <xdr:from>
      <xdr:col>12</xdr:col>
      <xdr:colOff>390525</xdr:colOff>
      <xdr:row>6</xdr:row>
      <xdr:rowOff>123825</xdr:rowOff>
    </xdr:from>
    <xdr:to>
      <xdr:col>13</xdr:col>
      <xdr:colOff>57150</xdr:colOff>
      <xdr:row>8</xdr:row>
      <xdr:rowOff>76200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9122E697-9F61-432A-8D93-4C3161C1337C}"/>
            </a:ext>
          </a:extLst>
        </xdr:cNvPr>
        <xdr:cNvSpPr/>
      </xdr:nvSpPr>
      <xdr:spPr>
        <a:xfrm>
          <a:off x="8620125" y="13811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9</xdr:row>
      <xdr:rowOff>104775</xdr:rowOff>
    </xdr:from>
    <xdr:to>
      <xdr:col>13</xdr:col>
      <xdr:colOff>57150</xdr:colOff>
      <xdr:row>11</xdr:row>
      <xdr:rowOff>57150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571A5A4F-E088-4AB3-8F3B-35CA42D544B0}"/>
            </a:ext>
          </a:extLst>
        </xdr:cNvPr>
        <xdr:cNvSpPr/>
      </xdr:nvSpPr>
      <xdr:spPr>
        <a:xfrm>
          <a:off x="8620125" y="1990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12</xdr:row>
      <xdr:rowOff>133350</xdr:rowOff>
    </xdr:from>
    <xdr:to>
      <xdr:col>13</xdr:col>
      <xdr:colOff>57150</xdr:colOff>
      <xdr:row>14</xdr:row>
      <xdr:rowOff>85725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899632FC-F431-48C3-8F58-3639E5F89DA6}"/>
            </a:ext>
          </a:extLst>
        </xdr:cNvPr>
        <xdr:cNvSpPr/>
      </xdr:nvSpPr>
      <xdr:spPr>
        <a:xfrm>
          <a:off x="8620125" y="26479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20</xdr:row>
      <xdr:rowOff>47625</xdr:rowOff>
    </xdr:from>
    <xdr:to>
      <xdr:col>13</xdr:col>
      <xdr:colOff>57150</xdr:colOff>
      <xdr:row>22</xdr:row>
      <xdr:rowOff>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A8616F3B-E7A7-4A16-873C-FC2D468B5C8A}"/>
            </a:ext>
          </a:extLst>
        </xdr:cNvPr>
        <xdr:cNvSpPr/>
      </xdr:nvSpPr>
      <xdr:spPr>
        <a:xfrm>
          <a:off x="8620125" y="42386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15</xdr:row>
      <xdr:rowOff>125731</xdr:rowOff>
    </xdr:from>
    <xdr:to>
      <xdr:col>12</xdr:col>
      <xdr:colOff>647699</xdr:colOff>
      <xdr:row>16</xdr:row>
      <xdr:rowOff>76199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93126E99-792F-4D9C-9CC2-AD3C69C5196F}"/>
            </a:ext>
          </a:extLst>
        </xdr:cNvPr>
        <xdr:cNvSpPr/>
      </xdr:nvSpPr>
      <xdr:spPr>
        <a:xfrm flipH="1">
          <a:off x="8717281" y="3268981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17</xdr:row>
      <xdr:rowOff>1906</xdr:rowOff>
    </xdr:from>
    <xdr:to>
      <xdr:col>12</xdr:col>
      <xdr:colOff>647699</xdr:colOff>
      <xdr:row>17</xdr:row>
      <xdr:rowOff>161924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BE3BCF40-8A94-47E1-B8DE-A00AFEBA6310}"/>
            </a:ext>
          </a:extLst>
        </xdr:cNvPr>
        <xdr:cNvSpPr/>
      </xdr:nvSpPr>
      <xdr:spPr>
        <a:xfrm flipH="1">
          <a:off x="8717281" y="356425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18</xdr:row>
      <xdr:rowOff>78106</xdr:rowOff>
    </xdr:from>
    <xdr:to>
      <xdr:col>12</xdr:col>
      <xdr:colOff>647699</xdr:colOff>
      <xdr:row>19</xdr:row>
      <xdr:rowOff>28574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F514CD2D-3BF3-48E7-A221-3C8904C95E88}"/>
            </a:ext>
          </a:extLst>
        </xdr:cNvPr>
        <xdr:cNvSpPr/>
      </xdr:nvSpPr>
      <xdr:spPr>
        <a:xfrm flipH="1">
          <a:off x="8717281" y="385000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371475</xdr:colOff>
      <xdr:row>5</xdr:row>
      <xdr:rowOff>9525</xdr:rowOff>
    </xdr:from>
    <xdr:to>
      <xdr:col>16</xdr:col>
      <xdr:colOff>381000</xdr:colOff>
      <xdr:row>22</xdr:row>
      <xdr:rowOff>104775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49A7BADD-1D7B-4FBE-A307-5A327D7E315C}"/>
            </a:ext>
          </a:extLst>
        </xdr:cNvPr>
        <xdr:cNvSpPr/>
      </xdr:nvSpPr>
      <xdr:spPr>
        <a:xfrm>
          <a:off x="10658475" y="105727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457200</xdr:colOff>
      <xdr:row>5</xdr:row>
      <xdr:rowOff>28575</xdr:rowOff>
    </xdr:from>
    <xdr:to>
      <xdr:col>18</xdr:col>
      <xdr:colOff>466725</xdr:colOff>
      <xdr:row>22</xdr:row>
      <xdr:rowOff>123825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C223AEA-E253-4993-A5EB-19D78E12F9FA}"/>
            </a:ext>
          </a:extLst>
        </xdr:cNvPr>
        <xdr:cNvSpPr/>
      </xdr:nvSpPr>
      <xdr:spPr>
        <a:xfrm>
          <a:off x="12115800" y="107632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15</xdr:col>
      <xdr:colOff>142875</xdr:colOff>
      <xdr:row>3</xdr:row>
      <xdr:rowOff>114300</xdr:rowOff>
    </xdr:from>
    <xdr:ext cx="1139543" cy="342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C95A05D-D413-48D6-9653-A402EEACDB36}"/>
            </a:ext>
          </a:extLst>
        </xdr:cNvPr>
        <xdr:cNvSpPr txBox="1"/>
      </xdr:nvSpPr>
      <xdr:spPr>
        <a:xfrm>
          <a:off x="10429875" y="742950"/>
          <a:ext cx="11395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Dense(512)</a:t>
          </a:r>
        </a:p>
      </xdr:txBody>
    </xdr:sp>
    <xdr:clientData/>
  </xdr:oneCellAnchor>
  <xdr:oneCellAnchor>
    <xdr:from>
      <xdr:col>17</xdr:col>
      <xdr:colOff>314325</xdr:colOff>
      <xdr:row>2</xdr:row>
      <xdr:rowOff>114300</xdr:rowOff>
    </xdr:from>
    <xdr:ext cx="1035540" cy="59323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8F2A126-7D70-4C8A-A188-9313DBDC7874}"/>
            </a:ext>
          </a:extLst>
        </xdr:cNvPr>
        <xdr:cNvSpPr txBox="1"/>
      </xdr:nvSpPr>
      <xdr:spPr>
        <a:xfrm>
          <a:off x="11972925" y="533400"/>
          <a:ext cx="103554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Dense(10)</a:t>
          </a:r>
        </a:p>
        <a:p>
          <a:r>
            <a:rPr lang="en-US" altLang="ko-KR" sz="1600"/>
            <a:t>=&gt; Output</a:t>
          </a:r>
        </a:p>
      </xdr:txBody>
    </xdr:sp>
    <xdr:clientData/>
  </xdr:oneCellAnchor>
  <xdr:twoCellAnchor>
    <xdr:from>
      <xdr:col>15</xdr:col>
      <xdr:colOff>523875</xdr:colOff>
      <xdr:row>5</xdr:row>
      <xdr:rowOff>133350</xdr:rowOff>
    </xdr:from>
    <xdr:to>
      <xdr:col>16</xdr:col>
      <xdr:colOff>190500</xdr:colOff>
      <xdr:row>7</xdr:row>
      <xdr:rowOff>85725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D1D58350-E2A2-4BC1-933C-12817F9A9ED5}"/>
            </a:ext>
          </a:extLst>
        </xdr:cNvPr>
        <xdr:cNvSpPr/>
      </xdr:nvSpPr>
      <xdr:spPr>
        <a:xfrm>
          <a:off x="10810875" y="11811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533400</xdr:colOff>
      <xdr:row>7</xdr:row>
      <xdr:rowOff>190500</xdr:rowOff>
    </xdr:from>
    <xdr:to>
      <xdr:col>16</xdr:col>
      <xdr:colOff>200025</xdr:colOff>
      <xdr:row>9</xdr:row>
      <xdr:rowOff>142875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9C01A716-3806-4773-9C40-14A7E5FC1B1B}"/>
            </a:ext>
          </a:extLst>
        </xdr:cNvPr>
        <xdr:cNvSpPr/>
      </xdr:nvSpPr>
      <xdr:spPr>
        <a:xfrm>
          <a:off x="10820400" y="16573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542925</xdr:colOff>
      <xdr:row>20</xdr:row>
      <xdr:rowOff>28575</xdr:rowOff>
    </xdr:from>
    <xdr:to>
      <xdr:col>16</xdr:col>
      <xdr:colOff>209550</xdr:colOff>
      <xdr:row>21</xdr:row>
      <xdr:rowOff>190500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1B0A4E43-51AE-42B4-95FD-BE56388B951E}"/>
            </a:ext>
          </a:extLst>
        </xdr:cNvPr>
        <xdr:cNvSpPr/>
      </xdr:nvSpPr>
      <xdr:spPr>
        <a:xfrm>
          <a:off x="10829925" y="42195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5</xdr:row>
      <xdr:rowOff>104775</xdr:rowOff>
    </xdr:from>
    <xdr:to>
      <xdr:col>18</xdr:col>
      <xdr:colOff>295275</xdr:colOff>
      <xdr:row>7</xdr:row>
      <xdr:rowOff>57150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A37D9F34-AB88-46C4-843F-3DC733458A62}"/>
            </a:ext>
          </a:extLst>
        </xdr:cNvPr>
        <xdr:cNvSpPr/>
      </xdr:nvSpPr>
      <xdr:spPr>
        <a:xfrm>
          <a:off x="12287250" y="11525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8</xdr:row>
      <xdr:rowOff>38100</xdr:rowOff>
    </xdr:from>
    <xdr:to>
      <xdr:col>18</xdr:col>
      <xdr:colOff>295275</xdr:colOff>
      <xdr:row>9</xdr:row>
      <xdr:rowOff>200025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6D7B3A4-B09B-419C-BA30-EA7CBB930816}"/>
            </a:ext>
          </a:extLst>
        </xdr:cNvPr>
        <xdr:cNvSpPr/>
      </xdr:nvSpPr>
      <xdr:spPr>
        <a:xfrm>
          <a:off x="12287250" y="17145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647700</xdr:colOff>
      <xdr:row>10</xdr:row>
      <xdr:rowOff>104775</xdr:rowOff>
    </xdr:from>
    <xdr:to>
      <xdr:col>18</xdr:col>
      <xdr:colOff>314325</xdr:colOff>
      <xdr:row>12</xdr:row>
      <xdr:rowOff>57150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94184162-0A50-4039-8C7A-1A187BA86519}"/>
            </a:ext>
          </a:extLst>
        </xdr:cNvPr>
        <xdr:cNvSpPr/>
      </xdr:nvSpPr>
      <xdr:spPr>
        <a:xfrm>
          <a:off x="12306300" y="22002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561975</xdr:colOff>
      <xdr:row>13</xdr:row>
      <xdr:rowOff>28575</xdr:rowOff>
    </xdr:from>
    <xdr:to>
      <xdr:col>18</xdr:col>
      <xdr:colOff>228600</xdr:colOff>
      <xdr:row>14</xdr:row>
      <xdr:rowOff>190500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F215CC7A-3968-4879-B7CC-E176C3BC2F68}"/>
            </a:ext>
          </a:extLst>
        </xdr:cNvPr>
        <xdr:cNvSpPr/>
      </xdr:nvSpPr>
      <xdr:spPr>
        <a:xfrm>
          <a:off x="12220575" y="2752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57150</xdr:colOff>
      <xdr:row>7</xdr:row>
      <xdr:rowOff>31324</xdr:rowOff>
    </xdr:from>
    <xdr:to>
      <xdr:col>15</xdr:col>
      <xdr:colOff>575486</xdr:colOff>
      <xdr:row>7</xdr:row>
      <xdr:rowOff>100013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DABAF28C-0128-4C48-B82B-F46E3CC334FE}"/>
            </a:ext>
          </a:extLst>
        </xdr:cNvPr>
        <xdr:cNvCxnSpPr>
          <a:stCxn id="7" idx="6"/>
          <a:endCxn id="22" idx="3"/>
        </xdr:cNvCxnSpPr>
      </xdr:nvCxnSpPr>
      <xdr:spPr>
        <a:xfrm flipV="1">
          <a:off x="8972550" y="1498174"/>
          <a:ext cx="1889936" cy="686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7</xdr:row>
      <xdr:rowOff>133350</xdr:rowOff>
    </xdr:from>
    <xdr:to>
      <xdr:col>15</xdr:col>
      <xdr:colOff>533400</xdr:colOff>
      <xdr:row>8</xdr:row>
      <xdr:rowOff>166688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75EBB274-8CC1-4C7D-B1CE-671FD5637B3E}"/>
            </a:ext>
          </a:extLst>
        </xdr:cNvPr>
        <xdr:cNvCxnSpPr>
          <a:endCxn id="23" idx="2"/>
        </xdr:cNvCxnSpPr>
      </xdr:nvCxnSpPr>
      <xdr:spPr>
        <a:xfrm>
          <a:off x="9001125" y="1600200"/>
          <a:ext cx="1819275" cy="242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22</xdr:row>
      <xdr:rowOff>152400</xdr:rowOff>
    </xdr:from>
    <xdr:to>
      <xdr:col>14</xdr:col>
      <xdr:colOff>628650</xdr:colOff>
      <xdr:row>26</xdr:row>
      <xdr:rowOff>171450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7A2C0292-C773-4D8F-A643-F2DC090D83C0}"/>
            </a:ext>
          </a:extLst>
        </xdr:cNvPr>
        <xdr:cNvSpPr/>
      </xdr:nvSpPr>
      <xdr:spPr>
        <a:xfrm>
          <a:off x="9505950" y="47625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  <xdr:twoCellAnchor>
    <xdr:from>
      <xdr:col>16</xdr:col>
      <xdr:colOff>266700</xdr:colOff>
      <xdr:row>23</xdr:row>
      <xdr:rowOff>19050</xdr:rowOff>
    </xdr:from>
    <xdr:to>
      <xdr:col>17</xdr:col>
      <xdr:colOff>304800</xdr:colOff>
      <xdr:row>27</xdr:row>
      <xdr:rowOff>38100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EEF87C8A-D8A8-4003-A103-BC4D1142B49D}"/>
            </a:ext>
          </a:extLst>
        </xdr:cNvPr>
        <xdr:cNvSpPr/>
      </xdr:nvSpPr>
      <xdr:spPr>
        <a:xfrm>
          <a:off x="11239500" y="48387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547687</xdr:colOff>
      <xdr:row>1</xdr:row>
      <xdr:rowOff>119062</xdr:rowOff>
    </xdr:from>
    <xdr:to>
      <xdr:col>33</xdr:col>
      <xdr:colOff>214312</xdr:colOff>
      <xdr:row>60</xdr:row>
      <xdr:rowOff>23812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378AEDA-7D3B-4745-A28B-3F7D4B42D302}"/>
            </a:ext>
          </a:extLst>
        </xdr:cNvPr>
        <xdr:cNvSpPr/>
      </xdr:nvSpPr>
      <xdr:spPr>
        <a:xfrm>
          <a:off x="13930312" y="333375"/>
          <a:ext cx="1738313" cy="1254918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31</xdr:col>
      <xdr:colOff>428625</xdr:colOff>
      <xdr:row>5</xdr:row>
      <xdr:rowOff>47625</xdr:rowOff>
    </xdr:from>
    <xdr:to>
      <xdr:col>32</xdr:col>
      <xdr:colOff>238125</xdr:colOff>
      <xdr:row>8</xdr:row>
      <xdr:rowOff>23813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8EBA519-CC54-43C0-948B-715BD38F55CF}"/>
            </a:ext>
          </a:extLst>
        </xdr:cNvPr>
        <xdr:cNvSpPr/>
      </xdr:nvSpPr>
      <xdr:spPr>
        <a:xfrm>
          <a:off x="14501813" y="11191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9</xdr:row>
      <xdr:rowOff>142875</xdr:rowOff>
    </xdr:from>
    <xdr:to>
      <xdr:col>32</xdr:col>
      <xdr:colOff>238125</xdr:colOff>
      <xdr:row>12</xdr:row>
      <xdr:rowOff>119063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990870E-92BF-413D-97C7-05E4DB89E145}"/>
            </a:ext>
          </a:extLst>
        </xdr:cNvPr>
        <xdr:cNvSpPr/>
      </xdr:nvSpPr>
      <xdr:spPr>
        <a:xfrm>
          <a:off x="14501813" y="20716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14</xdr:row>
      <xdr:rowOff>47626</xdr:rowOff>
    </xdr:from>
    <xdr:to>
      <xdr:col>32</xdr:col>
      <xdr:colOff>238125</xdr:colOff>
      <xdr:row>17</xdr:row>
      <xdr:rowOff>23813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BDCFECC6-663B-4F5B-9389-A251EF37892F}"/>
            </a:ext>
          </a:extLst>
        </xdr:cNvPr>
        <xdr:cNvSpPr/>
      </xdr:nvSpPr>
      <xdr:spPr>
        <a:xfrm>
          <a:off x="14501813" y="304800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55</xdr:row>
      <xdr:rowOff>166688</xdr:rowOff>
    </xdr:from>
    <xdr:to>
      <xdr:col>32</xdr:col>
      <xdr:colOff>238125</xdr:colOff>
      <xdr:row>58</xdr:row>
      <xdr:rowOff>142876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59E79146-0AB6-4586-BE0B-605F4B4DFD9A}"/>
            </a:ext>
          </a:extLst>
        </xdr:cNvPr>
        <xdr:cNvSpPr/>
      </xdr:nvSpPr>
      <xdr:spPr>
        <a:xfrm>
          <a:off x="14501813" y="11953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51</xdr:row>
      <xdr:rowOff>23813</xdr:rowOff>
    </xdr:from>
    <xdr:to>
      <xdr:col>32</xdr:col>
      <xdr:colOff>238125</xdr:colOff>
      <xdr:row>54</xdr:row>
      <xdr:rowOff>1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B68DCEF4-DB4E-40CC-9D42-738F0C889EAD}"/>
            </a:ext>
          </a:extLst>
        </xdr:cNvPr>
        <xdr:cNvSpPr/>
      </xdr:nvSpPr>
      <xdr:spPr>
        <a:xfrm>
          <a:off x="14501813" y="1095375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45</xdr:row>
      <xdr:rowOff>23813</xdr:rowOff>
    </xdr:from>
    <xdr:to>
      <xdr:col>32</xdr:col>
      <xdr:colOff>238125</xdr:colOff>
      <xdr:row>48</xdr:row>
      <xdr:rowOff>1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EAB41A5B-0C63-4D31-8153-579795EB8495}"/>
            </a:ext>
          </a:extLst>
        </xdr:cNvPr>
        <xdr:cNvSpPr/>
      </xdr:nvSpPr>
      <xdr:spPr>
        <a:xfrm>
          <a:off x="14501813" y="9667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32</xdr:col>
      <xdr:colOff>404813</xdr:colOff>
      <xdr:row>3</xdr:row>
      <xdr:rowOff>190499</xdr:rowOff>
    </xdr:from>
    <xdr:ext cx="49667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56924BA-28A8-4106-93C3-086FA3010C2E}"/>
            </a:ext>
          </a:extLst>
        </xdr:cNvPr>
        <xdr:cNvSpPr txBox="1"/>
      </xdr:nvSpPr>
      <xdr:spPr>
        <a:xfrm>
          <a:off x="15168563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32</a:t>
          </a:r>
          <a:endParaRPr lang="ko-KR" altLang="en-US" sz="2400" b="1"/>
        </a:p>
      </xdr:txBody>
    </xdr:sp>
    <xdr:clientData/>
  </xdr:oneCellAnchor>
  <xdr:twoCellAnchor>
    <xdr:from>
      <xdr:col>35</xdr:col>
      <xdr:colOff>-1</xdr:colOff>
      <xdr:row>15</xdr:row>
      <xdr:rowOff>23812</xdr:rowOff>
    </xdr:from>
    <xdr:to>
      <xdr:col>38</xdr:col>
      <xdr:colOff>666750</xdr:colOff>
      <xdr:row>29</xdr:row>
      <xdr:rowOff>23812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732C4001-C0D0-4A40-946F-3C8E2E9A2817}"/>
            </a:ext>
          </a:extLst>
        </xdr:cNvPr>
        <xdr:cNvSpPr/>
      </xdr:nvSpPr>
      <xdr:spPr>
        <a:xfrm>
          <a:off x="16835437" y="3238500"/>
          <a:ext cx="2738438" cy="30003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21</xdr:col>
      <xdr:colOff>247650</xdr:colOff>
      <xdr:row>28</xdr:row>
      <xdr:rowOff>152399</xdr:rowOff>
    </xdr:from>
    <xdr:ext cx="1788888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5996C12-6B47-45CD-BF43-FB0A7183F82D}"/>
            </a:ext>
          </a:extLst>
        </xdr:cNvPr>
        <xdr:cNvSpPr txBox="1"/>
      </xdr:nvSpPr>
      <xdr:spPr>
        <a:xfrm>
          <a:off x="9510713" y="6153149"/>
          <a:ext cx="178888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28 x 28</a:t>
          </a:r>
          <a:endParaRPr lang="ko-KR" altLang="en-US" sz="2400" b="1"/>
        </a:p>
      </xdr:txBody>
    </xdr:sp>
    <xdr:clientData/>
  </xdr:oneCellAnchor>
  <xdr:oneCellAnchor>
    <xdr:from>
      <xdr:col>35</xdr:col>
      <xdr:colOff>33337</xdr:colOff>
      <xdr:row>0</xdr:row>
      <xdr:rowOff>33337</xdr:rowOff>
    </xdr:from>
    <xdr:ext cx="1947841" cy="84369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C4F567C-B451-4372-838C-65D148E60FA6}"/>
            </a:ext>
          </a:extLst>
        </xdr:cNvPr>
        <xdr:cNvSpPr txBox="1"/>
      </xdr:nvSpPr>
      <xdr:spPr>
        <a:xfrm>
          <a:off x="16868775" y="33337"/>
          <a:ext cx="1947841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  <a:p>
          <a:endParaRPr lang="ko-KR" altLang="en-US" sz="2400" b="1"/>
        </a:p>
      </xdr:txBody>
    </xdr:sp>
    <xdr:clientData/>
  </xdr:oneCellAnchor>
  <xdr:oneCellAnchor>
    <xdr:from>
      <xdr:col>35</xdr:col>
      <xdr:colOff>319088</xdr:colOff>
      <xdr:row>29</xdr:row>
      <xdr:rowOff>128586</xdr:rowOff>
    </xdr:from>
    <xdr:ext cx="2586029" cy="137588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2C73D0-BD7C-483F-9A35-4742548A9CBF}"/>
            </a:ext>
          </a:extLst>
        </xdr:cNvPr>
        <xdr:cNvSpPr txBox="1"/>
      </xdr:nvSpPr>
      <xdr:spPr>
        <a:xfrm>
          <a:off x="17154526" y="6462711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26 x 26 *32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41</xdr:col>
      <xdr:colOff>142874</xdr:colOff>
      <xdr:row>1</xdr:row>
      <xdr:rowOff>119062</xdr:rowOff>
    </xdr:from>
    <xdr:to>
      <xdr:col>43</xdr:col>
      <xdr:colOff>500062</xdr:colOff>
      <xdr:row>60</xdr:row>
      <xdr:rowOff>23812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8D86EA72-2197-4898-A411-359A4AD892BD}"/>
            </a:ext>
          </a:extLst>
        </xdr:cNvPr>
        <xdr:cNvSpPr/>
      </xdr:nvSpPr>
      <xdr:spPr>
        <a:xfrm>
          <a:off x="21121687" y="333375"/>
          <a:ext cx="1738313" cy="126682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42</xdr:col>
      <xdr:colOff>23813</xdr:colOff>
      <xdr:row>5</xdr:row>
      <xdr:rowOff>47625</xdr:rowOff>
    </xdr:from>
    <xdr:to>
      <xdr:col>42</xdr:col>
      <xdr:colOff>523875</xdr:colOff>
      <xdr:row>8</xdr:row>
      <xdr:rowOff>23813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1C2632E2-4DD3-4362-B5AC-6CA45498868F}"/>
            </a:ext>
          </a:extLst>
        </xdr:cNvPr>
        <xdr:cNvSpPr/>
      </xdr:nvSpPr>
      <xdr:spPr>
        <a:xfrm>
          <a:off x="21693188" y="1119188"/>
          <a:ext cx="500062" cy="738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9</xdr:row>
      <xdr:rowOff>142875</xdr:rowOff>
    </xdr:from>
    <xdr:to>
      <xdr:col>42</xdr:col>
      <xdr:colOff>523875</xdr:colOff>
      <xdr:row>12</xdr:row>
      <xdr:rowOff>119063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226D094B-C465-48B7-B0F3-CB574AB053AE}"/>
            </a:ext>
          </a:extLst>
        </xdr:cNvPr>
        <xdr:cNvSpPr/>
      </xdr:nvSpPr>
      <xdr:spPr>
        <a:xfrm>
          <a:off x="21693188" y="2190750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14</xdr:row>
      <xdr:rowOff>47626</xdr:rowOff>
    </xdr:from>
    <xdr:to>
      <xdr:col>42</xdr:col>
      <xdr:colOff>523875</xdr:colOff>
      <xdr:row>17</xdr:row>
      <xdr:rowOff>23813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1A88C205-60F9-4708-AA7E-3468A2669CC9}"/>
            </a:ext>
          </a:extLst>
        </xdr:cNvPr>
        <xdr:cNvSpPr/>
      </xdr:nvSpPr>
      <xdr:spPr>
        <a:xfrm>
          <a:off x="21693188" y="3167064"/>
          <a:ext cx="500062" cy="6191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55</xdr:row>
      <xdr:rowOff>166688</xdr:rowOff>
    </xdr:from>
    <xdr:to>
      <xdr:col>42</xdr:col>
      <xdr:colOff>523875</xdr:colOff>
      <xdr:row>58</xdr:row>
      <xdr:rowOff>142876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1F685A58-D99C-4492-8C42-BC7154C52A3F}"/>
            </a:ext>
          </a:extLst>
        </xdr:cNvPr>
        <xdr:cNvSpPr/>
      </xdr:nvSpPr>
      <xdr:spPr>
        <a:xfrm>
          <a:off x="21693188" y="12072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45</xdr:row>
      <xdr:rowOff>23813</xdr:rowOff>
    </xdr:from>
    <xdr:to>
      <xdr:col>42</xdr:col>
      <xdr:colOff>523875</xdr:colOff>
      <xdr:row>48</xdr:row>
      <xdr:rowOff>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2E5F4EC1-83B7-46D5-B5C0-CD58330EEF0A}"/>
            </a:ext>
          </a:extLst>
        </xdr:cNvPr>
        <xdr:cNvSpPr/>
      </xdr:nvSpPr>
      <xdr:spPr>
        <a:xfrm>
          <a:off x="21693188" y="9786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0</xdr:colOff>
      <xdr:row>3</xdr:row>
      <xdr:rowOff>190499</xdr:rowOff>
    </xdr:from>
    <xdr:ext cx="496674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521B2B0-D0E6-41D3-9416-81FA4BD04C78}"/>
            </a:ext>
          </a:extLst>
        </xdr:cNvPr>
        <xdr:cNvSpPr txBox="1"/>
      </xdr:nvSpPr>
      <xdr:spPr>
        <a:xfrm>
          <a:off x="22359938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64</a:t>
          </a:r>
          <a:endParaRPr lang="ko-KR" altLang="en-US" sz="2400" b="1"/>
        </a:p>
      </xdr:txBody>
    </xdr:sp>
    <xdr:clientData/>
  </xdr:oneCellAnchor>
  <xdr:twoCellAnchor>
    <xdr:from>
      <xdr:col>50</xdr:col>
      <xdr:colOff>119061</xdr:colOff>
      <xdr:row>20</xdr:row>
      <xdr:rowOff>23812</xdr:rowOff>
    </xdr:from>
    <xdr:to>
      <xdr:col>53</xdr:col>
      <xdr:colOff>285750</xdr:colOff>
      <xdr:row>26</xdr:row>
      <xdr:rowOff>47625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0B65873-BBD6-4DEB-A496-F0A4E2E1BDF3}"/>
            </a:ext>
          </a:extLst>
        </xdr:cNvPr>
        <xdr:cNvSpPr/>
      </xdr:nvSpPr>
      <xdr:spPr>
        <a:xfrm>
          <a:off x="27955874" y="4548187"/>
          <a:ext cx="2238376" cy="13096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max pooling</a:t>
          </a:r>
        </a:p>
        <a:p>
          <a:pPr algn="l"/>
          <a:endParaRPr lang="ko-KR" altLang="en-US" sz="2800" b="1"/>
        </a:p>
      </xdr:txBody>
    </xdr:sp>
    <xdr:clientData/>
  </xdr:twoCellAnchor>
  <xdr:oneCellAnchor>
    <xdr:from>
      <xdr:col>50</xdr:col>
      <xdr:colOff>352426</xdr:colOff>
      <xdr:row>27</xdr:row>
      <xdr:rowOff>19048</xdr:rowOff>
    </xdr:from>
    <xdr:ext cx="1476879" cy="46801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B93188-C3E4-41B9-82C5-5B42D7A1164C}"/>
            </a:ext>
          </a:extLst>
        </xdr:cNvPr>
        <xdr:cNvSpPr txBox="1"/>
      </xdr:nvSpPr>
      <xdr:spPr>
        <a:xfrm>
          <a:off x="28189239" y="6043611"/>
          <a:ext cx="147687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 x 2</a:t>
          </a:r>
        </a:p>
      </xdr:txBody>
    </xdr:sp>
    <xdr:clientData/>
  </xdr:oneCellAnchor>
  <xdr:twoCellAnchor>
    <xdr:from>
      <xdr:col>32</xdr:col>
      <xdr:colOff>238125</xdr:colOff>
      <xdr:row>5</xdr:row>
      <xdr:rowOff>-1</xdr:rowOff>
    </xdr:from>
    <xdr:to>
      <xdr:col>35</xdr:col>
      <xdr:colOff>23813</xdr:colOff>
      <xdr:row>6</xdr:row>
      <xdr:rowOff>83344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1A6F546E-7E86-4C09-A7FD-0264FE6B856E}"/>
            </a:ext>
          </a:extLst>
        </xdr:cNvPr>
        <xdr:cNvCxnSpPr>
          <a:endCxn id="3" idx="6"/>
        </xdr:cNvCxnSpPr>
      </xdr:nvCxnSpPr>
      <xdr:spPr>
        <a:xfrm flipH="1">
          <a:off x="15001875" y="10715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66675</xdr:colOff>
      <xdr:row>4</xdr:row>
      <xdr:rowOff>138112</xdr:rowOff>
    </xdr:from>
    <xdr:ext cx="1947841" cy="468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A522553-A5BE-4966-A467-56218817E0E5}"/>
            </a:ext>
          </a:extLst>
        </xdr:cNvPr>
        <xdr:cNvSpPr txBox="1"/>
      </xdr:nvSpPr>
      <xdr:spPr>
        <a:xfrm>
          <a:off x="23450550" y="995362"/>
          <a:ext cx="194784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</xdr:txBody>
    </xdr:sp>
    <xdr:clientData/>
  </xdr:oneCellAnchor>
  <xdr:twoCellAnchor>
    <xdr:from>
      <xdr:col>44</xdr:col>
      <xdr:colOff>595312</xdr:colOff>
      <xdr:row>16</xdr:row>
      <xdr:rowOff>190500</xdr:rowOff>
    </xdr:from>
    <xdr:to>
      <xdr:col>47</xdr:col>
      <xdr:colOff>333375</xdr:colOff>
      <xdr:row>27</xdr:row>
      <xdr:rowOff>95250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0E9EC97-B882-43A0-8317-50C847F2E122}"/>
            </a:ext>
          </a:extLst>
        </xdr:cNvPr>
        <xdr:cNvSpPr/>
      </xdr:nvSpPr>
      <xdr:spPr>
        <a:xfrm>
          <a:off x="23979187" y="3857625"/>
          <a:ext cx="1809751" cy="22621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44</xdr:col>
      <xdr:colOff>57151</xdr:colOff>
      <xdr:row>27</xdr:row>
      <xdr:rowOff>176211</xdr:rowOff>
    </xdr:from>
    <xdr:ext cx="2586029" cy="137588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5AEF357-1F37-42AC-87A0-E51363D80EB4}"/>
            </a:ext>
          </a:extLst>
        </xdr:cNvPr>
        <xdr:cNvSpPr txBox="1"/>
      </xdr:nvSpPr>
      <xdr:spPr>
        <a:xfrm>
          <a:off x="23441026" y="6200774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24 x 24 * 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42</xdr:col>
      <xdr:colOff>557213</xdr:colOff>
      <xdr:row>9</xdr:row>
      <xdr:rowOff>128587</xdr:rowOff>
    </xdr:from>
    <xdr:to>
      <xdr:col>45</xdr:col>
      <xdr:colOff>342901</xdr:colOff>
      <xdr:row>10</xdr:row>
      <xdr:rowOff>211932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AC5B821D-C709-4E54-9E80-D09EA92F1CC1}"/>
            </a:ext>
          </a:extLst>
        </xdr:cNvPr>
        <xdr:cNvCxnSpPr/>
      </xdr:nvCxnSpPr>
      <xdr:spPr>
        <a:xfrm flipH="1">
          <a:off x="22559963" y="21764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80961</xdr:colOff>
      <xdr:row>14</xdr:row>
      <xdr:rowOff>57150</xdr:rowOff>
    </xdr:from>
    <xdr:to>
      <xdr:col>56</xdr:col>
      <xdr:colOff>23812</xdr:colOff>
      <xdr:row>35</xdr:row>
      <xdr:rowOff>71437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86176B4-F7EC-4224-AFCA-96CD0C7D9D92}"/>
            </a:ext>
          </a:extLst>
        </xdr:cNvPr>
        <xdr:cNvSpPr/>
      </xdr:nvSpPr>
      <xdr:spPr>
        <a:xfrm>
          <a:off x="31370586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twoCellAnchor>
    <xdr:from>
      <xdr:col>58</xdr:col>
      <xdr:colOff>257173</xdr:colOff>
      <xdr:row>18</xdr:row>
      <xdr:rowOff>71437</xdr:rowOff>
    </xdr:from>
    <xdr:to>
      <xdr:col>60</xdr:col>
      <xdr:colOff>333374</xdr:colOff>
      <xdr:row>34</xdr:row>
      <xdr:rowOff>128587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3442D2F-FE1F-4D0A-BD9C-F2AD44B1021B}"/>
            </a:ext>
          </a:extLst>
        </xdr:cNvPr>
        <xdr:cNvSpPr/>
      </xdr:nvSpPr>
      <xdr:spPr>
        <a:xfrm>
          <a:off x="33618486" y="4167187"/>
          <a:ext cx="1457326" cy="34861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54</xdr:col>
      <xdr:colOff>528637</xdr:colOff>
      <xdr:row>11</xdr:row>
      <xdr:rowOff>123825</xdr:rowOff>
    </xdr:from>
    <xdr:ext cx="1298689" cy="46801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612B445-9664-4F9C-B08E-B304F78690C3}"/>
            </a:ext>
          </a:extLst>
        </xdr:cNvPr>
        <xdr:cNvSpPr txBox="1"/>
      </xdr:nvSpPr>
      <xdr:spPr>
        <a:xfrm>
          <a:off x="31127700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oneCellAnchor>
    <xdr:from>
      <xdr:col>58</xdr:col>
      <xdr:colOff>300037</xdr:colOff>
      <xdr:row>15</xdr:row>
      <xdr:rowOff>85725</xdr:rowOff>
    </xdr:from>
    <xdr:ext cx="1086964" cy="46801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38ADDCD-59B8-4C68-9F50-716A87F9681C}"/>
            </a:ext>
          </a:extLst>
        </xdr:cNvPr>
        <xdr:cNvSpPr txBox="1"/>
      </xdr:nvSpPr>
      <xdr:spPr>
        <a:xfrm>
          <a:off x="33661350" y="3538538"/>
          <a:ext cx="108696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Flatten</a:t>
          </a:r>
        </a:p>
      </xdr:txBody>
    </xdr:sp>
    <xdr:clientData/>
  </xdr:oneCellAnchor>
  <xdr:oneCellAnchor>
    <xdr:from>
      <xdr:col>50</xdr:col>
      <xdr:colOff>161925</xdr:colOff>
      <xdr:row>39</xdr:row>
      <xdr:rowOff>161924</xdr:rowOff>
    </xdr:from>
    <xdr:ext cx="2902974" cy="244028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FE6B3C8-946D-43F0-B2F0-3C8720C53332}"/>
            </a:ext>
          </a:extLst>
        </xdr:cNvPr>
        <xdr:cNvSpPr txBox="1"/>
      </xdr:nvSpPr>
      <xdr:spPr>
        <a:xfrm>
          <a:off x="27998738" y="9139237"/>
          <a:ext cx="2902974" cy="2440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12 x 12 *64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en-US" altLang="ko-KR" sz="2400" b="1" baseline="0"/>
        </a:p>
        <a:p>
          <a:r>
            <a:rPr lang="en-US" altLang="ko-KR" sz="2400" b="1" baseline="0"/>
            <a:t>=&gt; size:2</a:t>
          </a:r>
          <a:r>
            <a:rPr lang="ko-KR" altLang="en-US" sz="2400" b="1" baseline="0"/>
            <a:t>로 </a:t>
          </a:r>
          <a:r>
            <a:rPr lang="en-US" altLang="ko-KR" sz="2400" b="1" baseline="0"/>
            <a:t>feature</a:t>
          </a:r>
          <a:r>
            <a:rPr lang="ko-KR" altLang="en-US" sz="2400" b="1" baseline="0"/>
            <a:t>를</a:t>
          </a:r>
          <a:endParaRPr lang="en-US" altLang="ko-KR" sz="2400" b="1" baseline="0"/>
        </a:p>
        <a:p>
          <a:r>
            <a:rPr lang="ko-KR" altLang="en-US" sz="2400" b="1" baseline="0"/>
            <a:t>더 두텁게 표현</a:t>
          </a:r>
          <a:endParaRPr lang="en-US" altLang="ko-KR" sz="2400" b="1" baseline="0"/>
        </a:p>
      </xdr:txBody>
    </xdr:sp>
    <xdr:clientData/>
  </xdr:oneCellAnchor>
  <xdr:twoCellAnchor>
    <xdr:from>
      <xdr:col>47</xdr:col>
      <xdr:colOff>333375</xdr:colOff>
      <xdr:row>22</xdr:row>
      <xdr:rowOff>35719</xdr:rowOff>
    </xdr:from>
    <xdr:to>
      <xdr:col>50</xdr:col>
      <xdr:colOff>119061</xdr:colOff>
      <xdr:row>23</xdr:row>
      <xdr:rowOff>35718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843B3CCE-1A32-4B33-B0B6-8E806CC6148D}"/>
            </a:ext>
          </a:extLst>
        </xdr:cNvPr>
        <xdr:cNvCxnSpPr>
          <a:stCxn id="27" idx="3"/>
          <a:endCxn id="21" idx="1"/>
        </xdr:cNvCxnSpPr>
      </xdr:nvCxnSpPr>
      <xdr:spPr>
        <a:xfrm>
          <a:off x="25788938" y="4988719"/>
          <a:ext cx="2166936" cy="2143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461963</xdr:colOff>
      <xdr:row>29</xdr:row>
      <xdr:rowOff>21431</xdr:rowOff>
    </xdr:from>
    <xdr:to>
      <xdr:col>52</xdr:col>
      <xdr:colOff>47624</xdr:colOff>
      <xdr:row>39</xdr:row>
      <xdr:rowOff>-1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D9B870EF-F16D-4C95-9451-D799EF6174DA}"/>
            </a:ext>
          </a:extLst>
        </xdr:cNvPr>
        <xdr:cNvCxnSpPr/>
      </xdr:nvCxnSpPr>
      <xdr:spPr>
        <a:xfrm>
          <a:off x="28989338" y="6474619"/>
          <a:ext cx="276224" cy="2312193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71437</xdr:colOff>
      <xdr:row>0</xdr:row>
      <xdr:rowOff>190500</xdr:rowOff>
    </xdr:from>
    <xdr:to>
      <xdr:col>65</xdr:col>
      <xdr:colOff>428625</xdr:colOff>
      <xdr:row>41</xdr:row>
      <xdr:rowOff>23812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65281E4C-40E7-4E35-8B7B-E2984272DE38}"/>
            </a:ext>
          </a:extLst>
        </xdr:cNvPr>
        <xdr:cNvSpPr/>
      </xdr:nvSpPr>
      <xdr:spPr>
        <a:xfrm>
          <a:off x="37052250" y="190500"/>
          <a:ext cx="1738313" cy="9048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63</xdr:col>
      <xdr:colOff>642938</xdr:colOff>
      <xdr:row>4</xdr:row>
      <xdr:rowOff>119063</xdr:rowOff>
    </xdr:from>
    <xdr:to>
      <xdr:col>64</xdr:col>
      <xdr:colOff>452438</xdr:colOff>
      <xdr:row>6</xdr:row>
      <xdr:rowOff>86075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97C250A-FE8E-4B65-9DB1-A8AA4FCB9896}"/>
            </a:ext>
          </a:extLst>
        </xdr:cNvPr>
        <xdr:cNvSpPr/>
      </xdr:nvSpPr>
      <xdr:spPr>
        <a:xfrm>
          <a:off x="37623751" y="976313"/>
          <a:ext cx="500062" cy="514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642938</xdr:colOff>
      <xdr:row>13</xdr:row>
      <xdr:rowOff>119064</xdr:rowOff>
    </xdr:from>
    <xdr:to>
      <xdr:col>64</xdr:col>
      <xdr:colOff>452438</xdr:colOff>
      <xdr:row>15</xdr:row>
      <xdr:rowOff>122123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12E1CE0-ED92-4070-8D34-15C94702D968}"/>
            </a:ext>
          </a:extLst>
        </xdr:cNvPr>
        <xdr:cNvSpPr/>
      </xdr:nvSpPr>
      <xdr:spPr>
        <a:xfrm>
          <a:off x="37623751" y="3143252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23814</xdr:colOff>
      <xdr:row>36</xdr:row>
      <xdr:rowOff>23815</xdr:rowOff>
    </xdr:from>
    <xdr:to>
      <xdr:col>64</xdr:col>
      <xdr:colOff>523876</xdr:colOff>
      <xdr:row>37</xdr:row>
      <xdr:rowOff>241186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590A3AA7-0F9E-4145-909F-3162F485FE94}"/>
            </a:ext>
          </a:extLst>
        </xdr:cNvPr>
        <xdr:cNvSpPr/>
      </xdr:nvSpPr>
      <xdr:spPr>
        <a:xfrm>
          <a:off x="37695189" y="7977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47625</xdr:colOff>
      <xdr:row>25</xdr:row>
      <xdr:rowOff>95252</xdr:rowOff>
    </xdr:from>
    <xdr:to>
      <xdr:col>64</xdr:col>
      <xdr:colOff>547687</xdr:colOff>
      <xdr:row>27</xdr:row>
      <xdr:rowOff>98311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F375F6E-50B2-42E5-AA95-89CB6D8C3662}"/>
            </a:ext>
          </a:extLst>
        </xdr:cNvPr>
        <xdr:cNvSpPr/>
      </xdr:nvSpPr>
      <xdr:spPr>
        <a:xfrm>
          <a:off x="37719000" y="5691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366713</xdr:colOff>
      <xdr:row>24</xdr:row>
      <xdr:rowOff>142875</xdr:rowOff>
    </xdr:from>
    <xdr:to>
      <xdr:col>62</xdr:col>
      <xdr:colOff>619125</xdr:colOff>
      <xdr:row>26</xdr:row>
      <xdr:rowOff>21431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426A6F41-7A10-4AD6-82FB-9C27E416352C}"/>
            </a:ext>
          </a:extLst>
        </xdr:cNvPr>
        <xdr:cNvCxnSpPr/>
      </xdr:nvCxnSpPr>
      <xdr:spPr>
        <a:xfrm flipV="1">
          <a:off x="35109151" y="5524500"/>
          <a:ext cx="1800224" cy="307181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485774</xdr:colOff>
      <xdr:row>14</xdr:row>
      <xdr:rowOff>57150</xdr:rowOff>
    </xdr:from>
    <xdr:to>
      <xdr:col>68</xdr:col>
      <xdr:colOff>428625</xdr:colOff>
      <xdr:row>35</xdr:row>
      <xdr:rowOff>71437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6D105D6B-57D3-4916-A42F-58757A5BFD91}"/>
            </a:ext>
          </a:extLst>
        </xdr:cNvPr>
        <xdr:cNvSpPr/>
      </xdr:nvSpPr>
      <xdr:spPr>
        <a:xfrm>
          <a:off x="40919399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67</xdr:col>
      <xdr:colOff>242888</xdr:colOff>
      <xdr:row>11</xdr:row>
      <xdr:rowOff>123825</xdr:rowOff>
    </xdr:from>
    <xdr:ext cx="1298689" cy="46801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6738C8C-9580-486C-AEC0-95FDF2EB74B4}"/>
            </a:ext>
          </a:extLst>
        </xdr:cNvPr>
        <xdr:cNvSpPr txBox="1"/>
      </xdr:nvSpPr>
      <xdr:spPr>
        <a:xfrm>
          <a:off x="40676513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twoCellAnchor>
    <xdr:from>
      <xdr:col>70</xdr:col>
      <xdr:colOff>428624</xdr:colOff>
      <xdr:row>14</xdr:row>
      <xdr:rowOff>166686</xdr:rowOff>
    </xdr:from>
    <xdr:to>
      <xdr:col>72</xdr:col>
      <xdr:colOff>95250</xdr:colOff>
      <xdr:row>32</xdr:row>
      <xdr:rowOff>23812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FDF36A4E-4969-4F50-93A2-E262C25D3474}"/>
            </a:ext>
          </a:extLst>
        </xdr:cNvPr>
        <xdr:cNvSpPr/>
      </xdr:nvSpPr>
      <xdr:spPr>
        <a:xfrm>
          <a:off x="42933937" y="3405186"/>
          <a:ext cx="1738313" cy="371475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54</xdr:col>
      <xdr:colOff>161925</xdr:colOff>
      <xdr:row>37</xdr:row>
      <xdr:rowOff>190499</xdr:rowOff>
    </xdr:from>
    <xdr:to>
      <xdr:col>57</xdr:col>
      <xdr:colOff>0</xdr:colOff>
      <xdr:row>39</xdr:row>
      <xdr:rowOff>126206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C9EDED3B-021D-4E99-93DA-49D9A0A4EA27}"/>
            </a:ext>
          </a:extLst>
        </xdr:cNvPr>
        <xdr:cNvCxnSpPr/>
      </xdr:nvCxnSpPr>
      <xdr:spPr>
        <a:xfrm flipV="1">
          <a:off x="30760988" y="8548687"/>
          <a:ext cx="1909762" cy="55483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214312</xdr:colOff>
      <xdr:row>38</xdr:row>
      <xdr:rowOff>0</xdr:rowOff>
    </xdr:from>
    <xdr:to>
      <xdr:col>64</xdr:col>
      <xdr:colOff>47625</xdr:colOff>
      <xdr:row>43</xdr:row>
      <xdr:rowOff>261937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8DE77875-628C-4F4D-81EF-2C97731D9A79}"/>
            </a:ext>
          </a:extLst>
        </xdr:cNvPr>
        <xdr:cNvCxnSpPr/>
      </xdr:nvCxnSpPr>
      <xdr:spPr>
        <a:xfrm>
          <a:off x="35814000" y="8763000"/>
          <a:ext cx="1905000" cy="1524000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176212</xdr:colOff>
      <xdr:row>43</xdr:row>
      <xdr:rowOff>319087</xdr:rowOff>
    </xdr:from>
    <xdr:to>
      <xdr:col>66</xdr:col>
      <xdr:colOff>619125</xdr:colOff>
      <xdr:row>46</xdr:row>
      <xdr:rowOff>166687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E11A108C-9C7B-438F-B9E7-19E6971EEA77}"/>
            </a:ext>
          </a:extLst>
        </xdr:cNvPr>
        <xdr:cNvCxnSpPr/>
      </xdr:nvCxnSpPr>
      <xdr:spPr>
        <a:xfrm>
          <a:off x="38538150" y="10344150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900112</xdr:colOff>
      <xdr:row>47</xdr:row>
      <xdr:rowOff>495300</xdr:rowOff>
    </xdr:from>
    <xdr:to>
      <xdr:col>67</xdr:col>
      <xdr:colOff>652462</xdr:colOff>
      <xdr:row>50</xdr:row>
      <xdr:rowOff>247650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06442EA0-E300-449A-9FD5-05457CFDAE77}"/>
            </a:ext>
          </a:extLst>
        </xdr:cNvPr>
        <xdr:cNvCxnSpPr/>
      </xdr:nvCxnSpPr>
      <xdr:spPr>
        <a:xfrm>
          <a:off x="39952612" y="11568113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214312</xdr:colOff>
      <xdr:row>36</xdr:row>
      <xdr:rowOff>71437</xdr:rowOff>
    </xdr:from>
    <xdr:to>
      <xdr:col>71</xdr:col>
      <xdr:colOff>738188</xdr:colOff>
      <xdr:row>50</xdr:row>
      <xdr:rowOff>47626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9568DA1F-DDB0-4765-82DA-EF3C6A9FBA58}"/>
            </a:ext>
          </a:extLst>
        </xdr:cNvPr>
        <xdr:cNvCxnSpPr/>
      </xdr:nvCxnSpPr>
      <xdr:spPr>
        <a:xfrm flipH="1" flipV="1">
          <a:off x="41338500" y="8215312"/>
          <a:ext cx="2595563" cy="3833814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338139</xdr:colOff>
      <xdr:row>42</xdr:row>
      <xdr:rowOff>28574</xdr:rowOff>
    </xdr:from>
    <xdr:ext cx="3778920" cy="11567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26DE4DB-DE3F-4DF5-BD61-39BB7CF67217}"/>
            </a:ext>
          </a:extLst>
        </xdr:cNvPr>
        <xdr:cNvSpPr txBox="1"/>
      </xdr:nvSpPr>
      <xdr:spPr>
        <a:xfrm>
          <a:off x="31627764" y="983932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55</xdr:col>
      <xdr:colOff>571500</xdr:colOff>
      <xdr:row>38</xdr:row>
      <xdr:rowOff>47626</xdr:rowOff>
    </xdr:from>
    <xdr:to>
      <xdr:col>58</xdr:col>
      <xdr:colOff>155911</xdr:colOff>
      <xdr:row>42</xdr:row>
      <xdr:rowOff>28574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2C1798B0-55EE-42D4-AAA5-4BA3BFC8E955}"/>
            </a:ext>
          </a:extLst>
        </xdr:cNvPr>
        <xdr:cNvCxnSpPr>
          <a:stCxn id="64" idx="0"/>
        </xdr:cNvCxnSpPr>
      </xdr:nvCxnSpPr>
      <xdr:spPr>
        <a:xfrm flipH="1" flipV="1">
          <a:off x="31861125" y="8810626"/>
          <a:ext cx="1656099" cy="1028698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538164</xdr:colOff>
      <xdr:row>41</xdr:row>
      <xdr:rowOff>109536</xdr:rowOff>
    </xdr:from>
    <xdr:ext cx="3778920" cy="11567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445E707-9D74-45ED-AB0A-B02CDC548517}"/>
            </a:ext>
          </a:extLst>
        </xdr:cNvPr>
        <xdr:cNvSpPr txBox="1"/>
      </xdr:nvSpPr>
      <xdr:spPr>
        <a:xfrm>
          <a:off x="40971789" y="970597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64</xdr:col>
      <xdr:colOff>642937</xdr:colOff>
      <xdr:row>36</xdr:row>
      <xdr:rowOff>190500</xdr:rowOff>
    </xdr:from>
    <xdr:to>
      <xdr:col>68</xdr:col>
      <xdr:colOff>95249</xdr:colOff>
      <xdr:row>42</xdr:row>
      <xdr:rowOff>95250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11F0D0DF-9690-4BE2-A054-388932DACA83}"/>
            </a:ext>
          </a:extLst>
        </xdr:cNvPr>
        <xdr:cNvCxnSpPr/>
      </xdr:nvCxnSpPr>
      <xdr:spPr>
        <a:xfrm flipH="1">
          <a:off x="38314312" y="8334375"/>
          <a:ext cx="2905125" cy="1571625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214312</xdr:colOff>
      <xdr:row>34</xdr:row>
      <xdr:rowOff>238125</xdr:rowOff>
    </xdr:from>
    <xdr:to>
      <xdr:col>71</xdr:col>
      <xdr:colOff>1023937</xdr:colOff>
      <xdr:row>43</xdr:row>
      <xdr:rowOff>47624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C5DEFAE6-B4BB-40D2-A14B-D23BE2A3AA5F}"/>
            </a:ext>
          </a:extLst>
        </xdr:cNvPr>
        <xdr:cNvCxnSpPr/>
      </xdr:nvCxnSpPr>
      <xdr:spPr>
        <a:xfrm flipV="1">
          <a:off x="38576250" y="7762875"/>
          <a:ext cx="5643562" cy="23098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57150</xdr:rowOff>
    </xdr:from>
    <xdr:to>
      <xdr:col>10</xdr:col>
      <xdr:colOff>247650</xdr:colOff>
      <xdr:row>14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A7FD31-32D8-4CE6-9BF5-5C43918B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47625</xdr:rowOff>
    </xdr:from>
    <xdr:to>
      <xdr:col>17</xdr:col>
      <xdr:colOff>190500</xdr:colOff>
      <xdr:row>14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47D40C-1ADE-432F-A279-3A1E2EA9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55</xdr:row>
      <xdr:rowOff>142875</xdr:rowOff>
    </xdr:from>
    <xdr:to>
      <xdr:col>7</xdr:col>
      <xdr:colOff>548359</xdr:colOff>
      <xdr:row>75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142BB1D-4D1A-4665-A694-680EB7D0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11801475"/>
          <a:ext cx="4405983" cy="422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9525</xdr:rowOff>
    </xdr:from>
    <xdr:to>
      <xdr:col>11</xdr:col>
      <xdr:colOff>277178</xdr:colOff>
      <xdr:row>4</xdr:row>
      <xdr:rowOff>200169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14416D7-45AD-445C-A527-86D76B63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525"/>
          <a:ext cx="6830378" cy="10288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47625</xdr:rowOff>
    </xdr:from>
    <xdr:to>
      <xdr:col>23</xdr:col>
      <xdr:colOff>590550</xdr:colOff>
      <xdr:row>15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A43912-AEA3-46B9-A981-FAEE2254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</xdr:row>
      <xdr:rowOff>200026</xdr:rowOff>
    </xdr:from>
    <xdr:to>
      <xdr:col>23</xdr:col>
      <xdr:colOff>409575</xdr:colOff>
      <xdr:row>14</xdr:row>
      <xdr:rowOff>123825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3D7080CF-DBC0-4FA1-8104-F34185330A98}"/>
            </a:ext>
          </a:extLst>
        </xdr:cNvPr>
        <xdr:cNvCxnSpPr/>
      </xdr:nvCxnSpPr>
      <xdr:spPr>
        <a:xfrm flipV="1">
          <a:off x="7181850" y="419101"/>
          <a:ext cx="4886325" cy="265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76200</xdr:rowOff>
    </xdr:from>
    <xdr:to>
      <xdr:col>11</xdr:col>
      <xdr:colOff>257175</xdr:colOff>
      <xdr:row>16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900162-8BF5-47C4-BDE0-E16C6E06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20</xdr:row>
      <xdr:rowOff>9525</xdr:rowOff>
    </xdr:from>
    <xdr:to>
      <xdr:col>10</xdr:col>
      <xdr:colOff>495300</xdr:colOff>
      <xdr:row>33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6BDBCD-2E31-4AE8-BA73-B51A6E6B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209550</xdr:colOff>
      <xdr:row>37</xdr:row>
      <xdr:rowOff>180975</xdr:rowOff>
    </xdr:from>
    <xdr:to>
      <xdr:col>13</xdr:col>
      <xdr:colOff>619374</xdr:colOff>
      <xdr:row>41</xdr:row>
      <xdr:rowOff>162039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A6170A-1028-4DFF-8A14-62D7CF79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350" y="7934325"/>
          <a:ext cx="1781424" cy="819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20</xdr:row>
      <xdr:rowOff>0</xdr:rowOff>
    </xdr:from>
    <xdr:to>
      <xdr:col>13</xdr:col>
      <xdr:colOff>514576</xdr:colOff>
      <xdr:row>24</xdr:row>
      <xdr:rowOff>28696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4F10B99-8E2C-4831-8F49-C1CC2605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4191000"/>
          <a:ext cx="1619476" cy="866896"/>
        </a:xfrm>
        <a:prstGeom prst="rect">
          <a:avLst/>
        </a:prstGeom>
      </xdr:spPr>
    </xdr:pic>
    <xdr:clientData/>
  </xdr:twoCellAnchor>
  <xdr:twoCellAnchor>
    <xdr:from>
      <xdr:col>3</xdr:col>
      <xdr:colOff>276224</xdr:colOff>
      <xdr:row>37</xdr:row>
      <xdr:rowOff>104776</xdr:rowOff>
    </xdr:from>
    <xdr:to>
      <xdr:col>11</xdr:col>
      <xdr:colOff>190499</xdr:colOff>
      <xdr:row>56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3F7F41F-0AE7-44D0-A945-943308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228600</xdr:colOff>
      <xdr:row>71</xdr:row>
      <xdr:rowOff>114300</xdr:rowOff>
    </xdr:from>
    <xdr:to>
      <xdr:col>19</xdr:col>
      <xdr:colOff>591271</xdr:colOff>
      <xdr:row>82</xdr:row>
      <xdr:rowOff>306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84743BA-4015-4245-B9A4-745A1D33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58200" y="14992350"/>
          <a:ext cx="5163271" cy="219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tabSelected="1" workbookViewId="0">
      <selection activeCell="C14" sqref="C14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M19" sqref="M19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  <col min="14" max="14" width="9" style="39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7" t="s">
        <v>93</v>
      </c>
      <c r="G4" s="38">
        <f>$B$7-B2</f>
        <v>4</v>
      </c>
      <c r="H4" s="37" t="s">
        <v>94</v>
      </c>
      <c r="I4" s="38">
        <f>C2-$C$7</f>
        <v>26.939999999999998</v>
      </c>
      <c r="L4" t="s">
        <v>103</v>
      </c>
      <c r="M4" t="s">
        <v>101</v>
      </c>
      <c r="N4" s="40" t="s">
        <v>111</v>
      </c>
    </row>
    <row r="5" spans="1:16">
      <c r="B5" s="13">
        <v>172</v>
      </c>
      <c r="C5" s="13">
        <v>70</v>
      </c>
      <c r="F5" s="29"/>
      <c r="G5" s="30">
        <f t="shared" ref="G5:G8" si="0">$B$7-B3</f>
        <v>2</v>
      </c>
      <c r="H5" s="29"/>
      <c r="I5" s="30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9"/>
      <c r="G6" s="30">
        <f t="shared" si="0"/>
        <v>0</v>
      </c>
      <c r="H6" s="29"/>
      <c r="I6" s="30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9"/>
      <c r="G7" s="30">
        <f t="shared" si="0"/>
        <v>-2</v>
      </c>
      <c r="H7" s="29"/>
      <c r="I7" s="30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31"/>
      <c r="G8" s="32">
        <f t="shared" si="0"/>
        <v>-4</v>
      </c>
      <c r="H8" s="31"/>
      <c r="I8" s="32">
        <f t="shared" si="1"/>
        <v>-17.760000000000005</v>
      </c>
      <c r="L8" t="s">
        <v>104</v>
      </c>
      <c r="M8" t="s">
        <v>105</v>
      </c>
      <c r="N8" s="40" t="s">
        <v>112</v>
      </c>
    </row>
    <row r="9" spans="1:16" ht="17.25" thickBot="1">
      <c r="F9" s="37" t="s">
        <v>116</v>
      </c>
      <c r="G9" s="38" t="s">
        <v>95</v>
      </c>
      <c r="I9" s="35" t="s">
        <v>96</v>
      </c>
      <c r="J9" s="35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9"/>
      <c r="G10" s="30">
        <f>G4*I4</f>
        <v>107.75999999999999</v>
      </c>
      <c r="I10" s="33">
        <f>G4^2</f>
        <v>16</v>
      </c>
      <c r="J10" s="33">
        <f>I4^2</f>
        <v>725.76359999999988</v>
      </c>
    </row>
    <row r="11" spans="1:16">
      <c r="B11" t="s">
        <v>109</v>
      </c>
      <c r="C11">
        <v>70</v>
      </c>
      <c r="F11" s="29"/>
      <c r="G11" s="30">
        <f t="shared" ref="G11:G14" si="2">G5*I5</f>
        <v>-6.1200000000000045</v>
      </c>
      <c r="I11" s="33">
        <f>G5^2</f>
        <v>4</v>
      </c>
      <c r="J11" s="33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9"/>
      <c r="G12" s="30">
        <f t="shared" si="2"/>
        <v>0</v>
      </c>
      <c r="I12" s="33">
        <f>G6^2</f>
        <v>0</v>
      </c>
      <c r="J12" s="33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9"/>
      <c r="G13" s="30">
        <f t="shared" si="2"/>
        <v>-13.879999999999995</v>
      </c>
      <c r="I13" s="33">
        <f>G7^2</f>
        <v>4</v>
      </c>
      <c r="J13" s="33">
        <f t="shared" si="3"/>
        <v>48.163599999999967</v>
      </c>
      <c r="M13">
        <f>_xlfn.VAR.P(C2:C6)</f>
        <v>253.85439999999943</v>
      </c>
    </row>
    <row r="14" spans="1:16" ht="17.25" thickBot="1">
      <c r="F14" s="29"/>
      <c r="G14" s="30">
        <f t="shared" si="2"/>
        <v>71.04000000000002</v>
      </c>
      <c r="I14" s="33">
        <f>G8^2</f>
        <v>16</v>
      </c>
      <c r="J14" s="33">
        <f>I8^2</f>
        <v>315.41760000000016</v>
      </c>
    </row>
    <row r="15" spans="1:16" ht="17.25" thickBot="1">
      <c r="F15" s="37" t="s">
        <v>91</v>
      </c>
      <c r="G15" s="38">
        <f>SUM(G10:G14)</f>
        <v>158.80000000000001</v>
      </c>
      <c r="I15" s="35" t="s">
        <v>98</v>
      </c>
      <c r="J15" s="35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41">
        <f>G15/5</f>
        <v>31.76</v>
      </c>
      <c r="I16" s="34">
        <f>SUM(I10:I14)</f>
        <v>40</v>
      </c>
      <c r="J16" s="34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5">
        <f>I16*J16</f>
        <v>50770.880000000005</v>
      </c>
      <c r="J18" s="35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s="42" t="s">
        <v>118</v>
      </c>
    </row>
    <row r="20" spans="6:13" ht="17.25" thickBot="1">
      <c r="I20" s="28" t="s">
        <v>92</v>
      </c>
      <c r="J20" s="36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AB28" sqref="A1:AB28"/>
    </sheetView>
  </sheetViews>
  <sheetFormatPr defaultRowHeight="16.5"/>
  <cols>
    <col min="1" max="16" width="4" style="45" customWidth="1"/>
    <col min="17" max="80" width="4.875" style="45" customWidth="1"/>
    <col min="81" max="16384" width="9" style="45"/>
  </cols>
  <sheetData>
    <row r="1" spans="1:57" ht="19.5" customHeight="1" thickBot="1">
      <c r="A1" s="50">
        <v>0</v>
      </c>
      <c r="B1" s="50">
        <v>0</v>
      </c>
      <c r="C1" s="50">
        <v>0</v>
      </c>
      <c r="D1" s="50">
        <v>0</v>
      </c>
      <c r="E1" s="50">
        <v>0</v>
      </c>
      <c r="F1" s="50">
        <v>0</v>
      </c>
      <c r="G1" s="50">
        <v>0</v>
      </c>
      <c r="H1" s="50">
        <v>0</v>
      </c>
      <c r="I1" s="50">
        <v>0</v>
      </c>
      <c r="J1" s="50">
        <v>0</v>
      </c>
      <c r="K1" s="50">
        <v>0</v>
      </c>
      <c r="L1" s="50">
        <v>0</v>
      </c>
      <c r="M1" s="50">
        <v>0</v>
      </c>
      <c r="N1" s="50">
        <v>0</v>
      </c>
      <c r="O1" s="50">
        <v>0</v>
      </c>
      <c r="P1" s="51">
        <v>0</v>
      </c>
      <c r="Q1" s="51">
        <v>0</v>
      </c>
      <c r="R1" s="51">
        <v>0</v>
      </c>
      <c r="S1" s="51">
        <v>0</v>
      </c>
      <c r="T1" s="51">
        <v>0</v>
      </c>
      <c r="U1" s="51">
        <v>0</v>
      </c>
      <c r="V1" s="51">
        <v>0</v>
      </c>
      <c r="W1" s="51">
        <v>0</v>
      </c>
      <c r="X1" s="51">
        <v>0</v>
      </c>
      <c r="Y1" s="51">
        <v>0</v>
      </c>
      <c r="Z1" s="51">
        <v>0</v>
      </c>
      <c r="AA1" s="51">
        <v>0</v>
      </c>
      <c r="AB1" s="51">
        <v>0</v>
      </c>
      <c r="AD1" s="52">
        <f>A1/255</f>
        <v>0</v>
      </c>
      <c r="AE1" s="52">
        <f t="shared" ref="AE1:BE1" si="0">B1/255</f>
        <v>0</v>
      </c>
      <c r="AF1" s="52">
        <f t="shared" si="0"/>
        <v>0</v>
      </c>
      <c r="AG1" s="52">
        <f t="shared" si="0"/>
        <v>0</v>
      </c>
      <c r="AH1" s="52">
        <f t="shared" si="0"/>
        <v>0</v>
      </c>
      <c r="AI1" s="52">
        <f t="shared" si="0"/>
        <v>0</v>
      </c>
      <c r="AJ1" s="52">
        <f t="shared" si="0"/>
        <v>0</v>
      </c>
      <c r="AK1" s="52">
        <f t="shared" si="0"/>
        <v>0</v>
      </c>
      <c r="AL1" s="52">
        <f t="shared" si="0"/>
        <v>0</v>
      </c>
      <c r="AM1" s="52">
        <f t="shared" si="0"/>
        <v>0</v>
      </c>
      <c r="AN1" s="52">
        <f t="shared" si="0"/>
        <v>0</v>
      </c>
      <c r="AO1" s="52">
        <f t="shared" si="0"/>
        <v>0</v>
      </c>
      <c r="AP1" s="52">
        <f t="shared" si="0"/>
        <v>0</v>
      </c>
      <c r="AQ1" s="52">
        <f t="shared" si="0"/>
        <v>0</v>
      </c>
      <c r="AR1" s="52">
        <f t="shared" si="0"/>
        <v>0</v>
      </c>
      <c r="AS1" s="52">
        <f t="shared" si="0"/>
        <v>0</v>
      </c>
      <c r="AT1" s="52">
        <f t="shared" si="0"/>
        <v>0</v>
      </c>
      <c r="AU1" s="52">
        <f t="shared" si="0"/>
        <v>0</v>
      </c>
      <c r="AV1" s="52">
        <f t="shared" si="0"/>
        <v>0</v>
      </c>
      <c r="AW1" s="52">
        <f t="shared" si="0"/>
        <v>0</v>
      </c>
      <c r="AX1" s="52">
        <f t="shared" si="0"/>
        <v>0</v>
      </c>
      <c r="AY1" s="52">
        <f t="shared" si="0"/>
        <v>0</v>
      </c>
      <c r="AZ1" s="52">
        <f t="shared" si="0"/>
        <v>0</v>
      </c>
      <c r="BA1" s="52">
        <f t="shared" si="0"/>
        <v>0</v>
      </c>
      <c r="BB1" s="52">
        <f t="shared" si="0"/>
        <v>0</v>
      </c>
      <c r="BC1" s="52">
        <f t="shared" si="0"/>
        <v>0</v>
      </c>
      <c r="BD1" s="52">
        <f t="shared" si="0"/>
        <v>0</v>
      </c>
      <c r="BE1" s="52">
        <f t="shared" si="0"/>
        <v>0</v>
      </c>
    </row>
    <row r="2" spans="1:57" ht="19.5" customHeight="1" thickBot="1">
      <c r="A2" s="50">
        <v>0</v>
      </c>
      <c r="B2" s="50">
        <v>0</v>
      </c>
      <c r="C2" s="50">
        <v>0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D2" s="52">
        <f t="shared" ref="AD2:AD28" si="1">A2/255</f>
        <v>0</v>
      </c>
      <c r="AE2" s="52">
        <f t="shared" ref="AE2:AE28" si="2">B2/255</f>
        <v>0</v>
      </c>
      <c r="AF2" s="52">
        <f t="shared" ref="AF2:AF28" si="3">C2/255</f>
        <v>0</v>
      </c>
      <c r="AG2" s="52">
        <f t="shared" ref="AG2:AG28" si="4">D2/255</f>
        <v>0</v>
      </c>
      <c r="AH2" s="52">
        <f t="shared" ref="AH2:AH28" si="5">E2/255</f>
        <v>0</v>
      </c>
      <c r="AI2" s="52">
        <f t="shared" ref="AI2:AI28" si="6">F2/255</f>
        <v>0</v>
      </c>
      <c r="AJ2" s="52">
        <f t="shared" ref="AJ2:AJ28" si="7">G2/255</f>
        <v>0</v>
      </c>
      <c r="AK2" s="52">
        <f t="shared" ref="AK2:AK28" si="8">H2/255</f>
        <v>0</v>
      </c>
      <c r="AL2" s="52">
        <f t="shared" ref="AL2:AL28" si="9">I2/255</f>
        <v>0</v>
      </c>
      <c r="AM2" s="52">
        <f t="shared" ref="AM2:AM28" si="10">J2/255</f>
        <v>0</v>
      </c>
      <c r="AN2" s="52">
        <f t="shared" ref="AN2:AN28" si="11">K2/255</f>
        <v>0</v>
      </c>
      <c r="AO2" s="52">
        <f t="shared" ref="AO2:AO28" si="12">L2/255</f>
        <v>0</v>
      </c>
      <c r="AP2" s="52">
        <f t="shared" ref="AP2:AP28" si="13">M2/255</f>
        <v>0</v>
      </c>
      <c r="AQ2" s="52">
        <f t="shared" ref="AQ2:AQ28" si="14">N2/255</f>
        <v>0</v>
      </c>
      <c r="AR2" s="52">
        <f t="shared" ref="AR2:AR28" si="15">O2/255</f>
        <v>0</v>
      </c>
      <c r="AS2" s="52">
        <f t="shared" ref="AS2:AS28" si="16">P2/255</f>
        <v>0</v>
      </c>
      <c r="AT2" s="52">
        <f t="shared" ref="AT2:AT28" si="17">Q2/255</f>
        <v>0</v>
      </c>
      <c r="AU2" s="52">
        <f t="shared" ref="AU2:AU28" si="18">R2/255</f>
        <v>0</v>
      </c>
      <c r="AV2" s="52">
        <f t="shared" ref="AV2:AV28" si="19">S2/255</f>
        <v>0</v>
      </c>
      <c r="AW2" s="52">
        <f t="shared" ref="AW2:AW28" si="20">T2/255</f>
        <v>0</v>
      </c>
      <c r="AX2" s="52">
        <f t="shared" ref="AX2:AX28" si="21">U2/255</f>
        <v>0</v>
      </c>
      <c r="AY2" s="52">
        <f t="shared" ref="AY2:AY28" si="22">V2/255</f>
        <v>0</v>
      </c>
      <c r="AZ2" s="52">
        <f t="shared" ref="AZ2:AZ28" si="23">W2/255</f>
        <v>0</v>
      </c>
      <c r="BA2" s="52">
        <f t="shared" ref="BA2:BA28" si="24">X2/255</f>
        <v>0</v>
      </c>
      <c r="BB2" s="52">
        <f t="shared" ref="BB2:BB28" si="25">Y2/255</f>
        <v>0</v>
      </c>
      <c r="BC2" s="52">
        <f t="shared" ref="BC2:BC28" si="26">Z2/255</f>
        <v>0</v>
      </c>
      <c r="BD2" s="52">
        <f t="shared" ref="BD2:BD28" si="27">AA2/255</f>
        <v>0</v>
      </c>
      <c r="BE2" s="52">
        <f t="shared" ref="BE2:BE28" si="28">AB2/255</f>
        <v>0</v>
      </c>
    </row>
    <row r="3" spans="1:57" ht="19.5" customHeight="1" thickBot="1">
      <c r="A3" s="50">
        <v>0</v>
      </c>
      <c r="B3" s="50">
        <v>0</v>
      </c>
      <c r="C3" s="50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D3" s="52">
        <f t="shared" si="1"/>
        <v>0</v>
      </c>
      <c r="AE3" s="52">
        <f t="shared" si="2"/>
        <v>0</v>
      </c>
      <c r="AF3" s="52">
        <f t="shared" si="3"/>
        <v>0</v>
      </c>
      <c r="AG3" s="52">
        <f t="shared" si="4"/>
        <v>0</v>
      </c>
      <c r="AH3" s="52">
        <f t="shared" si="5"/>
        <v>0</v>
      </c>
      <c r="AI3" s="52">
        <f t="shared" si="6"/>
        <v>0</v>
      </c>
      <c r="AJ3" s="52">
        <f t="shared" si="7"/>
        <v>0</v>
      </c>
      <c r="AK3" s="52">
        <f t="shared" si="8"/>
        <v>0</v>
      </c>
      <c r="AL3" s="52">
        <f t="shared" si="9"/>
        <v>0</v>
      </c>
      <c r="AM3" s="52">
        <f t="shared" si="10"/>
        <v>0</v>
      </c>
      <c r="AN3" s="52">
        <f t="shared" si="11"/>
        <v>0</v>
      </c>
      <c r="AO3" s="52">
        <f t="shared" si="12"/>
        <v>0</v>
      </c>
      <c r="AP3" s="52">
        <f t="shared" si="13"/>
        <v>0</v>
      </c>
      <c r="AQ3" s="52">
        <f t="shared" si="14"/>
        <v>0</v>
      </c>
      <c r="AR3" s="52">
        <f t="shared" si="15"/>
        <v>0</v>
      </c>
      <c r="AS3" s="52">
        <f t="shared" si="16"/>
        <v>0</v>
      </c>
      <c r="AT3" s="52">
        <f t="shared" si="17"/>
        <v>0</v>
      </c>
      <c r="AU3" s="52">
        <f t="shared" si="18"/>
        <v>0</v>
      </c>
      <c r="AV3" s="52">
        <f t="shared" si="19"/>
        <v>0</v>
      </c>
      <c r="AW3" s="52">
        <f t="shared" si="20"/>
        <v>0</v>
      </c>
      <c r="AX3" s="52">
        <f t="shared" si="21"/>
        <v>0</v>
      </c>
      <c r="AY3" s="52">
        <f t="shared" si="22"/>
        <v>0</v>
      </c>
      <c r="AZ3" s="52">
        <f t="shared" si="23"/>
        <v>0</v>
      </c>
      <c r="BA3" s="52">
        <f t="shared" si="24"/>
        <v>0</v>
      </c>
      <c r="BB3" s="52">
        <f t="shared" si="25"/>
        <v>0</v>
      </c>
      <c r="BC3" s="52">
        <f t="shared" si="26"/>
        <v>0</v>
      </c>
      <c r="BD3" s="52">
        <f t="shared" si="27"/>
        <v>0</v>
      </c>
      <c r="BE3" s="52">
        <f t="shared" si="28"/>
        <v>0</v>
      </c>
    </row>
    <row r="4" spans="1:57" ht="19.5" customHeight="1" thickBot="1">
      <c r="A4" s="50">
        <v>0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2">
        <v>255</v>
      </c>
      <c r="L4" s="52">
        <v>255</v>
      </c>
      <c r="M4" s="52">
        <v>255</v>
      </c>
      <c r="N4" s="52">
        <v>255</v>
      </c>
      <c r="O4" s="54">
        <v>124</v>
      </c>
      <c r="P4" s="53">
        <v>255</v>
      </c>
      <c r="Q4" s="53">
        <v>255</v>
      </c>
      <c r="R4" s="53">
        <v>255</v>
      </c>
      <c r="S4" s="53">
        <v>255</v>
      </c>
      <c r="T4" s="53">
        <v>255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D4" s="52">
        <f t="shared" si="1"/>
        <v>0</v>
      </c>
      <c r="AE4" s="52">
        <f t="shared" si="2"/>
        <v>0</v>
      </c>
      <c r="AF4" s="52">
        <f t="shared" si="3"/>
        <v>0</v>
      </c>
      <c r="AG4" s="52">
        <f t="shared" si="4"/>
        <v>0</v>
      </c>
      <c r="AH4" s="52">
        <f t="shared" si="5"/>
        <v>0</v>
      </c>
      <c r="AI4" s="52">
        <f t="shared" si="6"/>
        <v>0</v>
      </c>
      <c r="AJ4" s="52">
        <f t="shared" si="7"/>
        <v>0</v>
      </c>
      <c r="AK4" s="52">
        <f t="shared" si="8"/>
        <v>0</v>
      </c>
      <c r="AL4" s="52">
        <f t="shared" si="9"/>
        <v>0</v>
      </c>
      <c r="AM4" s="52">
        <f t="shared" si="10"/>
        <v>0</v>
      </c>
      <c r="AN4" s="52">
        <f t="shared" si="11"/>
        <v>1</v>
      </c>
      <c r="AO4" s="52">
        <f t="shared" si="12"/>
        <v>1</v>
      </c>
      <c r="AP4" s="52">
        <f t="shared" si="13"/>
        <v>1</v>
      </c>
      <c r="AQ4" s="52">
        <f t="shared" si="14"/>
        <v>1</v>
      </c>
      <c r="AR4" s="52">
        <f t="shared" si="15"/>
        <v>0.48627450980392156</v>
      </c>
      <c r="AS4" s="52">
        <f t="shared" si="16"/>
        <v>1</v>
      </c>
      <c r="AT4" s="52">
        <f t="shared" si="17"/>
        <v>1</v>
      </c>
      <c r="AU4" s="52">
        <f t="shared" si="18"/>
        <v>1</v>
      </c>
      <c r="AV4" s="52">
        <f t="shared" si="19"/>
        <v>1</v>
      </c>
      <c r="AW4" s="52">
        <f t="shared" si="20"/>
        <v>1</v>
      </c>
      <c r="AX4" s="52">
        <f t="shared" si="21"/>
        <v>0</v>
      </c>
      <c r="AY4" s="52">
        <f t="shared" si="22"/>
        <v>0</v>
      </c>
      <c r="AZ4" s="52">
        <f t="shared" si="23"/>
        <v>0</v>
      </c>
      <c r="BA4" s="52">
        <f t="shared" si="24"/>
        <v>0</v>
      </c>
      <c r="BB4" s="52">
        <f t="shared" si="25"/>
        <v>0</v>
      </c>
      <c r="BC4" s="52">
        <f t="shared" si="26"/>
        <v>0</v>
      </c>
      <c r="BD4" s="52">
        <f t="shared" si="27"/>
        <v>0</v>
      </c>
      <c r="BE4" s="52">
        <f t="shared" si="28"/>
        <v>0</v>
      </c>
    </row>
    <row r="5" spans="1:57" ht="19.5" customHeight="1" thickBot="1">
      <c r="A5" s="50">
        <v>0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2">
        <v>255</v>
      </c>
      <c r="L5" s="52">
        <v>255</v>
      </c>
      <c r="M5" s="54">
        <v>124</v>
      </c>
      <c r="N5" s="52">
        <v>255</v>
      </c>
      <c r="O5" s="52">
        <v>255</v>
      </c>
      <c r="P5" s="53">
        <v>255</v>
      </c>
      <c r="Q5" s="53">
        <v>255</v>
      </c>
      <c r="R5" s="53">
        <v>255</v>
      </c>
      <c r="S5" s="53">
        <v>255</v>
      </c>
      <c r="T5" s="53">
        <v>255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D5" s="52">
        <f t="shared" si="1"/>
        <v>0</v>
      </c>
      <c r="AE5" s="52">
        <f t="shared" si="2"/>
        <v>0</v>
      </c>
      <c r="AF5" s="52">
        <f t="shared" si="3"/>
        <v>0</v>
      </c>
      <c r="AG5" s="52">
        <f t="shared" si="4"/>
        <v>0</v>
      </c>
      <c r="AH5" s="52">
        <f t="shared" si="5"/>
        <v>0</v>
      </c>
      <c r="AI5" s="52">
        <f t="shared" si="6"/>
        <v>0</v>
      </c>
      <c r="AJ5" s="52">
        <f t="shared" si="7"/>
        <v>0</v>
      </c>
      <c r="AK5" s="52">
        <f t="shared" si="8"/>
        <v>0</v>
      </c>
      <c r="AL5" s="52">
        <f t="shared" si="9"/>
        <v>0</v>
      </c>
      <c r="AM5" s="52">
        <f t="shared" si="10"/>
        <v>0</v>
      </c>
      <c r="AN5" s="52">
        <f t="shared" si="11"/>
        <v>1</v>
      </c>
      <c r="AO5" s="52">
        <f t="shared" si="12"/>
        <v>1</v>
      </c>
      <c r="AP5" s="52">
        <f t="shared" si="13"/>
        <v>0.48627450980392156</v>
      </c>
      <c r="AQ5" s="52">
        <f t="shared" si="14"/>
        <v>1</v>
      </c>
      <c r="AR5" s="52">
        <f t="shared" si="15"/>
        <v>1</v>
      </c>
      <c r="AS5" s="52">
        <f t="shared" si="16"/>
        <v>1</v>
      </c>
      <c r="AT5" s="52">
        <f t="shared" si="17"/>
        <v>1</v>
      </c>
      <c r="AU5" s="52">
        <f t="shared" si="18"/>
        <v>1</v>
      </c>
      <c r="AV5" s="52">
        <f t="shared" si="19"/>
        <v>1</v>
      </c>
      <c r="AW5" s="52">
        <f t="shared" si="20"/>
        <v>1</v>
      </c>
      <c r="AX5" s="52">
        <f t="shared" si="21"/>
        <v>0</v>
      </c>
      <c r="AY5" s="52">
        <f t="shared" si="22"/>
        <v>0</v>
      </c>
      <c r="AZ5" s="52">
        <f t="shared" si="23"/>
        <v>0</v>
      </c>
      <c r="BA5" s="52">
        <f t="shared" si="24"/>
        <v>0</v>
      </c>
      <c r="BB5" s="52">
        <f t="shared" si="25"/>
        <v>0</v>
      </c>
      <c r="BC5" s="52">
        <f t="shared" si="26"/>
        <v>0</v>
      </c>
      <c r="BD5" s="52">
        <f t="shared" si="27"/>
        <v>0</v>
      </c>
      <c r="BE5" s="52">
        <f t="shared" si="28"/>
        <v>0</v>
      </c>
    </row>
    <row r="6" spans="1:57" ht="19.5" customHeight="1" thickBot="1">
      <c r="A6" s="50">
        <v>0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2">
        <v>255</v>
      </c>
      <c r="L6" s="54">
        <v>124</v>
      </c>
      <c r="M6" s="50">
        <v>0</v>
      </c>
      <c r="N6" s="50">
        <v>0</v>
      </c>
      <c r="O6" s="50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D6" s="52">
        <f t="shared" si="1"/>
        <v>0</v>
      </c>
      <c r="AE6" s="52">
        <f t="shared" si="2"/>
        <v>0</v>
      </c>
      <c r="AF6" s="52">
        <f t="shared" si="3"/>
        <v>0</v>
      </c>
      <c r="AG6" s="52">
        <f t="shared" si="4"/>
        <v>0</v>
      </c>
      <c r="AH6" s="52">
        <f t="shared" si="5"/>
        <v>0</v>
      </c>
      <c r="AI6" s="52">
        <f t="shared" si="6"/>
        <v>0</v>
      </c>
      <c r="AJ6" s="52">
        <f t="shared" si="7"/>
        <v>0</v>
      </c>
      <c r="AK6" s="52">
        <f t="shared" si="8"/>
        <v>0</v>
      </c>
      <c r="AL6" s="52">
        <f t="shared" si="9"/>
        <v>0</v>
      </c>
      <c r="AM6" s="52">
        <f t="shared" si="10"/>
        <v>0</v>
      </c>
      <c r="AN6" s="52">
        <f t="shared" si="11"/>
        <v>1</v>
      </c>
      <c r="AO6" s="52">
        <f t="shared" si="12"/>
        <v>0.48627450980392156</v>
      </c>
      <c r="AP6" s="52">
        <f t="shared" si="13"/>
        <v>0</v>
      </c>
      <c r="AQ6" s="52">
        <f t="shared" si="14"/>
        <v>0</v>
      </c>
      <c r="AR6" s="52">
        <f t="shared" si="15"/>
        <v>0</v>
      </c>
      <c r="AS6" s="52">
        <f t="shared" si="16"/>
        <v>0</v>
      </c>
      <c r="AT6" s="52">
        <f t="shared" si="17"/>
        <v>0</v>
      </c>
      <c r="AU6" s="52">
        <f t="shared" si="18"/>
        <v>0</v>
      </c>
      <c r="AV6" s="52">
        <f t="shared" si="19"/>
        <v>0</v>
      </c>
      <c r="AW6" s="52">
        <f t="shared" si="20"/>
        <v>0</v>
      </c>
      <c r="AX6" s="52">
        <f t="shared" si="21"/>
        <v>0</v>
      </c>
      <c r="AY6" s="52">
        <f t="shared" si="22"/>
        <v>0</v>
      </c>
      <c r="AZ6" s="52">
        <f t="shared" si="23"/>
        <v>0</v>
      </c>
      <c r="BA6" s="52">
        <f t="shared" si="24"/>
        <v>0</v>
      </c>
      <c r="BB6" s="52">
        <f t="shared" si="25"/>
        <v>0</v>
      </c>
      <c r="BC6" s="52">
        <f t="shared" si="26"/>
        <v>0</v>
      </c>
      <c r="BD6" s="52">
        <f t="shared" si="27"/>
        <v>0</v>
      </c>
      <c r="BE6" s="52">
        <f t="shared" si="28"/>
        <v>0</v>
      </c>
    </row>
    <row r="7" spans="1:57" ht="19.5" customHeight="1" thickBot="1">
      <c r="A7" s="50">
        <v>0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2">
        <v>255</v>
      </c>
      <c r="L7" s="52">
        <v>255</v>
      </c>
      <c r="M7" s="50">
        <v>0</v>
      </c>
      <c r="N7" s="50">
        <v>0</v>
      </c>
      <c r="O7" s="50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D7" s="52">
        <f t="shared" si="1"/>
        <v>0</v>
      </c>
      <c r="AE7" s="52">
        <f t="shared" si="2"/>
        <v>0</v>
      </c>
      <c r="AF7" s="52">
        <f t="shared" si="3"/>
        <v>0</v>
      </c>
      <c r="AG7" s="52">
        <f t="shared" si="4"/>
        <v>0</v>
      </c>
      <c r="AH7" s="52">
        <f t="shared" si="5"/>
        <v>0</v>
      </c>
      <c r="AI7" s="52">
        <f t="shared" si="6"/>
        <v>0</v>
      </c>
      <c r="AJ7" s="52">
        <f t="shared" si="7"/>
        <v>0</v>
      </c>
      <c r="AK7" s="52">
        <f t="shared" si="8"/>
        <v>0</v>
      </c>
      <c r="AL7" s="52">
        <f t="shared" si="9"/>
        <v>0</v>
      </c>
      <c r="AM7" s="52">
        <f t="shared" si="10"/>
        <v>0</v>
      </c>
      <c r="AN7" s="52">
        <f t="shared" si="11"/>
        <v>1</v>
      </c>
      <c r="AO7" s="52">
        <f t="shared" si="12"/>
        <v>1</v>
      </c>
      <c r="AP7" s="52">
        <f t="shared" si="13"/>
        <v>0</v>
      </c>
      <c r="AQ7" s="52">
        <f t="shared" si="14"/>
        <v>0</v>
      </c>
      <c r="AR7" s="52">
        <f t="shared" si="15"/>
        <v>0</v>
      </c>
      <c r="AS7" s="52">
        <f t="shared" si="16"/>
        <v>0</v>
      </c>
      <c r="AT7" s="52">
        <f t="shared" si="17"/>
        <v>0</v>
      </c>
      <c r="AU7" s="52">
        <f t="shared" si="18"/>
        <v>0</v>
      </c>
      <c r="AV7" s="52">
        <f t="shared" si="19"/>
        <v>0</v>
      </c>
      <c r="AW7" s="52">
        <f t="shared" si="20"/>
        <v>0</v>
      </c>
      <c r="AX7" s="52">
        <f t="shared" si="21"/>
        <v>0</v>
      </c>
      <c r="AY7" s="52">
        <f t="shared" si="22"/>
        <v>0</v>
      </c>
      <c r="AZ7" s="52">
        <f t="shared" si="23"/>
        <v>0</v>
      </c>
      <c r="BA7" s="52">
        <f t="shared" si="24"/>
        <v>0</v>
      </c>
      <c r="BB7" s="52">
        <f t="shared" si="25"/>
        <v>0</v>
      </c>
      <c r="BC7" s="52">
        <f t="shared" si="26"/>
        <v>0</v>
      </c>
      <c r="BD7" s="52">
        <f t="shared" si="27"/>
        <v>0</v>
      </c>
      <c r="BE7" s="52">
        <f t="shared" si="28"/>
        <v>0</v>
      </c>
    </row>
    <row r="8" spans="1:57" ht="19.5" customHeight="1" thickBot="1">
      <c r="A8" s="50">
        <v>0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4">
        <v>124</v>
      </c>
      <c r="L8" s="52">
        <v>255</v>
      </c>
      <c r="M8" s="50">
        <v>0</v>
      </c>
      <c r="N8" s="50">
        <v>0</v>
      </c>
      <c r="O8" s="50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D8" s="52">
        <f t="shared" si="1"/>
        <v>0</v>
      </c>
      <c r="AE8" s="52">
        <f t="shared" si="2"/>
        <v>0</v>
      </c>
      <c r="AF8" s="52">
        <f t="shared" si="3"/>
        <v>0</v>
      </c>
      <c r="AG8" s="52">
        <f t="shared" si="4"/>
        <v>0</v>
      </c>
      <c r="AH8" s="52">
        <f t="shared" si="5"/>
        <v>0</v>
      </c>
      <c r="AI8" s="52">
        <f t="shared" si="6"/>
        <v>0</v>
      </c>
      <c r="AJ8" s="52">
        <f t="shared" si="7"/>
        <v>0</v>
      </c>
      <c r="AK8" s="52">
        <f t="shared" si="8"/>
        <v>0</v>
      </c>
      <c r="AL8" s="52">
        <f t="shared" si="9"/>
        <v>0</v>
      </c>
      <c r="AM8" s="52">
        <f t="shared" si="10"/>
        <v>0</v>
      </c>
      <c r="AN8" s="52">
        <f t="shared" si="11"/>
        <v>0.48627450980392156</v>
      </c>
      <c r="AO8" s="52">
        <f t="shared" si="12"/>
        <v>1</v>
      </c>
      <c r="AP8" s="52">
        <f t="shared" si="13"/>
        <v>0</v>
      </c>
      <c r="AQ8" s="52">
        <f t="shared" si="14"/>
        <v>0</v>
      </c>
      <c r="AR8" s="52">
        <f t="shared" si="15"/>
        <v>0</v>
      </c>
      <c r="AS8" s="52">
        <f t="shared" si="16"/>
        <v>0</v>
      </c>
      <c r="AT8" s="52">
        <f t="shared" si="17"/>
        <v>0</v>
      </c>
      <c r="AU8" s="52">
        <f t="shared" si="18"/>
        <v>0</v>
      </c>
      <c r="AV8" s="52">
        <f t="shared" si="19"/>
        <v>0</v>
      </c>
      <c r="AW8" s="52">
        <f t="shared" si="20"/>
        <v>0</v>
      </c>
      <c r="AX8" s="52">
        <f t="shared" si="21"/>
        <v>0</v>
      </c>
      <c r="AY8" s="52">
        <f t="shared" si="22"/>
        <v>0</v>
      </c>
      <c r="AZ8" s="52">
        <f t="shared" si="23"/>
        <v>0</v>
      </c>
      <c r="BA8" s="52">
        <f t="shared" si="24"/>
        <v>0</v>
      </c>
      <c r="BB8" s="52">
        <f t="shared" si="25"/>
        <v>0</v>
      </c>
      <c r="BC8" s="52">
        <f t="shared" si="26"/>
        <v>0</v>
      </c>
      <c r="BD8" s="52">
        <f t="shared" si="27"/>
        <v>0</v>
      </c>
      <c r="BE8" s="52">
        <f t="shared" si="28"/>
        <v>0</v>
      </c>
    </row>
    <row r="9" spans="1:57" ht="19.5" customHeight="1" thickBot="1">
      <c r="A9" s="50">
        <v>0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4">
        <v>124</v>
      </c>
      <c r="L9" s="52">
        <v>255</v>
      </c>
      <c r="M9" s="50">
        <v>0</v>
      </c>
      <c r="N9" s="50">
        <v>0</v>
      </c>
      <c r="O9" s="50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D9" s="52">
        <f t="shared" si="1"/>
        <v>0</v>
      </c>
      <c r="AE9" s="52">
        <f t="shared" si="2"/>
        <v>0</v>
      </c>
      <c r="AF9" s="52">
        <f t="shared" si="3"/>
        <v>0</v>
      </c>
      <c r="AG9" s="52">
        <f t="shared" si="4"/>
        <v>0</v>
      </c>
      <c r="AH9" s="52">
        <f t="shared" si="5"/>
        <v>0</v>
      </c>
      <c r="AI9" s="52">
        <f t="shared" si="6"/>
        <v>0</v>
      </c>
      <c r="AJ9" s="52">
        <f t="shared" si="7"/>
        <v>0</v>
      </c>
      <c r="AK9" s="52">
        <f t="shared" si="8"/>
        <v>0</v>
      </c>
      <c r="AL9" s="52">
        <f t="shared" si="9"/>
        <v>0</v>
      </c>
      <c r="AM9" s="52">
        <f t="shared" si="10"/>
        <v>0</v>
      </c>
      <c r="AN9" s="52">
        <f t="shared" si="11"/>
        <v>0.48627450980392156</v>
      </c>
      <c r="AO9" s="52">
        <f t="shared" si="12"/>
        <v>1</v>
      </c>
      <c r="AP9" s="52">
        <f t="shared" si="13"/>
        <v>0</v>
      </c>
      <c r="AQ9" s="52">
        <f t="shared" si="14"/>
        <v>0</v>
      </c>
      <c r="AR9" s="52">
        <f t="shared" si="15"/>
        <v>0</v>
      </c>
      <c r="AS9" s="52">
        <f t="shared" si="16"/>
        <v>0</v>
      </c>
      <c r="AT9" s="52">
        <f t="shared" si="17"/>
        <v>0</v>
      </c>
      <c r="AU9" s="52">
        <f t="shared" si="18"/>
        <v>0</v>
      </c>
      <c r="AV9" s="52">
        <f t="shared" si="19"/>
        <v>0</v>
      </c>
      <c r="AW9" s="52">
        <f t="shared" si="20"/>
        <v>0</v>
      </c>
      <c r="AX9" s="52">
        <f t="shared" si="21"/>
        <v>0</v>
      </c>
      <c r="AY9" s="52">
        <f t="shared" si="22"/>
        <v>0</v>
      </c>
      <c r="AZ9" s="52">
        <f t="shared" si="23"/>
        <v>0</v>
      </c>
      <c r="BA9" s="52">
        <f t="shared" si="24"/>
        <v>0</v>
      </c>
      <c r="BB9" s="52">
        <f t="shared" si="25"/>
        <v>0</v>
      </c>
      <c r="BC9" s="52">
        <f t="shared" si="26"/>
        <v>0</v>
      </c>
      <c r="BD9" s="52">
        <f t="shared" si="27"/>
        <v>0</v>
      </c>
      <c r="BE9" s="52">
        <f t="shared" si="28"/>
        <v>0</v>
      </c>
    </row>
    <row r="10" spans="1:57" ht="19.5" customHeight="1" thickBot="1">
      <c r="A10" s="50">
        <v>0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4">
        <v>124</v>
      </c>
      <c r="L10" s="52">
        <v>255</v>
      </c>
      <c r="M10" s="50">
        <v>0</v>
      </c>
      <c r="N10" s="50">
        <v>0</v>
      </c>
      <c r="O10" s="50">
        <v>0</v>
      </c>
      <c r="P10" s="53">
        <v>255</v>
      </c>
      <c r="Q10" s="53">
        <v>255</v>
      </c>
      <c r="R10" s="53">
        <v>255</v>
      </c>
      <c r="S10" s="53">
        <v>255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D10" s="52">
        <f t="shared" si="1"/>
        <v>0</v>
      </c>
      <c r="AE10" s="52">
        <f t="shared" si="2"/>
        <v>0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2">
        <f t="shared" si="8"/>
        <v>0</v>
      </c>
      <c r="AL10" s="52">
        <f t="shared" si="9"/>
        <v>0</v>
      </c>
      <c r="AM10" s="52">
        <f t="shared" si="10"/>
        <v>0</v>
      </c>
      <c r="AN10" s="52">
        <f t="shared" si="11"/>
        <v>0.48627450980392156</v>
      </c>
      <c r="AO10" s="52">
        <f t="shared" si="12"/>
        <v>1</v>
      </c>
      <c r="AP10" s="52">
        <f t="shared" si="13"/>
        <v>0</v>
      </c>
      <c r="AQ10" s="52">
        <f t="shared" si="14"/>
        <v>0</v>
      </c>
      <c r="AR10" s="52">
        <f t="shared" si="15"/>
        <v>0</v>
      </c>
      <c r="AS10" s="52">
        <f t="shared" si="16"/>
        <v>1</v>
      </c>
      <c r="AT10" s="52">
        <f t="shared" si="17"/>
        <v>1</v>
      </c>
      <c r="AU10" s="52">
        <f t="shared" si="18"/>
        <v>1</v>
      </c>
      <c r="AV10" s="52">
        <f t="shared" si="19"/>
        <v>1</v>
      </c>
      <c r="AW10" s="52">
        <f t="shared" si="20"/>
        <v>0</v>
      </c>
      <c r="AX10" s="52">
        <f t="shared" si="21"/>
        <v>0</v>
      </c>
      <c r="AY10" s="52">
        <f t="shared" si="22"/>
        <v>0</v>
      </c>
      <c r="AZ10" s="52">
        <f t="shared" si="23"/>
        <v>0</v>
      </c>
      <c r="BA10" s="52">
        <f t="shared" si="24"/>
        <v>0</v>
      </c>
      <c r="BB10" s="52">
        <f t="shared" si="25"/>
        <v>0</v>
      </c>
      <c r="BC10" s="52">
        <f t="shared" si="26"/>
        <v>0</v>
      </c>
      <c r="BD10" s="52">
        <f t="shared" si="27"/>
        <v>0</v>
      </c>
      <c r="BE10" s="52">
        <f t="shared" si="28"/>
        <v>0</v>
      </c>
    </row>
    <row r="11" spans="1:57" ht="19.5" customHeight="1" thickBot="1">
      <c r="A11" s="50">
        <v>0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4">
        <v>124</v>
      </c>
      <c r="L11" s="52">
        <v>255</v>
      </c>
      <c r="M11" s="50">
        <v>0</v>
      </c>
      <c r="N11" s="50">
        <v>0</v>
      </c>
      <c r="O11" s="52">
        <v>255</v>
      </c>
      <c r="P11" s="55">
        <v>124</v>
      </c>
      <c r="Q11" s="53">
        <v>255</v>
      </c>
      <c r="R11" s="53">
        <v>255</v>
      </c>
      <c r="S11" s="55">
        <v>124</v>
      </c>
      <c r="T11" s="53">
        <v>255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D11" s="52">
        <f t="shared" si="1"/>
        <v>0</v>
      </c>
      <c r="AE11" s="52">
        <f t="shared" si="2"/>
        <v>0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2">
        <f t="shared" si="8"/>
        <v>0</v>
      </c>
      <c r="AL11" s="52">
        <f t="shared" si="9"/>
        <v>0</v>
      </c>
      <c r="AM11" s="52">
        <f t="shared" si="10"/>
        <v>0</v>
      </c>
      <c r="AN11" s="52">
        <f t="shared" si="11"/>
        <v>0.48627450980392156</v>
      </c>
      <c r="AO11" s="52">
        <f t="shared" si="12"/>
        <v>1</v>
      </c>
      <c r="AP11" s="52">
        <f t="shared" si="13"/>
        <v>0</v>
      </c>
      <c r="AQ11" s="52">
        <f t="shared" si="14"/>
        <v>0</v>
      </c>
      <c r="AR11" s="52">
        <f t="shared" si="15"/>
        <v>1</v>
      </c>
      <c r="AS11" s="52">
        <f t="shared" si="16"/>
        <v>0.48627450980392156</v>
      </c>
      <c r="AT11" s="52">
        <f t="shared" si="17"/>
        <v>1</v>
      </c>
      <c r="AU11" s="52">
        <f t="shared" si="18"/>
        <v>1</v>
      </c>
      <c r="AV11" s="52">
        <f t="shared" si="19"/>
        <v>0.48627450980392156</v>
      </c>
      <c r="AW11" s="52">
        <f t="shared" si="20"/>
        <v>1</v>
      </c>
      <c r="AX11" s="52">
        <f t="shared" si="21"/>
        <v>0</v>
      </c>
      <c r="AY11" s="52">
        <f t="shared" si="22"/>
        <v>0</v>
      </c>
      <c r="AZ11" s="52">
        <f t="shared" si="23"/>
        <v>0</v>
      </c>
      <c r="BA11" s="52">
        <f t="shared" si="24"/>
        <v>0</v>
      </c>
      <c r="BB11" s="52">
        <f t="shared" si="25"/>
        <v>0</v>
      </c>
      <c r="BC11" s="52">
        <f t="shared" si="26"/>
        <v>0</v>
      </c>
      <c r="BD11" s="52">
        <f t="shared" si="27"/>
        <v>0</v>
      </c>
      <c r="BE11" s="52">
        <f t="shared" si="28"/>
        <v>0</v>
      </c>
    </row>
    <row r="12" spans="1:57" ht="19.5" customHeight="1" thickBot="1">
      <c r="A12" s="50">
        <v>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2">
        <v>255</v>
      </c>
      <c r="L12" s="54">
        <v>124</v>
      </c>
      <c r="M12" s="52">
        <v>255</v>
      </c>
      <c r="N12" s="52">
        <v>255</v>
      </c>
      <c r="O12" s="52">
        <v>255</v>
      </c>
      <c r="P12" s="51">
        <v>0</v>
      </c>
      <c r="Q12" s="51">
        <v>0</v>
      </c>
      <c r="R12" s="53">
        <v>255</v>
      </c>
      <c r="S12" s="53">
        <v>255</v>
      </c>
      <c r="T12" s="53">
        <v>255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D12" s="52">
        <f t="shared" si="1"/>
        <v>0</v>
      </c>
      <c r="AE12" s="52">
        <f t="shared" si="2"/>
        <v>0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2">
        <f t="shared" si="8"/>
        <v>0</v>
      </c>
      <c r="AL12" s="52">
        <f t="shared" si="9"/>
        <v>0</v>
      </c>
      <c r="AM12" s="52">
        <f t="shared" si="10"/>
        <v>0</v>
      </c>
      <c r="AN12" s="52">
        <f t="shared" si="11"/>
        <v>1</v>
      </c>
      <c r="AO12" s="52">
        <f t="shared" si="12"/>
        <v>0.48627450980392156</v>
      </c>
      <c r="AP12" s="52">
        <f t="shared" si="13"/>
        <v>1</v>
      </c>
      <c r="AQ12" s="52">
        <f t="shared" si="14"/>
        <v>1</v>
      </c>
      <c r="AR12" s="52">
        <f t="shared" si="15"/>
        <v>1</v>
      </c>
      <c r="AS12" s="52">
        <f t="shared" si="16"/>
        <v>0</v>
      </c>
      <c r="AT12" s="52">
        <f t="shared" si="17"/>
        <v>0</v>
      </c>
      <c r="AU12" s="52">
        <f t="shared" si="18"/>
        <v>1</v>
      </c>
      <c r="AV12" s="52">
        <f t="shared" si="19"/>
        <v>1</v>
      </c>
      <c r="AW12" s="52">
        <f t="shared" si="20"/>
        <v>1</v>
      </c>
      <c r="AX12" s="52">
        <f t="shared" si="21"/>
        <v>0</v>
      </c>
      <c r="AY12" s="52">
        <f t="shared" si="22"/>
        <v>0</v>
      </c>
      <c r="AZ12" s="52">
        <f t="shared" si="23"/>
        <v>0</v>
      </c>
      <c r="BA12" s="52">
        <f t="shared" si="24"/>
        <v>0</v>
      </c>
      <c r="BB12" s="52">
        <f t="shared" si="25"/>
        <v>0</v>
      </c>
      <c r="BC12" s="52">
        <f t="shared" si="26"/>
        <v>0</v>
      </c>
      <c r="BD12" s="52">
        <f t="shared" si="27"/>
        <v>0</v>
      </c>
      <c r="BE12" s="52">
        <f t="shared" si="28"/>
        <v>0</v>
      </c>
    </row>
    <row r="13" spans="1:57" ht="19.5" customHeight="1" thickBot="1">
      <c r="A13" s="50">
        <v>0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2">
        <v>255</v>
      </c>
      <c r="L13" s="52">
        <v>255</v>
      </c>
      <c r="M13" s="52">
        <v>255</v>
      </c>
      <c r="N13" s="52">
        <v>255</v>
      </c>
      <c r="O13" s="50">
        <v>0</v>
      </c>
      <c r="P13" s="51">
        <v>0</v>
      </c>
      <c r="Q13" s="51">
        <v>0</v>
      </c>
      <c r="R13" s="53">
        <v>255</v>
      </c>
      <c r="S13" s="55">
        <v>124</v>
      </c>
      <c r="T13" s="53">
        <v>255</v>
      </c>
      <c r="U13" s="53">
        <v>255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D13" s="52">
        <f t="shared" si="1"/>
        <v>0</v>
      </c>
      <c r="AE13" s="52">
        <f t="shared" si="2"/>
        <v>0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2">
        <f t="shared" si="8"/>
        <v>0</v>
      </c>
      <c r="AL13" s="52">
        <f t="shared" si="9"/>
        <v>0</v>
      </c>
      <c r="AM13" s="52">
        <f t="shared" si="10"/>
        <v>0</v>
      </c>
      <c r="AN13" s="52">
        <f t="shared" si="11"/>
        <v>1</v>
      </c>
      <c r="AO13" s="52">
        <f t="shared" si="12"/>
        <v>1</v>
      </c>
      <c r="AP13" s="52">
        <f t="shared" si="13"/>
        <v>1</v>
      </c>
      <c r="AQ13" s="52">
        <f t="shared" si="14"/>
        <v>1</v>
      </c>
      <c r="AR13" s="52">
        <f t="shared" si="15"/>
        <v>0</v>
      </c>
      <c r="AS13" s="52">
        <f t="shared" si="16"/>
        <v>0</v>
      </c>
      <c r="AT13" s="52">
        <f t="shared" si="17"/>
        <v>0</v>
      </c>
      <c r="AU13" s="52">
        <f t="shared" si="18"/>
        <v>1</v>
      </c>
      <c r="AV13" s="52">
        <f t="shared" si="19"/>
        <v>0.48627450980392156</v>
      </c>
      <c r="AW13" s="52">
        <f t="shared" si="20"/>
        <v>1</v>
      </c>
      <c r="AX13" s="52">
        <f t="shared" si="21"/>
        <v>1</v>
      </c>
      <c r="AY13" s="52">
        <f t="shared" si="22"/>
        <v>0</v>
      </c>
      <c r="AZ13" s="52">
        <f t="shared" si="23"/>
        <v>0</v>
      </c>
      <c r="BA13" s="52">
        <f t="shared" si="24"/>
        <v>0</v>
      </c>
      <c r="BB13" s="52">
        <f t="shared" si="25"/>
        <v>0</v>
      </c>
      <c r="BC13" s="52">
        <f t="shared" si="26"/>
        <v>0</v>
      </c>
      <c r="BD13" s="52">
        <f t="shared" si="27"/>
        <v>0</v>
      </c>
      <c r="BE13" s="52">
        <f t="shared" si="28"/>
        <v>0</v>
      </c>
    </row>
    <row r="14" spans="1:57" ht="19.5" customHeight="1" thickBot="1">
      <c r="A14" s="50">
        <v>0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1">
        <v>0</v>
      </c>
      <c r="Q14" s="51">
        <v>0</v>
      </c>
      <c r="R14" s="51">
        <v>0</v>
      </c>
      <c r="S14" s="53">
        <v>255</v>
      </c>
      <c r="T14" s="53">
        <v>255</v>
      </c>
      <c r="U14" s="55">
        <v>124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D14" s="52">
        <f t="shared" si="1"/>
        <v>0</v>
      </c>
      <c r="AE14" s="52">
        <f t="shared" si="2"/>
        <v>0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2">
        <f t="shared" si="8"/>
        <v>0</v>
      </c>
      <c r="AL14" s="52">
        <f t="shared" si="9"/>
        <v>0</v>
      </c>
      <c r="AM14" s="52">
        <f t="shared" si="10"/>
        <v>0</v>
      </c>
      <c r="AN14" s="52">
        <f t="shared" si="11"/>
        <v>0</v>
      </c>
      <c r="AO14" s="52">
        <f t="shared" si="12"/>
        <v>0</v>
      </c>
      <c r="AP14" s="52">
        <f t="shared" si="13"/>
        <v>0</v>
      </c>
      <c r="AQ14" s="52">
        <f t="shared" si="14"/>
        <v>0</v>
      </c>
      <c r="AR14" s="52">
        <f t="shared" si="15"/>
        <v>0</v>
      </c>
      <c r="AS14" s="52">
        <f t="shared" si="16"/>
        <v>0</v>
      </c>
      <c r="AT14" s="52">
        <f t="shared" si="17"/>
        <v>0</v>
      </c>
      <c r="AU14" s="52">
        <f t="shared" si="18"/>
        <v>0</v>
      </c>
      <c r="AV14" s="52">
        <f t="shared" si="19"/>
        <v>1</v>
      </c>
      <c r="AW14" s="52">
        <f t="shared" si="20"/>
        <v>1</v>
      </c>
      <c r="AX14" s="52">
        <f t="shared" si="21"/>
        <v>0.48627450980392156</v>
      </c>
      <c r="AY14" s="52">
        <f t="shared" si="22"/>
        <v>0</v>
      </c>
      <c r="AZ14" s="52">
        <f t="shared" si="23"/>
        <v>0</v>
      </c>
      <c r="BA14" s="52">
        <f t="shared" si="24"/>
        <v>0</v>
      </c>
      <c r="BB14" s="52">
        <f t="shared" si="25"/>
        <v>0</v>
      </c>
      <c r="BC14" s="52">
        <f t="shared" si="26"/>
        <v>0</v>
      </c>
      <c r="BD14" s="52">
        <f t="shared" si="27"/>
        <v>0</v>
      </c>
      <c r="BE14" s="52">
        <f t="shared" si="28"/>
        <v>0</v>
      </c>
    </row>
    <row r="15" spans="1:57" ht="19.5" customHeight="1" thickBot="1">
      <c r="A15" s="50">
        <v>0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1">
        <v>0</v>
      </c>
      <c r="Q15" s="51">
        <v>0</v>
      </c>
      <c r="R15" s="51">
        <v>0</v>
      </c>
      <c r="S15" s="53">
        <v>255</v>
      </c>
      <c r="T15" s="55">
        <v>124</v>
      </c>
      <c r="U15" s="53">
        <v>255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D15" s="52">
        <f t="shared" si="1"/>
        <v>0</v>
      </c>
      <c r="AE15" s="52">
        <f t="shared" si="2"/>
        <v>0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2">
        <f t="shared" si="8"/>
        <v>0</v>
      </c>
      <c r="AL15" s="52">
        <f t="shared" si="9"/>
        <v>0</v>
      </c>
      <c r="AM15" s="52">
        <f t="shared" si="10"/>
        <v>0</v>
      </c>
      <c r="AN15" s="52">
        <f t="shared" si="11"/>
        <v>0</v>
      </c>
      <c r="AO15" s="52">
        <f t="shared" si="12"/>
        <v>0</v>
      </c>
      <c r="AP15" s="52">
        <f t="shared" si="13"/>
        <v>0</v>
      </c>
      <c r="AQ15" s="52">
        <f t="shared" si="14"/>
        <v>0</v>
      </c>
      <c r="AR15" s="52">
        <f t="shared" si="15"/>
        <v>0</v>
      </c>
      <c r="AS15" s="52">
        <f t="shared" si="16"/>
        <v>0</v>
      </c>
      <c r="AT15" s="52">
        <f t="shared" si="17"/>
        <v>0</v>
      </c>
      <c r="AU15" s="52">
        <f t="shared" si="18"/>
        <v>0</v>
      </c>
      <c r="AV15" s="52">
        <f t="shared" si="19"/>
        <v>1</v>
      </c>
      <c r="AW15" s="52">
        <f t="shared" si="20"/>
        <v>0.48627450980392156</v>
      </c>
      <c r="AX15" s="52">
        <f t="shared" si="21"/>
        <v>1</v>
      </c>
      <c r="AY15" s="52">
        <f t="shared" si="22"/>
        <v>0</v>
      </c>
      <c r="AZ15" s="52">
        <f t="shared" si="23"/>
        <v>0</v>
      </c>
      <c r="BA15" s="52">
        <f t="shared" si="24"/>
        <v>0</v>
      </c>
      <c r="BB15" s="52">
        <f t="shared" si="25"/>
        <v>0</v>
      </c>
      <c r="BC15" s="52">
        <f t="shared" si="26"/>
        <v>0</v>
      </c>
      <c r="BD15" s="52">
        <f t="shared" si="27"/>
        <v>0</v>
      </c>
      <c r="BE15" s="52">
        <f t="shared" si="28"/>
        <v>0</v>
      </c>
    </row>
    <row r="16" spans="1:57" ht="19.5" customHeight="1" thickBot="1">
      <c r="A16" s="50">
        <v>0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v>0</v>
      </c>
      <c r="Q16" s="51">
        <v>0</v>
      </c>
      <c r="R16" s="51">
        <v>0</v>
      </c>
      <c r="S16" s="53">
        <v>255</v>
      </c>
      <c r="T16" s="53">
        <v>255</v>
      </c>
      <c r="U16" s="53">
        <v>255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D16" s="52">
        <f t="shared" si="1"/>
        <v>0</v>
      </c>
      <c r="AE16" s="52">
        <f t="shared" si="2"/>
        <v>0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2">
        <f t="shared" si="8"/>
        <v>0</v>
      </c>
      <c r="AL16" s="52">
        <f t="shared" si="9"/>
        <v>0</v>
      </c>
      <c r="AM16" s="52">
        <f t="shared" si="10"/>
        <v>0</v>
      </c>
      <c r="AN16" s="52">
        <f t="shared" si="11"/>
        <v>0</v>
      </c>
      <c r="AO16" s="52">
        <f t="shared" si="12"/>
        <v>0</v>
      </c>
      <c r="AP16" s="52">
        <f t="shared" si="13"/>
        <v>0</v>
      </c>
      <c r="AQ16" s="52">
        <f t="shared" si="14"/>
        <v>0</v>
      </c>
      <c r="AR16" s="52">
        <f t="shared" si="15"/>
        <v>0</v>
      </c>
      <c r="AS16" s="52">
        <f t="shared" si="16"/>
        <v>0</v>
      </c>
      <c r="AT16" s="52">
        <f t="shared" si="17"/>
        <v>0</v>
      </c>
      <c r="AU16" s="52">
        <f t="shared" si="18"/>
        <v>0</v>
      </c>
      <c r="AV16" s="52">
        <f t="shared" si="19"/>
        <v>1</v>
      </c>
      <c r="AW16" s="52">
        <f t="shared" si="20"/>
        <v>1</v>
      </c>
      <c r="AX16" s="52">
        <f t="shared" si="21"/>
        <v>1</v>
      </c>
      <c r="AY16" s="52">
        <f t="shared" si="22"/>
        <v>0</v>
      </c>
      <c r="AZ16" s="52">
        <f t="shared" si="23"/>
        <v>0</v>
      </c>
      <c r="BA16" s="52">
        <f t="shared" si="24"/>
        <v>0</v>
      </c>
      <c r="BB16" s="52">
        <f t="shared" si="25"/>
        <v>0</v>
      </c>
      <c r="BC16" s="52">
        <f t="shared" si="26"/>
        <v>0</v>
      </c>
      <c r="BD16" s="52">
        <f t="shared" si="27"/>
        <v>0</v>
      </c>
      <c r="BE16" s="52">
        <f t="shared" si="28"/>
        <v>0</v>
      </c>
    </row>
    <row r="17" spans="1:57" ht="19.5" customHeight="1" thickBot="1">
      <c r="A17" s="50">
        <v>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1">
        <v>0</v>
      </c>
      <c r="Q17" s="51">
        <v>0</v>
      </c>
      <c r="R17" s="53">
        <v>255</v>
      </c>
      <c r="S17" s="53">
        <v>255</v>
      </c>
      <c r="T17" s="55">
        <v>124</v>
      </c>
      <c r="U17" s="53">
        <v>255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D17" s="52">
        <f t="shared" si="1"/>
        <v>0</v>
      </c>
      <c r="AE17" s="52">
        <f t="shared" si="2"/>
        <v>0</v>
      </c>
      <c r="AF17" s="52">
        <f t="shared" si="3"/>
        <v>0</v>
      </c>
      <c r="AG17" s="52">
        <f t="shared" si="4"/>
        <v>0</v>
      </c>
      <c r="AH17" s="52">
        <f t="shared" si="5"/>
        <v>0</v>
      </c>
      <c r="AI17" s="52">
        <f t="shared" si="6"/>
        <v>0</v>
      </c>
      <c r="AJ17" s="52">
        <f t="shared" si="7"/>
        <v>0</v>
      </c>
      <c r="AK17" s="52">
        <f t="shared" si="8"/>
        <v>0</v>
      </c>
      <c r="AL17" s="52">
        <f t="shared" si="9"/>
        <v>0</v>
      </c>
      <c r="AM17" s="52">
        <f t="shared" si="10"/>
        <v>0</v>
      </c>
      <c r="AN17" s="52">
        <f t="shared" si="11"/>
        <v>0</v>
      </c>
      <c r="AO17" s="52">
        <f t="shared" si="12"/>
        <v>0</v>
      </c>
      <c r="AP17" s="52">
        <f t="shared" si="13"/>
        <v>0</v>
      </c>
      <c r="AQ17" s="52">
        <f t="shared" si="14"/>
        <v>0</v>
      </c>
      <c r="AR17" s="52">
        <f t="shared" si="15"/>
        <v>0</v>
      </c>
      <c r="AS17" s="52">
        <f t="shared" si="16"/>
        <v>0</v>
      </c>
      <c r="AT17" s="52">
        <f t="shared" si="17"/>
        <v>0</v>
      </c>
      <c r="AU17" s="52">
        <f t="shared" si="18"/>
        <v>1</v>
      </c>
      <c r="AV17" s="52">
        <f t="shared" si="19"/>
        <v>1</v>
      </c>
      <c r="AW17" s="52">
        <f t="shared" si="20"/>
        <v>0.48627450980392156</v>
      </c>
      <c r="AX17" s="52">
        <f t="shared" si="21"/>
        <v>1</v>
      </c>
      <c r="AY17" s="52">
        <f t="shared" si="22"/>
        <v>0</v>
      </c>
      <c r="AZ17" s="52">
        <f t="shared" si="23"/>
        <v>0</v>
      </c>
      <c r="BA17" s="52">
        <f t="shared" si="24"/>
        <v>0</v>
      </c>
      <c r="BB17" s="52">
        <f t="shared" si="25"/>
        <v>0</v>
      </c>
      <c r="BC17" s="52">
        <f t="shared" si="26"/>
        <v>0</v>
      </c>
      <c r="BD17" s="52">
        <f t="shared" si="27"/>
        <v>0</v>
      </c>
      <c r="BE17" s="52">
        <f t="shared" si="28"/>
        <v>0</v>
      </c>
    </row>
    <row r="18" spans="1:57" ht="19.5" customHeight="1" thickBot="1">
      <c r="A18" s="50">
        <v>0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3">
        <v>255</v>
      </c>
      <c r="Q18" s="51">
        <v>0</v>
      </c>
      <c r="R18" s="53">
        <v>255</v>
      </c>
      <c r="S18" s="53">
        <v>255</v>
      </c>
      <c r="T18" s="53">
        <v>255</v>
      </c>
      <c r="U18" s="53">
        <v>255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D18" s="52">
        <f t="shared" si="1"/>
        <v>0</v>
      </c>
      <c r="AE18" s="52">
        <f t="shared" si="2"/>
        <v>0</v>
      </c>
      <c r="AF18" s="52">
        <f t="shared" si="3"/>
        <v>0</v>
      </c>
      <c r="AG18" s="52">
        <f t="shared" si="4"/>
        <v>0</v>
      </c>
      <c r="AH18" s="52">
        <f t="shared" si="5"/>
        <v>0</v>
      </c>
      <c r="AI18" s="52">
        <f t="shared" si="6"/>
        <v>0</v>
      </c>
      <c r="AJ18" s="52">
        <f t="shared" si="7"/>
        <v>0</v>
      </c>
      <c r="AK18" s="52">
        <f t="shared" si="8"/>
        <v>0</v>
      </c>
      <c r="AL18" s="52">
        <f t="shared" si="9"/>
        <v>0</v>
      </c>
      <c r="AM18" s="52">
        <f t="shared" si="10"/>
        <v>0</v>
      </c>
      <c r="AN18" s="52">
        <f t="shared" si="11"/>
        <v>0</v>
      </c>
      <c r="AO18" s="52">
        <f t="shared" si="12"/>
        <v>0</v>
      </c>
      <c r="AP18" s="52">
        <f t="shared" si="13"/>
        <v>0</v>
      </c>
      <c r="AQ18" s="52">
        <f t="shared" si="14"/>
        <v>0</v>
      </c>
      <c r="AR18" s="52">
        <f t="shared" si="15"/>
        <v>0</v>
      </c>
      <c r="AS18" s="52">
        <f t="shared" si="16"/>
        <v>1</v>
      </c>
      <c r="AT18" s="52">
        <f t="shared" si="17"/>
        <v>0</v>
      </c>
      <c r="AU18" s="52">
        <f t="shared" si="18"/>
        <v>1</v>
      </c>
      <c r="AV18" s="52">
        <f t="shared" si="19"/>
        <v>1</v>
      </c>
      <c r="AW18" s="52">
        <f t="shared" si="20"/>
        <v>1</v>
      </c>
      <c r="AX18" s="52">
        <f t="shared" si="21"/>
        <v>1</v>
      </c>
      <c r="AY18" s="52">
        <f t="shared" si="22"/>
        <v>0</v>
      </c>
      <c r="AZ18" s="52">
        <f t="shared" si="23"/>
        <v>0</v>
      </c>
      <c r="BA18" s="52">
        <f t="shared" si="24"/>
        <v>0</v>
      </c>
      <c r="BB18" s="52">
        <f t="shared" si="25"/>
        <v>0</v>
      </c>
      <c r="BC18" s="52">
        <f t="shared" si="26"/>
        <v>0</v>
      </c>
      <c r="BD18" s="52">
        <f t="shared" si="27"/>
        <v>0</v>
      </c>
      <c r="BE18" s="52">
        <f t="shared" si="28"/>
        <v>0</v>
      </c>
    </row>
    <row r="19" spans="1:57" ht="19.5" customHeight="1" thickBot="1">
      <c r="A19" s="50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2">
        <v>255</v>
      </c>
      <c r="N19" s="52">
        <v>255</v>
      </c>
      <c r="O19" s="52">
        <v>255</v>
      </c>
      <c r="P19" s="53">
        <v>255</v>
      </c>
      <c r="Q19" s="53">
        <v>255</v>
      </c>
      <c r="R19" s="55">
        <v>124</v>
      </c>
      <c r="S19" s="53">
        <v>255</v>
      </c>
      <c r="T19" s="55">
        <v>124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D19" s="52">
        <f t="shared" si="1"/>
        <v>0</v>
      </c>
      <c r="AE19" s="52">
        <f t="shared" si="2"/>
        <v>0</v>
      </c>
      <c r="AF19" s="52">
        <f t="shared" si="3"/>
        <v>0</v>
      </c>
      <c r="AG19" s="52">
        <f t="shared" si="4"/>
        <v>0</v>
      </c>
      <c r="AH19" s="52">
        <f t="shared" si="5"/>
        <v>0</v>
      </c>
      <c r="AI19" s="52">
        <f t="shared" si="6"/>
        <v>0</v>
      </c>
      <c r="AJ19" s="52">
        <f t="shared" si="7"/>
        <v>0</v>
      </c>
      <c r="AK19" s="52">
        <f t="shared" si="8"/>
        <v>0</v>
      </c>
      <c r="AL19" s="52">
        <f t="shared" si="9"/>
        <v>0</v>
      </c>
      <c r="AM19" s="52">
        <f t="shared" si="10"/>
        <v>0</v>
      </c>
      <c r="AN19" s="52">
        <f t="shared" si="11"/>
        <v>0</v>
      </c>
      <c r="AO19" s="52">
        <f t="shared" si="12"/>
        <v>0</v>
      </c>
      <c r="AP19" s="52">
        <f t="shared" si="13"/>
        <v>1</v>
      </c>
      <c r="AQ19" s="52">
        <f t="shared" si="14"/>
        <v>1</v>
      </c>
      <c r="AR19" s="52">
        <f t="shared" si="15"/>
        <v>1</v>
      </c>
      <c r="AS19" s="52">
        <f t="shared" si="16"/>
        <v>1</v>
      </c>
      <c r="AT19" s="52">
        <f t="shared" si="17"/>
        <v>1</v>
      </c>
      <c r="AU19" s="52">
        <f t="shared" si="18"/>
        <v>0.48627450980392156</v>
      </c>
      <c r="AV19" s="52">
        <f t="shared" si="19"/>
        <v>1</v>
      </c>
      <c r="AW19" s="52">
        <f t="shared" si="20"/>
        <v>0.48627450980392156</v>
      </c>
      <c r="AX19" s="52">
        <f t="shared" si="21"/>
        <v>0</v>
      </c>
      <c r="AY19" s="52">
        <f t="shared" si="22"/>
        <v>0</v>
      </c>
      <c r="AZ19" s="52">
        <f t="shared" si="23"/>
        <v>0</v>
      </c>
      <c r="BA19" s="52">
        <f t="shared" si="24"/>
        <v>0</v>
      </c>
      <c r="BB19" s="52">
        <f t="shared" si="25"/>
        <v>0</v>
      </c>
      <c r="BC19" s="52">
        <f t="shared" si="26"/>
        <v>0</v>
      </c>
      <c r="BD19" s="52">
        <f t="shared" si="27"/>
        <v>0</v>
      </c>
      <c r="BE19" s="52">
        <f t="shared" si="28"/>
        <v>0</v>
      </c>
    </row>
    <row r="20" spans="1:57" ht="19.5" customHeight="1" thickBot="1">
      <c r="A20" s="50">
        <v>0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2">
        <v>255</v>
      </c>
      <c r="M20" s="52">
        <v>255</v>
      </c>
      <c r="N20" s="54">
        <v>124</v>
      </c>
      <c r="O20" s="52">
        <v>255</v>
      </c>
      <c r="P20" s="55">
        <v>124</v>
      </c>
      <c r="Q20" s="55">
        <v>124</v>
      </c>
      <c r="R20" s="53">
        <v>255</v>
      </c>
      <c r="S20" s="53">
        <v>255</v>
      </c>
      <c r="T20" s="53">
        <v>255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D20" s="52">
        <f t="shared" si="1"/>
        <v>0</v>
      </c>
      <c r="AE20" s="52">
        <f t="shared" si="2"/>
        <v>0</v>
      </c>
      <c r="AF20" s="52">
        <f t="shared" si="3"/>
        <v>0</v>
      </c>
      <c r="AG20" s="52">
        <f t="shared" si="4"/>
        <v>0</v>
      </c>
      <c r="AH20" s="52">
        <f t="shared" si="5"/>
        <v>0</v>
      </c>
      <c r="AI20" s="52">
        <f t="shared" si="6"/>
        <v>0</v>
      </c>
      <c r="AJ20" s="52">
        <f t="shared" si="7"/>
        <v>0</v>
      </c>
      <c r="AK20" s="52">
        <f t="shared" si="8"/>
        <v>0</v>
      </c>
      <c r="AL20" s="52">
        <f t="shared" si="9"/>
        <v>0</v>
      </c>
      <c r="AM20" s="52">
        <f t="shared" si="10"/>
        <v>0</v>
      </c>
      <c r="AN20" s="52">
        <f t="shared" si="11"/>
        <v>0</v>
      </c>
      <c r="AO20" s="52">
        <f t="shared" si="12"/>
        <v>1</v>
      </c>
      <c r="AP20" s="52">
        <f t="shared" si="13"/>
        <v>1</v>
      </c>
      <c r="AQ20" s="52">
        <f t="shared" si="14"/>
        <v>0.48627450980392156</v>
      </c>
      <c r="AR20" s="52">
        <f t="shared" si="15"/>
        <v>1</v>
      </c>
      <c r="AS20" s="52">
        <f t="shared" si="16"/>
        <v>0.48627450980392156</v>
      </c>
      <c r="AT20" s="52">
        <f t="shared" si="17"/>
        <v>0.48627450980392156</v>
      </c>
      <c r="AU20" s="52">
        <f t="shared" si="18"/>
        <v>1</v>
      </c>
      <c r="AV20" s="52">
        <f t="shared" si="19"/>
        <v>1</v>
      </c>
      <c r="AW20" s="52">
        <f t="shared" si="20"/>
        <v>1</v>
      </c>
      <c r="AX20" s="52">
        <f t="shared" si="21"/>
        <v>0</v>
      </c>
      <c r="AY20" s="52">
        <f t="shared" si="22"/>
        <v>0</v>
      </c>
      <c r="AZ20" s="52">
        <f t="shared" si="23"/>
        <v>0</v>
      </c>
      <c r="BA20" s="52">
        <f t="shared" si="24"/>
        <v>0</v>
      </c>
      <c r="BB20" s="52">
        <f t="shared" si="25"/>
        <v>0</v>
      </c>
      <c r="BC20" s="52">
        <f t="shared" si="26"/>
        <v>0</v>
      </c>
      <c r="BD20" s="52">
        <f t="shared" si="27"/>
        <v>0</v>
      </c>
      <c r="BE20" s="52">
        <f t="shared" si="28"/>
        <v>0</v>
      </c>
    </row>
    <row r="21" spans="1:57" ht="19.5" customHeight="1" thickBot="1">
      <c r="A21" s="50">
        <v>0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2">
        <v>255</v>
      </c>
      <c r="M21" s="52">
        <v>255</v>
      </c>
      <c r="N21" s="54">
        <v>124</v>
      </c>
      <c r="O21" s="52">
        <v>255</v>
      </c>
      <c r="P21" s="53">
        <v>255</v>
      </c>
      <c r="Q21" s="53">
        <v>255</v>
      </c>
      <c r="R21" s="53">
        <v>255</v>
      </c>
      <c r="S21" s="53">
        <v>255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D21" s="52">
        <f t="shared" si="1"/>
        <v>0</v>
      </c>
      <c r="AE21" s="52">
        <f t="shared" si="2"/>
        <v>0</v>
      </c>
      <c r="AF21" s="52">
        <f t="shared" si="3"/>
        <v>0</v>
      </c>
      <c r="AG21" s="52">
        <f t="shared" si="4"/>
        <v>0</v>
      </c>
      <c r="AH21" s="52">
        <f t="shared" si="5"/>
        <v>0</v>
      </c>
      <c r="AI21" s="52">
        <f t="shared" si="6"/>
        <v>0</v>
      </c>
      <c r="AJ21" s="52">
        <f t="shared" si="7"/>
        <v>0</v>
      </c>
      <c r="AK21" s="52">
        <f t="shared" si="8"/>
        <v>0</v>
      </c>
      <c r="AL21" s="52">
        <f t="shared" si="9"/>
        <v>0</v>
      </c>
      <c r="AM21" s="52">
        <f t="shared" si="10"/>
        <v>0</v>
      </c>
      <c r="AN21" s="52">
        <f t="shared" si="11"/>
        <v>0</v>
      </c>
      <c r="AO21" s="52">
        <f t="shared" si="12"/>
        <v>1</v>
      </c>
      <c r="AP21" s="52">
        <f t="shared" si="13"/>
        <v>1</v>
      </c>
      <c r="AQ21" s="52">
        <f t="shared" si="14"/>
        <v>0.48627450980392156</v>
      </c>
      <c r="AR21" s="52">
        <f t="shared" si="15"/>
        <v>1</v>
      </c>
      <c r="AS21" s="52">
        <f t="shared" si="16"/>
        <v>1</v>
      </c>
      <c r="AT21" s="52">
        <f t="shared" si="17"/>
        <v>1</v>
      </c>
      <c r="AU21" s="52">
        <f t="shared" si="18"/>
        <v>1</v>
      </c>
      <c r="AV21" s="52">
        <f t="shared" si="19"/>
        <v>1</v>
      </c>
      <c r="AW21" s="52">
        <f t="shared" si="20"/>
        <v>0</v>
      </c>
      <c r="AX21" s="52">
        <f t="shared" si="21"/>
        <v>0</v>
      </c>
      <c r="AY21" s="52">
        <f t="shared" si="22"/>
        <v>0</v>
      </c>
      <c r="AZ21" s="52">
        <f t="shared" si="23"/>
        <v>0</v>
      </c>
      <c r="BA21" s="52">
        <f t="shared" si="24"/>
        <v>0</v>
      </c>
      <c r="BB21" s="52">
        <f t="shared" si="25"/>
        <v>0</v>
      </c>
      <c r="BC21" s="52">
        <f t="shared" si="26"/>
        <v>0</v>
      </c>
      <c r="BD21" s="52">
        <f t="shared" si="27"/>
        <v>0</v>
      </c>
      <c r="BE21" s="52">
        <f t="shared" si="28"/>
        <v>0</v>
      </c>
    </row>
    <row r="22" spans="1:57" ht="19.5" customHeight="1" thickBot="1">
      <c r="A22" s="50">
        <v>0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2">
        <v>255</v>
      </c>
      <c r="M22" s="52">
        <v>255</v>
      </c>
      <c r="N22" s="52">
        <v>255</v>
      </c>
      <c r="O22" s="52">
        <v>255</v>
      </c>
      <c r="P22" s="53">
        <v>255</v>
      </c>
      <c r="Q22" s="53">
        <v>255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D22" s="52">
        <f t="shared" si="1"/>
        <v>0</v>
      </c>
      <c r="AE22" s="52">
        <f t="shared" si="2"/>
        <v>0</v>
      </c>
      <c r="AF22" s="52">
        <f t="shared" si="3"/>
        <v>0</v>
      </c>
      <c r="AG22" s="52">
        <f t="shared" si="4"/>
        <v>0</v>
      </c>
      <c r="AH22" s="52">
        <f t="shared" si="5"/>
        <v>0</v>
      </c>
      <c r="AI22" s="52">
        <f t="shared" si="6"/>
        <v>0</v>
      </c>
      <c r="AJ22" s="52">
        <f t="shared" si="7"/>
        <v>0</v>
      </c>
      <c r="AK22" s="52">
        <f t="shared" si="8"/>
        <v>0</v>
      </c>
      <c r="AL22" s="52">
        <f t="shared" si="9"/>
        <v>0</v>
      </c>
      <c r="AM22" s="52">
        <f t="shared" si="10"/>
        <v>0</v>
      </c>
      <c r="AN22" s="52">
        <f t="shared" si="11"/>
        <v>0</v>
      </c>
      <c r="AO22" s="52">
        <f t="shared" si="12"/>
        <v>1</v>
      </c>
      <c r="AP22" s="52">
        <f t="shared" si="13"/>
        <v>1</v>
      </c>
      <c r="AQ22" s="52">
        <f t="shared" si="14"/>
        <v>1</v>
      </c>
      <c r="AR22" s="52">
        <f t="shared" si="15"/>
        <v>1</v>
      </c>
      <c r="AS22" s="52">
        <f t="shared" si="16"/>
        <v>1</v>
      </c>
      <c r="AT22" s="52">
        <f t="shared" si="17"/>
        <v>1</v>
      </c>
      <c r="AU22" s="52">
        <f t="shared" si="18"/>
        <v>0</v>
      </c>
      <c r="AV22" s="52">
        <f t="shared" si="19"/>
        <v>0</v>
      </c>
      <c r="AW22" s="52">
        <f t="shared" si="20"/>
        <v>0</v>
      </c>
      <c r="AX22" s="52">
        <f t="shared" si="21"/>
        <v>0</v>
      </c>
      <c r="AY22" s="52">
        <f t="shared" si="22"/>
        <v>0</v>
      </c>
      <c r="AZ22" s="52">
        <f t="shared" si="23"/>
        <v>0</v>
      </c>
      <c r="BA22" s="52">
        <f t="shared" si="24"/>
        <v>0</v>
      </c>
      <c r="BB22" s="52">
        <f t="shared" si="25"/>
        <v>0</v>
      </c>
      <c r="BC22" s="52">
        <f t="shared" si="26"/>
        <v>0</v>
      </c>
      <c r="BD22" s="52">
        <f t="shared" si="27"/>
        <v>0</v>
      </c>
      <c r="BE22" s="52">
        <f t="shared" si="28"/>
        <v>0</v>
      </c>
    </row>
    <row r="23" spans="1:57" ht="19.5" customHeight="1" thickBot="1">
      <c r="A23" s="50">
        <v>0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D23" s="52">
        <f t="shared" si="1"/>
        <v>0</v>
      </c>
      <c r="AE23" s="52">
        <f t="shared" si="2"/>
        <v>0</v>
      </c>
      <c r="AF23" s="52">
        <f t="shared" si="3"/>
        <v>0</v>
      </c>
      <c r="AG23" s="52">
        <f t="shared" si="4"/>
        <v>0</v>
      </c>
      <c r="AH23" s="52">
        <f t="shared" si="5"/>
        <v>0</v>
      </c>
      <c r="AI23" s="52">
        <f t="shared" si="6"/>
        <v>0</v>
      </c>
      <c r="AJ23" s="52">
        <f t="shared" si="7"/>
        <v>0</v>
      </c>
      <c r="AK23" s="52">
        <f t="shared" si="8"/>
        <v>0</v>
      </c>
      <c r="AL23" s="52">
        <f t="shared" si="9"/>
        <v>0</v>
      </c>
      <c r="AM23" s="52">
        <f t="shared" si="10"/>
        <v>0</v>
      </c>
      <c r="AN23" s="52">
        <f t="shared" si="11"/>
        <v>0</v>
      </c>
      <c r="AO23" s="52">
        <f t="shared" si="12"/>
        <v>0</v>
      </c>
      <c r="AP23" s="52">
        <f t="shared" si="13"/>
        <v>0</v>
      </c>
      <c r="AQ23" s="52">
        <f t="shared" si="14"/>
        <v>0</v>
      </c>
      <c r="AR23" s="52">
        <f t="shared" si="15"/>
        <v>0</v>
      </c>
      <c r="AS23" s="52">
        <f t="shared" si="16"/>
        <v>0</v>
      </c>
      <c r="AT23" s="52">
        <f t="shared" si="17"/>
        <v>0</v>
      </c>
      <c r="AU23" s="52">
        <f t="shared" si="18"/>
        <v>0</v>
      </c>
      <c r="AV23" s="52">
        <f t="shared" si="19"/>
        <v>0</v>
      </c>
      <c r="AW23" s="52">
        <f t="shared" si="20"/>
        <v>0</v>
      </c>
      <c r="AX23" s="52">
        <f t="shared" si="21"/>
        <v>0</v>
      </c>
      <c r="AY23" s="52">
        <f t="shared" si="22"/>
        <v>0</v>
      </c>
      <c r="AZ23" s="52">
        <f t="shared" si="23"/>
        <v>0</v>
      </c>
      <c r="BA23" s="52">
        <f t="shared" si="24"/>
        <v>0</v>
      </c>
      <c r="BB23" s="52">
        <f t="shared" si="25"/>
        <v>0</v>
      </c>
      <c r="BC23" s="52">
        <f t="shared" si="26"/>
        <v>0</v>
      </c>
      <c r="BD23" s="52">
        <f t="shared" si="27"/>
        <v>0</v>
      </c>
      <c r="BE23" s="52">
        <f t="shared" si="28"/>
        <v>0</v>
      </c>
    </row>
    <row r="24" spans="1:57" ht="19.5" customHeight="1" thickBot="1">
      <c r="A24" s="50">
        <v>0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D24" s="52">
        <f t="shared" si="1"/>
        <v>0</v>
      </c>
      <c r="AE24" s="52">
        <f t="shared" si="2"/>
        <v>0</v>
      </c>
      <c r="AF24" s="52">
        <f t="shared" si="3"/>
        <v>0</v>
      </c>
      <c r="AG24" s="52">
        <f t="shared" si="4"/>
        <v>0</v>
      </c>
      <c r="AH24" s="52">
        <f t="shared" si="5"/>
        <v>0</v>
      </c>
      <c r="AI24" s="52">
        <f t="shared" si="6"/>
        <v>0</v>
      </c>
      <c r="AJ24" s="52">
        <f t="shared" si="7"/>
        <v>0</v>
      </c>
      <c r="AK24" s="52">
        <f t="shared" si="8"/>
        <v>0</v>
      </c>
      <c r="AL24" s="52">
        <f t="shared" si="9"/>
        <v>0</v>
      </c>
      <c r="AM24" s="52">
        <f t="shared" si="10"/>
        <v>0</v>
      </c>
      <c r="AN24" s="52">
        <f t="shared" si="11"/>
        <v>0</v>
      </c>
      <c r="AO24" s="52">
        <f t="shared" si="12"/>
        <v>0</v>
      </c>
      <c r="AP24" s="52">
        <f t="shared" si="13"/>
        <v>0</v>
      </c>
      <c r="AQ24" s="52">
        <f t="shared" si="14"/>
        <v>0</v>
      </c>
      <c r="AR24" s="52">
        <f t="shared" si="15"/>
        <v>0</v>
      </c>
      <c r="AS24" s="52">
        <f t="shared" si="16"/>
        <v>0</v>
      </c>
      <c r="AT24" s="52">
        <f t="shared" si="17"/>
        <v>0</v>
      </c>
      <c r="AU24" s="52">
        <f t="shared" si="18"/>
        <v>0</v>
      </c>
      <c r="AV24" s="52">
        <f t="shared" si="19"/>
        <v>0</v>
      </c>
      <c r="AW24" s="52">
        <f t="shared" si="20"/>
        <v>0</v>
      </c>
      <c r="AX24" s="52">
        <f t="shared" si="21"/>
        <v>0</v>
      </c>
      <c r="AY24" s="52">
        <f t="shared" si="22"/>
        <v>0</v>
      </c>
      <c r="AZ24" s="52">
        <f t="shared" si="23"/>
        <v>0</v>
      </c>
      <c r="BA24" s="52">
        <f t="shared" si="24"/>
        <v>0</v>
      </c>
      <c r="BB24" s="52">
        <f t="shared" si="25"/>
        <v>0</v>
      </c>
      <c r="BC24" s="52">
        <f t="shared" si="26"/>
        <v>0</v>
      </c>
      <c r="BD24" s="52">
        <f t="shared" si="27"/>
        <v>0</v>
      </c>
      <c r="BE24" s="52">
        <f t="shared" si="28"/>
        <v>0</v>
      </c>
    </row>
    <row r="25" spans="1:57" ht="19.5" customHeight="1" thickBot="1">
      <c r="A25" s="50">
        <v>0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D25" s="52">
        <f t="shared" si="1"/>
        <v>0</v>
      </c>
      <c r="AE25" s="52">
        <f t="shared" si="2"/>
        <v>0</v>
      </c>
      <c r="AF25" s="52">
        <f t="shared" si="3"/>
        <v>0</v>
      </c>
      <c r="AG25" s="52">
        <f t="shared" si="4"/>
        <v>0</v>
      </c>
      <c r="AH25" s="52">
        <f t="shared" si="5"/>
        <v>0</v>
      </c>
      <c r="AI25" s="52">
        <f t="shared" si="6"/>
        <v>0</v>
      </c>
      <c r="AJ25" s="52">
        <f t="shared" si="7"/>
        <v>0</v>
      </c>
      <c r="AK25" s="52">
        <f t="shared" si="8"/>
        <v>0</v>
      </c>
      <c r="AL25" s="52">
        <f t="shared" si="9"/>
        <v>0</v>
      </c>
      <c r="AM25" s="52">
        <f t="shared" si="10"/>
        <v>0</v>
      </c>
      <c r="AN25" s="52">
        <f t="shared" si="11"/>
        <v>0</v>
      </c>
      <c r="AO25" s="52">
        <f t="shared" si="12"/>
        <v>0</v>
      </c>
      <c r="AP25" s="52">
        <f t="shared" si="13"/>
        <v>0</v>
      </c>
      <c r="AQ25" s="52">
        <f t="shared" si="14"/>
        <v>0</v>
      </c>
      <c r="AR25" s="52">
        <f t="shared" si="15"/>
        <v>0</v>
      </c>
      <c r="AS25" s="52">
        <f t="shared" si="16"/>
        <v>0</v>
      </c>
      <c r="AT25" s="52">
        <f t="shared" si="17"/>
        <v>0</v>
      </c>
      <c r="AU25" s="52">
        <f t="shared" si="18"/>
        <v>0</v>
      </c>
      <c r="AV25" s="52">
        <f t="shared" si="19"/>
        <v>0</v>
      </c>
      <c r="AW25" s="52">
        <f t="shared" si="20"/>
        <v>0</v>
      </c>
      <c r="AX25" s="52">
        <f t="shared" si="21"/>
        <v>0</v>
      </c>
      <c r="AY25" s="52">
        <f t="shared" si="22"/>
        <v>0</v>
      </c>
      <c r="AZ25" s="52">
        <f t="shared" si="23"/>
        <v>0</v>
      </c>
      <c r="BA25" s="52">
        <f t="shared" si="24"/>
        <v>0</v>
      </c>
      <c r="BB25" s="52">
        <f t="shared" si="25"/>
        <v>0</v>
      </c>
      <c r="BC25" s="52">
        <f t="shared" si="26"/>
        <v>0</v>
      </c>
      <c r="BD25" s="52">
        <f t="shared" si="27"/>
        <v>0</v>
      </c>
      <c r="BE25" s="52">
        <f t="shared" si="28"/>
        <v>0</v>
      </c>
    </row>
    <row r="26" spans="1:57" ht="19.5" customHeight="1" thickBot="1">
      <c r="A26" s="50">
        <v>0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D26" s="52">
        <f t="shared" si="1"/>
        <v>0</v>
      </c>
      <c r="AE26" s="52">
        <f t="shared" si="2"/>
        <v>0</v>
      </c>
      <c r="AF26" s="52">
        <f t="shared" si="3"/>
        <v>0</v>
      </c>
      <c r="AG26" s="52">
        <f t="shared" si="4"/>
        <v>0</v>
      </c>
      <c r="AH26" s="52">
        <f t="shared" si="5"/>
        <v>0</v>
      </c>
      <c r="AI26" s="52">
        <f t="shared" si="6"/>
        <v>0</v>
      </c>
      <c r="AJ26" s="52">
        <f t="shared" si="7"/>
        <v>0</v>
      </c>
      <c r="AK26" s="52">
        <f t="shared" si="8"/>
        <v>0</v>
      </c>
      <c r="AL26" s="52">
        <f t="shared" si="9"/>
        <v>0</v>
      </c>
      <c r="AM26" s="52">
        <f t="shared" si="10"/>
        <v>0</v>
      </c>
      <c r="AN26" s="52">
        <f t="shared" si="11"/>
        <v>0</v>
      </c>
      <c r="AO26" s="52">
        <f t="shared" si="12"/>
        <v>0</v>
      </c>
      <c r="AP26" s="52">
        <f t="shared" si="13"/>
        <v>0</v>
      </c>
      <c r="AQ26" s="52">
        <f t="shared" si="14"/>
        <v>0</v>
      </c>
      <c r="AR26" s="52">
        <f t="shared" si="15"/>
        <v>0</v>
      </c>
      <c r="AS26" s="52">
        <f t="shared" si="16"/>
        <v>0</v>
      </c>
      <c r="AT26" s="52">
        <f t="shared" si="17"/>
        <v>0</v>
      </c>
      <c r="AU26" s="52">
        <f t="shared" si="18"/>
        <v>0</v>
      </c>
      <c r="AV26" s="52">
        <f t="shared" si="19"/>
        <v>0</v>
      </c>
      <c r="AW26" s="52">
        <f t="shared" si="20"/>
        <v>0</v>
      </c>
      <c r="AX26" s="52">
        <f t="shared" si="21"/>
        <v>0</v>
      </c>
      <c r="AY26" s="52">
        <f t="shared" si="22"/>
        <v>0</v>
      </c>
      <c r="AZ26" s="52">
        <f t="shared" si="23"/>
        <v>0</v>
      </c>
      <c r="BA26" s="52">
        <f t="shared" si="24"/>
        <v>0</v>
      </c>
      <c r="BB26" s="52">
        <f t="shared" si="25"/>
        <v>0</v>
      </c>
      <c r="BC26" s="52">
        <f t="shared" si="26"/>
        <v>0</v>
      </c>
      <c r="BD26" s="52">
        <f t="shared" si="27"/>
        <v>0</v>
      </c>
      <c r="BE26" s="52">
        <f t="shared" si="28"/>
        <v>0</v>
      </c>
    </row>
    <row r="27" spans="1:57" ht="19.5" customHeight="1" thickBot="1">
      <c r="A27" s="50">
        <v>0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D27" s="52">
        <f t="shared" si="1"/>
        <v>0</v>
      </c>
      <c r="AE27" s="52">
        <f t="shared" si="2"/>
        <v>0</v>
      </c>
      <c r="AF27" s="52">
        <f t="shared" si="3"/>
        <v>0</v>
      </c>
      <c r="AG27" s="52">
        <f t="shared" si="4"/>
        <v>0</v>
      </c>
      <c r="AH27" s="52">
        <f t="shared" si="5"/>
        <v>0</v>
      </c>
      <c r="AI27" s="52">
        <f t="shared" si="6"/>
        <v>0</v>
      </c>
      <c r="AJ27" s="52">
        <f t="shared" si="7"/>
        <v>0</v>
      </c>
      <c r="AK27" s="52">
        <f t="shared" si="8"/>
        <v>0</v>
      </c>
      <c r="AL27" s="52">
        <f t="shared" si="9"/>
        <v>0</v>
      </c>
      <c r="AM27" s="52">
        <f t="shared" si="10"/>
        <v>0</v>
      </c>
      <c r="AN27" s="52">
        <f t="shared" si="11"/>
        <v>0</v>
      </c>
      <c r="AO27" s="52">
        <f t="shared" si="12"/>
        <v>0</v>
      </c>
      <c r="AP27" s="52">
        <f t="shared" si="13"/>
        <v>0</v>
      </c>
      <c r="AQ27" s="52">
        <f t="shared" si="14"/>
        <v>0</v>
      </c>
      <c r="AR27" s="52">
        <f t="shared" si="15"/>
        <v>0</v>
      </c>
      <c r="AS27" s="52">
        <f t="shared" si="16"/>
        <v>0</v>
      </c>
      <c r="AT27" s="52">
        <f t="shared" si="17"/>
        <v>0</v>
      </c>
      <c r="AU27" s="52">
        <f t="shared" si="18"/>
        <v>0</v>
      </c>
      <c r="AV27" s="52">
        <f t="shared" si="19"/>
        <v>0</v>
      </c>
      <c r="AW27" s="52">
        <f t="shared" si="20"/>
        <v>0</v>
      </c>
      <c r="AX27" s="52">
        <f t="shared" si="21"/>
        <v>0</v>
      </c>
      <c r="AY27" s="52">
        <f t="shared" si="22"/>
        <v>0</v>
      </c>
      <c r="AZ27" s="52">
        <f t="shared" si="23"/>
        <v>0</v>
      </c>
      <c r="BA27" s="52">
        <f t="shared" si="24"/>
        <v>0</v>
      </c>
      <c r="BB27" s="52">
        <f t="shared" si="25"/>
        <v>0</v>
      </c>
      <c r="BC27" s="52">
        <f t="shared" si="26"/>
        <v>0</v>
      </c>
      <c r="BD27" s="52">
        <f t="shared" si="27"/>
        <v>0</v>
      </c>
      <c r="BE27" s="52">
        <f t="shared" si="28"/>
        <v>0</v>
      </c>
    </row>
    <row r="28" spans="1:57" ht="19.5" customHeight="1" thickBot="1">
      <c r="A28" s="50">
        <v>0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D28" s="52">
        <f t="shared" si="1"/>
        <v>0</v>
      </c>
      <c r="AE28" s="52">
        <f t="shared" si="2"/>
        <v>0</v>
      </c>
      <c r="AF28" s="52">
        <f t="shared" si="3"/>
        <v>0</v>
      </c>
      <c r="AG28" s="52">
        <f t="shared" si="4"/>
        <v>0</v>
      </c>
      <c r="AH28" s="52">
        <f t="shared" si="5"/>
        <v>0</v>
      </c>
      <c r="AI28" s="52">
        <f t="shared" si="6"/>
        <v>0</v>
      </c>
      <c r="AJ28" s="52">
        <f t="shared" si="7"/>
        <v>0</v>
      </c>
      <c r="AK28" s="52">
        <f t="shared" si="8"/>
        <v>0</v>
      </c>
      <c r="AL28" s="52">
        <f t="shared" si="9"/>
        <v>0</v>
      </c>
      <c r="AM28" s="52">
        <f t="shared" si="10"/>
        <v>0</v>
      </c>
      <c r="AN28" s="52">
        <f t="shared" si="11"/>
        <v>0</v>
      </c>
      <c r="AO28" s="52">
        <f t="shared" si="12"/>
        <v>0</v>
      </c>
      <c r="AP28" s="52">
        <f t="shared" si="13"/>
        <v>0</v>
      </c>
      <c r="AQ28" s="52">
        <f t="shared" si="14"/>
        <v>0</v>
      </c>
      <c r="AR28" s="52">
        <f t="shared" si="15"/>
        <v>0</v>
      </c>
      <c r="AS28" s="52">
        <f t="shared" si="16"/>
        <v>0</v>
      </c>
      <c r="AT28" s="52">
        <f t="shared" si="17"/>
        <v>0</v>
      </c>
      <c r="AU28" s="52">
        <f t="shared" si="18"/>
        <v>0</v>
      </c>
      <c r="AV28" s="52">
        <f t="shared" si="19"/>
        <v>0</v>
      </c>
      <c r="AW28" s="52">
        <f t="shared" si="20"/>
        <v>0</v>
      </c>
      <c r="AX28" s="52">
        <f t="shared" si="21"/>
        <v>0</v>
      </c>
      <c r="AY28" s="52">
        <f t="shared" si="22"/>
        <v>0</v>
      </c>
      <c r="AZ28" s="52">
        <f t="shared" si="23"/>
        <v>0</v>
      </c>
      <c r="BA28" s="52">
        <f t="shared" si="24"/>
        <v>0</v>
      </c>
      <c r="BB28" s="52">
        <f t="shared" si="25"/>
        <v>0</v>
      </c>
      <c r="BC28" s="52">
        <f t="shared" si="26"/>
        <v>0</v>
      </c>
      <c r="BD28" s="52">
        <f t="shared" si="27"/>
        <v>0</v>
      </c>
      <c r="BE28" s="52">
        <f t="shared" si="28"/>
        <v>0</v>
      </c>
    </row>
    <row r="31" spans="1:57" ht="17.25" thickBot="1"/>
    <row r="32" spans="1:57" ht="17.25" thickBot="1">
      <c r="A32" s="43">
        <v>0</v>
      </c>
      <c r="F32" s="56"/>
      <c r="G32" s="57"/>
      <c r="H32" s="58"/>
      <c r="I32" s="59"/>
      <c r="J32" s="60"/>
      <c r="K32" s="61"/>
      <c r="L32" s="57"/>
      <c r="M32" s="62"/>
    </row>
    <row r="33" spans="1:80" ht="17.25" thickBot="1">
      <c r="A33" s="43">
        <v>0</v>
      </c>
      <c r="F33" s="63"/>
      <c r="G33" s="64"/>
      <c r="H33" s="65"/>
      <c r="I33" s="66"/>
      <c r="J33" s="67"/>
      <c r="K33" s="66"/>
      <c r="L33" s="68"/>
      <c r="M33" s="69"/>
    </row>
    <row r="34" spans="1:80" ht="17.25" thickBot="1">
      <c r="A34" s="43">
        <v>0</v>
      </c>
      <c r="F34" s="63"/>
      <c r="G34" s="64"/>
      <c r="H34" s="66"/>
      <c r="I34" s="67"/>
      <c r="J34" s="67"/>
      <c r="K34" s="66"/>
      <c r="L34" s="70"/>
      <c r="M34" s="69"/>
      <c r="Q34" s="76"/>
      <c r="R34" s="76"/>
      <c r="S34" s="77"/>
      <c r="T34" s="78"/>
      <c r="U34" s="79"/>
      <c r="V34" s="80"/>
      <c r="W34" s="76"/>
      <c r="X34" s="76"/>
      <c r="Y34" s="76"/>
      <c r="Z34" s="77"/>
      <c r="AA34" s="81"/>
      <c r="AB34" s="78"/>
      <c r="AC34" s="76"/>
      <c r="AD34" s="78"/>
      <c r="AE34" s="82"/>
      <c r="AF34" s="76"/>
      <c r="AG34" s="76"/>
      <c r="AH34" s="77"/>
      <c r="AI34" s="78"/>
      <c r="AJ34" s="76"/>
      <c r="AK34" s="76"/>
      <c r="AL34" s="78"/>
      <c r="AM34" s="83"/>
      <c r="AN34" s="76"/>
      <c r="AO34" s="76"/>
      <c r="AP34" s="77"/>
      <c r="AQ34" s="82"/>
      <c r="AR34" s="76"/>
      <c r="AS34" s="76"/>
      <c r="AT34" s="83"/>
      <c r="AU34" s="83"/>
      <c r="AV34" s="76"/>
      <c r="AW34" s="76"/>
      <c r="AX34" s="83"/>
      <c r="AY34" s="83"/>
      <c r="AZ34" s="76"/>
      <c r="BA34" s="76"/>
      <c r="BB34" s="83"/>
      <c r="BC34" s="83"/>
      <c r="BD34" s="76"/>
      <c r="BE34" s="76"/>
      <c r="BF34" s="77"/>
      <c r="BG34" s="83"/>
      <c r="BH34" s="76"/>
      <c r="BI34" s="76"/>
      <c r="BJ34" s="83"/>
      <c r="BK34" s="76"/>
      <c r="BL34" s="76"/>
      <c r="BM34" s="76"/>
      <c r="BN34" s="77"/>
      <c r="BO34" s="78"/>
      <c r="BP34" s="83"/>
      <c r="BQ34" s="77"/>
      <c r="BR34" s="78"/>
      <c r="BS34" s="76"/>
      <c r="BT34" s="76"/>
      <c r="BU34" s="76"/>
      <c r="BV34" s="76"/>
      <c r="BW34" s="83"/>
      <c r="BX34" s="77"/>
      <c r="BY34" s="83"/>
      <c r="BZ34" s="76"/>
      <c r="CA34" s="76"/>
      <c r="CB34" s="76"/>
    </row>
    <row r="35" spans="1:80" ht="17.25" thickBot="1">
      <c r="A35" s="43">
        <v>0</v>
      </c>
      <c r="F35" s="63"/>
      <c r="G35" s="64"/>
      <c r="H35" s="68"/>
      <c r="I35" s="67"/>
      <c r="J35" s="67"/>
      <c r="K35" s="70"/>
      <c r="L35" s="70"/>
      <c r="M35" s="69"/>
    </row>
    <row r="36" spans="1:80" ht="17.25" thickBot="1">
      <c r="A36" s="43">
        <v>0</v>
      </c>
      <c r="F36" s="63"/>
      <c r="G36" s="70"/>
      <c r="H36" s="70"/>
      <c r="I36" s="67"/>
      <c r="J36" s="67"/>
      <c r="K36" s="70"/>
      <c r="L36" s="70"/>
      <c r="M36" s="69"/>
    </row>
    <row r="37" spans="1:80" ht="17.25" thickBot="1">
      <c r="A37" s="43">
        <v>0</v>
      </c>
      <c r="F37" s="63"/>
      <c r="G37" s="64"/>
      <c r="H37" s="70"/>
      <c r="I37" s="67"/>
      <c r="J37" s="67"/>
      <c r="K37" s="70"/>
      <c r="L37" s="67"/>
      <c r="M37" s="69"/>
    </row>
    <row r="38" spans="1:80" ht="17.25" thickBot="1">
      <c r="A38" s="43">
        <v>0</v>
      </c>
      <c r="F38" s="63"/>
      <c r="G38" s="64"/>
      <c r="H38" s="66"/>
      <c r="I38" s="70"/>
      <c r="J38" s="64"/>
      <c r="K38" s="66"/>
      <c r="L38" s="67"/>
      <c r="M38" s="69"/>
    </row>
    <row r="39" spans="1:80" ht="17.25" thickBot="1">
      <c r="A39" s="43">
        <v>0</v>
      </c>
      <c r="F39" s="71"/>
      <c r="G39" s="72"/>
      <c r="H39" s="73"/>
      <c r="I39" s="74"/>
      <c r="J39" s="73"/>
      <c r="K39" s="72"/>
      <c r="L39" s="72"/>
      <c r="M39" s="75"/>
    </row>
    <row r="40" spans="1:80" ht="17.25" thickBot="1">
      <c r="A40" s="43">
        <v>0</v>
      </c>
      <c r="Q40" s="76"/>
    </row>
    <row r="41" spans="1:80" ht="17.25" thickBot="1">
      <c r="A41" s="43">
        <v>0</v>
      </c>
      <c r="Q41" s="76"/>
    </row>
    <row r="42" spans="1:80" ht="17.25" thickBot="1">
      <c r="A42" s="43">
        <v>0</v>
      </c>
      <c r="Q42" s="77"/>
    </row>
    <row r="43" spans="1:80" ht="17.25" thickBot="1">
      <c r="A43" s="43">
        <v>0</v>
      </c>
      <c r="Q43" s="78"/>
    </row>
    <row r="44" spans="1:80" ht="17.25" thickBot="1">
      <c r="A44" s="43">
        <v>0</v>
      </c>
      <c r="Q44" s="79"/>
    </row>
    <row r="45" spans="1:80" ht="17.25" thickBot="1">
      <c r="A45" s="43">
        <v>0</v>
      </c>
      <c r="Q45" s="80"/>
    </row>
    <row r="46" spans="1:80" ht="17.25" thickBot="1">
      <c r="A46" s="43">
        <v>0</v>
      </c>
      <c r="Q46" s="76"/>
    </row>
    <row r="47" spans="1:80" ht="17.25" thickBot="1">
      <c r="A47" s="44">
        <v>0</v>
      </c>
      <c r="Q47" s="76"/>
    </row>
    <row r="48" spans="1:80" ht="17.25" thickBot="1">
      <c r="A48" s="44">
        <v>0</v>
      </c>
      <c r="Q48" s="76"/>
    </row>
    <row r="49" spans="1:17" ht="17.25" thickBot="1">
      <c r="A49" s="44">
        <v>0</v>
      </c>
      <c r="Q49" s="77"/>
    </row>
    <row r="50" spans="1:17" ht="17.25" thickBot="1">
      <c r="A50" s="44">
        <v>0</v>
      </c>
      <c r="Q50" s="81"/>
    </row>
    <row r="51" spans="1:17" ht="17.25" thickBot="1">
      <c r="A51" s="44">
        <v>0</v>
      </c>
      <c r="Q51" s="78"/>
    </row>
    <row r="52" spans="1:17" ht="17.25" thickBot="1">
      <c r="A52" s="44">
        <v>0</v>
      </c>
      <c r="Q52" s="76"/>
    </row>
    <row r="53" spans="1:17" ht="17.25" thickBot="1">
      <c r="A53" s="44">
        <v>0</v>
      </c>
      <c r="Q53" s="78"/>
    </row>
    <row r="54" spans="1:17" ht="17.25" thickBot="1">
      <c r="A54" s="44">
        <v>0</v>
      </c>
      <c r="Q54" s="82"/>
    </row>
    <row r="55" spans="1:17" ht="17.25" thickBot="1">
      <c r="A55" s="44">
        <v>0</v>
      </c>
      <c r="Q55" s="76"/>
    </row>
    <row r="56" spans="1:17" ht="17.25" thickBot="1">
      <c r="A56" s="44">
        <v>0</v>
      </c>
      <c r="Q56" s="76"/>
    </row>
    <row r="57" spans="1:17" ht="17.25" thickBot="1">
      <c r="A57" s="44">
        <v>0</v>
      </c>
      <c r="Q57" s="77"/>
    </row>
    <row r="58" spans="1:17" ht="17.25" thickBot="1">
      <c r="A58" s="44">
        <v>0</v>
      </c>
      <c r="Q58" s="78"/>
    </row>
    <row r="59" spans="1:17" ht="17.25" thickBot="1">
      <c r="A59" s="44">
        <v>0</v>
      </c>
      <c r="Q59" s="76"/>
    </row>
    <row r="60" spans="1:17" ht="17.25" thickBot="1">
      <c r="A60" s="43">
        <v>0</v>
      </c>
      <c r="Q60" s="76"/>
    </row>
    <row r="61" spans="1:17" ht="17.25" thickBot="1">
      <c r="A61" s="43">
        <v>0</v>
      </c>
      <c r="Q61" s="78"/>
    </row>
    <row r="62" spans="1:17" ht="17.25" thickBot="1">
      <c r="A62" s="43">
        <v>0</v>
      </c>
      <c r="Q62" s="83"/>
    </row>
    <row r="63" spans="1:17" ht="17.25" thickBot="1">
      <c r="A63" s="43">
        <v>0</v>
      </c>
      <c r="Q63" s="76"/>
    </row>
    <row r="64" spans="1:17" ht="17.25" thickBot="1">
      <c r="A64" s="43">
        <v>0</v>
      </c>
      <c r="Q64" s="76"/>
    </row>
    <row r="65" spans="1:17" ht="17.25" thickBot="1">
      <c r="A65" s="43">
        <v>0</v>
      </c>
      <c r="Q65" s="77"/>
    </row>
    <row r="66" spans="1:17" ht="17.25" thickBot="1">
      <c r="A66" s="43">
        <v>0</v>
      </c>
      <c r="Q66" s="82"/>
    </row>
    <row r="67" spans="1:17" ht="17.25" thickBot="1">
      <c r="A67" s="43">
        <v>0</v>
      </c>
      <c r="Q67" s="76"/>
    </row>
    <row r="68" spans="1:17" ht="17.25" thickBot="1">
      <c r="A68" s="43">
        <v>0</v>
      </c>
      <c r="Q68" s="76"/>
    </row>
    <row r="69" spans="1:17" ht="17.25" thickBot="1">
      <c r="A69" s="43">
        <v>0</v>
      </c>
      <c r="Q69" s="83"/>
    </row>
    <row r="70" spans="1:17" ht="17.25" thickBot="1">
      <c r="A70" s="43">
        <v>0</v>
      </c>
      <c r="Q70" s="83"/>
    </row>
    <row r="71" spans="1:17" ht="17.25" thickBot="1">
      <c r="A71" s="43">
        <v>0</v>
      </c>
      <c r="Q71" s="76"/>
    </row>
    <row r="72" spans="1:17" ht="17.25" thickBot="1">
      <c r="A72" s="43">
        <v>0</v>
      </c>
      <c r="Q72" s="76"/>
    </row>
    <row r="73" spans="1:17" ht="17.25" thickBot="1">
      <c r="A73" s="43">
        <v>0</v>
      </c>
      <c r="Q73" s="83"/>
    </row>
    <row r="74" spans="1:17" ht="17.25" thickBot="1">
      <c r="A74" s="43">
        <v>0</v>
      </c>
      <c r="Q74" s="83"/>
    </row>
    <row r="75" spans="1:17" ht="17.25" thickBot="1">
      <c r="A75" s="44">
        <v>0</v>
      </c>
      <c r="Q75" s="76"/>
    </row>
    <row r="76" spans="1:17" ht="17.25" thickBot="1">
      <c r="A76" s="44">
        <v>0</v>
      </c>
      <c r="Q76" s="76"/>
    </row>
    <row r="77" spans="1:17" ht="17.25" thickBot="1">
      <c r="A77" s="44">
        <v>0</v>
      </c>
      <c r="Q77" s="83"/>
    </row>
    <row r="78" spans="1:17" ht="17.25" thickBot="1">
      <c r="A78" s="44">
        <v>0</v>
      </c>
      <c r="Q78" s="83"/>
    </row>
    <row r="79" spans="1:17" ht="17.25" thickBot="1">
      <c r="A79" s="44">
        <v>0</v>
      </c>
      <c r="Q79" s="76"/>
    </row>
    <row r="80" spans="1:17" ht="17.25" thickBot="1">
      <c r="A80" s="44">
        <v>0</v>
      </c>
      <c r="Q80" s="76"/>
    </row>
    <row r="81" spans="1:17" ht="17.25" thickBot="1">
      <c r="A81" s="44">
        <v>0</v>
      </c>
      <c r="Q81" s="77"/>
    </row>
    <row r="82" spans="1:17" ht="17.25" thickBot="1">
      <c r="A82" s="44">
        <v>0</v>
      </c>
      <c r="Q82" s="83"/>
    </row>
    <row r="83" spans="1:17" ht="17.25" thickBot="1">
      <c r="A83" s="44">
        <v>0</v>
      </c>
      <c r="Q83" s="76"/>
    </row>
    <row r="84" spans="1:17" ht="17.25" thickBot="1">
      <c r="A84" s="44">
        <v>0</v>
      </c>
      <c r="Q84" s="76"/>
    </row>
    <row r="85" spans="1:17" ht="17.25" thickBot="1">
      <c r="A85" s="44">
        <v>0</v>
      </c>
      <c r="Q85" s="83"/>
    </row>
    <row r="86" spans="1:17" ht="17.25" thickBot="1">
      <c r="A86" s="44">
        <v>0</v>
      </c>
      <c r="Q86" s="76"/>
    </row>
    <row r="87" spans="1:17" ht="17.25" thickBot="1">
      <c r="A87" s="44">
        <v>0</v>
      </c>
      <c r="Q87" s="76"/>
    </row>
    <row r="88" spans="1:17" ht="17.25" thickBot="1">
      <c r="A88" s="43">
        <v>0</v>
      </c>
      <c r="Q88" s="76"/>
    </row>
    <row r="89" spans="1:17" ht="17.25" thickBot="1">
      <c r="A89" s="43">
        <v>0</v>
      </c>
      <c r="Q89" s="77"/>
    </row>
    <row r="90" spans="1:17" ht="17.25" thickBot="1">
      <c r="A90" s="43">
        <v>0</v>
      </c>
      <c r="Q90" s="78"/>
    </row>
    <row r="91" spans="1:17" ht="17.25" thickBot="1">
      <c r="A91" s="43">
        <v>0</v>
      </c>
      <c r="Q91" s="83"/>
    </row>
    <row r="92" spans="1:17" ht="17.25" thickBot="1">
      <c r="A92" s="43">
        <v>0</v>
      </c>
      <c r="Q92" s="77"/>
    </row>
    <row r="93" spans="1:17" ht="17.25" thickBot="1">
      <c r="A93" s="43">
        <v>0</v>
      </c>
      <c r="Q93" s="78"/>
    </row>
    <row r="94" spans="1:17" ht="17.25" thickBot="1">
      <c r="A94" s="43">
        <v>0</v>
      </c>
      <c r="Q94" s="76"/>
    </row>
    <row r="95" spans="1:17" ht="17.25" thickBot="1">
      <c r="A95" s="43">
        <v>0</v>
      </c>
      <c r="Q95" s="76"/>
    </row>
    <row r="96" spans="1:17" ht="17.25" thickBot="1">
      <c r="A96" s="43">
        <v>0</v>
      </c>
      <c r="Q96" s="76"/>
    </row>
    <row r="97" spans="1:17" ht="17.25" thickBot="1">
      <c r="A97" s="43">
        <v>0</v>
      </c>
      <c r="Q97" s="76"/>
    </row>
    <row r="98" spans="1:17" ht="17.25" thickBot="1">
      <c r="A98" s="43">
        <v>0</v>
      </c>
      <c r="Q98" s="83"/>
    </row>
    <row r="99" spans="1:17" ht="17.25" thickBot="1">
      <c r="A99" s="43">
        <v>0</v>
      </c>
      <c r="Q99" s="77"/>
    </row>
    <row r="100" spans="1:17" ht="17.25" thickBot="1">
      <c r="A100" s="43">
        <v>0</v>
      </c>
      <c r="Q100" s="83"/>
    </row>
    <row r="101" spans="1:17" ht="17.25" thickBot="1">
      <c r="A101" s="43">
        <v>0</v>
      </c>
      <c r="Q101" s="76"/>
    </row>
    <row r="102" spans="1:17" ht="17.25" thickBot="1">
      <c r="A102" s="43">
        <v>0</v>
      </c>
      <c r="Q102" s="76"/>
    </row>
    <row r="103" spans="1:17" ht="17.25" thickBot="1">
      <c r="A103" s="44">
        <v>0</v>
      </c>
      <c r="Q103" s="76"/>
    </row>
    <row r="104" spans="1:17" ht="17.25" thickBot="1">
      <c r="A104" s="44">
        <v>0</v>
      </c>
    </row>
    <row r="105" spans="1:17" ht="17.25" thickBot="1">
      <c r="A105" s="44">
        <v>0</v>
      </c>
    </row>
    <row r="106" spans="1:17" ht="17.25" thickBot="1">
      <c r="A106" s="44">
        <v>0</v>
      </c>
    </row>
    <row r="107" spans="1:17" ht="17.25" thickBot="1">
      <c r="A107" s="44">
        <v>0</v>
      </c>
    </row>
    <row r="108" spans="1:17" ht="17.25" thickBot="1">
      <c r="A108" s="44">
        <v>0</v>
      </c>
    </row>
    <row r="109" spans="1:17" ht="17.25" thickBot="1">
      <c r="A109" s="44">
        <v>0</v>
      </c>
    </row>
    <row r="110" spans="1:17" ht="17.25" thickBot="1">
      <c r="A110" s="44">
        <v>0</v>
      </c>
    </row>
    <row r="111" spans="1:17" ht="17.25" thickBot="1">
      <c r="A111" s="44">
        <v>0</v>
      </c>
    </row>
    <row r="112" spans="1:17" ht="17.25" thickBot="1">
      <c r="A112" s="44">
        <v>0</v>
      </c>
    </row>
    <row r="113" spans="1:1" ht="17.25" thickBot="1">
      <c r="A113" s="44">
        <v>0</v>
      </c>
    </row>
    <row r="114" spans="1:1" ht="17.25" thickBot="1">
      <c r="A114" s="44">
        <v>0</v>
      </c>
    </row>
    <row r="115" spans="1:1" ht="17.25" thickBot="1">
      <c r="A115" s="44">
        <v>0</v>
      </c>
    </row>
    <row r="116" spans="1:1" ht="17.25" thickBot="1">
      <c r="A116" s="46">
        <v>0</v>
      </c>
    </row>
    <row r="117" spans="1:1" ht="17.25" thickBot="1">
      <c r="A117" s="46">
        <v>0</v>
      </c>
    </row>
    <row r="118" spans="1:1" ht="17.25" thickBot="1">
      <c r="A118" s="46">
        <v>0</v>
      </c>
    </row>
    <row r="119" spans="1:1" ht="17.25" thickBot="1">
      <c r="A119" s="46">
        <v>0</v>
      </c>
    </row>
    <row r="120" spans="1:1" ht="17.25" thickBot="1">
      <c r="A120" s="46">
        <v>0</v>
      </c>
    </row>
    <row r="121" spans="1:1" ht="17.25" thickBot="1">
      <c r="A121" s="46">
        <v>0</v>
      </c>
    </row>
    <row r="122" spans="1:1" ht="17.25" thickBot="1">
      <c r="A122" s="46">
        <v>0</v>
      </c>
    </row>
    <row r="123" spans="1:1" ht="17.25" thickBot="1">
      <c r="A123" s="46">
        <v>0</v>
      </c>
    </row>
    <row r="124" spans="1:1" ht="17.25" thickBot="1">
      <c r="A124" s="46">
        <v>0</v>
      </c>
    </row>
    <row r="125" spans="1:1" ht="17.25" thickBot="1">
      <c r="A125" s="46">
        <v>0</v>
      </c>
    </row>
    <row r="126" spans="1:1" ht="17.25" thickBot="1">
      <c r="A126" s="46">
        <v>255</v>
      </c>
    </row>
    <row r="127" spans="1:1" ht="17.25" thickBot="1">
      <c r="A127" s="46">
        <v>255</v>
      </c>
    </row>
    <row r="128" spans="1:1" ht="17.25" thickBot="1">
      <c r="A128" s="46">
        <v>255</v>
      </c>
    </row>
    <row r="129" spans="1:1" ht="17.25" thickBot="1">
      <c r="A129" s="46">
        <v>255</v>
      </c>
    </row>
    <row r="130" spans="1:1" ht="17.25" thickBot="1">
      <c r="A130" s="46">
        <v>124</v>
      </c>
    </row>
    <row r="131" spans="1:1" ht="17.25" thickBot="1">
      <c r="A131" s="47">
        <v>255</v>
      </c>
    </row>
    <row r="132" spans="1:1" ht="17.25" thickBot="1">
      <c r="A132" s="47">
        <v>255</v>
      </c>
    </row>
    <row r="133" spans="1:1" ht="17.25" thickBot="1">
      <c r="A133" s="47">
        <v>255</v>
      </c>
    </row>
    <row r="134" spans="1:1" ht="17.25" thickBot="1">
      <c r="A134" s="47">
        <v>255</v>
      </c>
    </row>
    <row r="135" spans="1:1" ht="17.25" thickBot="1">
      <c r="A135" s="47">
        <v>255</v>
      </c>
    </row>
    <row r="136" spans="1:1" ht="17.25" thickBot="1">
      <c r="A136" s="47">
        <v>0</v>
      </c>
    </row>
    <row r="137" spans="1:1" ht="17.25" thickBot="1">
      <c r="A137" s="47">
        <v>0</v>
      </c>
    </row>
    <row r="138" spans="1:1" ht="17.25" thickBot="1">
      <c r="A138" s="47">
        <v>0</v>
      </c>
    </row>
    <row r="139" spans="1:1" ht="17.25" thickBot="1">
      <c r="A139" s="47">
        <v>0</v>
      </c>
    </row>
    <row r="140" spans="1:1" ht="17.25" thickBot="1">
      <c r="A140" s="47">
        <v>0</v>
      </c>
    </row>
    <row r="141" spans="1:1" ht="17.25" thickBot="1">
      <c r="A141" s="47">
        <v>0</v>
      </c>
    </row>
    <row r="142" spans="1:1" ht="17.25" thickBot="1">
      <c r="A142" s="47">
        <v>0</v>
      </c>
    </row>
    <row r="143" spans="1:1" ht="17.25" thickBot="1">
      <c r="A143" s="47">
        <v>0</v>
      </c>
    </row>
    <row r="144" spans="1:1">
      <c r="A144" s="45" t="s">
        <v>145</v>
      </c>
    </row>
    <row r="145" spans="1:1">
      <c r="A145" s="45" t="s">
        <v>146</v>
      </c>
    </row>
    <row r="146" spans="1:1">
      <c r="A146" s="45" t="s">
        <v>147</v>
      </c>
    </row>
    <row r="147" spans="1:1" ht="17.25" thickBot="1">
      <c r="A147" s="45" t="s">
        <v>148</v>
      </c>
    </row>
    <row r="148" spans="1:1" ht="17.25" thickBot="1">
      <c r="A148" s="48">
        <v>0</v>
      </c>
    </row>
    <row r="149" spans="1:1" ht="17.25" thickBot="1">
      <c r="A149" s="48">
        <v>0</v>
      </c>
    </row>
    <row r="150" spans="1:1" ht="17.25" thickBot="1">
      <c r="A150" s="48">
        <v>0</v>
      </c>
    </row>
    <row r="151" spans="1:1" ht="17.25" thickBot="1">
      <c r="A151" s="48">
        <v>0</v>
      </c>
    </row>
    <row r="152" spans="1:1" ht="17.25" thickBot="1">
      <c r="A152" s="48">
        <v>0</v>
      </c>
    </row>
    <row r="153" spans="1:1" ht="17.25" thickBot="1">
      <c r="A153" s="48">
        <v>0</v>
      </c>
    </row>
    <row r="154" spans="1:1" ht="17.25" thickBot="1">
      <c r="A154" s="48">
        <v>0</v>
      </c>
    </row>
    <row r="155" spans="1:1" ht="17.25" thickBot="1">
      <c r="A155" s="48">
        <v>0</v>
      </c>
    </row>
    <row r="156" spans="1:1" ht="17.25" thickBot="1">
      <c r="A156" s="48">
        <v>0</v>
      </c>
    </row>
    <row r="157" spans="1:1" ht="17.25" thickBot="1">
      <c r="A157" s="48">
        <v>0</v>
      </c>
    </row>
    <row r="158" spans="1:1" ht="17.25" thickBot="1">
      <c r="A158" s="48">
        <v>0</v>
      </c>
    </row>
    <row r="159" spans="1:1" ht="17.25" thickBot="1">
      <c r="A159" s="48">
        <v>0</v>
      </c>
    </row>
    <row r="160" spans="1:1" ht="17.25" thickBot="1">
      <c r="A160" s="48">
        <v>0</v>
      </c>
    </row>
    <row r="161" spans="1:1" ht="17.25" thickBot="1">
      <c r="A161" s="48">
        <v>0</v>
      </c>
    </row>
    <row r="162" spans="1:1" ht="17.25" thickBot="1">
      <c r="A162" s="48">
        <v>0</v>
      </c>
    </row>
    <row r="163" spans="1:1" ht="17.25" thickBot="1">
      <c r="A163" s="49">
        <v>0</v>
      </c>
    </row>
    <row r="164" spans="1:1" ht="17.25" thickBot="1">
      <c r="A164" s="49">
        <v>0</v>
      </c>
    </row>
    <row r="165" spans="1:1" ht="17.25" thickBot="1">
      <c r="A165" s="49">
        <v>0</v>
      </c>
    </row>
    <row r="166" spans="1:1" ht="17.25" thickBot="1">
      <c r="A166" s="49">
        <v>0</v>
      </c>
    </row>
    <row r="167" spans="1:1" ht="17.25" thickBot="1">
      <c r="A167" s="49">
        <v>0</v>
      </c>
    </row>
    <row r="168" spans="1:1" ht="17.25" thickBot="1">
      <c r="A168" s="49">
        <v>0</v>
      </c>
    </row>
    <row r="169" spans="1:1" ht="17.25" thickBot="1">
      <c r="A169" s="49">
        <v>0</v>
      </c>
    </row>
    <row r="170" spans="1:1" ht="17.25" thickBot="1">
      <c r="A170" s="49">
        <v>0</v>
      </c>
    </row>
    <row r="171" spans="1:1" ht="17.25" thickBot="1">
      <c r="A171" s="49">
        <v>0</v>
      </c>
    </row>
    <row r="172" spans="1:1" ht="17.25" thickBot="1">
      <c r="A172" s="49">
        <v>0</v>
      </c>
    </row>
    <row r="173" spans="1:1" ht="17.25" thickBot="1">
      <c r="A173" s="49">
        <v>0</v>
      </c>
    </row>
    <row r="174" spans="1:1" ht="17.25" thickBot="1">
      <c r="A174" s="49">
        <v>0</v>
      </c>
    </row>
    <row r="175" spans="1:1" ht="17.25" thickBot="1">
      <c r="A175" s="49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84" t="s">
        <v>149</v>
      </c>
      <c r="B1" s="85"/>
      <c r="C1" s="85"/>
      <c r="D1" s="85"/>
      <c r="E1" s="85"/>
      <c r="F1" s="85"/>
      <c r="G1" s="85"/>
      <c r="H1" s="85"/>
      <c r="I1" s="86"/>
    </row>
    <row r="2" spans="1:9" ht="37.5" customHeight="1">
      <c r="A2" s="29"/>
      <c r="B2" s="42"/>
      <c r="C2" s="42"/>
      <c r="D2" s="42"/>
      <c r="E2" s="42"/>
      <c r="F2" s="42"/>
      <c r="G2" s="42"/>
      <c r="H2" s="42"/>
      <c r="I2" s="30"/>
    </row>
    <row r="3" spans="1:9" ht="37.5" customHeight="1">
      <c r="A3" s="29"/>
      <c r="B3" s="42"/>
      <c r="C3" s="42"/>
      <c r="D3" s="42"/>
      <c r="E3" s="42"/>
      <c r="F3" s="42"/>
      <c r="G3" s="42"/>
      <c r="H3" s="42"/>
      <c r="I3" s="30"/>
    </row>
    <row r="4" spans="1:9" ht="37.5" customHeight="1">
      <c r="A4" s="29"/>
      <c r="B4" s="42"/>
      <c r="C4" s="42"/>
      <c r="D4" s="42"/>
      <c r="E4" s="42"/>
      <c r="F4" s="42"/>
      <c r="G4" s="42"/>
      <c r="H4" s="42"/>
      <c r="I4" s="30"/>
    </row>
    <row r="5" spans="1:9" ht="37.5" customHeight="1">
      <c r="A5" s="29"/>
      <c r="B5" s="42"/>
      <c r="C5" s="42"/>
      <c r="D5" s="42"/>
      <c r="E5" s="42"/>
      <c r="F5" s="42"/>
      <c r="G5" s="42"/>
      <c r="H5" s="42"/>
      <c r="I5" s="30"/>
    </row>
    <row r="6" spans="1:9" ht="37.5" customHeight="1">
      <c r="A6" s="29"/>
      <c r="B6" s="42"/>
      <c r="C6" s="42"/>
      <c r="D6" s="42"/>
      <c r="E6" s="42"/>
      <c r="F6" s="42"/>
      <c r="G6" s="42"/>
      <c r="H6" s="42"/>
      <c r="I6" s="30"/>
    </row>
    <row r="7" spans="1:9" ht="37.5" customHeight="1">
      <c r="A7" s="29"/>
      <c r="B7" s="42"/>
      <c r="C7" s="42"/>
      <c r="D7" s="42"/>
      <c r="E7" s="42"/>
      <c r="F7" s="42"/>
      <c r="G7" s="42"/>
      <c r="H7" s="42"/>
      <c r="I7" s="30"/>
    </row>
    <row r="8" spans="1:9" ht="37.5" customHeight="1">
      <c r="A8" s="29"/>
      <c r="B8" s="42"/>
      <c r="C8" s="42"/>
      <c r="D8" s="42"/>
      <c r="E8" s="42"/>
      <c r="F8" s="42"/>
      <c r="G8" s="42"/>
      <c r="H8" s="42"/>
      <c r="I8" s="30"/>
    </row>
    <row r="9" spans="1:9" ht="37.5" customHeight="1">
      <c r="A9" s="29"/>
      <c r="B9" s="42"/>
      <c r="C9" s="42"/>
      <c r="D9" s="42"/>
      <c r="E9" s="42"/>
      <c r="F9" s="42"/>
      <c r="G9" s="42"/>
      <c r="H9" s="42"/>
      <c r="I9" s="30"/>
    </row>
    <row r="10" spans="1:9" ht="37.5" customHeight="1" thickBot="1">
      <c r="A10" s="31"/>
      <c r="B10" s="87"/>
      <c r="C10" s="87"/>
      <c r="D10" s="87"/>
      <c r="E10" s="87"/>
      <c r="F10" s="87"/>
      <c r="G10" s="87"/>
      <c r="H10" s="87"/>
      <c r="I10" s="32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5515-611A-4E1C-A98C-8755B7A2B786}">
  <dimension ref="B3:V21"/>
  <sheetViews>
    <sheetView topLeftCell="A4" workbookViewId="0">
      <selection activeCell="I22" sqref="I22"/>
    </sheetView>
  </sheetViews>
  <sheetFormatPr defaultRowHeight="16.5"/>
  <cols>
    <col min="5" max="5" width="13.625" bestFit="1" customWidth="1"/>
    <col min="6" max="6" width="5.25" bestFit="1" customWidth="1"/>
  </cols>
  <sheetData>
    <row r="3" spans="2:22">
      <c r="B3" t="s">
        <v>78</v>
      </c>
      <c r="C3" t="s">
        <v>160</v>
      </c>
    </row>
    <row r="4" spans="2:22">
      <c r="B4" s="13">
        <v>166</v>
      </c>
      <c r="C4">
        <f>B4-$E$10</f>
        <v>-4</v>
      </c>
      <c r="T4" t="s">
        <v>163</v>
      </c>
      <c r="U4" t="s">
        <v>164</v>
      </c>
    </row>
    <row r="5" spans="2:22">
      <c r="B5" s="13">
        <v>168</v>
      </c>
      <c r="C5">
        <f t="shared" ref="C5:C8" si="0">B5-$E$10</f>
        <v>-2</v>
      </c>
      <c r="T5">
        <f>MIN(S6:S10)</f>
        <v>45.3</v>
      </c>
      <c r="U5">
        <f>MAX(S6:S10)</f>
        <v>90</v>
      </c>
    </row>
    <row r="6" spans="2:22">
      <c r="B6" s="13">
        <v>170</v>
      </c>
      <c r="C6">
        <f t="shared" si="0"/>
        <v>0</v>
      </c>
      <c r="N6" t="s">
        <v>159</v>
      </c>
      <c r="O6" s="13">
        <v>166</v>
      </c>
      <c r="P6">
        <f>(O6-$O$6)/($O$10-$O$6)</f>
        <v>0</v>
      </c>
      <c r="S6" s="13">
        <v>90</v>
      </c>
      <c r="T6">
        <f>(S6-$T$5)/($U$5-$T$5)</f>
        <v>1</v>
      </c>
    </row>
    <row r="7" spans="2:22">
      <c r="B7" s="13">
        <v>172</v>
      </c>
      <c r="C7">
        <f t="shared" si="0"/>
        <v>2</v>
      </c>
      <c r="O7" s="13">
        <v>168</v>
      </c>
      <c r="P7">
        <f t="shared" ref="P7:P10" si="1">(O7-$O$6)/($O$10-$O$6)</f>
        <v>0.25</v>
      </c>
      <c r="S7" s="13">
        <v>60</v>
      </c>
      <c r="T7">
        <f t="shared" ref="T7:T10" si="2">(S7-$T$5)/($U$5-$T$5)</f>
        <v>0.32885906040268459</v>
      </c>
    </row>
    <row r="8" spans="2:22">
      <c r="B8" s="13">
        <v>174</v>
      </c>
      <c r="C8">
        <f t="shared" si="0"/>
        <v>4</v>
      </c>
      <c r="O8" s="13">
        <v>170</v>
      </c>
      <c r="P8">
        <f t="shared" si="1"/>
        <v>0.5</v>
      </c>
      <c r="S8" s="13">
        <v>50</v>
      </c>
      <c r="T8">
        <f t="shared" si="2"/>
        <v>0.10514541387024615</v>
      </c>
    </row>
    <row r="9" spans="2:22">
      <c r="E9" t="s">
        <v>100</v>
      </c>
      <c r="F9" t="s">
        <v>161</v>
      </c>
      <c r="G9" t="s">
        <v>113</v>
      </c>
      <c r="O9" s="13">
        <v>172</v>
      </c>
      <c r="P9">
        <f t="shared" si="1"/>
        <v>0.75</v>
      </c>
      <c r="S9" s="13">
        <v>70</v>
      </c>
      <c r="T9">
        <f t="shared" si="2"/>
        <v>0.55257270693512306</v>
      </c>
    </row>
    <row r="10" spans="2:22">
      <c r="E10">
        <f>SUM(B4:B8)/5</f>
        <v>170</v>
      </c>
      <c r="F10">
        <f>C4^2+C5^2+C6^2+C7^2+C8^2</f>
        <v>40</v>
      </c>
      <c r="G10">
        <f>F10^(0.5)</f>
        <v>6.324555320336759</v>
      </c>
      <c r="O10" s="13">
        <v>174</v>
      </c>
      <c r="P10">
        <f t="shared" si="1"/>
        <v>1</v>
      </c>
      <c r="S10" s="13">
        <v>45.3</v>
      </c>
      <c r="T10">
        <f t="shared" si="2"/>
        <v>0</v>
      </c>
    </row>
    <row r="11" spans="2:22">
      <c r="L11">
        <f>(B4-$E$10)/$K$12</f>
        <v>-0.5</v>
      </c>
    </row>
    <row r="12" spans="2:22">
      <c r="D12" t="s">
        <v>162</v>
      </c>
      <c r="E12">
        <f>C4/$G$10</f>
        <v>-0.63245553203367588</v>
      </c>
      <c r="J12" t="s">
        <v>159</v>
      </c>
      <c r="K12">
        <f>B8-B4</f>
        <v>8</v>
      </c>
      <c r="L12">
        <f t="shared" ref="L12:L15" si="3">(B5-$E$10)/$K$12</f>
        <v>-0.25</v>
      </c>
    </row>
    <row r="13" spans="2:22">
      <c r="E13">
        <f t="shared" ref="E13:E16" si="4">C5/$G$10</f>
        <v>-0.31622776601683794</v>
      </c>
      <c r="L13">
        <f t="shared" si="3"/>
        <v>0</v>
      </c>
    </row>
    <row r="14" spans="2:22">
      <c r="E14">
        <f t="shared" si="4"/>
        <v>0</v>
      </c>
      <c r="L14">
        <f t="shared" si="3"/>
        <v>0.25</v>
      </c>
      <c r="N14" t="s">
        <v>162</v>
      </c>
      <c r="O14" t="s">
        <v>78</v>
      </c>
      <c r="P14" t="s">
        <v>160</v>
      </c>
      <c r="S14" t="s">
        <v>79</v>
      </c>
      <c r="T14" t="s">
        <v>160</v>
      </c>
    </row>
    <row r="15" spans="2:22">
      <c r="E15">
        <f t="shared" si="4"/>
        <v>0.31622776601683794</v>
      </c>
      <c r="L15">
        <f t="shared" si="3"/>
        <v>0.5</v>
      </c>
      <c r="O15" s="13">
        <v>166</v>
      </c>
      <c r="P15">
        <f>O15-$E$10</f>
        <v>-4</v>
      </c>
      <c r="Q15">
        <f>P15/$N$19</f>
        <v>-0.63245553203367588</v>
      </c>
      <c r="S15" s="13">
        <v>90</v>
      </c>
      <c r="T15">
        <f>S15-$S$20</f>
        <v>26.939999999999998</v>
      </c>
      <c r="V15">
        <f>(S15-$S$20)/$S$21</f>
        <v>1.6908506302672919</v>
      </c>
    </row>
    <row r="16" spans="2:22">
      <c r="E16">
        <f t="shared" si="4"/>
        <v>0.63245553203367588</v>
      </c>
      <c r="O16" s="13">
        <v>168</v>
      </c>
      <c r="P16">
        <f t="shared" ref="P16:P19" si="5">O16-$E$10</f>
        <v>-2</v>
      </c>
      <c r="Q16">
        <f t="shared" ref="Q16:Q19" si="6">P16/$N$19</f>
        <v>-0.31622776601683794</v>
      </c>
      <c r="S16" s="13">
        <v>60</v>
      </c>
      <c r="T16">
        <f t="shared" ref="T16:T19" si="7">S16-$S$20</f>
        <v>-3.0600000000000023</v>
      </c>
      <c r="V16">
        <f t="shared" ref="V16:V19" si="8">(S16-$S$20)/$S$21</f>
        <v>-0.19205653038670814</v>
      </c>
    </row>
    <row r="17" spans="2:22">
      <c r="O17" s="13">
        <v>170</v>
      </c>
      <c r="P17">
        <f t="shared" si="5"/>
        <v>0</v>
      </c>
      <c r="Q17">
        <f t="shared" si="6"/>
        <v>0</v>
      </c>
      <c r="S17" s="13">
        <v>50</v>
      </c>
      <c r="T17">
        <f t="shared" si="7"/>
        <v>-13.060000000000002</v>
      </c>
      <c r="V17">
        <f t="shared" si="8"/>
        <v>-0.81969225060470818</v>
      </c>
    </row>
    <row r="18" spans="2:22">
      <c r="N18" t="s">
        <v>113</v>
      </c>
      <c r="O18" s="13">
        <v>172</v>
      </c>
      <c r="P18">
        <f t="shared" si="5"/>
        <v>2</v>
      </c>
      <c r="Q18">
        <f t="shared" si="6"/>
        <v>0.31622776601683794</v>
      </c>
      <c r="S18" s="13">
        <v>70</v>
      </c>
      <c r="T18">
        <f t="shared" si="7"/>
        <v>6.9399999999999977</v>
      </c>
      <c r="V18">
        <f t="shared" si="8"/>
        <v>0.43557918983129185</v>
      </c>
    </row>
    <row r="19" spans="2:22">
      <c r="N19">
        <f>G10</f>
        <v>6.324555320336759</v>
      </c>
      <c r="O19" s="13">
        <v>174</v>
      </c>
      <c r="P19">
        <f t="shared" si="5"/>
        <v>4</v>
      </c>
      <c r="Q19">
        <f t="shared" si="6"/>
        <v>0.63245553203367588</v>
      </c>
      <c r="S19" s="13">
        <v>45.3</v>
      </c>
      <c r="T19">
        <f t="shared" si="7"/>
        <v>-17.760000000000005</v>
      </c>
      <c r="V19">
        <f t="shared" si="8"/>
        <v>-1.1146810391071684</v>
      </c>
    </row>
    <row r="20" spans="2:22">
      <c r="R20" t="s">
        <v>100</v>
      </c>
      <c r="S20">
        <f>AVERAGE(S15:S19)</f>
        <v>63.06</v>
      </c>
    </row>
    <row r="21" spans="2:22">
      <c r="B21">
        <v>150</v>
      </c>
      <c r="C21">
        <v>218</v>
      </c>
      <c r="D21">
        <v>107</v>
      </c>
      <c r="E21">
        <f>B21-D21</f>
        <v>43</v>
      </c>
      <c r="F21">
        <f>C21-D21</f>
        <v>111</v>
      </c>
      <c r="H21">
        <f>E21/F21</f>
        <v>0.38738738738738737</v>
      </c>
      <c r="I21">
        <f>H21*255</f>
        <v>98.783783783783775</v>
      </c>
      <c r="R21" t="s">
        <v>113</v>
      </c>
      <c r="S21">
        <f>_xlfn.STDEV.P(S15:S19)</f>
        <v>15.932808917450791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67A-8E8C-4227-A7E0-D9AB84765372}">
  <dimension ref="B3:V14"/>
  <sheetViews>
    <sheetView workbookViewId="0">
      <selection activeCell="T10" sqref="T10"/>
    </sheetView>
  </sheetViews>
  <sheetFormatPr defaultRowHeight="16.5"/>
  <cols>
    <col min="2" max="9" width="7.75" customWidth="1"/>
    <col min="13" max="16" width="14.125" bestFit="1" customWidth="1"/>
  </cols>
  <sheetData>
    <row r="3" spans="2:22" s="28" customFormat="1">
      <c r="B3" s="28" t="s">
        <v>165</v>
      </c>
      <c r="C3" s="28" t="s">
        <v>166</v>
      </c>
      <c r="E3" s="28" t="s">
        <v>167</v>
      </c>
    </row>
    <row r="4" spans="2:22" ht="33" customHeight="1">
      <c r="M4" t="s">
        <v>169</v>
      </c>
      <c r="N4" t="s">
        <v>170</v>
      </c>
      <c r="O4" t="s">
        <v>171</v>
      </c>
      <c r="P4" t="s">
        <v>172</v>
      </c>
      <c r="Q4" t="s">
        <v>168</v>
      </c>
    </row>
    <row r="5" spans="2:22" ht="39" customHeight="1">
      <c r="B5" s="88">
        <v>1</v>
      </c>
      <c r="C5" s="88">
        <v>2</v>
      </c>
      <c r="D5" s="88">
        <v>2</v>
      </c>
      <c r="E5" s="88">
        <v>2</v>
      </c>
      <c r="F5" s="88">
        <v>1</v>
      </c>
      <c r="G5" s="88">
        <v>1</v>
      </c>
      <c r="H5" s="88">
        <v>2</v>
      </c>
      <c r="I5" s="88">
        <v>0</v>
      </c>
      <c r="L5" s="88">
        <v>0</v>
      </c>
      <c r="M5" s="88">
        <f>COUNTIF($B$5:$I$12,L5)</f>
        <v>2</v>
      </c>
      <c r="N5" s="88">
        <f>M5/(SUM($M$5:$M$12))</f>
        <v>3.125E-2</v>
      </c>
      <c r="O5" s="88">
        <f>SUM($N$5:N5)</f>
        <v>3.125E-2</v>
      </c>
      <c r="P5" s="88">
        <f>O5*7</f>
        <v>0.21875</v>
      </c>
      <c r="Q5" s="88">
        <f>ROUND(P5,2)</f>
        <v>0.22</v>
      </c>
      <c r="R5" s="88"/>
      <c r="S5" s="88"/>
      <c r="T5" s="88"/>
      <c r="U5" s="88"/>
      <c r="V5" s="88"/>
    </row>
    <row r="6" spans="2:22" ht="39" customHeight="1">
      <c r="B6" s="88">
        <v>2</v>
      </c>
      <c r="C6" s="88">
        <v>6</v>
      </c>
      <c r="D6" s="88">
        <v>7</v>
      </c>
      <c r="E6" s="88">
        <v>6</v>
      </c>
      <c r="F6" s="88">
        <v>6</v>
      </c>
      <c r="G6" s="88">
        <v>4</v>
      </c>
      <c r="H6" s="88">
        <v>3</v>
      </c>
      <c r="I6" s="88">
        <v>0</v>
      </c>
      <c r="L6" s="88">
        <v>1</v>
      </c>
      <c r="M6" s="88">
        <f t="shared" ref="M6:M12" si="0">COUNTIF($B$5:$I$12,L6)</f>
        <v>12</v>
      </c>
      <c r="N6" s="88">
        <f t="shared" ref="N6:N12" si="1">M6/(SUM($M$5:$M$12))</f>
        <v>0.1875</v>
      </c>
      <c r="O6" s="88">
        <f>SUM($N$5:N6)</f>
        <v>0.21875</v>
      </c>
      <c r="P6" s="88">
        <f t="shared" ref="P6:P12" si="2">O6*7</f>
        <v>1.53125</v>
      </c>
      <c r="Q6" s="88">
        <f t="shared" ref="Q6:Q12" si="3">ROUND(P6,2)</f>
        <v>1.53</v>
      </c>
    </row>
    <row r="7" spans="2:22" ht="39" customHeight="1">
      <c r="B7" s="88">
        <v>2</v>
      </c>
      <c r="C7" s="88">
        <v>6</v>
      </c>
      <c r="D7" s="88">
        <v>7</v>
      </c>
      <c r="E7" s="88">
        <v>6</v>
      </c>
      <c r="F7" s="88">
        <v>6</v>
      </c>
      <c r="G7" s="88">
        <v>4</v>
      </c>
      <c r="H7" s="88">
        <v>3</v>
      </c>
      <c r="I7" s="88">
        <v>2</v>
      </c>
      <c r="L7" s="88">
        <v>2</v>
      </c>
      <c r="M7" s="88">
        <f t="shared" si="0"/>
        <v>17</v>
      </c>
      <c r="N7" s="88">
        <f t="shared" si="1"/>
        <v>0.265625</v>
      </c>
      <c r="O7" s="88">
        <f>SUM($N$5:N7)</f>
        <v>0.484375</v>
      </c>
      <c r="P7" s="88">
        <f t="shared" si="2"/>
        <v>3.390625</v>
      </c>
      <c r="Q7" s="88">
        <f t="shared" si="3"/>
        <v>3.39</v>
      </c>
    </row>
    <row r="8" spans="2:22" ht="39" customHeight="1">
      <c r="B8" s="88">
        <v>2</v>
      </c>
      <c r="C8" s="88">
        <v>5</v>
      </c>
      <c r="D8" s="88">
        <v>6</v>
      </c>
      <c r="E8" s="88">
        <v>6</v>
      </c>
      <c r="F8" s="88">
        <v>6</v>
      </c>
      <c r="G8" s="88">
        <v>4</v>
      </c>
      <c r="H8" s="88">
        <v>3</v>
      </c>
      <c r="I8" s="88">
        <v>2</v>
      </c>
      <c r="L8" s="88">
        <v>3</v>
      </c>
      <c r="M8" s="88">
        <f t="shared" si="0"/>
        <v>10</v>
      </c>
      <c r="N8" s="88">
        <f t="shared" si="1"/>
        <v>0.15625</v>
      </c>
      <c r="O8" s="88">
        <f>SUM($N$5:N8)</f>
        <v>0.640625</v>
      </c>
      <c r="P8" s="88">
        <f t="shared" si="2"/>
        <v>4.484375</v>
      </c>
      <c r="Q8" s="88">
        <f t="shared" si="3"/>
        <v>4.4800000000000004</v>
      </c>
    </row>
    <row r="9" spans="2:22" ht="39" customHeight="1">
      <c r="B9" s="88">
        <v>2</v>
      </c>
      <c r="C9" s="88">
        <v>5</v>
      </c>
      <c r="D9" s="88">
        <v>6</v>
      </c>
      <c r="E9" s="88">
        <v>6</v>
      </c>
      <c r="F9" s="88">
        <v>5</v>
      </c>
      <c r="G9" s="88">
        <v>5</v>
      </c>
      <c r="H9" s="88">
        <v>3</v>
      </c>
      <c r="I9" s="88">
        <v>2</v>
      </c>
      <c r="L9" s="88">
        <v>4</v>
      </c>
      <c r="M9" s="88">
        <f t="shared" si="0"/>
        <v>3</v>
      </c>
      <c r="N9" s="88">
        <f t="shared" si="1"/>
        <v>4.6875E-2</v>
      </c>
      <c r="O9" s="88">
        <f>SUM($N$5:N9)</f>
        <v>0.6875</v>
      </c>
      <c r="P9" s="88">
        <f t="shared" si="2"/>
        <v>4.8125</v>
      </c>
      <c r="Q9" s="88">
        <f t="shared" si="3"/>
        <v>4.8099999999999996</v>
      </c>
    </row>
    <row r="10" spans="2:22" ht="39" customHeight="1">
      <c r="B10" s="88">
        <v>2</v>
      </c>
      <c r="C10" s="88">
        <v>5</v>
      </c>
      <c r="D10" s="88">
        <v>5</v>
      </c>
      <c r="E10" s="88">
        <v>5</v>
      </c>
      <c r="F10" s="88">
        <v>3</v>
      </c>
      <c r="G10" s="88">
        <v>3</v>
      </c>
      <c r="H10" s="88">
        <v>3</v>
      </c>
      <c r="I10" s="88">
        <v>2</v>
      </c>
      <c r="L10" s="88">
        <v>5</v>
      </c>
      <c r="M10" s="88">
        <f t="shared" si="0"/>
        <v>7</v>
      </c>
      <c r="N10" s="88">
        <f t="shared" si="1"/>
        <v>0.109375</v>
      </c>
      <c r="O10" s="88">
        <f>SUM($N$5:N10)</f>
        <v>0.796875</v>
      </c>
      <c r="P10" s="88">
        <f t="shared" si="2"/>
        <v>5.578125</v>
      </c>
      <c r="Q10" s="88">
        <f t="shared" si="3"/>
        <v>5.58</v>
      </c>
    </row>
    <row r="11" spans="2:22" ht="39" customHeight="1">
      <c r="B11" s="88">
        <v>2</v>
      </c>
      <c r="C11" s="88">
        <v>2</v>
      </c>
      <c r="D11" s="88">
        <v>3</v>
      </c>
      <c r="E11" s="88">
        <v>3</v>
      </c>
      <c r="F11" s="88">
        <v>3</v>
      </c>
      <c r="G11" s="88">
        <v>1</v>
      </c>
      <c r="H11" s="88">
        <v>1</v>
      </c>
      <c r="I11" s="88">
        <v>1</v>
      </c>
      <c r="L11" s="88">
        <v>6</v>
      </c>
      <c r="M11" s="88">
        <f t="shared" si="0"/>
        <v>11</v>
      </c>
      <c r="N11" s="88">
        <f t="shared" si="1"/>
        <v>0.171875</v>
      </c>
      <c r="O11" s="88">
        <f>SUM($N$5:N11)</f>
        <v>0.96875</v>
      </c>
      <c r="P11" s="88">
        <f t="shared" si="2"/>
        <v>6.78125</v>
      </c>
      <c r="Q11" s="88">
        <f t="shared" si="3"/>
        <v>6.78</v>
      </c>
    </row>
    <row r="12" spans="2:22" ht="39" customHeight="1">
      <c r="B12" s="88">
        <v>2</v>
      </c>
      <c r="C12" s="88">
        <v>2</v>
      </c>
      <c r="D12" s="88">
        <v>1</v>
      </c>
      <c r="E12" s="88">
        <v>1</v>
      </c>
      <c r="F12" s="88">
        <v>1</v>
      </c>
      <c r="G12" s="88">
        <v>1</v>
      </c>
      <c r="H12" s="88">
        <v>1</v>
      </c>
      <c r="I12" s="88">
        <v>1</v>
      </c>
      <c r="L12" s="88">
        <v>7</v>
      </c>
      <c r="M12" s="88">
        <f t="shared" si="0"/>
        <v>2</v>
      </c>
      <c r="N12" s="88">
        <f t="shared" si="1"/>
        <v>3.125E-2</v>
      </c>
      <c r="O12" s="88">
        <f>SUM($N$5:N12)</f>
        <v>1</v>
      </c>
      <c r="P12" s="88">
        <f t="shared" si="2"/>
        <v>7</v>
      </c>
      <c r="Q12" s="88">
        <f t="shared" si="3"/>
        <v>7</v>
      </c>
    </row>
    <row r="13" spans="2:22" ht="33" customHeight="1"/>
    <row r="14" spans="2:22" ht="33" customHeight="1"/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9AE-078A-4C14-9618-8456A98936E1}">
  <dimension ref="A1:C62"/>
  <sheetViews>
    <sheetView workbookViewId="0">
      <selection activeCell="K27" sqref="K27"/>
    </sheetView>
  </sheetViews>
  <sheetFormatPr defaultRowHeight="16.5"/>
  <cols>
    <col min="3" max="3" width="13" bestFit="1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>
        <v>-3</v>
      </c>
      <c r="B2">
        <f>_xlfn.NORM.DIST(A2,0,1,)</f>
        <v>4.4318484119380075E-3</v>
      </c>
      <c r="C2">
        <f>_xlfn.NORM.DIST(A2,0,1,TRUE)</f>
        <v>1.3498980316300933E-3</v>
      </c>
    </row>
    <row r="3" spans="1:3">
      <c r="A3">
        <v>-2.9</v>
      </c>
      <c r="B3">
        <f t="shared" ref="B3:B62" si="0">_xlfn.NORM.DIST(A3,0,1,)</f>
        <v>5.9525324197758538E-3</v>
      </c>
      <c r="C3">
        <f t="shared" ref="C3:C62" si="1">_xlfn.NORM.DIST(A3,0,1,TRUE)</f>
        <v>1.8658133003840378E-3</v>
      </c>
    </row>
    <row r="4" spans="1:3">
      <c r="A4">
        <v>-2.8</v>
      </c>
      <c r="B4">
        <f t="shared" si="0"/>
        <v>7.9154515829799686E-3</v>
      </c>
      <c r="C4">
        <f t="shared" si="1"/>
        <v>2.5551303304279312E-3</v>
      </c>
    </row>
    <row r="5" spans="1:3">
      <c r="A5">
        <v>-2.7</v>
      </c>
      <c r="B5">
        <f t="shared" si="0"/>
        <v>1.0420934814422592E-2</v>
      </c>
      <c r="C5">
        <f t="shared" si="1"/>
        <v>3.4669738030406643E-3</v>
      </c>
    </row>
    <row r="6" spans="1:3">
      <c r="A6">
        <v>-2.6</v>
      </c>
      <c r="B6">
        <f t="shared" si="0"/>
        <v>1.3582969233685613E-2</v>
      </c>
      <c r="C6">
        <f t="shared" si="1"/>
        <v>4.6611880237187476E-3</v>
      </c>
    </row>
    <row r="7" spans="1:3">
      <c r="A7">
        <v>-2.5</v>
      </c>
      <c r="B7">
        <f t="shared" si="0"/>
        <v>1.752830049356854E-2</v>
      </c>
      <c r="C7">
        <f t="shared" si="1"/>
        <v>6.2096653257761331E-3</v>
      </c>
    </row>
    <row r="8" spans="1:3">
      <c r="A8">
        <v>-2.4</v>
      </c>
      <c r="B8">
        <f t="shared" si="0"/>
        <v>2.2394530294842899E-2</v>
      </c>
      <c r="C8">
        <f t="shared" si="1"/>
        <v>8.1975359245961311E-3</v>
      </c>
    </row>
    <row r="9" spans="1:3">
      <c r="A9">
        <v>-2.2999999999999998</v>
      </c>
      <c r="B9">
        <f t="shared" si="0"/>
        <v>2.8327037741601186E-2</v>
      </c>
      <c r="C9">
        <f t="shared" si="1"/>
        <v>1.0724110021675811E-2</v>
      </c>
    </row>
    <row r="10" spans="1:3">
      <c r="A10">
        <v>-2.2000000000000002</v>
      </c>
      <c r="B10">
        <f t="shared" si="0"/>
        <v>3.5474592846231424E-2</v>
      </c>
      <c r="C10">
        <f t="shared" si="1"/>
        <v>1.3903447513498597E-2</v>
      </c>
    </row>
    <row r="11" spans="1:3">
      <c r="A11">
        <v>-2.1</v>
      </c>
      <c r="B11">
        <f t="shared" si="0"/>
        <v>4.3983595980427191E-2</v>
      </c>
      <c r="C11">
        <f t="shared" si="1"/>
        <v>1.7864420562816546E-2</v>
      </c>
    </row>
    <row r="12" spans="1:3">
      <c r="A12">
        <v>-2</v>
      </c>
      <c r="B12">
        <f t="shared" si="0"/>
        <v>5.3990966513188063E-2</v>
      </c>
      <c r="C12">
        <f t="shared" si="1"/>
        <v>2.2750131948179191E-2</v>
      </c>
    </row>
    <row r="13" spans="1:3">
      <c r="A13">
        <v>-1.9</v>
      </c>
      <c r="B13">
        <f t="shared" si="0"/>
        <v>6.5615814774676595E-2</v>
      </c>
      <c r="C13">
        <f t="shared" si="1"/>
        <v>2.87165598160018E-2</v>
      </c>
    </row>
    <row r="14" spans="1:3">
      <c r="A14">
        <v>-1.8</v>
      </c>
      <c r="B14">
        <f t="shared" si="0"/>
        <v>7.8950158300894149E-2</v>
      </c>
      <c r="C14">
        <f t="shared" si="1"/>
        <v>3.5930319112925789E-2</v>
      </c>
    </row>
    <row r="15" spans="1:3">
      <c r="A15">
        <v>-1.7</v>
      </c>
      <c r="B15">
        <f t="shared" si="0"/>
        <v>9.4049077376886947E-2</v>
      </c>
      <c r="C15">
        <f t="shared" si="1"/>
        <v>4.4565462758543041E-2</v>
      </c>
    </row>
    <row r="16" spans="1:3">
      <c r="A16">
        <v>-1.6</v>
      </c>
      <c r="B16">
        <f t="shared" si="0"/>
        <v>0.11092083467945554</v>
      </c>
      <c r="C16">
        <f t="shared" si="1"/>
        <v>5.4799291699557967E-2</v>
      </c>
    </row>
    <row r="17" spans="1:3">
      <c r="A17">
        <v>-1.5</v>
      </c>
      <c r="B17">
        <f t="shared" si="0"/>
        <v>0.12951759566589174</v>
      </c>
      <c r="C17">
        <f t="shared" si="1"/>
        <v>6.6807201268858057E-2</v>
      </c>
    </row>
    <row r="18" spans="1:3">
      <c r="A18">
        <v>-1.4</v>
      </c>
      <c r="B18">
        <f t="shared" si="0"/>
        <v>0.14972746563574488</v>
      </c>
      <c r="C18">
        <f t="shared" si="1"/>
        <v>8.0756659233771053E-2</v>
      </c>
    </row>
    <row r="19" spans="1:3">
      <c r="A19">
        <v>-1.3</v>
      </c>
      <c r="B19">
        <f t="shared" si="0"/>
        <v>0.17136859204780736</v>
      </c>
      <c r="C19">
        <f t="shared" si="1"/>
        <v>9.6800484585610316E-2</v>
      </c>
    </row>
    <row r="20" spans="1:3">
      <c r="A20">
        <v>-1.2</v>
      </c>
      <c r="B20">
        <f t="shared" si="0"/>
        <v>0.19418605498321295</v>
      </c>
      <c r="C20">
        <f t="shared" si="1"/>
        <v>0.11506967022170828</v>
      </c>
    </row>
    <row r="21" spans="1:3">
      <c r="A21">
        <v>-1.1000000000000001</v>
      </c>
      <c r="B21">
        <f t="shared" si="0"/>
        <v>0.21785217703255053</v>
      </c>
      <c r="C21">
        <f t="shared" si="1"/>
        <v>0.13566606094638264</v>
      </c>
    </row>
    <row r="22" spans="1:3">
      <c r="A22">
        <v>-1</v>
      </c>
      <c r="B22">
        <f t="shared" si="0"/>
        <v>0.24197072451914337</v>
      </c>
      <c r="C22">
        <f t="shared" si="1"/>
        <v>0.15865525393145699</v>
      </c>
    </row>
    <row r="23" spans="1:3">
      <c r="A23">
        <v>-0.9</v>
      </c>
      <c r="B23">
        <f t="shared" si="0"/>
        <v>0.26608524989875482</v>
      </c>
      <c r="C23">
        <f t="shared" si="1"/>
        <v>0.1840601253467595</v>
      </c>
    </row>
    <row r="24" spans="1:3">
      <c r="A24">
        <v>-0.8</v>
      </c>
      <c r="B24">
        <f t="shared" si="0"/>
        <v>0.28969155276148273</v>
      </c>
      <c r="C24">
        <f t="shared" si="1"/>
        <v>0.21185539858339661</v>
      </c>
    </row>
    <row r="25" spans="1:3">
      <c r="A25">
        <v>-0.7</v>
      </c>
      <c r="B25">
        <f t="shared" si="0"/>
        <v>0.31225393336676127</v>
      </c>
      <c r="C25">
        <f t="shared" si="1"/>
        <v>0.24196365222307298</v>
      </c>
    </row>
    <row r="26" spans="1:3">
      <c r="A26">
        <v>-0.6</v>
      </c>
      <c r="B26">
        <f t="shared" si="0"/>
        <v>0.33322460289179967</v>
      </c>
      <c r="C26">
        <f t="shared" si="1"/>
        <v>0.27425311775007355</v>
      </c>
    </row>
    <row r="27" spans="1:3">
      <c r="A27">
        <v>-0.5</v>
      </c>
      <c r="B27">
        <f t="shared" si="0"/>
        <v>0.35206532676429952</v>
      </c>
      <c r="C27">
        <f t="shared" si="1"/>
        <v>0.30853753872598688</v>
      </c>
    </row>
    <row r="28" spans="1:3">
      <c r="A28">
        <v>-0.4</v>
      </c>
      <c r="B28">
        <f t="shared" si="0"/>
        <v>0.36827014030332333</v>
      </c>
      <c r="C28">
        <f t="shared" si="1"/>
        <v>0.34457825838967576</v>
      </c>
    </row>
    <row r="29" spans="1:3">
      <c r="A29">
        <v>-0.3</v>
      </c>
      <c r="B29">
        <f t="shared" si="0"/>
        <v>0.38138781546052414</v>
      </c>
      <c r="C29">
        <f t="shared" si="1"/>
        <v>0.38208857781104733</v>
      </c>
    </row>
    <row r="30" spans="1:3">
      <c r="A30">
        <v>-0.2</v>
      </c>
      <c r="B30">
        <f t="shared" si="0"/>
        <v>0.39104269397545588</v>
      </c>
      <c r="C30">
        <f t="shared" si="1"/>
        <v>0.42074029056089696</v>
      </c>
    </row>
    <row r="31" spans="1:3">
      <c r="A31">
        <v>-0.1</v>
      </c>
      <c r="B31">
        <f t="shared" si="0"/>
        <v>0.39695254747701181</v>
      </c>
      <c r="C31">
        <f t="shared" si="1"/>
        <v>0.46017216272297101</v>
      </c>
    </row>
    <row r="32" spans="1:3">
      <c r="A32">
        <v>0</v>
      </c>
      <c r="B32">
        <f t="shared" si="0"/>
        <v>0.3989422804014327</v>
      </c>
      <c r="C32">
        <f t="shared" si="1"/>
        <v>0.5</v>
      </c>
    </row>
    <row r="33" spans="1:3">
      <c r="A33">
        <v>0.1</v>
      </c>
      <c r="B33">
        <f t="shared" si="0"/>
        <v>0.39695254747701181</v>
      </c>
      <c r="C33">
        <f t="shared" si="1"/>
        <v>0.53982783727702899</v>
      </c>
    </row>
    <row r="34" spans="1:3">
      <c r="A34">
        <v>0.2</v>
      </c>
      <c r="B34">
        <f t="shared" si="0"/>
        <v>0.39104269397545588</v>
      </c>
      <c r="C34">
        <f t="shared" si="1"/>
        <v>0.57925970943910299</v>
      </c>
    </row>
    <row r="35" spans="1:3">
      <c r="A35">
        <v>0.3</v>
      </c>
      <c r="B35">
        <f t="shared" si="0"/>
        <v>0.38138781546052414</v>
      </c>
      <c r="C35">
        <f t="shared" si="1"/>
        <v>0.61791142218895267</v>
      </c>
    </row>
    <row r="36" spans="1:3">
      <c r="A36">
        <v>0.4</v>
      </c>
      <c r="B36">
        <f t="shared" si="0"/>
        <v>0.36827014030332333</v>
      </c>
      <c r="C36">
        <f t="shared" si="1"/>
        <v>0.65542174161032429</v>
      </c>
    </row>
    <row r="37" spans="1:3">
      <c r="A37">
        <v>0.5</v>
      </c>
      <c r="B37">
        <f t="shared" si="0"/>
        <v>0.35206532676429952</v>
      </c>
      <c r="C37">
        <f t="shared" si="1"/>
        <v>0.69146246127401312</v>
      </c>
    </row>
    <row r="38" spans="1:3">
      <c r="A38">
        <v>0.6</v>
      </c>
      <c r="B38">
        <f t="shared" si="0"/>
        <v>0.33322460289179967</v>
      </c>
      <c r="C38">
        <f t="shared" si="1"/>
        <v>0.72574688224992645</v>
      </c>
    </row>
    <row r="39" spans="1:3">
      <c r="A39">
        <v>0.7</v>
      </c>
      <c r="B39">
        <f t="shared" si="0"/>
        <v>0.31225393336676127</v>
      </c>
      <c r="C39">
        <f t="shared" si="1"/>
        <v>0.75803634777692697</v>
      </c>
    </row>
    <row r="40" spans="1:3">
      <c r="A40">
        <v>0.8</v>
      </c>
      <c r="B40">
        <f t="shared" si="0"/>
        <v>0.28969155276148273</v>
      </c>
      <c r="C40">
        <f t="shared" si="1"/>
        <v>0.78814460141660336</v>
      </c>
    </row>
    <row r="41" spans="1:3">
      <c r="A41">
        <v>0.9</v>
      </c>
      <c r="B41">
        <f t="shared" si="0"/>
        <v>0.26608524989875482</v>
      </c>
      <c r="C41">
        <f t="shared" si="1"/>
        <v>0.81593987465324047</v>
      </c>
    </row>
    <row r="42" spans="1:3">
      <c r="A42">
        <v>1</v>
      </c>
      <c r="B42">
        <f t="shared" si="0"/>
        <v>0.24197072451914337</v>
      </c>
      <c r="C42">
        <f t="shared" si="1"/>
        <v>0.84134474606854304</v>
      </c>
    </row>
    <row r="43" spans="1:3">
      <c r="A43">
        <v>1.1000000000000001</v>
      </c>
      <c r="B43">
        <f t="shared" si="0"/>
        <v>0.21785217703255053</v>
      </c>
      <c r="C43">
        <f t="shared" si="1"/>
        <v>0.86433393905361733</v>
      </c>
    </row>
    <row r="44" spans="1:3">
      <c r="A44">
        <v>1.2</v>
      </c>
      <c r="B44">
        <f t="shared" si="0"/>
        <v>0.19418605498321295</v>
      </c>
      <c r="C44">
        <f t="shared" si="1"/>
        <v>0.88493032977829178</v>
      </c>
    </row>
    <row r="45" spans="1:3">
      <c r="A45">
        <v>1.3</v>
      </c>
      <c r="B45">
        <f t="shared" si="0"/>
        <v>0.17136859204780736</v>
      </c>
      <c r="C45">
        <f t="shared" si="1"/>
        <v>0.9031995154143897</v>
      </c>
    </row>
    <row r="46" spans="1:3">
      <c r="A46">
        <v>1.4</v>
      </c>
      <c r="B46">
        <f t="shared" si="0"/>
        <v>0.14972746563574488</v>
      </c>
      <c r="C46">
        <f t="shared" si="1"/>
        <v>0.91924334076622893</v>
      </c>
    </row>
    <row r="47" spans="1:3">
      <c r="A47">
        <v>1.5</v>
      </c>
      <c r="B47">
        <f t="shared" si="0"/>
        <v>0.12951759566589174</v>
      </c>
      <c r="C47">
        <f t="shared" si="1"/>
        <v>0.93319279873114191</v>
      </c>
    </row>
    <row r="48" spans="1:3">
      <c r="A48">
        <v>1.6</v>
      </c>
      <c r="B48">
        <f t="shared" si="0"/>
        <v>0.11092083467945554</v>
      </c>
      <c r="C48">
        <f t="shared" si="1"/>
        <v>0.94520070830044201</v>
      </c>
    </row>
    <row r="49" spans="1:3">
      <c r="A49">
        <v>1.7</v>
      </c>
      <c r="B49">
        <f t="shared" si="0"/>
        <v>9.4049077376886947E-2</v>
      </c>
      <c r="C49">
        <f t="shared" si="1"/>
        <v>0.95543453724145699</v>
      </c>
    </row>
    <row r="50" spans="1:3">
      <c r="A50">
        <v>1.8</v>
      </c>
      <c r="B50">
        <f t="shared" si="0"/>
        <v>7.8950158300894149E-2</v>
      </c>
      <c r="C50">
        <f t="shared" si="1"/>
        <v>0.96406968088707423</v>
      </c>
    </row>
    <row r="51" spans="1:3">
      <c r="A51">
        <v>1.9</v>
      </c>
      <c r="B51">
        <f t="shared" si="0"/>
        <v>6.5615814774676595E-2</v>
      </c>
      <c r="C51">
        <f t="shared" si="1"/>
        <v>0.97128344018399815</v>
      </c>
    </row>
    <row r="52" spans="1:3">
      <c r="A52">
        <v>2</v>
      </c>
      <c r="B52">
        <f t="shared" si="0"/>
        <v>5.3990966513188063E-2</v>
      </c>
      <c r="C52">
        <f t="shared" si="1"/>
        <v>0.97724986805182079</v>
      </c>
    </row>
    <row r="53" spans="1:3">
      <c r="A53">
        <v>2.1</v>
      </c>
      <c r="B53">
        <f t="shared" si="0"/>
        <v>4.3983595980427191E-2</v>
      </c>
      <c r="C53">
        <f t="shared" si="1"/>
        <v>0.98213557943718344</v>
      </c>
    </row>
    <row r="54" spans="1:3">
      <c r="A54">
        <v>2.2000000000000002</v>
      </c>
      <c r="B54">
        <f t="shared" si="0"/>
        <v>3.5474592846231424E-2</v>
      </c>
      <c r="C54">
        <f t="shared" si="1"/>
        <v>0.98609655248650141</v>
      </c>
    </row>
    <row r="55" spans="1:3">
      <c r="A55">
        <v>2.2999999999999998</v>
      </c>
      <c r="B55">
        <f t="shared" si="0"/>
        <v>2.8327037741601186E-2</v>
      </c>
      <c r="C55">
        <f t="shared" si="1"/>
        <v>0.98927588997832416</v>
      </c>
    </row>
    <row r="56" spans="1:3">
      <c r="A56">
        <v>2.4</v>
      </c>
      <c r="B56">
        <f t="shared" si="0"/>
        <v>2.2394530294842899E-2</v>
      </c>
      <c r="C56">
        <f t="shared" si="1"/>
        <v>0.99180246407540384</v>
      </c>
    </row>
    <row r="57" spans="1:3">
      <c r="A57">
        <v>2.5000000000000102</v>
      </c>
      <c r="B57">
        <f t="shared" si="0"/>
        <v>1.7528300493568086E-2</v>
      </c>
      <c r="C57">
        <f t="shared" si="1"/>
        <v>0.99379033467422406</v>
      </c>
    </row>
    <row r="58" spans="1:3">
      <c r="A58">
        <v>2.6</v>
      </c>
      <c r="B58">
        <f t="shared" si="0"/>
        <v>1.3582969233685613E-2</v>
      </c>
      <c r="C58">
        <f t="shared" si="1"/>
        <v>0.99533881197628127</v>
      </c>
    </row>
    <row r="59" spans="1:3">
      <c r="A59">
        <v>2.7</v>
      </c>
      <c r="B59">
        <f t="shared" si="0"/>
        <v>1.0420934814422592E-2</v>
      </c>
      <c r="C59">
        <f t="shared" si="1"/>
        <v>0.99653302619695938</v>
      </c>
    </row>
    <row r="60" spans="1:3">
      <c r="A60">
        <v>2.80000000000001</v>
      </c>
      <c r="B60">
        <f t="shared" si="0"/>
        <v>7.915451582979743E-3</v>
      </c>
      <c r="C60">
        <f t="shared" si="1"/>
        <v>0.99744486966957213</v>
      </c>
    </row>
    <row r="61" spans="1:3">
      <c r="A61">
        <v>2.9000000000000101</v>
      </c>
      <c r="B61">
        <f t="shared" si="0"/>
        <v>5.9525324197756795E-3</v>
      </c>
      <c r="C61">
        <f t="shared" si="1"/>
        <v>0.99813418669961607</v>
      </c>
    </row>
    <row r="62" spans="1:3">
      <c r="A62">
        <v>3.0000000000000102</v>
      </c>
      <c r="B62">
        <f t="shared" si="0"/>
        <v>4.431848411937874E-3</v>
      </c>
      <c r="C62">
        <f t="shared" si="1"/>
        <v>0.9986501019683699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2B99-A4AA-4732-9E37-C6A85EC41F2A}">
  <dimension ref="A2:BJ22"/>
  <sheetViews>
    <sheetView workbookViewId="0">
      <selection activeCell="AB21" sqref="AB21"/>
    </sheetView>
  </sheetViews>
  <sheetFormatPr defaultRowHeight="16.5"/>
  <cols>
    <col min="2" max="9" width="6.125" customWidth="1"/>
    <col min="11" max="13" width="5.625" customWidth="1"/>
    <col min="14" max="21" width="5.375" customWidth="1"/>
    <col min="24" max="31" width="6" customWidth="1"/>
  </cols>
  <sheetData>
    <row r="2" spans="1:62" s="28" customFormat="1">
      <c r="A2" s="90"/>
      <c r="B2" s="91" t="s">
        <v>176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</row>
    <row r="3" spans="1:6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</row>
    <row r="4" spans="1:62">
      <c r="A4" s="92"/>
      <c r="B4" s="92" t="s">
        <v>177</v>
      </c>
      <c r="C4" s="89" t="s">
        <v>178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103"/>
      <c r="Y4" s="99"/>
      <c r="Z4" s="100">
        <v>1</v>
      </c>
      <c r="AA4" s="99"/>
      <c r="AB4" s="103"/>
      <c r="AC4" s="103"/>
      <c r="AD4" s="103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</row>
    <row r="5" spans="1:62">
      <c r="A5" s="92"/>
      <c r="B5" s="92" t="s">
        <v>179</v>
      </c>
      <c r="C5" s="89" t="s">
        <v>180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103"/>
      <c r="Y5" s="103"/>
      <c r="Z5" s="95" t="s">
        <v>182</v>
      </c>
      <c r="AA5" s="103"/>
      <c r="AB5" s="103"/>
      <c r="AC5" s="103"/>
      <c r="AD5" s="103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</row>
    <row r="6" spans="1:62">
      <c r="A6" s="92"/>
      <c r="B6" s="92"/>
      <c r="C6" s="92"/>
      <c r="D6" s="92"/>
      <c r="E6" s="92"/>
      <c r="F6" s="92"/>
      <c r="G6" s="92"/>
      <c r="H6" s="92"/>
      <c r="I6" s="92"/>
      <c r="J6" s="160" t="s">
        <v>181</v>
      </c>
      <c r="K6" s="160"/>
      <c r="L6" s="160"/>
      <c r="M6" s="160"/>
      <c r="N6" s="160"/>
      <c r="O6" s="92"/>
      <c r="P6" s="92"/>
      <c r="Q6" s="92"/>
      <c r="R6" s="92"/>
      <c r="S6" s="92"/>
      <c r="T6" s="92"/>
      <c r="U6" s="92"/>
      <c r="V6" s="92"/>
      <c r="W6" s="92"/>
      <c r="X6" s="105" t="s">
        <v>187</v>
      </c>
      <c r="Y6" s="103"/>
      <c r="Z6" s="103"/>
      <c r="AA6" s="103"/>
      <c r="AB6" s="103"/>
      <c r="AC6" s="103"/>
      <c r="AD6" s="103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</row>
    <row r="7" spans="1:62">
      <c r="A7" s="92"/>
      <c r="B7" s="92"/>
      <c r="C7" s="92"/>
      <c r="D7" s="92"/>
      <c r="E7" s="92"/>
      <c r="F7" s="92"/>
      <c r="G7" s="92"/>
      <c r="H7" s="92"/>
      <c r="I7" s="92"/>
      <c r="J7" s="92"/>
      <c r="K7" s="93"/>
      <c r="L7" s="94"/>
      <c r="M7" s="93"/>
      <c r="N7" s="92"/>
      <c r="O7" s="92"/>
      <c r="P7" s="92"/>
      <c r="Q7" s="92"/>
      <c r="R7" s="92"/>
      <c r="S7" s="92"/>
      <c r="T7" s="92"/>
      <c r="U7" s="92"/>
      <c r="V7" s="92"/>
      <c r="W7" s="92"/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</row>
    <row r="8" spans="1:62">
      <c r="A8" s="92"/>
      <c r="B8" s="88">
        <v>0</v>
      </c>
      <c r="C8" s="88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92"/>
      <c r="K8" s="92"/>
      <c r="L8" s="95" t="s">
        <v>182</v>
      </c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88">
        <v>0</v>
      </c>
      <c r="Y8" s="88">
        <v>0</v>
      </c>
      <c r="Z8" s="104">
        <v>1</v>
      </c>
      <c r="AA8" s="100">
        <v>1</v>
      </c>
      <c r="AB8" s="104">
        <v>1</v>
      </c>
      <c r="AC8" s="88">
        <v>0</v>
      </c>
      <c r="AD8" s="88">
        <v>0</v>
      </c>
      <c r="AE8" s="88">
        <v>0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</row>
    <row r="9" spans="1:62">
      <c r="A9" s="92"/>
      <c r="B9" s="88">
        <v>0</v>
      </c>
      <c r="C9" s="88">
        <v>0</v>
      </c>
      <c r="D9" s="88">
        <v>0</v>
      </c>
      <c r="E9" s="88">
        <v>1</v>
      </c>
      <c r="F9" s="88">
        <v>0</v>
      </c>
      <c r="G9" s="88">
        <v>0</v>
      </c>
      <c r="H9" s="88">
        <v>0</v>
      </c>
      <c r="I9" s="88">
        <v>0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104">
        <v>1</v>
      </c>
      <c r="Y9" s="100">
        <v>1</v>
      </c>
      <c r="Z9" s="99">
        <v>1</v>
      </c>
      <c r="AA9" s="100">
        <v>1</v>
      </c>
      <c r="AB9" s="99">
        <v>1</v>
      </c>
      <c r="AC9" s="100">
        <v>1</v>
      </c>
      <c r="AD9" s="104">
        <v>1</v>
      </c>
      <c r="AE9" s="88">
        <v>0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</row>
    <row r="10" spans="1:62">
      <c r="A10" s="92"/>
      <c r="B10" s="88">
        <v>0</v>
      </c>
      <c r="C10" s="88">
        <v>1</v>
      </c>
      <c r="D10" s="88">
        <v>1</v>
      </c>
      <c r="E10" s="88">
        <v>1</v>
      </c>
      <c r="F10" s="88">
        <v>1</v>
      </c>
      <c r="G10" s="88">
        <v>1</v>
      </c>
      <c r="H10" s="88">
        <v>0</v>
      </c>
      <c r="I10" s="88">
        <v>0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104">
        <v>1</v>
      </c>
      <c r="Y10" s="100">
        <v>1</v>
      </c>
      <c r="Z10" s="99">
        <v>1</v>
      </c>
      <c r="AA10" s="99">
        <v>0</v>
      </c>
      <c r="AB10" s="100">
        <v>1</v>
      </c>
      <c r="AC10" s="99">
        <v>1</v>
      </c>
      <c r="AD10" s="100">
        <v>1</v>
      </c>
      <c r="AE10" s="104">
        <v>1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</row>
    <row r="11" spans="1:62">
      <c r="A11" s="92"/>
      <c r="B11" s="88">
        <v>0</v>
      </c>
      <c r="C11" s="88">
        <v>1</v>
      </c>
      <c r="D11" s="88">
        <v>1</v>
      </c>
      <c r="E11" s="88">
        <v>0</v>
      </c>
      <c r="F11" s="88">
        <v>1</v>
      </c>
      <c r="G11" s="88">
        <v>1</v>
      </c>
      <c r="H11" s="88">
        <v>1</v>
      </c>
      <c r="I11" s="88">
        <v>0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</row>
    <row r="12" spans="1:6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</row>
    <row r="13" spans="1:62" ht="23.25">
      <c r="A13" s="92"/>
      <c r="B13" s="92"/>
      <c r="C13" s="92"/>
      <c r="D13" s="89" t="s">
        <v>183</v>
      </c>
      <c r="E13" s="92"/>
      <c r="F13" s="96" t="s">
        <v>184</v>
      </c>
      <c r="G13" s="92"/>
      <c r="H13" s="92"/>
      <c r="I13" s="92"/>
      <c r="J13" s="92"/>
      <c r="K13" s="92"/>
      <c r="L13" s="92"/>
      <c r="M13" s="92"/>
      <c r="N13" s="92"/>
      <c r="O13" s="92"/>
      <c r="P13" s="89" t="s">
        <v>185</v>
      </c>
      <c r="Q13" s="92"/>
      <c r="R13" s="92"/>
      <c r="S13" s="96" t="s">
        <v>186</v>
      </c>
      <c r="T13" s="92"/>
      <c r="U13" s="92"/>
      <c r="V13" s="92"/>
      <c r="W13" s="92"/>
      <c r="X13" s="106" t="s">
        <v>188</v>
      </c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</row>
    <row r="14" spans="1:62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</row>
    <row r="15" spans="1:62">
      <c r="A15" s="92"/>
      <c r="B15" s="88">
        <v>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92"/>
      <c r="K15" s="92"/>
      <c r="L15" s="92"/>
      <c r="M15" s="92"/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92"/>
      <c r="W15" s="92"/>
      <c r="X15" s="88">
        <v>0</v>
      </c>
      <c r="Y15" s="88">
        <v>0</v>
      </c>
      <c r="Z15" s="88">
        <v>0</v>
      </c>
      <c r="AA15" s="88">
        <v>1</v>
      </c>
      <c r="AB15" s="88">
        <v>0</v>
      </c>
      <c r="AC15" s="88">
        <v>0</v>
      </c>
      <c r="AD15" s="88">
        <v>0</v>
      </c>
      <c r="AE15" s="88">
        <v>0</v>
      </c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</row>
    <row r="16" spans="1:62">
      <c r="A16" s="92"/>
      <c r="B16" s="88">
        <v>0</v>
      </c>
      <c r="C16" s="88">
        <v>0</v>
      </c>
      <c r="D16" s="97">
        <v>1</v>
      </c>
      <c r="E16" s="98">
        <v>1</v>
      </c>
      <c r="F16" s="97">
        <v>1</v>
      </c>
      <c r="G16" s="88">
        <v>0</v>
      </c>
      <c r="H16" s="88">
        <v>0</v>
      </c>
      <c r="I16" s="88">
        <v>0</v>
      </c>
      <c r="J16" s="92"/>
      <c r="K16" s="92"/>
      <c r="L16" s="92"/>
      <c r="M16" s="92"/>
      <c r="N16" s="88">
        <v>0</v>
      </c>
      <c r="O16" s="88">
        <v>0</v>
      </c>
      <c r="P16" s="99">
        <v>0</v>
      </c>
      <c r="Q16" s="100">
        <v>0</v>
      </c>
      <c r="R16" s="99">
        <v>0</v>
      </c>
      <c r="S16" s="88">
        <v>0</v>
      </c>
      <c r="T16" s="88">
        <v>0</v>
      </c>
      <c r="U16" s="88">
        <v>0</v>
      </c>
      <c r="V16" s="92"/>
      <c r="W16" s="92"/>
      <c r="X16" s="88">
        <v>0</v>
      </c>
      <c r="Y16" s="88">
        <v>1</v>
      </c>
      <c r="Z16" s="88">
        <v>1</v>
      </c>
      <c r="AA16" s="88">
        <v>1</v>
      </c>
      <c r="AB16" s="88">
        <v>1</v>
      </c>
      <c r="AC16" s="88">
        <v>1</v>
      </c>
      <c r="AD16" s="88">
        <v>0</v>
      </c>
      <c r="AE16" s="88">
        <v>0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</row>
    <row r="17" spans="1:62">
      <c r="A17" s="92"/>
      <c r="B17" s="97">
        <v>1</v>
      </c>
      <c r="C17" s="98">
        <v>1</v>
      </c>
      <c r="D17" s="101">
        <v>1</v>
      </c>
      <c r="E17" s="88">
        <v>1</v>
      </c>
      <c r="F17" s="101">
        <v>1</v>
      </c>
      <c r="G17" s="98">
        <v>1</v>
      </c>
      <c r="H17" s="97">
        <v>1</v>
      </c>
      <c r="I17" s="88">
        <v>0</v>
      </c>
      <c r="J17" s="92"/>
      <c r="K17" s="92"/>
      <c r="L17" s="92"/>
      <c r="M17" s="92"/>
      <c r="N17" s="101">
        <v>0</v>
      </c>
      <c r="O17" s="100">
        <v>0</v>
      </c>
      <c r="P17" s="101">
        <v>1</v>
      </c>
      <c r="Q17" s="88">
        <v>1</v>
      </c>
      <c r="R17" s="101">
        <v>1</v>
      </c>
      <c r="S17" s="100">
        <v>0</v>
      </c>
      <c r="T17" s="101">
        <v>0</v>
      </c>
      <c r="U17" s="88">
        <v>0</v>
      </c>
      <c r="V17" s="92"/>
      <c r="W17" s="92"/>
      <c r="X17" s="88">
        <v>0</v>
      </c>
      <c r="Y17" s="88">
        <v>1</v>
      </c>
      <c r="Z17" s="88">
        <v>1</v>
      </c>
      <c r="AA17" s="88">
        <v>0</v>
      </c>
      <c r="AB17" s="88">
        <v>1</v>
      </c>
      <c r="AC17" s="88">
        <v>1</v>
      </c>
      <c r="AD17" s="88">
        <v>1</v>
      </c>
      <c r="AE17" s="88">
        <v>0</v>
      </c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</row>
    <row r="18" spans="1:62">
      <c r="A18" s="92"/>
      <c r="B18" s="97">
        <v>1</v>
      </c>
      <c r="C18" s="98">
        <v>1</v>
      </c>
      <c r="D18" s="101">
        <v>1</v>
      </c>
      <c r="E18" s="102">
        <v>1</v>
      </c>
      <c r="F18" s="101">
        <v>1</v>
      </c>
      <c r="G18" s="101">
        <v>1</v>
      </c>
      <c r="H18" s="98">
        <v>1</v>
      </c>
      <c r="I18" s="97">
        <v>1</v>
      </c>
      <c r="J18" s="92"/>
      <c r="K18" s="92"/>
      <c r="L18" s="92"/>
      <c r="M18" s="92"/>
      <c r="N18" s="101">
        <v>0</v>
      </c>
      <c r="O18" s="100">
        <v>0</v>
      </c>
      <c r="P18" s="100">
        <v>0</v>
      </c>
      <c r="Q18" s="101">
        <v>0</v>
      </c>
      <c r="R18" s="100">
        <v>0</v>
      </c>
      <c r="S18" s="101">
        <v>1</v>
      </c>
      <c r="T18" s="100">
        <v>0</v>
      </c>
      <c r="U18" s="101">
        <v>0</v>
      </c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</row>
    <row r="19" spans="1:6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88"/>
      <c r="Y19" s="88"/>
      <c r="Z19" s="88"/>
      <c r="AA19" s="88"/>
      <c r="AB19" s="88"/>
      <c r="AC19" s="88"/>
      <c r="AD19" s="88"/>
      <c r="AE19" s="88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</row>
    <row r="20" spans="1:62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88"/>
      <c r="Y20" s="88"/>
      <c r="Z20" s="88"/>
      <c r="AA20" s="88"/>
      <c r="AB20" s="88"/>
      <c r="AC20" s="88"/>
      <c r="AD20" s="88"/>
      <c r="AE20" s="88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</row>
    <row r="21" spans="1:62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88"/>
      <c r="Y21" s="88"/>
      <c r="Z21" s="88"/>
      <c r="AA21" s="88"/>
      <c r="AB21" s="88"/>
      <c r="AC21" s="88"/>
      <c r="AD21" s="88"/>
      <c r="AE21" s="88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</row>
    <row r="22" spans="1:62">
      <c r="X22" s="88"/>
      <c r="Y22" s="88"/>
      <c r="Z22" s="88"/>
      <c r="AA22" s="88"/>
      <c r="AB22" s="88"/>
      <c r="AC22" s="88"/>
      <c r="AD22" s="88"/>
      <c r="AE22" s="88"/>
    </row>
  </sheetData>
  <mergeCells count="1">
    <mergeCell ref="J6:N6"/>
  </mergeCells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8B15-9520-4675-B243-F332C1F3E3FC}">
  <dimension ref="A1:N78"/>
  <sheetViews>
    <sheetView topLeftCell="A58" workbookViewId="0">
      <selection activeCell="G85" sqref="G85"/>
    </sheetView>
  </sheetViews>
  <sheetFormatPr defaultRowHeight="16.5"/>
  <cols>
    <col min="2" max="9" width="8.5" customWidth="1"/>
  </cols>
  <sheetData>
    <row r="1" spans="1:14">
      <c r="N1" t="s">
        <v>208</v>
      </c>
    </row>
    <row r="2" spans="1:14">
      <c r="N2" t="s">
        <v>207</v>
      </c>
    </row>
    <row r="7" spans="1:14">
      <c r="B7" t="s">
        <v>200</v>
      </c>
    </row>
    <row r="8" spans="1:14" s="28" customFormat="1">
      <c r="D8" s="28" t="s">
        <v>196</v>
      </c>
    </row>
    <row r="9" spans="1:14" ht="17.25" thickBot="1">
      <c r="B9" s="159" t="s">
        <v>189</v>
      </c>
      <c r="C9" s="159"/>
      <c r="D9" s="159"/>
      <c r="E9" s="159"/>
      <c r="F9" s="159"/>
      <c r="G9" s="159"/>
      <c r="H9" s="159"/>
      <c r="I9" s="159"/>
    </row>
    <row r="10" spans="1:14" ht="17.25" thickBot="1">
      <c r="B10" s="108">
        <v>3</v>
      </c>
      <c r="C10" s="109">
        <v>2</v>
      </c>
      <c r="D10" s="109">
        <v>4</v>
      </c>
      <c r="E10" s="109">
        <v>5</v>
      </c>
      <c r="F10" s="110">
        <v>1</v>
      </c>
      <c r="G10" s="122">
        <v>20</v>
      </c>
      <c r="H10" s="110">
        <v>2</v>
      </c>
      <c r="I10" s="111">
        <v>2</v>
      </c>
    </row>
    <row r="13" spans="1:14">
      <c r="B13" t="s">
        <v>191</v>
      </c>
      <c r="E13">
        <v>0.3</v>
      </c>
      <c r="F13">
        <v>0.4</v>
      </c>
      <c r="G13">
        <v>0.3</v>
      </c>
      <c r="M13" t="s">
        <v>192</v>
      </c>
    </row>
    <row r="14" spans="1:14" ht="17.25" thickBot="1">
      <c r="B14" t="s">
        <v>193</v>
      </c>
    </row>
    <row r="15" spans="1:14" ht="17.25" thickBot="1">
      <c r="A15" t="s">
        <v>203</v>
      </c>
      <c r="B15" s="113" t="s">
        <v>26</v>
      </c>
      <c r="C15" s="112">
        <f>$E$13*B10+$F$13*C10+$G$13*D10</f>
        <v>2.9</v>
      </c>
      <c r="D15" s="112">
        <f t="shared" ref="D15:H15" si="0">$E$13*C10+$F$13*D10+$G$13*E10</f>
        <v>3.7</v>
      </c>
      <c r="E15" s="112">
        <f t="shared" si="0"/>
        <v>3.5</v>
      </c>
      <c r="F15" s="112">
        <f t="shared" si="0"/>
        <v>7.9</v>
      </c>
      <c r="G15" s="121">
        <f t="shared" si="0"/>
        <v>8.9</v>
      </c>
      <c r="H15" s="112">
        <f t="shared" si="0"/>
        <v>7.3999999999999995</v>
      </c>
      <c r="I15" s="114" t="s">
        <v>26</v>
      </c>
    </row>
    <row r="17" spans="2:11">
      <c r="C17" t="s">
        <v>194</v>
      </c>
      <c r="D17" t="s">
        <v>195</v>
      </c>
    </row>
    <row r="18" spans="2:11">
      <c r="B18" s="115">
        <v>0</v>
      </c>
      <c r="C18">
        <v>2.9</v>
      </c>
      <c r="D18">
        <v>3.7</v>
      </c>
      <c r="E18">
        <v>3.5</v>
      </c>
      <c r="F18">
        <v>7.9</v>
      </c>
      <c r="G18" s="120">
        <v>8.9</v>
      </c>
      <c r="H18">
        <v>7.3999999999999995</v>
      </c>
      <c r="I18" s="115">
        <v>0</v>
      </c>
    </row>
    <row r="19" spans="2:11">
      <c r="B19" t="s">
        <v>199</v>
      </c>
      <c r="C19">
        <v>0.2</v>
      </c>
    </row>
    <row r="20" spans="2:11">
      <c r="C20">
        <f>$C$19+C18</f>
        <v>3.1</v>
      </c>
      <c r="D20">
        <f t="shared" ref="D20:H20" si="1">$C$19+D18</f>
        <v>3.9000000000000004</v>
      </c>
      <c r="E20">
        <f t="shared" si="1"/>
        <v>3.7</v>
      </c>
      <c r="F20">
        <f t="shared" si="1"/>
        <v>8.1</v>
      </c>
      <c r="G20" s="120">
        <f t="shared" si="1"/>
        <v>9.1</v>
      </c>
      <c r="H20">
        <f t="shared" si="1"/>
        <v>7.6</v>
      </c>
    </row>
    <row r="22" spans="2:11" s="28" customFormat="1"/>
    <row r="23" spans="2:11" ht="17.25" thickBot="1">
      <c r="B23" t="s">
        <v>197</v>
      </c>
    </row>
    <row r="24" spans="2:11" ht="17.25" thickBot="1">
      <c r="B24" s="108">
        <v>0</v>
      </c>
      <c r="C24" s="109">
        <v>3</v>
      </c>
      <c r="D24" s="109">
        <v>2</v>
      </c>
      <c r="E24" s="109">
        <v>4</v>
      </c>
      <c r="F24" s="109">
        <v>5</v>
      </c>
      <c r="G24" s="110">
        <v>1</v>
      </c>
      <c r="H24" s="110">
        <v>20</v>
      </c>
      <c r="I24" s="110">
        <v>2</v>
      </c>
      <c r="J24" s="109">
        <v>2</v>
      </c>
      <c r="K24" s="116">
        <v>0</v>
      </c>
    </row>
    <row r="25" spans="2:11">
      <c r="B25" t="s">
        <v>191</v>
      </c>
    </row>
    <row r="26" spans="2:11">
      <c r="C26">
        <v>0.3</v>
      </c>
      <c r="D26">
        <v>0.4</v>
      </c>
      <c r="E26">
        <v>0.3</v>
      </c>
    </row>
    <row r="27" spans="2:11" ht="17.25" thickBot="1"/>
    <row r="28" spans="2:11" ht="17.25" thickBot="1">
      <c r="B28" s="118" t="s">
        <v>26</v>
      </c>
      <c r="C28" s="117">
        <f>$C$26*B24+$D$26*C24+$E$26*D24</f>
        <v>1.8000000000000003</v>
      </c>
      <c r="D28" s="117">
        <f t="shared" ref="D28:J28" si="2">$C$26*C24+$D$26*D24+$E$26*E24</f>
        <v>2.9</v>
      </c>
      <c r="E28" s="117">
        <f t="shared" si="2"/>
        <v>3.7</v>
      </c>
      <c r="F28" s="117">
        <f t="shared" si="2"/>
        <v>3.5</v>
      </c>
      <c r="G28" s="117">
        <f t="shared" si="2"/>
        <v>7.9</v>
      </c>
      <c r="H28" s="117">
        <f t="shared" si="2"/>
        <v>8.9</v>
      </c>
      <c r="I28" s="117">
        <f t="shared" si="2"/>
        <v>7.3999999999999995</v>
      </c>
      <c r="J28" s="117">
        <f t="shared" si="2"/>
        <v>1.4</v>
      </c>
      <c r="K28" s="119" t="s">
        <v>26</v>
      </c>
    </row>
    <row r="29" spans="2:11">
      <c r="B29" t="s">
        <v>26</v>
      </c>
      <c r="C29" t="s">
        <v>198</v>
      </c>
    </row>
    <row r="30" spans="2:11">
      <c r="C30" t="s">
        <v>201</v>
      </c>
    </row>
    <row r="32" spans="2:11" s="28" customFormat="1">
      <c r="B32" s="28" t="s">
        <v>204</v>
      </c>
    </row>
    <row r="34" spans="2:13" ht="17.25" thickBot="1">
      <c r="B34" s="21" t="s">
        <v>205</v>
      </c>
    </row>
    <row r="35" spans="2:13" ht="17.25" thickBot="1">
      <c r="B35" s="123">
        <v>2</v>
      </c>
      <c r="C35" s="124">
        <v>2</v>
      </c>
      <c r="D35" s="124">
        <v>2</v>
      </c>
      <c r="E35" s="124">
        <v>2</v>
      </c>
      <c r="F35" s="124">
        <v>2</v>
      </c>
      <c r="G35" s="124">
        <v>1</v>
      </c>
      <c r="H35" s="124">
        <v>1</v>
      </c>
      <c r="I35" s="125">
        <v>1</v>
      </c>
      <c r="K35" s="21" t="s">
        <v>191</v>
      </c>
      <c r="L35" s="21" t="s">
        <v>206</v>
      </c>
    </row>
    <row r="36" spans="2:13">
      <c r="B36" s="126">
        <v>2</v>
      </c>
      <c r="C36" s="127">
        <v>2</v>
      </c>
      <c r="D36" s="127">
        <v>2</v>
      </c>
      <c r="E36" s="127">
        <v>2</v>
      </c>
      <c r="F36" s="127">
        <v>2</v>
      </c>
      <c r="G36" s="127">
        <v>1</v>
      </c>
      <c r="H36" s="127">
        <v>1</v>
      </c>
      <c r="I36" s="128">
        <v>1</v>
      </c>
      <c r="K36" s="84">
        <v>-1</v>
      </c>
      <c r="L36" s="85">
        <v>0</v>
      </c>
      <c r="M36" s="86">
        <v>1</v>
      </c>
    </row>
    <row r="37" spans="2:13">
      <c r="B37" s="126">
        <v>2</v>
      </c>
      <c r="C37" s="127">
        <v>2</v>
      </c>
      <c r="D37" s="127">
        <v>2</v>
      </c>
      <c r="E37" s="127">
        <v>2</v>
      </c>
      <c r="F37" s="127">
        <v>2</v>
      </c>
      <c r="G37" s="127">
        <v>1</v>
      </c>
      <c r="H37" s="127">
        <v>1</v>
      </c>
      <c r="I37" s="128">
        <v>1</v>
      </c>
      <c r="K37" s="29">
        <v>-1</v>
      </c>
      <c r="L37" s="42">
        <v>0</v>
      </c>
      <c r="M37" s="30">
        <v>1</v>
      </c>
    </row>
    <row r="38" spans="2:13" ht="17.25" thickBot="1">
      <c r="B38" s="126">
        <v>2</v>
      </c>
      <c r="C38" s="127">
        <v>2</v>
      </c>
      <c r="D38" s="127">
        <v>2</v>
      </c>
      <c r="E38" s="127">
        <v>2</v>
      </c>
      <c r="F38" s="127">
        <v>2</v>
      </c>
      <c r="G38" s="127">
        <v>1</v>
      </c>
      <c r="H38" s="127">
        <v>1</v>
      </c>
      <c r="I38" s="128">
        <v>1</v>
      </c>
      <c r="K38" s="31">
        <v>-1</v>
      </c>
      <c r="L38" s="87">
        <v>0</v>
      </c>
      <c r="M38" s="32">
        <v>1</v>
      </c>
    </row>
    <row r="39" spans="2:13">
      <c r="B39" s="126">
        <v>2</v>
      </c>
      <c r="C39" s="132">
        <v>2</v>
      </c>
      <c r="D39" s="132">
        <v>2</v>
      </c>
      <c r="E39" s="132">
        <v>9</v>
      </c>
      <c r="F39" s="127">
        <v>9</v>
      </c>
      <c r="G39" s="127">
        <v>9</v>
      </c>
      <c r="H39" s="127">
        <v>9</v>
      </c>
      <c r="I39" s="128">
        <v>9</v>
      </c>
    </row>
    <row r="40" spans="2:13">
      <c r="B40" s="126">
        <v>2</v>
      </c>
      <c r="C40" s="132">
        <v>2</v>
      </c>
      <c r="D40" s="132">
        <v>2</v>
      </c>
      <c r="E40" s="132">
        <v>9</v>
      </c>
      <c r="F40" s="127">
        <v>9</v>
      </c>
      <c r="G40" s="127">
        <v>9</v>
      </c>
      <c r="H40" s="127">
        <v>9</v>
      </c>
      <c r="I40" s="128">
        <v>9</v>
      </c>
    </row>
    <row r="41" spans="2:13">
      <c r="B41" s="126">
        <v>2</v>
      </c>
      <c r="C41" s="132">
        <v>2</v>
      </c>
      <c r="D41" s="132">
        <v>2</v>
      </c>
      <c r="E41" s="132">
        <v>9</v>
      </c>
      <c r="F41" s="127">
        <v>9</v>
      </c>
      <c r="G41" s="127">
        <v>9</v>
      </c>
      <c r="H41" s="127">
        <v>9</v>
      </c>
      <c r="I41" s="128">
        <v>9</v>
      </c>
    </row>
    <row r="42" spans="2:13" ht="17.25" thickBot="1">
      <c r="B42" s="129">
        <v>2</v>
      </c>
      <c r="C42" s="130">
        <v>2</v>
      </c>
      <c r="D42" s="130">
        <v>2</v>
      </c>
      <c r="E42" s="130">
        <v>9</v>
      </c>
      <c r="F42" s="130">
        <v>9</v>
      </c>
      <c r="G42" s="130">
        <v>9</v>
      </c>
      <c r="H42" s="130">
        <v>9</v>
      </c>
      <c r="I42" s="131">
        <v>9</v>
      </c>
    </row>
    <row r="44" spans="2:13" ht="17.25" thickBot="1">
      <c r="B44" s="21" t="s">
        <v>203</v>
      </c>
    </row>
    <row r="45" spans="2:13">
      <c r="B45" s="123" t="s">
        <v>26</v>
      </c>
      <c r="C45" s="124" t="s">
        <v>26</v>
      </c>
      <c r="D45" s="124" t="s">
        <v>26</v>
      </c>
      <c r="E45" s="124" t="s">
        <v>26</v>
      </c>
      <c r="F45" s="124" t="s">
        <v>26</v>
      </c>
      <c r="G45" s="124" t="s">
        <v>26</v>
      </c>
      <c r="H45" s="124" t="s">
        <v>26</v>
      </c>
      <c r="I45" s="125" t="s">
        <v>26</v>
      </c>
    </row>
    <row r="46" spans="2:13">
      <c r="B46" s="126" t="s">
        <v>26</v>
      </c>
      <c r="C46" s="127">
        <f>B35*$K$36+C35*$L$36+D35*$M$36+B36*$K$37+C36*$L$37+D36*$M$37+B37*$K$38+C37*$L$38+D37*$M$38</f>
        <v>0</v>
      </c>
      <c r="D46" s="127">
        <f t="shared" ref="D46:H46" si="3">C35*$K$36+D35*$L$36+E35*$M$36+C36*$K$37+D36*$L$37+E36*$M$37+C37*$K$38+D37*$L$38+E37*$M$38</f>
        <v>0</v>
      </c>
      <c r="E46" s="127">
        <f t="shared" si="3"/>
        <v>0</v>
      </c>
      <c r="F46" s="127">
        <f t="shared" si="3"/>
        <v>-3</v>
      </c>
      <c r="G46" s="127">
        <f t="shared" si="3"/>
        <v>-3</v>
      </c>
      <c r="H46" s="127">
        <f t="shared" si="3"/>
        <v>0</v>
      </c>
      <c r="I46" s="128" t="s">
        <v>26</v>
      </c>
    </row>
    <row r="47" spans="2:13">
      <c r="B47" s="126" t="s">
        <v>26</v>
      </c>
      <c r="C47" s="127">
        <f t="shared" ref="C47:H47" si="4">B36*$K$36+C36*$L$36+D36*$M$36+B37*$K$37+C37*$L$37+D37*$M$37+B38*$K$38+C38*$L$38+D38*$M$38</f>
        <v>0</v>
      </c>
      <c r="D47" s="127">
        <f t="shared" si="4"/>
        <v>0</v>
      </c>
      <c r="E47" s="127">
        <f t="shared" si="4"/>
        <v>0</v>
      </c>
      <c r="F47" s="127">
        <f t="shared" si="4"/>
        <v>-3</v>
      </c>
      <c r="G47" s="127">
        <f t="shared" si="4"/>
        <v>-3</v>
      </c>
      <c r="H47" s="127">
        <f t="shared" si="4"/>
        <v>0</v>
      </c>
      <c r="I47" s="128" t="s">
        <v>26</v>
      </c>
    </row>
    <row r="48" spans="2:13">
      <c r="B48" s="126" t="s">
        <v>26</v>
      </c>
      <c r="C48" s="127">
        <f t="shared" ref="C48:H48" si="5">B37*$K$36+C37*$L$36+D37*$M$36+B38*$K$37+C38*$L$37+D38*$M$37+B39*$K$38+C39*$L$38+D39*$M$38</f>
        <v>0</v>
      </c>
      <c r="D48" s="127">
        <f t="shared" si="5"/>
        <v>7</v>
      </c>
      <c r="E48" s="127">
        <f t="shared" si="5"/>
        <v>7</v>
      </c>
      <c r="F48" s="127">
        <f t="shared" si="5"/>
        <v>-2</v>
      </c>
      <c r="G48" s="127">
        <f t="shared" si="5"/>
        <v>-2</v>
      </c>
      <c r="H48" s="127">
        <f t="shared" si="5"/>
        <v>0</v>
      </c>
      <c r="I48" s="128" t="s">
        <v>26</v>
      </c>
    </row>
    <row r="49" spans="2:9">
      <c r="B49" s="126" t="s">
        <v>26</v>
      </c>
      <c r="C49" s="127">
        <f t="shared" ref="C49:H49" si="6">B38*$K$36+C38*$L$36+D38*$M$36+B39*$K$37+C39*$L$37+D39*$M$37+B40*$K$38+C40*$L$38+D40*$M$38</f>
        <v>0</v>
      </c>
      <c r="D49" s="127">
        <f t="shared" si="6"/>
        <v>14</v>
      </c>
      <c r="E49" s="127">
        <f t="shared" si="6"/>
        <v>14</v>
      </c>
      <c r="F49" s="127">
        <f t="shared" si="6"/>
        <v>-1</v>
      </c>
      <c r="G49" s="127">
        <f t="shared" si="6"/>
        <v>-1</v>
      </c>
      <c r="H49" s="127">
        <f t="shared" si="6"/>
        <v>0</v>
      </c>
      <c r="I49" s="128" t="s">
        <v>26</v>
      </c>
    </row>
    <row r="50" spans="2:9">
      <c r="B50" s="126" t="s">
        <v>26</v>
      </c>
      <c r="C50" s="127">
        <f t="shared" ref="C50:H50" si="7">B39*$K$36+C39*$L$36+D39*$M$36+B40*$K$37+C40*$L$37+D40*$M$37+B41*$K$38+C41*$L$38+D41*$M$38</f>
        <v>0</v>
      </c>
      <c r="D50" s="127">
        <f t="shared" si="7"/>
        <v>21</v>
      </c>
      <c r="E50" s="127">
        <f t="shared" si="7"/>
        <v>21</v>
      </c>
      <c r="F50" s="127">
        <f t="shared" si="7"/>
        <v>0</v>
      </c>
      <c r="G50" s="127">
        <f t="shared" si="7"/>
        <v>0</v>
      </c>
      <c r="H50" s="127">
        <f t="shared" si="7"/>
        <v>0</v>
      </c>
      <c r="I50" s="128" t="s">
        <v>26</v>
      </c>
    </row>
    <row r="51" spans="2:9">
      <c r="B51" s="126" t="s">
        <v>26</v>
      </c>
      <c r="C51" s="127">
        <f t="shared" ref="C51:H51" si="8">B40*$K$36+C40*$L$36+D40*$M$36+B41*$K$37+C41*$L$37+D41*$M$37+B42*$K$38+C42*$L$38+D42*$M$38</f>
        <v>0</v>
      </c>
      <c r="D51" s="127">
        <f t="shared" si="8"/>
        <v>21</v>
      </c>
      <c r="E51" s="127">
        <f t="shared" si="8"/>
        <v>21</v>
      </c>
      <c r="F51" s="127">
        <f t="shared" si="8"/>
        <v>0</v>
      </c>
      <c r="G51" s="127">
        <f t="shared" si="8"/>
        <v>0</v>
      </c>
      <c r="H51" s="127">
        <f t="shared" si="8"/>
        <v>0</v>
      </c>
      <c r="I51" s="128" t="s">
        <v>26</v>
      </c>
    </row>
    <row r="52" spans="2:9" ht="17.25" thickBot="1">
      <c r="B52" s="129" t="s">
        <v>26</v>
      </c>
      <c r="C52" s="130" t="s">
        <v>26</v>
      </c>
      <c r="D52" s="130" t="s">
        <v>26</v>
      </c>
      <c r="E52" s="130" t="s">
        <v>26</v>
      </c>
      <c r="F52" s="130" t="s">
        <v>26</v>
      </c>
      <c r="G52" s="130" t="s">
        <v>26</v>
      </c>
      <c r="H52" s="130" t="s">
        <v>26</v>
      </c>
      <c r="I52" s="131" t="s">
        <v>26</v>
      </c>
    </row>
    <row r="55" spans="2:9" s="28" customFormat="1">
      <c r="B55" s="28" t="s">
        <v>209</v>
      </c>
    </row>
    <row r="78" s="28" customFormat="1"/>
  </sheetData>
  <mergeCells count="1">
    <mergeCell ref="B9:I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159" t="s">
        <v>57</v>
      </c>
      <c r="U6" s="159"/>
      <c r="V6" s="159"/>
      <c r="W6" s="159"/>
      <c r="X6" s="159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159" t="s">
        <v>58</v>
      </c>
      <c r="U22" s="159"/>
      <c r="V22" s="159"/>
      <c r="W22" s="159"/>
      <c r="X22" s="159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159" t="s">
        <v>59</v>
      </c>
      <c r="U31" s="159"/>
      <c r="V31" s="159"/>
      <c r="W31" s="159"/>
      <c r="X31" s="159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F745-D4D0-4BA0-BE08-0A6CAADD415D}">
  <dimension ref="A1:BZ16"/>
  <sheetViews>
    <sheetView workbookViewId="0">
      <selection activeCell="T12" sqref="T12:V15"/>
    </sheetView>
  </sheetViews>
  <sheetFormatPr defaultRowHeight="16.5"/>
  <cols>
    <col min="3" max="4" width="2.5" bestFit="1" customWidth="1"/>
    <col min="5" max="5" width="2.625" bestFit="1" customWidth="1"/>
    <col min="6" max="7" width="2.5" bestFit="1" customWidth="1"/>
    <col min="10" max="11" width="2.5" bestFit="1" customWidth="1"/>
    <col min="12" max="12" width="2.875" bestFit="1" customWidth="1"/>
    <col min="13" max="14" width="2.5" bestFit="1" customWidth="1"/>
    <col min="17" max="18" width="2.5" bestFit="1" customWidth="1"/>
    <col min="19" max="19" width="2.625" bestFit="1" customWidth="1"/>
    <col min="20" max="20" width="3" bestFit="1" customWidth="1"/>
    <col min="21" max="22" width="4" bestFit="1" customWidth="1"/>
    <col min="27" max="29" width="2.5" bestFit="1" customWidth="1"/>
    <col min="32" max="32" width="5.25" bestFit="1" customWidth="1"/>
    <col min="33" max="34" width="2.5" bestFit="1" customWidth="1"/>
    <col min="37" max="39" width="2.5" bestFit="1" customWidth="1"/>
  </cols>
  <sheetData>
    <row r="1" spans="1:78" s="28" customFormat="1">
      <c r="B1" s="28" t="s">
        <v>213</v>
      </c>
    </row>
    <row r="2" spans="1:78">
      <c r="A2" s="133"/>
      <c r="B2" s="133"/>
      <c r="C2" s="133"/>
      <c r="D2" s="133"/>
      <c r="E2" s="134" t="s">
        <v>210</v>
      </c>
      <c r="F2" s="133"/>
      <c r="G2" s="133"/>
      <c r="H2" s="133"/>
      <c r="I2" s="133"/>
      <c r="J2" s="133"/>
      <c r="K2" s="133"/>
      <c r="L2" s="135" t="s">
        <v>211</v>
      </c>
      <c r="M2" s="133"/>
      <c r="N2" s="133"/>
      <c r="O2" s="133"/>
      <c r="P2" s="133"/>
      <c r="Q2" s="133"/>
      <c r="R2" s="133"/>
      <c r="S2" s="136" t="s">
        <v>212</v>
      </c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89" t="s">
        <v>190</v>
      </c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</row>
    <row r="3" spans="1:78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</row>
    <row r="4" spans="1:78">
      <c r="A4" s="133"/>
      <c r="B4" s="133"/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3"/>
      <c r="I4" s="133"/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3"/>
      <c r="P4" s="133"/>
      <c r="Q4" s="137">
        <v>0</v>
      </c>
      <c r="R4" s="137">
        <v>0</v>
      </c>
      <c r="S4" s="137">
        <v>0</v>
      </c>
      <c r="T4" s="137">
        <v>0</v>
      </c>
      <c r="U4" s="137">
        <v>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</row>
    <row r="5" spans="1:78">
      <c r="A5" s="133"/>
      <c r="B5" s="133"/>
      <c r="C5" s="137">
        <v>0</v>
      </c>
      <c r="D5" s="137">
        <v>1</v>
      </c>
      <c r="E5" s="137">
        <v>1</v>
      </c>
      <c r="F5" s="137">
        <v>1</v>
      </c>
      <c r="G5" s="137">
        <v>0</v>
      </c>
      <c r="H5" s="133"/>
      <c r="I5" s="133"/>
      <c r="J5" s="137">
        <v>0</v>
      </c>
      <c r="K5" s="138">
        <v>2</v>
      </c>
      <c r="L5" s="137">
        <v>2</v>
      </c>
      <c r="M5" s="137">
        <v>2</v>
      </c>
      <c r="N5" s="137">
        <v>0</v>
      </c>
      <c r="O5" s="133"/>
      <c r="P5" s="133"/>
      <c r="Q5" s="137">
        <v>0</v>
      </c>
      <c r="R5" s="137">
        <v>0</v>
      </c>
      <c r="S5" s="137">
        <v>3</v>
      </c>
      <c r="T5" s="137">
        <v>0</v>
      </c>
      <c r="U5" s="137">
        <v>0</v>
      </c>
      <c r="V5" s="133"/>
      <c r="W5" s="133"/>
      <c r="X5" s="133"/>
      <c r="Y5" s="133"/>
      <c r="Z5" s="133"/>
      <c r="AA5" s="137">
        <v>0</v>
      </c>
      <c r="AB5" s="137">
        <v>0</v>
      </c>
      <c r="AC5" s="137">
        <v>0</v>
      </c>
      <c r="AD5" s="133"/>
      <c r="AE5" s="133"/>
      <c r="AF5" s="137">
        <v>0</v>
      </c>
      <c r="AG5" s="137">
        <v>2</v>
      </c>
      <c r="AH5" s="137">
        <v>0</v>
      </c>
      <c r="AI5" s="133"/>
      <c r="AJ5" s="133"/>
      <c r="AK5" s="137">
        <v>1</v>
      </c>
      <c r="AL5" s="137">
        <v>0</v>
      </c>
      <c r="AM5" s="137">
        <v>0</v>
      </c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</row>
    <row r="6" spans="1:78">
      <c r="A6" s="133"/>
      <c r="B6" s="133"/>
      <c r="C6" s="137">
        <v>0</v>
      </c>
      <c r="D6" s="137">
        <v>2</v>
      </c>
      <c r="E6" s="137">
        <v>1</v>
      </c>
      <c r="F6" s="137">
        <v>3</v>
      </c>
      <c r="G6" s="137">
        <v>0</v>
      </c>
      <c r="H6" s="133"/>
      <c r="I6" s="133"/>
      <c r="J6" s="137">
        <v>0</v>
      </c>
      <c r="K6" s="137">
        <v>1</v>
      </c>
      <c r="L6" s="137">
        <v>0</v>
      </c>
      <c r="M6" s="137">
        <v>1</v>
      </c>
      <c r="N6" s="137">
        <v>0</v>
      </c>
      <c r="O6" s="133"/>
      <c r="P6" s="133"/>
      <c r="Q6" s="137">
        <v>0</v>
      </c>
      <c r="R6" s="137">
        <v>1</v>
      </c>
      <c r="S6" s="137">
        <v>0</v>
      </c>
      <c r="T6" s="137">
        <v>1</v>
      </c>
      <c r="U6" s="137">
        <v>0</v>
      </c>
      <c r="V6" s="133"/>
      <c r="W6" s="133"/>
      <c r="X6" s="133"/>
      <c r="Y6" s="133"/>
      <c r="Z6" s="133"/>
      <c r="AA6" s="137">
        <v>0</v>
      </c>
      <c r="AB6" s="137">
        <v>0</v>
      </c>
      <c r="AC6" s="137">
        <v>1</v>
      </c>
      <c r="AD6" s="133"/>
      <c r="AE6" s="133"/>
      <c r="AF6" s="137">
        <v>0</v>
      </c>
      <c r="AG6" s="137">
        <v>2</v>
      </c>
      <c r="AH6" s="137">
        <v>0</v>
      </c>
      <c r="AI6" s="133"/>
      <c r="AJ6" s="133"/>
      <c r="AK6" s="137">
        <v>0</v>
      </c>
      <c r="AL6" s="137">
        <v>2</v>
      </c>
      <c r="AM6" s="137">
        <v>0</v>
      </c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</row>
    <row r="7" spans="1:78">
      <c r="A7" s="133"/>
      <c r="B7" s="133"/>
      <c r="C7" s="137">
        <v>0</v>
      </c>
      <c r="D7" s="137">
        <v>0</v>
      </c>
      <c r="E7" s="137">
        <v>1</v>
      </c>
      <c r="F7" s="137">
        <v>0</v>
      </c>
      <c r="G7" s="137">
        <v>0</v>
      </c>
      <c r="H7" s="133"/>
      <c r="I7" s="133"/>
      <c r="J7" s="137">
        <v>0</v>
      </c>
      <c r="K7" s="137">
        <v>0</v>
      </c>
      <c r="L7" s="137">
        <v>0</v>
      </c>
      <c r="M7" s="137">
        <v>1</v>
      </c>
      <c r="N7" s="137">
        <v>0</v>
      </c>
      <c r="O7" s="133"/>
      <c r="P7" s="133"/>
      <c r="Q7" s="137">
        <v>0</v>
      </c>
      <c r="R7" s="137">
        <v>1</v>
      </c>
      <c r="S7" s="137">
        <v>0</v>
      </c>
      <c r="T7" s="137">
        <v>0</v>
      </c>
      <c r="U7" s="137">
        <v>0</v>
      </c>
      <c r="V7" s="133"/>
      <c r="W7" s="133"/>
      <c r="X7" s="133"/>
      <c r="Y7" s="133"/>
      <c r="Z7" s="133"/>
      <c r="AA7" s="137">
        <v>0</v>
      </c>
      <c r="AB7" s="137">
        <v>1</v>
      </c>
      <c r="AC7" s="137">
        <v>0</v>
      </c>
      <c r="AD7" s="133"/>
      <c r="AE7" s="133"/>
      <c r="AF7" s="137">
        <v>0</v>
      </c>
      <c r="AG7" s="137">
        <v>2</v>
      </c>
      <c r="AH7" s="137">
        <v>0</v>
      </c>
      <c r="AI7" s="133"/>
      <c r="AJ7" s="133"/>
      <c r="AK7" s="137">
        <v>0</v>
      </c>
      <c r="AL7" s="137">
        <v>0</v>
      </c>
      <c r="AM7" s="137">
        <v>1</v>
      </c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</row>
    <row r="8" spans="1:78">
      <c r="A8" s="133"/>
      <c r="B8" s="133"/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3"/>
      <c r="I8" s="133"/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3"/>
      <c r="P8" s="133"/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</row>
    <row r="9" spans="1:78">
      <c r="A9" s="133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</row>
    <row r="10" spans="1:78">
      <c r="A10" s="133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</row>
    <row r="11" spans="1:78">
      <c r="A11" s="133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</row>
    <row r="12" spans="1:78" ht="16.5" customHeight="1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61" t="s">
        <v>202</v>
      </c>
      <c r="U12" s="161"/>
      <c r="V12" s="161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</row>
    <row r="13" spans="1:78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9">
        <f>C4*$AA$5+D4*$AB$5+E4*$AC$5+J4*$AF$5+K4*$AG$5+L4*$AH$5+Q4*$AK$5+R4*$AL$5+S4*$AM$5+C5*$AA$6+D5*$AB$6+E5*$AC$6+J5*$AF$6+K5*$AG$6+L5*$AH$6+Q5*$AK$6+R5*$AL$6+S5*$AM$6+C6*$AA$7+D6*$AB$7+E6*$AC$7+J6*$AF$7+K6*$AG$7+L6*$AH$7+Q6*$AK$7+R6*$AL$7+S6*$AM$7</f>
        <v>9</v>
      </c>
      <c r="U13" s="139">
        <f t="shared" ref="U13:V13" si="0">D4*$AA$5+E4*$AB$5+F4*$AC$5+K4*$AF$5+L4*$AG$5+M4*$AH$5+R4*$AK$5+S4*$AL$5+T4*$AM$5+D5*$AA$6+E5*$AB$6+F5*$AC$6+K5*$AF$6+L5*$AG$6+M5*$AH$6+R5*$AK$6+S5*$AL$6+T5*$AM$6+D6*$AA$7+E6*$AB$7+F6*$AC$7+K6*$AF$7+L6*$AG$7+M6*$AH$7+R6*$AK$7+S6*$AL$7+T6*$AM$7</f>
        <v>13</v>
      </c>
      <c r="V13" s="139">
        <f t="shared" si="0"/>
        <v>9</v>
      </c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</row>
    <row r="14" spans="1:78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9">
        <f t="shared" ref="T14:T15" si="1">C5*$AA$5+D5*$AB$5+E5*$AC$5+J5*$AF$5+K5*$AG$5+L5*$AH$5+Q5*$AK$5+R5*$AL$5+S5*$AM$5+C6*$AA$6+D6*$AB$6+E6*$AC$6+J6*$AF$6+K6*$AG$6+L6*$AH$6+Q6*$AK$6+R6*$AL$6+S6*$AM$6+C7*$AA$7+D7*$AB$7+E7*$AC$7+J7*$AF$7+K7*$AG$7+L7*$AH$7+Q7*$AK$7+R7*$AL$7+S7*$AM$7</f>
        <v>9</v>
      </c>
      <c r="U14" s="139">
        <f t="shared" ref="U14:U15" si="2">D5*$AA$5+E5*$AB$5+F5*$AC$5+K5*$AF$5+L5*$AG$5+M5*$AH$5+R5*$AK$5+S5*$AL$5+T5*$AM$5+D6*$AA$6+E6*$AB$6+F6*$AC$6+K6*$AF$6+L6*$AG$6+M6*$AH$6+R6*$AK$6+S6*$AL$6+T6*$AM$6+D7*$AA$7+E7*$AB$7+F7*$AC$7+K7*$AF$7+L7*$AG$7+M7*$AH$7+R7*$AK$7+S7*$AL$7+T7*$AM$7</f>
        <v>8</v>
      </c>
      <c r="V14" s="139">
        <f t="shared" ref="V14:V15" si="3">E5*$AA$5+F5*$AB$5+G5*$AC$5+L5*$AF$5+M5*$AG$5+N5*$AH$5+S5*$AK$5+T5*$AL$5+U5*$AM$5+E6*$AA$6+F6*$AB$6+G6*$AC$6+L6*$AF$6+M6*$AG$6+N6*$AH$6+S6*$AK$6+T6*$AL$6+U6*$AM$6+E7*$AA$7+F7*$AB$7+G7*$AC$7+L7*$AF$7+M7*$AG$7+N7*$AH$7+S7*$AK$7+T7*$AL$7+U7*$AM$7</f>
        <v>13</v>
      </c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</row>
    <row r="15" spans="1:78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9">
        <f t="shared" si="1"/>
        <v>5</v>
      </c>
      <c r="U15" s="139">
        <f t="shared" si="2"/>
        <v>1</v>
      </c>
      <c r="V15" s="139">
        <f t="shared" si="3"/>
        <v>4</v>
      </c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</row>
    <row r="16" spans="1:78" s="28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</row>
  </sheetData>
  <mergeCells count="1">
    <mergeCell ref="T12:V12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023-0366-4B9A-B35C-8B38EFA45E0D}">
  <dimension ref="A1:Y28"/>
  <sheetViews>
    <sheetView workbookViewId="0">
      <selection activeCell="V23" sqref="V23"/>
    </sheetView>
  </sheetViews>
  <sheetFormatPr defaultRowHeight="16.5"/>
  <cols>
    <col min="6" max="6" width="11" bestFit="1" customWidth="1"/>
    <col min="10" max="13" width="12.625" bestFit="1" customWidth="1"/>
  </cols>
  <sheetData>
    <row r="1" spans="1:25" s="28" customFormat="1" ht="17.25" thickBot="1">
      <c r="A1" s="28" t="s">
        <v>226</v>
      </c>
    </row>
    <row r="2" spans="1:25" ht="17.25" thickBot="1">
      <c r="B2" s="142" t="s">
        <v>72</v>
      </c>
      <c r="C2" s="143" t="s">
        <v>214</v>
      </c>
      <c r="D2" t="s">
        <v>220</v>
      </c>
      <c r="E2" t="s">
        <v>218</v>
      </c>
      <c r="G2" t="s">
        <v>221</v>
      </c>
      <c r="J2" t="s">
        <v>229</v>
      </c>
      <c r="K2">
        <v>4</v>
      </c>
      <c r="L2">
        <v>6</v>
      </c>
      <c r="M2">
        <v>8</v>
      </c>
      <c r="Y2" t="s">
        <v>219</v>
      </c>
    </row>
    <row r="3" spans="1:25">
      <c r="B3" s="141">
        <v>2</v>
      </c>
      <c r="C3" s="141">
        <v>81</v>
      </c>
      <c r="D3">
        <f>$C$10*B3+$C$11</f>
        <v>82</v>
      </c>
      <c r="E3">
        <f>C3-D3</f>
        <v>-1</v>
      </c>
      <c r="G3">
        <f>E3^2</f>
        <v>1</v>
      </c>
      <c r="H3" t="s">
        <v>228</v>
      </c>
      <c r="I3" t="s">
        <v>219</v>
      </c>
      <c r="J3" t="s">
        <v>230</v>
      </c>
      <c r="K3" t="s">
        <v>231</v>
      </c>
      <c r="L3" t="s">
        <v>232</v>
      </c>
      <c r="M3" t="s">
        <v>233</v>
      </c>
    </row>
    <row r="4" spans="1:25">
      <c r="B4" s="11">
        <v>4</v>
      </c>
      <c r="C4" s="11">
        <v>93</v>
      </c>
      <c r="D4">
        <f t="shared" ref="D4:D6" si="0">$C$10*B4+$C$11</f>
        <v>88</v>
      </c>
      <c r="E4">
        <f t="shared" ref="E4:E6" si="1">C4-D4</f>
        <v>5</v>
      </c>
      <c r="G4">
        <f t="shared" ref="G4:G6" si="2">E4^2</f>
        <v>25</v>
      </c>
      <c r="I4" t="s">
        <v>218</v>
      </c>
      <c r="J4" t="s">
        <v>234</v>
      </c>
      <c r="K4" t="s">
        <v>235</v>
      </c>
      <c r="L4" t="s">
        <v>236</v>
      </c>
      <c r="M4" t="s">
        <v>237</v>
      </c>
    </row>
    <row r="5" spans="1:25">
      <c r="B5" s="11">
        <v>6</v>
      </c>
      <c r="C5" s="11">
        <v>91</v>
      </c>
      <c r="D5">
        <f t="shared" si="0"/>
        <v>94</v>
      </c>
      <c r="E5">
        <f t="shared" si="1"/>
        <v>-3</v>
      </c>
      <c r="G5">
        <f t="shared" si="2"/>
        <v>9</v>
      </c>
      <c r="I5" t="s">
        <v>221</v>
      </c>
      <c r="J5" t="s">
        <v>238</v>
      </c>
      <c r="K5" t="s">
        <v>239</v>
      </c>
      <c r="L5" t="s">
        <v>240</v>
      </c>
      <c r="M5" t="s">
        <v>241</v>
      </c>
    </row>
    <row r="6" spans="1:25">
      <c r="B6" s="11">
        <v>8</v>
      </c>
      <c r="C6" s="11">
        <v>97</v>
      </c>
      <c r="D6">
        <f t="shared" si="0"/>
        <v>100</v>
      </c>
      <c r="E6">
        <f t="shared" si="1"/>
        <v>-3</v>
      </c>
      <c r="G6">
        <f t="shared" si="2"/>
        <v>9</v>
      </c>
    </row>
    <row r="7" spans="1:25">
      <c r="F7" t="s">
        <v>222</v>
      </c>
      <c r="G7">
        <f>SUM(G3:G6)</f>
        <v>44</v>
      </c>
      <c r="I7" s="28" t="s">
        <v>225</v>
      </c>
      <c r="J7" s="28" t="s">
        <v>242</v>
      </c>
      <c r="K7" s="28"/>
      <c r="L7" s="28"/>
      <c r="M7" s="28"/>
    </row>
    <row r="8" spans="1:25">
      <c r="B8" t="s">
        <v>217</v>
      </c>
      <c r="C8">
        <f>((1+25+9+9)/4)^0.5</f>
        <v>3.3166247903553998</v>
      </c>
      <c r="F8" t="s">
        <v>224</v>
      </c>
      <c r="G8">
        <f>(G7/COUNT(G3:G6))^0.5</f>
        <v>3.3166247903553998</v>
      </c>
    </row>
    <row r="9" spans="1:25">
      <c r="F9" t="s">
        <v>225</v>
      </c>
      <c r="G9">
        <f>G7/COUNT(G3:G6)</f>
        <v>11</v>
      </c>
    </row>
    <row r="10" spans="1:25">
      <c r="B10" t="s">
        <v>215</v>
      </c>
      <c r="C10">
        <v>3</v>
      </c>
      <c r="F10" t="s">
        <v>223</v>
      </c>
      <c r="G10">
        <f>(ABS(E3)+ABS(E4)+ABS(E5)+ABS(E6))/COUNT(E3:E6)</f>
        <v>3</v>
      </c>
    </row>
    <row r="11" spans="1:25">
      <c r="B11" t="s">
        <v>216</v>
      </c>
      <c r="C11">
        <v>76</v>
      </c>
    </row>
    <row r="18" spans="1:25" s="28" customFormat="1" ht="17.25" thickBot="1">
      <c r="A18" s="28" t="s">
        <v>227</v>
      </c>
    </row>
    <row r="19" spans="1:25" ht="17.25" thickBot="1">
      <c r="B19" s="142" t="s">
        <v>72</v>
      </c>
      <c r="C19" s="143" t="s">
        <v>214</v>
      </c>
      <c r="D19" t="s">
        <v>220</v>
      </c>
      <c r="E19" t="s">
        <v>218</v>
      </c>
      <c r="G19" t="s">
        <v>221</v>
      </c>
      <c r="Y19" t="s">
        <v>219</v>
      </c>
    </row>
    <row r="20" spans="1:25">
      <c r="B20" s="141">
        <v>2</v>
      </c>
      <c r="C20" s="141">
        <v>81</v>
      </c>
      <c r="D20">
        <f>$C$27*B20+$C$28</f>
        <v>83.6</v>
      </c>
      <c r="E20">
        <f>C20-D20</f>
        <v>-2.5999999999999943</v>
      </c>
      <c r="G20">
        <f>E20^2</f>
        <v>6.7599999999999705</v>
      </c>
    </row>
    <row r="21" spans="1:25">
      <c r="B21" s="11">
        <v>4</v>
      </c>
      <c r="C21" s="11">
        <v>93</v>
      </c>
      <c r="D21">
        <f t="shared" ref="D21:D23" si="3">$C$27*B21+$C$28</f>
        <v>88.2</v>
      </c>
      <c r="E21">
        <f t="shared" ref="E21:E23" si="4">C21-D21</f>
        <v>4.7999999999999972</v>
      </c>
      <c r="G21">
        <f t="shared" ref="G21:G23" si="5">E21^2</f>
        <v>23.039999999999974</v>
      </c>
    </row>
    <row r="22" spans="1:25">
      <c r="B22" s="11">
        <v>6</v>
      </c>
      <c r="C22" s="11">
        <v>91</v>
      </c>
      <c r="D22">
        <f t="shared" si="3"/>
        <v>92.8</v>
      </c>
      <c r="E22">
        <f t="shared" si="4"/>
        <v>-1.7999999999999972</v>
      </c>
      <c r="G22">
        <f t="shared" si="5"/>
        <v>3.2399999999999896</v>
      </c>
    </row>
    <row r="23" spans="1:25">
      <c r="B23" s="11">
        <v>8</v>
      </c>
      <c r="C23" s="11">
        <v>97</v>
      </c>
      <c r="D23">
        <f t="shared" si="3"/>
        <v>97.4</v>
      </c>
      <c r="E23">
        <f t="shared" si="4"/>
        <v>-0.40000000000000568</v>
      </c>
      <c r="G23">
        <f t="shared" si="5"/>
        <v>0.16000000000000456</v>
      </c>
    </row>
    <row r="24" spans="1:25">
      <c r="F24" t="s">
        <v>222</v>
      </c>
      <c r="G24">
        <f>SUM(G20:G23)</f>
        <v>33.199999999999939</v>
      </c>
    </row>
    <row r="25" spans="1:25">
      <c r="B25" t="s">
        <v>217</v>
      </c>
      <c r="C25">
        <f>((1+25+9+9)/4)^0.5</f>
        <v>3.3166247903553998</v>
      </c>
      <c r="F25" t="s">
        <v>224</v>
      </c>
      <c r="G25">
        <f>(G24/COUNT(G20:G23))^0.5</f>
        <v>2.8809720581775839</v>
      </c>
    </row>
    <row r="26" spans="1:25">
      <c r="F26" t="s">
        <v>225</v>
      </c>
      <c r="G26">
        <f>G24/COUNT(G20:G23)</f>
        <v>8.2999999999999847</v>
      </c>
    </row>
    <row r="27" spans="1:25">
      <c r="B27" t="s">
        <v>215</v>
      </c>
      <c r="C27">
        <v>2.2999999999999998</v>
      </c>
      <c r="F27" t="s">
        <v>223</v>
      </c>
      <c r="G27">
        <f>(ABS(E20)+ABS(E21)+ABS(E22)+ABS(E23))/COUNT(E20:E23)</f>
        <v>2.3999999999999986</v>
      </c>
    </row>
    <row r="28" spans="1:25">
      <c r="B28" t="s">
        <v>216</v>
      </c>
      <c r="C28">
        <v>79</v>
      </c>
    </row>
  </sheetData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F220-8D2B-4177-926C-3992DBC35A3D}">
  <dimension ref="B1:F17"/>
  <sheetViews>
    <sheetView workbookViewId="0">
      <selection activeCell="H19" sqref="H19"/>
    </sheetView>
  </sheetViews>
  <sheetFormatPr defaultRowHeight="16.5"/>
  <sheetData>
    <row r="1" spans="2:6">
      <c r="E1" t="s">
        <v>247</v>
      </c>
      <c r="F1" t="s">
        <v>248</v>
      </c>
    </row>
    <row r="2" spans="2:6">
      <c r="B2" t="s">
        <v>243</v>
      </c>
      <c r="C2">
        <v>3</v>
      </c>
      <c r="E2">
        <f>C2/$C$6</f>
        <v>0.375</v>
      </c>
      <c r="F2">
        <f>E2^2</f>
        <v>0.140625</v>
      </c>
    </row>
    <row r="3" spans="2:6">
      <c r="B3" t="s">
        <v>244</v>
      </c>
      <c r="C3">
        <v>1</v>
      </c>
      <c r="E3">
        <f t="shared" ref="E3:E5" si="0">C3/$C$6</f>
        <v>0.125</v>
      </c>
      <c r="F3">
        <f t="shared" ref="F3:F5" si="1">E3^2</f>
        <v>1.5625E-2</v>
      </c>
    </row>
    <row r="4" spans="2:6">
      <c r="B4" t="s">
        <v>245</v>
      </c>
      <c r="C4">
        <v>3</v>
      </c>
      <c r="E4">
        <f t="shared" si="0"/>
        <v>0.375</v>
      </c>
      <c r="F4">
        <f t="shared" si="1"/>
        <v>0.140625</v>
      </c>
    </row>
    <row r="5" spans="2:6">
      <c r="B5" t="s">
        <v>246</v>
      </c>
      <c r="C5">
        <v>1</v>
      </c>
      <c r="E5">
        <f t="shared" si="0"/>
        <v>0.125</v>
      </c>
      <c r="F5">
        <f t="shared" si="1"/>
        <v>1.5625E-2</v>
      </c>
    </row>
    <row r="6" spans="2:6">
      <c r="B6" t="s">
        <v>91</v>
      </c>
      <c r="C6">
        <f>SUM(C2:C5)</f>
        <v>8</v>
      </c>
      <c r="E6" t="s">
        <v>252</v>
      </c>
      <c r="F6">
        <f>SUM(F2:F5)</f>
        <v>0.3125</v>
      </c>
    </row>
    <row r="7" spans="2:6">
      <c r="E7" t="s">
        <v>249</v>
      </c>
      <c r="F7">
        <f>1-F6</f>
        <v>0.6875</v>
      </c>
    </row>
    <row r="8" spans="2:6">
      <c r="E8" t="s">
        <v>253</v>
      </c>
    </row>
    <row r="10" spans="2:6">
      <c r="E10" t="s">
        <v>247</v>
      </c>
      <c r="F10" t="s">
        <v>248</v>
      </c>
    </row>
    <row r="11" spans="2:6">
      <c r="B11" t="s">
        <v>250</v>
      </c>
      <c r="C11">
        <v>7</v>
      </c>
      <c r="E11">
        <f>C11/$C$13</f>
        <v>0.875</v>
      </c>
      <c r="F11">
        <f>E11^2</f>
        <v>0.765625</v>
      </c>
    </row>
    <row r="12" spans="2:6">
      <c r="B12" t="s">
        <v>251</v>
      </c>
      <c r="C12">
        <v>1</v>
      </c>
      <c r="E12">
        <f>C12/$C$13</f>
        <v>0.125</v>
      </c>
      <c r="F12">
        <f>E12^2</f>
        <v>1.5625E-2</v>
      </c>
    </row>
    <row r="13" spans="2:6">
      <c r="B13" t="s">
        <v>91</v>
      </c>
      <c r="C13">
        <f>SUM(C11:C12)</f>
        <v>8</v>
      </c>
      <c r="E13" t="s">
        <v>252</v>
      </c>
      <c r="F13">
        <f>SUM(F11:F12)</f>
        <v>0.78125</v>
      </c>
    </row>
    <row r="14" spans="2:6">
      <c r="E14" t="s">
        <v>249</v>
      </c>
      <c r="F14">
        <f>1-F13</f>
        <v>0.21875</v>
      </c>
    </row>
    <row r="16" spans="2:6">
      <c r="B16" t="s">
        <v>254</v>
      </c>
    </row>
    <row r="17" spans="2:5">
      <c r="B17" t="s">
        <v>255</v>
      </c>
      <c r="C17" t="s">
        <v>256</v>
      </c>
      <c r="D17" t="s">
        <v>257</v>
      </c>
      <c r="E17" t="s">
        <v>256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6923-A795-4F0A-9D9C-B47CE9B28EC3}">
  <dimension ref="B2:N82"/>
  <sheetViews>
    <sheetView topLeftCell="A60" workbookViewId="0">
      <selection activeCell="K78" sqref="K78"/>
    </sheetView>
  </sheetViews>
  <sheetFormatPr defaultRowHeight="16.5"/>
  <sheetData>
    <row r="2" spans="2:14" s="28" customFormat="1">
      <c r="B2" s="28" t="s">
        <v>258</v>
      </c>
      <c r="D2" s="28" t="s">
        <v>259</v>
      </c>
    </row>
    <row r="4" spans="2:14">
      <c r="B4" t="s">
        <v>72</v>
      </c>
      <c r="C4" t="s">
        <v>260</v>
      </c>
    </row>
    <row r="5" spans="2:14">
      <c r="B5">
        <f>-3</f>
        <v>-3</v>
      </c>
      <c r="C5">
        <f>IF(B5&lt;0,0,B5)</f>
        <v>0</v>
      </c>
      <c r="N5" t="s">
        <v>264</v>
      </c>
    </row>
    <row r="6" spans="2:14">
      <c r="B6">
        <v>-2.5</v>
      </c>
      <c r="C6">
        <f t="shared" ref="C6:C17" si="0">IF(B6&lt;0,0,B6)</f>
        <v>0</v>
      </c>
      <c r="N6" t="s">
        <v>265</v>
      </c>
    </row>
    <row r="7" spans="2:14">
      <c r="B7">
        <v>-2</v>
      </c>
      <c r="C7">
        <f t="shared" si="0"/>
        <v>0</v>
      </c>
    </row>
    <row r="8" spans="2:14">
      <c r="B8">
        <v>-1.5</v>
      </c>
      <c r="C8">
        <f t="shared" si="0"/>
        <v>0</v>
      </c>
    </row>
    <row r="9" spans="2:14">
      <c r="B9">
        <v>-1</v>
      </c>
      <c r="C9">
        <f t="shared" si="0"/>
        <v>0</v>
      </c>
    </row>
    <row r="10" spans="2:14">
      <c r="B10">
        <v>-0.5</v>
      </c>
      <c r="C10">
        <f t="shared" si="0"/>
        <v>0</v>
      </c>
    </row>
    <row r="11" spans="2:14">
      <c r="B11">
        <v>0</v>
      </c>
      <c r="C11">
        <f t="shared" si="0"/>
        <v>0</v>
      </c>
    </row>
    <row r="12" spans="2:14">
      <c r="B12">
        <v>0.5</v>
      </c>
      <c r="C12">
        <f t="shared" si="0"/>
        <v>0.5</v>
      </c>
    </row>
    <row r="13" spans="2:14">
      <c r="B13">
        <v>1</v>
      </c>
      <c r="C13">
        <f t="shared" si="0"/>
        <v>1</v>
      </c>
    </row>
    <row r="14" spans="2:14">
      <c r="B14">
        <v>1.5</v>
      </c>
      <c r="C14">
        <f t="shared" si="0"/>
        <v>1.5</v>
      </c>
    </row>
    <row r="15" spans="2:14">
      <c r="B15">
        <v>2</v>
      </c>
      <c r="C15">
        <f t="shared" si="0"/>
        <v>2</v>
      </c>
    </row>
    <row r="16" spans="2:14">
      <c r="B16">
        <v>2.5</v>
      </c>
      <c r="C16">
        <f t="shared" si="0"/>
        <v>2.5</v>
      </c>
    </row>
    <row r="17" spans="2:5">
      <c r="B17">
        <v>3</v>
      </c>
      <c r="C17">
        <f t="shared" si="0"/>
        <v>3</v>
      </c>
    </row>
    <row r="19" spans="2:5" s="28" customFormat="1">
      <c r="B19" s="28" t="s">
        <v>261</v>
      </c>
      <c r="E19" s="28" t="s">
        <v>262</v>
      </c>
    </row>
    <row r="21" spans="2:5">
      <c r="B21" t="s">
        <v>72</v>
      </c>
      <c r="C21" t="s">
        <v>260</v>
      </c>
    </row>
    <row r="22" spans="2:5">
      <c r="B22">
        <f>-3</f>
        <v>-3</v>
      </c>
      <c r="C22">
        <f>(((EXP(B22)-EXP(-B22))/(EXP(B22)+EXP(-B22))))</f>
        <v>-0.99505475368673058</v>
      </c>
    </row>
    <row r="23" spans="2:5">
      <c r="B23">
        <v>-2.5</v>
      </c>
      <c r="C23">
        <f t="shared" ref="C23:C34" si="1">(((EXP(B23)-EXP(-B23))/(EXP(B23)+EXP(-B23))))</f>
        <v>-0.98661429815143042</v>
      </c>
    </row>
    <row r="24" spans="2:5">
      <c r="B24">
        <v>-2</v>
      </c>
      <c r="C24">
        <f t="shared" si="1"/>
        <v>-0.96402758007581701</v>
      </c>
    </row>
    <row r="25" spans="2:5">
      <c r="B25">
        <v>-1.5</v>
      </c>
      <c r="C25">
        <f t="shared" si="1"/>
        <v>-0.9051482536448664</v>
      </c>
    </row>
    <row r="26" spans="2:5">
      <c r="B26">
        <v>-1</v>
      </c>
      <c r="C26">
        <f t="shared" si="1"/>
        <v>-0.76159415595576485</v>
      </c>
    </row>
    <row r="27" spans="2:5">
      <c r="B27">
        <v>-0.5</v>
      </c>
      <c r="C27">
        <f t="shared" si="1"/>
        <v>-0.46211715726000979</v>
      </c>
    </row>
    <row r="28" spans="2:5">
      <c r="B28">
        <v>0</v>
      </c>
      <c r="C28">
        <f t="shared" si="1"/>
        <v>0</v>
      </c>
    </row>
    <row r="29" spans="2:5">
      <c r="B29">
        <v>0.5</v>
      </c>
      <c r="C29">
        <f t="shared" si="1"/>
        <v>0.46211715726000979</v>
      </c>
    </row>
    <row r="30" spans="2:5">
      <c r="B30">
        <v>1</v>
      </c>
      <c r="C30">
        <f t="shared" si="1"/>
        <v>0.76159415595576485</v>
      </c>
    </row>
    <row r="31" spans="2:5">
      <c r="B31">
        <v>1.5</v>
      </c>
      <c r="C31">
        <f t="shared" si="1"/>
        <v>0.9051482536448664</v>
      </c>
    </row>
    <row r="32" spans="2:5">
      <c r="B32">
        <v>2</v>
      </c>
      <c r="C32">
        <f t="shared" si="1"/>
        <v>0.96402758007581701</v>
      </c>
    </row>
    <row r="33" spans="2:3">
      <c r="B33">
        <v>2.5</v>
      </c>
      <c r="C33">
        <f t="shared" si="1"/>
        <v>0.98661429815143042</v>
      </c>
    </row>
    <row r="34" spans="2:3">
      <c r="B34">
        <v>3</v>
      </c>
      <c r="C34">
        <f t="shared" si="1"/>
        <v>0.99505475368673058</v>
      </c>
    </row>
    <row r="36" spans="2:3" s="28" customFormat="1">
      <c r="B36" s="28" t="s">
        <v>263</v>
      </c>
    </row>
    <row r="38" spans="2:3">
      <c r="B38" t="s">
        <v>72</v>
      </c>
      <c r="C38" t="s">
        <v>260</v>
      </c>
    </row>
    <row r="39" spans="2:3">
      <c r="B39">
        <f>-10</f>
        <v>-10</v>
      </c>
      <c r="C39">
        <f>LN(1+EXP(B39))</f>
        <v>4.5398899216870535E-5</v>
      </c>
    </row>
    <row r="40" spans="2:3">
      <c r="B40">
        <v>-9</v>
      </c>
      <c r="C40">
        <f t="shared" ref="C40:C63" si="2">LN(1+EXP(B40))</f>
        <v>1.2340218972333965E-4</v>
      </c>
    </row>
    <row r="41" spans="2:3">
      <c r="B41">
        <v>-8</v>
      </c>
      <c r="C41">
        <f t="shared" si="2"/>
        <v>3.3540637289566238E-4</v>
      </c>
    </row>
    <row r="42" spans="2:3">
      <c r="B42">
        <v>-7</v>
      </c>
      <c r="C42">
        <f t="shared" si="2"/>
        <v>9.1146645377420147E-4</v>
      </c>
    </row>
    <row r="43" spans="2:3">
      <c r="B43">
        <v>-6</v>
      </c>
      <c r="C43">
        <f t="shared" si="2"/>
        <v>2.4756851377303571E-3</v>
      </c>
    </row>
    <row r="44" spans="2:3">
      <c r="B44">
        <f t="shared" ref="B44" si="3">-10</f>
        <v>-10</v>
      </c>
      <c r="C44">
        <f t="shared" si="2"/>
        <v>4.5398899216870535E-5</v>
      </c>
    </row>
    <row r="45" spans="2:3">
      <c r="B45">
        <v>-5</v>
      </c>
      <c r="C45">
        <f t="shared" si="2"/>
        <v>6.7153484891179669E-3</v>
      </c>
    </row>
    <row r="46" spans="2:3">
      <c r="B46">
        <v>-4</v>
      </c>
      <c r="C46">
        <f t="shared" si="2"/>
        <v>1.8149927917809779E-2</v>
      </c>
    </row>
    <row r="47" spans="2:3">
      <c r="B47">
        <v>-3</v>
      </c>
      <c r="C47">
        <f t="shared" si="2"/>
        <v>4.8587351573741958E-2</v>
      </c>
    </row>
    <row r="48" spans="2:3">
      <c r="B48">
        <v>-2</v>
      </c>
      <c r="C48">
        <f t="shared" si="2"/>
        <v>0.1269280110429726</v>
      </c>
    </row>
    <row r="49" spans="2:3">
      <c r="B49">
        <f t="shared" ref="B49" si="4">-10</f>
        <v>-10</v>
      </c>
      <c r="C49">
        <f t="shared" si="2"/>
        <v>4.5398899216870535E-5</v>
      </c>
    </row>
    <row r="50" spans="2:3">
      <c r="B50">
        <v>-1</v>
      </c>
      <c r="C50">
        <f t="shared" si="2"/>
        <v>0.31326168751822286</v>
      </c>
    </row>
    <row r="51" spans="2:3">
      <c r="B51">
        <v>0</v>
      </c>
      <c r="C51">
        <f t="shared" si="2"/>
        <v>0.69314718055994529</v>
      </c>
    </row>
    <row r="52" spans="2:3">
      <c r="B52">
        <v>1</v>
      </c>
      <c r="C52">
        <f t="shared" si="2"/>
        <v>1.3132616875182228</v>
      </c>
    </row>
    <row r="53" spans="2:3">
      <c r="B53">
        <v>2</v>
      </c>
      <c r="C53">
        <f t="shared" si="2"/>
        <v>2.1269280110429727</v>
      </c>
    </row>
    <row r="54" spans="2:3">
      <c r="B54">
        <f t="shared" ref="B54" si="5">-10</f>
        <v>-10</v>
      </c>
      <c r="C54">
        <f t="shared" si="2"/>
        <v>4.5398899216870535E-5</v>
      </c>
    </row>
    <row r="55" spans="2:3">
      <c r="B55">
        <v>3</v>
      </c>
      <c r="C55">
        <f t="shared" si="2"/>
        <v>3.0485873515737421</v>
      </c>
    </row>
    <row r="56" spans="2:3">
      <c r="B56">
        <v>4</v>
      </c>
      <c r="C56">
        <f t="shared" si="2"/>
        <v>4.0181499279178094</v>
      </c>
    </row>
    <row r="57" spans="2:3">
      <c r="B57">
        <v>5</v>
      </c>
      <c r="C57">
        <f t="shared" si="2"/>
        <v>5.0067153484891183</v>
      </c>
    </row>
    <row r="58" spans="2:3">
      <c r="B58">
        <v>6</v>
      </c>
      <c r="C58">
        <f t="shared" si="2"/>
        <v>6.0024756851377301</v>
      </c>
    </row>
    <row r="59" spans="2:3">
      <c r="B59">
        <f t="shared" ref="B59" si="6">-10</f>
        <v>-10</v>
      </c>
      <c r="C59">
        <f t="shared" si="2"/>
        <v>4.5398899216870535E-5</v>
      </c>
    </row>
    <row r="60" spans="2:3">
      <c r="B60">
        <v>7</v>
      </c>
      <c r="C60">
        <f t="shared" si="2"/>
        <v>7.0009114664537737</v>
      </c>
    </row>
    <row r="61" spans="2:3">
      <c r="B61">
        <v>8</v>
      </c>
      <c r="C61">
        <f t="shared" si="2"/>
        <v>8.000335406372896</v>
      </c>
    </row>
    <row r="62" spans="2:3">
      <c r="B62">
        <v>9</v>
      </c>
      <c r="C62">
        <f t="shared" si="2"/>
        <v>9.0001234021897236</v>
      </c>
    </row>
    <row r="63" spans="2:3">
      <c r="B63">
        <v>10</v>
      </c>
      <c r="C63">
        <f t="shared" si="2"/>
        <v>10.000045398899218</v>
      </c>
    </row>
    <row r="66" spans="2:13" s="28" customFormat="1">
      <c r="B66" s="28" t="s">
        <v>266</v>
      </c>
    </row>
    <row r="67" spans="2:13">
      <c r="H67" t="s">
        <v>272</v>
      </c>
      <c r="I67" t="s">
        <v>273</v>
      </c>
      <c r="J67" t="s">
        <v>274</v>
      </c>
    </row>
    <row r="68" spans="2:13">
      <c r="B68" s="159" t="s">
        <v>267</v>
      </c>
      <c r="C68" s="144" t="s">
        <v>268</v>
      </c>
      <c r="D68" s="145" t="s">
        <v>270</v>
      </c>
      <c r="H68">
        <v>0.7</v>
      </c>
      <c r="I68">
        <v>0.2</v>
      </c>
      <c r="J68">
        <v>0.1</v>
      </c>
    </row>
    <row r="69" spans="2:13">
      <c r="B69" s="159"/>
      <c r="C69" t="s">
        <v>269</v>
      </c>
      <c r="D69" s="107" t="s">
        <v>271</v>
      </c>
      <c r="H69" s="144">
        <v>0.7</v>
      </c>
      <c r="I69" s="144">
        <v>0.2</v>
      </c>
      <c r="J69" s="144">
        <v>0.1</v>
      </c>
    </row>
    <row r="70" spans="2:13">
      <c r="B70" s="146" t="s">
        <v>279</v>
      </c>
      <c r="H70">
        <f>0.3</f>
        <v>0.3</v>
      </c>
      <c r="I70">
        <v>0.8</v>
      </c>
      <c r="J70">
        <v>0.9</v>
      </c>
    </row>
    <row r="71" spans="2:13">
      <c r="B71" t="s">
        <v>275</v>
      </c>
      <c r="G71" t="s">
        <v>276</v>
      </c>
      <c r="H71">
        <f>LOG(H69/H70)</f>
        <v>0.36797678529459443</v>
      </c>
      <c r="I71">
        <f t="shared" ref="I71:J71" si="7">LOG(I69/I70)</f>
        <v>-0.6020599913279624</v>
      </c>
      <c r="J71">
        <f t="shared" si="7"/>
        <v>-0.95424250943932487</v>
      </c>
      <c r="M71" t="s">
        <v>277</v>
      </c>
    </row>
    <row r="73" spans="2:13">
      <c r="B73" t="s">
        <v>278</v>
      </c>
      <c r="H73">
        <f>1/(1+EXP(-H71))</f>
        <v>0.59097000811815192</v>
      </c>
      <c r="I73">
        <f t="shared" ref="I73:J73" si="8">1/(1+EXP(-I71))</f>
        <v>0.35387254175900806</v>
      </c>
      <c r="J73">
        <f t="shared" si="8"/>
        <v>0.27803241996025485</v>
      </c>
      <c r="L73">
        <f>SUM(H73:J73)</f>
        <v>1.2228749698374148</v>
      </c>
    </row>
    <row r="76" spans="2:13">
      <c r="B76" t="s">
        <v>280</v>
      </c>
      <c r="E76" t="s">
        <v>281</v>
      </c>
    </row>
    <row r="77" spans="2:13">
      <c r="H77">
        <f>EXP(H71)</f>
        <v>1.4448084977809128</v>
      </c>
      <c r="I77">
        <f t="shared" ref="I77:J77" si="9">EXP(I71)</f>
        <v>0.54768225254253322</v>
      </c>
      <c r="J77">
        <f t="shared" si="9"/>
        <v>0.38510374654904711</v>
      </c>
    </row>
    <row r="79" spans="2:13">
      <c r="G79" t="s">
        <v>282</v>
      </c>
      <c r="H79">
        <f>SUM(H77:J77)</f>
        <v>2.3775944968724931</v>
      </c>
    </row>
    <row r="81" spans="7:12">
      <c r="G81" t="s">
        <v>283</v>
      </c>
    </row>
    <row r="82" spans="7:12">
      <c r="H82">
        <f>H77/$H$79</f>
        <v>0.60767658222687915</v>
      </c>
      <c r="I82">
        <f t="shared" ref="I82:J82" si="10">I77/$H$79</f>
        <v>0.23035141327209449</v>
      </c>
      <c r="J82">
        <f t="shared" si="10"/>
        <v>0.16197200450102642</v>
      </c>
      <c r="L82">
        <f>SUM(H82:J82)</f>
        <v>1</v>
      </c>
    </row>
  </sheetData>
  <mergeCells count="1">
    <mergeCell ref="B68:B6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33BF-8026-494A-9973-7DA17E946863}">
  <dimension ref="B2:U51"/>
  <sheetViews>
    <sheetView topLeftCell="A10" zoomScaleNormal="100" workbookViewId="0">
      <selection activeCell="G7" sqref="G7"/>
    </sheetView>
  </sheetViews>
  <sheetFormatPr defaultRowHeight="16.5"/>
  <cols>
    <col min="4" max="4" width="10.125" customWidth="1"/>
  </cols>
  <sheetData>
    <row r="2" spans="2:21" s="28" customFormat="1">
      <c r="B2" s="28" t="s">
        <v>289</v>
      </c>
    </row>
    <row r="3" spans="2:21">
      <c r="E3" s="148" t="s">
        <v>284</v>
      </c>
    </row>
    <row r="4" spans="2:21">
      <c r="B4" t="s">
        <v>291</v>
      </c>
      <c r="E4" s="148" t="s">
        <v>285</v>
      </c>
      <c r="Q4">
        <v>1</v>
      </c>
      <c r="S4" t="s">
        <v>297</v>
      </c>
    </row>
    <row r="5" spans="2:21">
      <c r="E5" s="148" t="s">
        <v>286</v>
      </c>
      <c r="Q5">
        <v>2</v>
      </c>
      <c r="S5" t="s">
        <v>296</v>
      </c>
    </row>
    <row r="6" spans="2:21">
      <c r="E6" s="148" t="s">
        <v>287</v>
      </c>
      <c r="Q6" t="s">
        <v>295</v>
      </c>
    </row>
    <row r="7" spans="2:21">
      <c r="E7" s="148" t="s">
        <v>309</v>
      </c>
      <c r="U7" t="s">
        <v>298</v>
      </c>
    </row>
    <row r="8" spans="2:21">
      <c r="E8" s="148" t="s">
        <v>288</v>
      </c>
    </row>
    <row r="12" spans="2:21">
      <c r="D12" t="s">
        <v>290</v>
      </c>
      <c r="H12" t="s">
        <v>299</v>
      </c>
    </row>
    <row r="13" spans="2:21">
      <c r="D13" t="s">
        <v>292</v>
      </c>
      <c r="E13">
        <f>4*12+12</f>
        <v>60</v>
      </c>
      <c r="H13">
        <f>191*1+1</f>
        <v>192</v>
      </c>
    </row>
    <row r="14" spans="2:21">
      <c r="D14" t="s">
        <v>293</v>
      </c>
      <c r="E14">
        <f>12*8+8</f>
        <v>104</v>
      </c>
      <c r="H14">
        <f>191*1+1</f>
        <v>192</v>
      </c>
    </row>
    <row r="15" spans="2:21">
      <c r="D15" t="s">
        <v>294</v>
      </c>
      <c r="E15">
        <f>8*3+3</f>
        <v>27</v>
      </c>
    </row>
    <row r="17" spans="4:13">
      <c r="D17" t="s">
        <v>91</v>
      </c>
      <c r="E17">
        <f>SUM(E13:E15)</f>
        <v>191</v>
      </c>
      <c r="H17">
        <f>SUM(H13:H14)</f>
        <v>384</v>
      </c>
    </row>
    <row r="19" spans="4:13">
      <c r="M19" t="s">
        <v>300</v>
      </c>
    </row>
    <row r="20" spans="4:13">
      <c r="M20">
        <f>E17+H17</f>
        <v>575</v>
      </c>
    </row>
    <row r="45" spans="4:13">
      <c r="E45" t="s">
        <v>301</v>
      </c>
      <c r="L45" t="s">
        <v>301</v>
      </c>
    </row>
    <row r="46" spans="4:13">
      <c r="D46" t="s">
        <v>302</v>
      </c>
      <c r="E46" s="107" t="s">
        <v>11</v>
      </c>
      <c r="F46" t="s">
        <v>303</v>
      </c>
      <c r="K46" t="s">
        <v>302</v>
      </c>
      <c r="L46" s="107" t="s">
        <v>11</v>
      </c>
      <c r="M46" t="s">
        <v>303</v>
      </c>
    </row>
    <row r="47" spans="4:13">
      <c r="D47" t="s">
        <v>306</v>
      </c>
      <c r="E47" s="107" t="s">
        <v>11</v>
      </c>
      <c r="F47" t="s">
        <v>303</v>
      </c>
      <c r="K47" t="s">
        <v>305</v>
      </c>
      <c r="L47" s="107" t="s">
        <v>11</v>
      </c>
      <c r="M47" t="s">
        <v>306</v>
      </c>
    </row>
    <row r="49" spans="3:13">
      <c r="D49">
        <v>4</v>
      </c>
      <c r="E49" s="107" t="s">
        <v>11</v>
      </c>
      <c r="F49">
        <v>12</v>
      </c>
      <c r="K49">
        <v>12</v>
      </c>
      <c r="L49" s="107" t="s">
        <v>11</v>
      </c>
      <c r="M49">
        <v>8</v>
      </c>
    </row>
    <row r="50" spans="3:13">
      <c r="C50" s="144" t="s">
        <v>304</v>
      </c>
      <c r="D50" s="144">
        <v>1</v>
      </c>
      <c r="E50" s="145" t="s">
        <v>11</v>
      </c>
      <c r="F50" s="144">
        <v>12</v>
      </c>
      <c r="J50" s="144" t="s">
        <v>304</v>
      </c>
      <c r="K50" s="144">
        <v>1</v>
      </c>
      <c r="L50" s="145" t="s">
        <v>11</v>
      </c>
      <c r="M50" s="144">
        <v>8</v>
      </c>
    </row>
    <row r="51" spans="3:13">
      <c r="D51" t="s">
        <v>307</v>
      </c>
      <c r="F51">
        <v>60</v>
      </c>
      <c r="K51" t="s">
        <v>308</v>
      </c>
      <c r="M51">
        <v>104</v>
      </c>
    </row>
  </sheetData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58B-0F3D-4088-AD20-14E1EF7635A2}">
  <dimension ref="A2:U29"/>
  <sheetViews>
    <sheetView workbookViewId="0">
      <selection activeCell="L27" sqref="L27"/>
    </sheetView>
  </sheetViews>
  <sheetFormatPr defaultRowHeight="16.5"/>
  <sheetData>
    <row r="2" spans="1:15" s="28" customFormat="1">
      <c r="B2" s="28" t="s">
        <v>310</v>
      </c>
      <c r="O2" s="28" t="s">
        <v>317</v>
      </c>
    </row>
    <row r="3" spans="1:15">
      <c r="B3" t="s">
        <v>312</v>
      </c>
      <c r="I3" t="s">
        <v>312</v>
      </c>
    </row>
    <row r="4" spans="1:15">
      <c r="B4" t="s">
        <v>311</v>
      </c>
      <c r="C4">
        <v>60000</v>
      </c>
      <c r="D4">
        <v>28</v>
      </c>
      <c r="E4">
        <v>28</v>
      </c>
      <c r="I4" t="s">
        <v>311</v>
      </c>
      <c r="J4">
        <v>60000</v>
      </c>
      <c r="K4">
        <f>28*28</f>
        <v>784</v>
      </c>
    </row>
    <row r="5" spans="1:15">
      <c r="B5" t="s">
        <v>164</v>
      </c>
      <c r="D5">
        <v>255</v>
      </c>
      <c r="E5">
        <v>255</v>
      </c>
      <c r="I5" t="s">
        <v>164</v>
      </c>
      <c r="K5">
        <v>255</v>
      </c>
    </row>
    <row r="6" spans="1:15">
      <c r="B6" t="s">
        <v>163</v>
      </c>
      <c r="D6">
        <v>0</v>
      </c>
      <c r="E6">
        <v>0</v>
      </c>
      <c r="G6" t="s">
        <v>315</v>
      </c>
      <c r="I6" t="s">
        <v>163</v>
      </c>
      <c r="K6">
        <v>0</v>
      </c>
    </row>
    <row r="7" spans="1:15">
      <c r="A7" t="s">
        <v>72</v>
      </c>
    </row>
    <row r="8" spans="1:15">
      <c r="B8" t="s">
        <v>313</v>
      </c>
      <c r="I8" t="s">
        <v>313</v>
      </c>
    </row>
    <row r="9" spans="1:15">
      <c r="B9" t="s">
        <v>311</v>
      </c>
      <c r="C9">
        <v>10000</v>
      </c>
      <c r="D9">
        <v>28</v>
      </c>
      <c r="E9">
        <v>28</v>
      </c>
      <c r="I9" t="s">
        <v>311</v>
      </c>
      <c r="J9">
        <v>10000</v>
      </c>
      <c r="K9">
        <f>28*28</f>
        <v>784</v>
      </c>
    </row>
    <row r="10" spans="1:15">
      <c r="B10" t="s">
        <v>164</v>
      </c>
      <c r="D10">
        <v>255</v>
      </c>
      <c r="E10">
        <v>255</v>
      </c>
      <c r="I10" t="s">
        <v>164</v>
      </c>
      <c r="K10">
        <v>255</v>
      </c>
    </row>
    <row r="11" spans="1:15">
      <c r="B11" t="s">
        <v>163</v>
      </c>
      <c r="D11">
        <v>0</v>
      </c>
      <c r="E11">
        <v>0</v>
      </c>
      <c r="I11" t="s">
        <v>163</v>
      </c>
      <c r="K11">
        <v>0</v>
      </c>
    </row>
    <row r="12" spans="1:15" s="147" customFormat="1"/>
    <row r="13" spans="1:15">
      <c r="B13" t="s">
        <v>312</v>
      </c>
      <c r="I13" t="s">
        <v>312</v>
      </c>
    </row>
    <row r="14" spans="1:15">
      <c r="B14" t="s">
        <v>311</v>
      </c>
      <c r="C14">
        <v>60000</v>
      </c>
      <c r="D14">
        <v>1</v>
      </c>
      <c r="I14" t="s">
        <v>311</v>
      </c>
      <c r="J14">
        <v>60000</v>
      </c>
      <c r="K14">
        <v>10</v>
      </c>
    </row>
    <row r="15" spans="1:15">
      <c r="B15" t="s">
        <v>164</v>
      </c>
      <c r="D15">
        <v>9</v>
      </c>
      <c r="I15" t="s">
        <v>164</v>
      </c>
      <c r="K15">
        <v>1</v>
      </c>
    </row>
    <row r="16" spans="1:15">
      <c r="B16" t="s">
        <v>163</v>
      </c>
      <c r="D16">
        <v>0</v>
      </c>
      <c r="F16" t="s">
        <v>314</v>
      </c>
      <c r="I16" t="s">
        <v>163</v>
      </c>
      <c r="K16">
        <v>0</v>
      </c>
    </row>
    <row r="17" spans="1:21">
      <c r="A17" t="s">
        <v>260</v>
      </c>
    </row>
    <row r="18" spans="1:21">
      <c r="B18" t="s">
        <v>313</v>
      </c>
      <c r="I18" t="s">
        <v>313</v>
      </c>
    </row>
    <row r="19" spans="1:21">
      <c r="B19" t="s">
        <v>311</v>
      </c>
      <c r="C19">
        <v>10000</v>
      </c>
      <c r="D19">
        <v>1</v>
      </c>
      <c r="I19" t="s">
        <v>311</v>
      </c>
      <c r="J19">
        <v>10000</v>
      </c>
      <c r="K19">
        <v>10</v>
      </c>
    </row>
    <row r="20" spans="1:21">
      <c r="B20" t="s">
        <v>164</v>
      </c>
      <c r="D20">
        <v>9</v>
      </c>
      <c r="I20" t="s">
        <v>164</v>
      </c>
      <c r="K20">
        <v>1</v>
      </c>
    </row>
    <row r="21" spans="1:21">
      <c r="B21" t="s">
        <v>163</v>
      </c>
      <c r="D21">
        <v>0</v>
      </c>
      <c r="I21" t="s">
        <v>163</v>
      </c>
      <c r="K21">
        <v>0</v>
      </c>
    </row>
    <row r="24" spans="1:21">
      <c r="M24" t="s">
        <v>316</v>
      </c>
    </row>
    <row r="29" spans="1:21">
      <c r="N29">
        <f>784*512+512</f>
        <v>401920</v>
      </c>
      <c r="R29">
        <f>512*10+10</f>
        <v>5130</v>
      </c>
      <c r="T29" t="s">
        <v>91</v>
      </c>
      <c r="U29">
        <f>N29+R29</f>
        <v>407050</v>
      </c>
    </row>
  </sheetData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86AC-5B2E-4AF2-9D14-D32B02B97C81}">
  <dimension ref="B2:BT68"/>
  <sheetViews>
    <sheetView topLeftCell="E1" zoomScale="40" zoomScaleNormal="40" workbookViewId="0">
      <selection activeCell="AV40" sqref="AV40"/>
    </sheetView>
  </sheetViews>
  <sheetFormatPr defaultRowHeight="16.5"/>
  <cols>
    <col min="1" max="1" width="9" style="149"/>
    <col min="2" max="29" width="5.625" style="149" customWidth="1"/>
    <col min="30" max="39" width="9" style="149"/>
    <col min="40" max="40" width="11.125" style="149" bestFit="1" customWidth="1"/>
    <col min="41" max="41" width="11.375" style="149" bestFit="1" customWidth="1"/>
    <col min="42" max="47" width="9" style="149"/>
    <col min="48" max="48" width="13.25" style="149" bestFit="1" customWidth="1"/>
    <col min="49" max="60" width="9" style="149"/>
    <col min="61" max="61" width="11.125" style="149" bestFit="1" customWidth="1"/>
    <col min="62" max="66" width="9" style="149"/>
    <col min="67" max="67" width="18.25" style="149" bestFit="1" customWidth="1"/>
    <col min="68" max="71" width="9" style="149"/>
    <col min="72" max="72" width="18.25" style="149" bestFit="1" customWidth="1"/>
    <col min="73" max="16384" width="9" style="149"/>
  </cols>
  <sheetData>
    <row r="2" spans="2:47"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</row>
    <row r="3" spans="2:47"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J3" s="155"/>
      <c r="AK3" s="155"/>
      <c r="AL3" s="155"/>
    </row>
    <row r="4" spans="2:47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J4" s="155"/>
      <c r="AK4" s="155"/>
      <c r="AL4" s="155"/>
    </row>
    <row r="5" spans="2:47"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>
        <v>255</v>
      </c>
      <c r="M5" s="150">
        <v>255</v>
      </c>
      <c r="N5" s="150">
        <v>255</v>
      </c>
      <c r="O5" s="150">
        <v>255</v>
      </c>
      <c r="P5" s="150">
        <v>124</v>
      </c>
      <c r="Q5" s="151">
        <v>255</v>
      </c>
      <c r="R5" s="151">
        <v>255</v>
      </c>
      <c r="S5" s="151">
        <v>255</v>
      </c>
      <c r="T5" s="151">
        <v>255</v>
      </c>
      <c r="U5" s="151">
        <v>255</v>
      </c>
      <c r="V5" s="151"/>
      <c r="W5" s="151"/>
      <c r="X5" s="151"/>
      <c r="Y5" s="151"/>
      <c r="Z5" s="151"/>
      <c r="AA5" s="151"/>
      <c r="AB5" s="151"/>
      <c r="AC5" s="151"/>
      <c r="AJ5" s="155"/>
      <c r="AK5" s="155"/>
      <c r="AL5" s="155"/>
    </row>
    <row r="6" spans="2:47" ht="26.25"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>
        <v>255</v>
      </c>
      <c r="M6" s="150">
        <v>255</v>
      </c>
      <c r="N6" s="150">
        <v>124</v>
      </c>
      <c r="O6" s="150">
        <v>255</v>
      </c>
      <c r="P6" s="150">
        <v>255</v>
      </c>
      <c r="Q6" s="151">
        <v>255</v>
      </c>
      <c r="R6" s="151">
        <v>255</v>
      </c>
      <c r="S6" s="151">
        <v>255</v>
      </c>
      <c r="T6" s="151">
        <v>255</v>
      </c>
      <c r="U6" s="151">
        <v>255</v>
      </c>
      <c r="V6" s="151"/>
      <c r="W6" s="151"/>
      <c r="X6" s="151"/>
      <c r="Y6" s="151"/>
      <c r="Z6" s="151"/>
      <c r="AA6" s="151"/>
      <c r="AB6" s="151"/>
      <c r="AC6" s="151"/>
      <c r="AJ6" s="152" t="s">
        <v>319</v>
      </c>
    </row>
    <row r="7" spans="2:47"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>
        <v>255</v>
      </c>
      <c r="M7" s="150">
        <v>124</v>
      </c>
      <c r="N7" s="150"/>
      <c r="O7" s="150"/>
      <c r="P7" s="150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S7" s="155"/>
      <c r="AT7" s="155"/>
      <c r="AU7" s="155"/>
    </row>
    <row r="8" spans="2:47"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>
        <v>255</v>
      </c>
      <c r="M8" s="150">
        <v>255</v>
      </c>
      <c r="N8" s="150"/>
      <c r="O8" s="150"/>
      <c r="P8" s="150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S8" s="155"/>
      <c r="AT8" s="155"/>
      <c r="AU8" s="155"/>
    </row>
    <row r="9" spans="2:47"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>
        <v>124</v>
      </c>
      <c r="M9" s="150">
        <v>255</v>
      </c>
      <c r="N9" s="150"/>
      <c r="O9" s="150"/>
      <c r="P9" s="150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S9" s="155"/>
      <c r="AT9" s="155"/>
      <c r="AU9" s="155"/>
    </row>
    <row r="10" spans="2:47" ht="26.25"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>
        <v>124</v>
      </c>
      <c r="M10" s="150">
        <v>255</v>
      </c>
      <c r="N10" s="150"/>
      <c r="O10" s="150"/>
      <c r="P10" s="150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T10" s="152" t="s">
        <v>319</v>
      </c>
    </row>
    <row r="11" spans="2:47"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>
        <v>124</v>
      </c>
      <c r="M11" s="150">
        <v>255</v>
      </c>
      <c r="N11" s="150"/>
      <c r="O11" s="150"/>
      <c r="P11" s="150"/>
      <c r="Q11" s="151">
        <v>255</v>
      </c>
      <c r="R11" s="151">
        <v>255</v>
      </c>
      <c r="S11" s="151">
        <v>255</v>
      </c>
      <c r="T11" s="151">
        <v>255</v>
      </c>
      <c r="U11" s="151"/>
      <c r="V11" s="151"/>
      <c r="W11" s="151"/>
      <c r="X11" s="151"/>
      <c r="Y11" s="151"/>
      <c r="Z11" s="151"/>
      <c r="AA11" s="151"/>
      <c r="AB11" s="151"/>
      <c r="AC11" s="151"/>
    </row>
    <row r="12" spans="2:47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>
        <v>124</v>
      </c>
      <c r="M12" s="150">
        <v>255</v>
      </c>
      <c r="N12" s="150"/>
      <c r="O12" s="150"/>
      <c r="P12" s="150">
        <v>255</v>
      </c>
      <c r="Q12" s="151">
        <v>124</v>
      </c>
      <c r="R12" s="151">
        <v>255</v>
      </c>
      <c r="S12" s="151">
        <v>255</v>
      </c>
      <c r="T12" s="151">
        <v>124</v>
      </c>
      <c r="U12" s="151">
        <v>255</v>
      </c>
      <c r="V12" s="151"/>
      <c r="W12" s="151"/>
      <c r="X12" s="151"/>
      <c r="Y12" s="151"/>
      <c r="Z12" s="151"/>
      <c r="AA12" s="151"/>
      <c r="AB12" s="151"/>
      <c r="AC12" s="151"/>
    </row>
    <row r="13" spans="2:47"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>
        <v>255</v>
      </c>
      <c r="M13" s="150">
        <v>124</v>
      </c>
      <c r="N13" s="150">
        <v>255</v>
      </c>
      <c r="O13" s="150">
        <v>255</v>
      </c>
      <c r="P13" s="150">
        <v>255</v>
      </c>
      <c r="Q13" s="151"/>
      <c r="R13" s="151"/>
      <c r="S13" s="151">
        <v>255</v>
      </c>
      <c r="T13" s="151">
        <v>255</v>
      </c>
      <c r="U13" s="151">
        <v>255</v>
      </c>
      <c r="V13" s="151"/>
      <c r="W13" s="151"/>
      <c r="X13" s="151"/>
      <c r="Y13" s="151"/>
      <c r="Z13" s="151"/>
      <c r="AA13" s="151"/>
      <c r="AB13" s="151"/>
      <c r="AC13" s="151"/>
    </row>
    <row r="14" spans="2:47"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>
        <v>255</v>
      </c>
      <c r="M14" s="150">
        <v>255</v>
      </c>
      <c r="N14" s="150">
        <v>255</v>
      </c>
      <c r="O14" s="150">
        <v>255</v>
      </c>
      <c r="P14" s="150"/>
      <c r="Q14" s="151"/>
      <c r="R14" s="151"/>
      <c r="S14" s="151">
        <v>255</v>
      </c>
      <c r="T14" s="151">
        <v>124</v>
      </c>
      <c r="U14" s="151">
        <v>255</v>
      </c>
      <c r="V14" s="151">
        <v>255</v>
      </c>
      <c r="W14" s="151"/>
      <c r="X14" s="151"/>
      <c r="Y14" s="151"/>
      <c r="Z14" s="151"/>
      <c r="AA14" s="151"/>
      <c r="AB14" s="151"/>
      <c r="AC14" s="151"/>
    </row>
    <row r="15" spans="2:47"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  <c r="R15" s="151"/>
      <c r="S15" s="151"/>
      <c r="T15" s="151">
        <v>255</v>
      </c>
      <c r="U15" s="151">
        <v>255</v>
      </c>
      <c r="V15" s="151">
        <v>124</v>
      </c>
      <c r="W15" s="151"/>
      <c r="X15" s="151"/>
      <c r="Y15" s="151"/>
      <c r="Z15" s="151"/>
      <c r="AA15" s="151"/>
      <c r="AB15" s="151"/>
      <c r="AC15" s="151"/>
    </row>
    <row r="16" spans="2:47"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  <c r="R16" s="151"/>
      <c r="S16" s="151"/>
      <c r="T16" s="151">
        <v>255</v>
      </c>
      <c r="U16" s="151">
        <v>124</v>
      </c>
      <c r="V16" s="151">
        <v>255</v>
      </c>
      <c r="W16" s="151"/>
      <c r="X16" s="151"/>
      <c r="Y16" s="151"/>
      <c r="Z16" s="151"/>
      <c r="AA16" s="151"/>
      <c r="AB16" s="151"/>
      <c r="AC16" s="151"/>
    </row>
    <row r="17" spans="2:29"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1"/>
      <c r="R17" s="151"/>
      <c r="S17" s="151"/>
      <c r="T17" s="151">
        <v>255</v>
      </c>
      <c r="U17" s="151">
        <v>255</v>
      </c>
      <c r="V17" s="151">
        <v>255</v>
      </c>
      <c r="W17" s="151"/>
      <c r="X17" s="151"/>
      <c r="Y17" s="151"/>
      <c r="Z17" s="151"/>
      <c r="AA17" s="151"/>
      <c r="AB17" s="151"/>
      <c r="AC17" s="151"/>
    </row>
    <row r="18" spans="2:29"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1"/>
      <c r="R18" s="151"/>
      <c r="S18" s="151">
        <v>255</v>
      </c>
      <c r="T18" s="151">
        <v>255</v>
      </c>
      <c r="U18" s="151">
        <v>124</v>
      </c>
      <c r="V18" s="151">
        <v>255</v>
      </c>
      <c r="W18" s="151"/>
      <c r="X18" s="151"/>
      <c r="Y18" s="151"/>
      <c r="Z18" s="151"/>
      <c r="AA18" s="151"/>
      <c r="AB18" s="151"/>
      <c r="AC18" s="151"/>
    </row>
    <row r="19" spans="2:29"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1">
        <v>255</v>
      </c>
      <c r="R19" s="151"/>
      <c r="S19" s="151">
        <v>255</v>
      </c>
      <c r="T19" s="151">
        <v>255</v>
      </c>
      <c r="U19" s="151">
        <v>255</v>
      </c>
      <c r="V19" s="151">
        <v>255</v>
      </c>
      <c r="W19" s="151"/>
      <c r="X19" s="151"/>
      <c r="Y19" s="151"/>
      <c r="Z19" s="151"/>
      <c r="AA19" s="151"/>
      <c r="AB19" s="151"/>
      <c r="AC19" s="151"/>
    </row>
    <row r="20" spans="2:29"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>
        <v>255</v>
      </c>
      <c r="O20" s="150">
        <v>255</v>
      </c>
      <c r="P20" s="150">
        <v>255</v>
      </c>
      <c r="Q20" s="151">
        <v>255</v>
      </c>
      <c r="R20" s="151">
        <v>255</v>
      </c>
      <c r="S20" s="151">
        <v>124</v>
      </c>
      <c r="T20" s="151">
        <v>255</v>
      </c>
      <c r="U20" s="151">
        <v>124</v>
      </c>
      <c r="V20" s="151"/>
      <c r="W20" s="151"/>
      <c r="X20" s="151"/>
      <c r="Y20" s="151"/>
      <c r="Z20" s="151"/>
      <c r="AA20" s="151"/>
      <c r="AB20" s="151"/>
      <c r="AC20" s="151"/>
    </row>
    <row r="21" spans="2:29"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>
        <v>255</v>
      </c>
      <c r="N21" s="150">
        <v>255</v>
      </c>
      <c r="O21" s="150">
        <v>124</v>
      </c>
      <c r="P21" s="150">
        <v>255</v>
      </c>
      <c r="Q21" s="151">
        <v>124</v>
      </c>
      <c r="R21" s="151">
        <v>124</v>
      </c>
      <c r="S21" s="151">
        <v>255</v>
      </c>
      <c r="T21" s="151">
        <v>255</v>
      </c>
      <c r="U21" s="151">
        <v>255</v>
      </c>
      <c r="V21" s="151"/>
      <c r="W21" s="151"/>
      <c r="X21" s="151"/>
      <c r="Y21" s="151"/>
      <c r="Z21" s="151"/>
      <c r="AA21" s="151"/>
      <c r="AB21" s="151"/>
      <c r="AC21" s="151"/>
    </row>
    <row r="22" spans="2:29"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>
        <v>255</v>
      </c>
      <c r="N22" s="150">
        <v>255</v>
      </c>
      <c r="O22" s="150">
        <v>124</v>
      </c>
      <c r="P22" s="150">
        <v>255</v>
      </c>
      <c r="Q22" s="151">
        <v>255</v>
      </c>
      <c r="R22" s="151">
        <v>255</v>
      </c>
      <c r="S22" s="151">
        <v>255</v>
      </c>
      <c r="T22" s="151">
        <v>255</v>
      </c>
      <c r="U22" s="151"/>
      <c r="V22" s="151"/>
      <c r="W22" s="151"/>
      <c r="X22" s="151"/>
      <c r="Y22" s="151"/>
      <c r="Z22" s="151"/>
      <c r="AA22" s="151"/>
      <c r="AB22" s="151"/>
      <c r="AC22" s="151"/>
    </row>
    <row r="23" spans="2:29"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>
        <v>255</v>
      </c>
      <c r="N23" s="150">
        <v>255</v>
      </c>
      <c r="O23" s="150">
        <v>255</v>
      </c>
      <c r="P23" s="150">
        <v>255</v>
      </c>
      <c r="Q23" s="151">
        <v>255</v>
      </c>
      <c r="R23" s="151">
        <v>255</v>
      </c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</row>
    <row r="24" spans="2:29"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</row>
    <row r="25" spans="2:29"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</row>
    <row r="26" spans="2:29"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</row>
    <row r="27" spans="2:29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</row>
    <row r="28" spans="2:29"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</row>
    <row r="29" spans="2:29"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</row>
    <row r="35" spans="58:72" ht="31.5">
      <c r="BT35" s="154">
        <v>10</v>
      </c>
    </row>
    <row r="38" spans="58:72" ht="31.5">
      <c r="BF38" s="154" t="s">
        <v>318</v>
      </c>
      <c r="BG38" s="154"/>
      <c r="BH38" s="154"/>
      <c r="BI38" s="154">
        <f>12*12*64</f>
        <v>9216</v>
      </c>
    </row>
    <row r="40" spans="58:72" ht="31.5">
      <c r="BT40" s="154">
        <f>BM44*BT35+BT35</f>
        <v>1290</v>
      </c>
    </row>
    <row r="44" spans="58:72" ht="31.5">
      <c r="BM44" s="154">
        <v>128</v>
      </c>
    </row>
    <row r="48" spans="58:72" ht="39">
      <c r="BL48" s="158" t="s">
        <v>323</v>
      </c>
      <c r="BO48" s="154">
        <f>BI38*BM44</f>
        <v>1179648</v>
      </c>
    </row>
    <row r="51" spans="33:72" ht="31.5">
      <c r="BQ51" s="154" t="s">
        <v>322</v>
      </c>
      <c r="BR51" s="154"/>
      <c r="BS51" s="154"/>
      <c r="BT51" s="154">
        <f>BM44+BO48</f>
        <v>1179776</v>
      </c>
    </row>
    <row r="62" spans="33:72" ht="31.5">
      <c r="AG62" s="154">
        <v>32</v>
      </c>
      <c r="AJ62" s="157" t="s">
        <v>320</v>
      </c>
      <c r="AR62" s="154">
        <v>64</v>
      </c>
    </row>
    <row r="63" spans="33:72" ht="31.5">
      <c r="AJ63" s="153" t="s">
        <v>321</v>
      </c>
      <c r="AM63" s="154">
        <f>AG62 * ((3*3*1) )</f>
        <v>288</v>
      </c>
      <c r="AS63" s="154" t="s">
        <v>321</v>
      </c>
      <c r="AT63" s="156"/>
      <c r="AU63" s="156"/>
      <c r="AV63" s="154">
        <f>AM63*AR62</f>
        <v>18432</v>
      </c>
    </row>
    <row r="64" spans="33:72" ht="31.5">
      <c r="AJ64" s="153" t="s">
        <v>322</v>
      </c>
      <c r="AM64" s="154">
        <f>288+AG62</f>
        <v>320</v>
      </c>
      <c r="AS64" s="153" t="s">
        <v>322</v>
      </c>
      <c r="AV64" s="154">
        <f>AR62+AV63</f>
        <v>18496</v>
      </c>
    </row>
    <row r="68" spans="40:41" ht="31.5">
      <c r="AN68" s="153"/>
      <c r="AO68" s="153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26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27"/>
    </row>
    <row r="9" spans="1:5">
      <c r="A9" s="27"/>
    </row>
    <row r="10" spans="1:5">
      <c r="A10" s="2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26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  <vt:lpstr>데이터분석기초_정규화표준화</vt:lpstr>
      <vt:lpstr>영상히스토그램</vt:lpstr>
      <vt:lpstr>정규분포</vt:lpstr>
      <vt:lpstr>영상처리</vt:lpstr>
      <vt:lpstr>Conv_합성곱</vt:lpstr>
      <vt:lpstr>3차원컨벌루션연산</vt:lpstr>
      <vt:lpstr>ML개념_회귀</vt:lpstr>
      <vt:lpstr>불순도_지니지수_엔트로피지수</vt:lpstr>
      <vt:lpstr>활성화함수</vt:lpstr>
      <vt:lpstr>모델설계1</vt:lpstr>
      <vt:lpstr>모델설계2</vt:lpstr>
      <vt:lpstr>모델설계3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2025-09-24T05:28:11Z</dcterms:modified>
</cp:coreProperties>
</file>