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evnull404/Desktop/CARSO TM T2 ST5/LUIS/"/>
    </mc:Choice>
  </mc:AlternateContent>
  <xr:revisionPtr revIDLastSave="0" documentId="13_ncr:1_{5AAC6898-8565-F44E-8910-0170821BAFB7}" xr6:coauthVersionLast="47" xr6:coauthVersionMax="47" xr10:uidLastSave="{00000000-0000-0000-0000-000000000000}"/>
  <bookViews>
    <workbookView xWindow="0" yWindow="500" windowWidth="28800" windowHeight="17500" xr2:uid="{1AE2491B-79CF-4B50-82CA-78F9DC36359F}"/>
  </bookViews>
  <sheets>
    <sheet name="2004" sheetId="1" r:id="rId1"/>
    <sheet name="2104" sheetId="2" r:id="rId2"/>
    <sheet name="2204" sheetId="4" r:id="rId3"/>
    <sheet name="2504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8" i="1" l="1"/>
  <c r="I10" i="5"/>
  <c r="M10" i="5" s="1"/>
  <c r="F10" i="5"/>
  <c r="N10" i="5" s="1"/>
  <c r="L10" i="5"/>
  <c r="M9" i="5"/>
  <c r="K9" i="5"/>
  <c r="I9" i="5"/>
  <c r="G9" i="5"/>
  <c r="C9" i="5" s="1"/>
  <c r="F9" i="5"/>
  <c r="N9" i="5" s="1"/>
  <c r="L9" i="5"/>
  <c r="L8" i="5"/>
  <c r="K8" i="5"/>
  <c r="J8" i="5"/>
  <c r="I8" i="5"/>
  <c r="M8" i="5" s="1"/>
  <c r="H8" i="5"/>
  <c r="G8" i="5"/>
  <c r="F8" i="5"/>
  <c r="N8" i="5" s="1"/>
  <c r="C8" i="5"/>
  <c r="N7" i="5"/>
  <c r="M7" i="5"/>
  <c r="L7" i="5"/>
  <c r="K7" i="5"/>
  <c r="J7" i="5"/>
  <c r="I7" i="5"/>
  <c r="H7" i="5"/>
  <c r="G7" i="5"/>
  <c r="C7" i="5"/>
  <c r="M6" i="5"/>
  <c r="L6" i="5"/>
  <c r="K6" i="5"/>
  <c r="I6" i="5"/>
  <c r="G6" i="5"/>
  <c r="F6" i="5"/>
  <c r="J6" i="5" s="1"/>
  <c r="H6" i="5"/>
  <c r="C6" i="5"/>
  <c r="N5" i="5"/>
  <c r="L5" i="5"/>
  <c r="K5" i="5"/>
  <c r="J5" i="5"/>
  <c r="I5" i="5"/>
  <c r="M5" i="5" s="1"/>
  <c r="H5" i="5"/>
  <c r="G5" i="5"/>
  <c r="C5" i="5" s="1"/>
  <c r="I10" i="4"/>
  <c r="M10" i="4" s="1"/>
  <c r="F10" i="4"/>
  <c r="N10" i="4" s="1"/>
  <c r="D10" i="4"/>
  <c r="H10" i="4" s="1"/>
  <c r="K9" i="4"/>
  <c r="J9" i="4"/>
  <c r="I9" i="4"/>
  <c r="M9" i="4" s="1"/>
  <c r="H9" i="4"/>
  <c r="G9" i="4"/>
  <c r="C9" i="4" s="1"/>
  <c r="F9" i="4"/>
  <c r="N9" i="4" s="1"/>
  <c r="D9" i="4"/>
  <c r="L9" i="4" s="1"/>
  <c r="M8" i="4"/>
  <c r="L8" i="4"/>
  <c r="K8" i="4"/>
  <c r="J8" i="4"/>
  <c r="I8" i="4"/>
  <c r="G8" i="4"/>
  <c r="F8" i="4"/>
  <c r="N8" i="4" s="1"/>
  <c r="D8" i="4"/>
  <c r="H8" i="4" s="1"/>
  <c r="C8" i="4"/>
  <c r="N7" i="4"/>
  <c r="M7" i="4"/>
  <c r="L7" i="4"/>
  <c r="K7" i="4"/>
  <c r="J7" i="4"/>
  <c r="I7" i="4"/>
  <c r="H7" i="4"/>
  <c r="G7" i="4"/>
  <c r="C7" i="4"/>
  <c r="K6" i="4"/>
  <c r="I6" i="4"/>
  <c r="M6" i="4" s="1"/>
  <c r="H6" i="4"/>
  <c r="G6" i="4"/>
  <c r="C6" i="4" s="1"/>
  <c r="F6" i="4"/>
  <c r="J6" i="4" s="1"/>
  <c r="D6" i="4"/>
  <c r="L6" i="4" s="1"/>
  <c r="N5" i="4"/>
  <c r="L5" i="4"/>
  <c r="K5" i="4"/>
  <c r="J5" i="4"/>
  <c r="I5" i="4"/>
  <c r="M5" i="4" s="1"/>
  <c r="H5" i="4"/>
  <c r="G5" i="4"/>
  <c r="C5" i="4"/>
  <c r="F10" i="2"/>
  <c r="F9" i="2"/>
  <c r="F8" i="2"/>
  <c r="F6" i="2"/>
  <c r="D8" i="2"/>
  <c r="D6" i="2"/>
  <c r="D9" i="2"/>
  <c r="D10" i="2"/>
  <c r="J5" i="2"/>
  <c r="H5" i="2"/>
  <c r="I10" i="2"/>
  <c r="M10" i="2" s="1"/>
  <c r="M9" i="2"/>
  <c r="K9" i="2"/>
  <c r="I9" i="2"/>
  <c r="G9" i="2"/>
  <c r="C9" i="2"/>
  <c r="K8" i="2"/>
  <c r="I8" i="2"/>
  <c r="M8" i="2" s="1"/>
  <c r="G8" i="2"/>
  <c r="C8" i="2"/>
  <c r="M7" i="2"/>
  <c r="K7" i="2"/>
  <c r="I7" i="2"/>
  <c r="G7" i="2"/>
  <c r="C7" i="2"/>
  <c r="K6" i="2"/>
  <c r="I6" i="2"/>
  <c r="M6" i="2" s="1"/>
  <c r="G6" i="2"/>
  <c r="C6" i="2" s="1"/>
  <c r="K5" i="2"/>
  <c r="I5" i="2"/>
  <c r="M5" i="2" s="1"/>
  <c r="G5" i="2"/>
  <c r="C5" i="2" s="1"/>
  <c r="H9" i="5" l="1"/>
  <c r="H10" i="5"/>
  <c r="N6" i="5"/>
  <c r="J9" i="5"/>
  <c r="J10" i="5"/>
  <c r="J10" i="4"/>
  <c r="L10" i="4"/>
  <c r="N6" i="4"/>
  <c r="H8" i="2"/>
  <c r="H9" i="2"/>
  <c r="N6" i="2"/>
  <c r="H10" i="2"/>
  <c r="C8" i="1"/>
  <c r="C9" i="1"/>
  <c r="C5" i="1"/>
  <c r="G6" i="1"/>
  <c r="C6" i="1" s="1"/>
  <c r="G7" i="1"/>
  <c r="C7" i="1" s="1"/>
  <c r="G8" i="1"/>
  <c r="G9" i="1"/>
  <c r="G5" i="1"/>
  <c r="K9" i="1"/>
  <c r="K8" i="1"/>
  <c r="K7" i="1"/>
  <c r="K5" i="1"/>
  <c r="K6" i="1"/>
  <c r="N5" i="1"/>
  <c r="N5" i="2" s="1"/>
  <c r="J10" i="1"/>
  <c r="J10" i="2" s="1"/>
  <c r="J9" i="1"/>
  <c r="J9" i="2" s="1"/>
  <c r="J8" i="1"/>
  <c r="J8" i="2" s="1"/>
  <c r="J7" i="1"/>
  <c r="J7" i="2" s="1"/>
  <c r="J6" i="1"/>
  <c r="J6" i="2" s="1"/>
  <c r="L10" i="1"/>
  <c r="L10" i="2" s="1"/>
  <c r="L6" i="1"/>
  <c r="L6" i="2" s="1"/>
  <c r="H10" i="1"/>
  <c r="N10" i="1" s="1"/>
  <c r="N10" i="2" s="1"/>
  <c r="H9" i="1"/>
  <c r="L9" i="1" s="1"/>
  <c r="L9" i="2" s="1"/>
  <c r="H8" i="1"/>
  <c r="L8" i="1" s="1"/>
  <c r="L8" i="2" s="1"/>
  <c r="H7" i="1"/>
  <c r="H6" i="1"/>
  <c r="N6" i="1" s="1"/>
  <c r="F10" i="1"/>
  <c r="F9" i="1"/>
  <c r="F8" i="1"/>
  <c r="F7" i="1"/>
  <c r="F6" i="1"/>
  <c r="D10" i="1"/>
  <c r="D9" i="1"/>
  <c r="D8" i="1"/>
  <c r="D7" i="1"/>
  <c r="D6" i="1"/>
  <c r="L7" i="1" l="1"/>
  <c r="L7" i="2" s="1"/>
  <c r="H7" i="2"/>
  <c r="H6" i="2"/>
  <c r="N7" i="1"/>
  <c r="N7" i="2" s="1"/>
  <c r="N8" i="1"/>
  <c r="N8" i="2" s="1"/>
  <c r="N9" i="1"/>
  <c r="N9" i="2" s="1"/>
  <c r="L5" i="1"/>
  <c r="L5" i="2" s="1"/>
  <c r="I10" i="1" l="1"/>
  <c r="M10" i="1" s="1"/>
  <c r="I6" i="1"/>
  <c r="M6" i="1" s="1"/>
  <c r="I7" i="1"/>
  <c r="M7" i="1" s="1"/>
  <c r="I8" i="1"/>
  <c r="I9" i="1"/>
  <c r="M9" i="1" s="1"/>
  <c r="I5" i="1"/>
  <c r="M5" i="1" s="1"/>
</calcChain>
</file>

<file path=xl/sharedStrings.xml><?xml version="1.0" encoding="utf-8"?>
<sst xmlns="http://schemas.openxmlformats.org/spreadsheetml/2006/main" count="92" uniqueCount="18">
  <si>
    <t>Banco</t>
  </si>
  <si>
    <t>Volumen
Programado</t>
  </si>
  <si>
    <t>Volumen
Real</t>
  </si>
  <si>
    <t>Volumen
Movido
Programado</t>
  </si>
  <si>
    <t>Volumen
Movido
Real</t>
  </si>
  <si>
    <t>CORTE APROVECHABLE</t>
  </si>
  <si>
    <t>HOOL PRESTAMO</t>
  </si>
  <si>
    <t>TIRO SOBERANIS</t>
  </si>
  <si>
    <t>TIRO IVICH</t>
  </si>
  <si>
    <t>TIRO HOOL</t>
  </si>
  <si>
    <t>TIRO 37C (TIXMUCUY)</t>
  </si>
  <si>
    <t>Semana (18 al 24 de abril)</t>
  </si>
  <si>
    <t>Dia (20 de abril)</t>
  </si>
  <si>
    <t>Mes (Abril 22)</t>
  </si>
  <si>
    <t>CAMIONES</t>
  </si>
  <si>
    <t>Dia (21 de abril)</t>
  </si>
  <si>
    <t>Dia (22 de abril)</t>
  </si>
  <si>
    <t>Dia (25 de abril)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</si>
</sst>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Arial Narrow"/>
      <family val="2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28">
    <xf numFmtId="0" fontId="0" fillId="0" borderId="0" xfId="0"/>
    <xf numFmtId="0" fontId="1" fillId="0" borderId="0" xfId="0" applyFont="1"/>
    <xf numFmtId="0" fontId="2" fillId="2" borderId="7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1" fillId="0" borderId="10" xfId="0" applyFont="1" applyBorder="1"/>
    <xf numFmtId="0" fontId="1" fillId="0" borderId="11" xfId="0" applyFont="1" applyBorder="1"/>
    <xf numFmtId="0" fontId="1" fillId="0" borderId="5" xfId="0" applyFont="1" applyBorder="1"/>
    <xf numFmtId="0" fontId="1" fillId="0" borderId="6" xfId="0" applyFont="1" applyBorder="1"/>
    <xf numFmtId="164" fontId="1" fillId="0" borderId="9" xfId="1" applyFont="1" applyBorder="1"/>
    <xf numFmtId="164" fontId="1" fillId="0" borderId="10" xfId="1" applyFont="1" applyBorder="1"/>
    <xf numFmtId="0" fontId="2" fillId="2" borderId="12" xfId="0" applyFont="1" applyFill="1" applyBorder="1" applyAlignment="1">
      <alignment horizontal="center" vertical="center" wrapText="1"/>
    </xf>
    <xf numFmtId="0" fontId="1" fillId="0" borderId="13" xfId="0" applyFont="1" applyBorder="1"/>
    <xf numFmtId="0" fontId="1" fillId="0" borderId="14" xfId="0" applyFont="1" applyBorder="1"/>
    <xf numFmtId="0" fontId="1" fillId="0" borderId="15" xfId="0" applyFont="1" applyBorder="1"/>
    <xf numFmtId="0" fontId="1" fillId="4" borderId="16" xfId="0" applyFont="1" applyFill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7" xfId="0" applyFont="1" applyBorder="1"/>
    <xf numFmtId="0" fontId="1" fillId="0" borderId="18" xfId="0" applyFont="1" applyBorder="1"/>
    <xf numFmtId="0" fontId="2" fillId="0" borderId="1" xfId="0" quotePrefix="1" applyFont="1" applyBorder="1" applyAlignment="1">
      <alignment horizontal="center" vertical="center" wrapText="1"/>
    </xf>
    <xf numFmtId="0" fontId="2" fillId="0" borderId="2" xfId="0" quotePrefix="1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164" fontId="1" fillId="0" borderId="3" xfId="1" applyFont="1" applyBorder="1"/>
    <xf numFmtId="164" fontId="1" fillId="0" borderId="19" xfId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5D297-E065-475D-AFF4-0F6FA8B1AB73}">
  <dimension ref="A1:N24"/>
  <sheetViews>
    <sheetView tabSelected="1" zoomScale="110" zoomScaleNormal="110" workbookViewId="0">
      <selection activeCell="K8" sqref="K8"/>
    </sheetView>
  </sheetViews>
  <sheetFormatPr baseColWidth="10" defaultColWidth="11.5" defaultRowHeight="16" x14ac:dyDescent="0.2"/>
  <cols>
    <col min="1" max="1" width="14.5" style="1" customWidth="1"/>
    <col min="2" max="2" width="21.83203125" style="1" customWidth="1"/>
    <col min="3" max="3" width="13.1640625" style="1" customWidth="1"/>
    <col min="4" max="4" width="11.5" style="1"/>
    <col min="5" max="5" width="13" style="1" customWidth="1"/>
    <col min="6" max="6" width="11.5" style="1"/>
    <col min="7" max="7" width="13" style="1" customWidth="1"/>
    <col min="8" max="8" width="11.5" style="1"/>
    <col min="9" max="9" width="12.83203125" style="1" customWidth="1"/>
    <col min="10" max="10" width="11.5" style="1"/>
    <col min="11" max="11" width="13.1640625" style="1" customWidth="1"/>
    <col min="12" max="12" width="11.5" style="1"/>
    <col min="13" max="13" width="12.5" style="1" customWidth="1"/>
    <col min="14" max="14" width="12.6640625" style="1" customWidth="1"/>
    <col min="15" max="16384" width="11.5" style="1"/>
  </cols>
  <sheetData>
    <row r="1" spans="1:14" ht="17" thickBot="1" x14ac:dyDescent="0.25"/>
    <row r="2" spans="1:14" x14ac:dyDescent="0.2">
      <c r="B2" s="19" t="s">
        <v>12</v>
      </c>
      <c r="C2" s="20"/>
      <c r="D2" s="20"/>
      <c r="E2" s="20"/>
      <c r="F2" s="21"/>
      <c r="G2" s="19" t="s">
        <v>11</v>
      </c>
      <c r="H2" s="25"/>
      <c r="I2" s="25"/>
      <c r="J2" s="21"/>
      <c r="K2" s="19" t="s">
        <v>13</v>
      </c>
      <c r="L2" s="25"/>
      <c r="M2" s="25"/>
      <c r="N2" s="21"/>
    </row>
    <row r="3" spans="1:14" ht="17" thickBot="1" x14ac:dyDescent="0.25">
      <c r="B3" s="22"/>
      <c r="C3" s="23"/>
      <c r="D3" s="23"/>
      <c r="E3" s="23"/>
      <c r="F3" s="24"/>
      <c r="G3" s="22"/>
      <c r="H3" s="23"/>
      <c r="I3" s="23"/>
      <c r="J3" s="24"/>
      <c r="K3" s="22"/>
      <c r="L3" s="23"/>
      <c r="M3" s="23"/>
      <c r="N3" s="24"/>
    </row>
    <row r="4" spans="1:14" ht="66.75" customHeight="1" thickBot="1" x14ac:dyDescent="0.25">
      <c r="A4" s="15" t="s">
        <v>14</v>
      </c>
      <c r="B4" s="11" t="s">
        <v>0</v>
      </c>
      <c r="C4" s="2" t="s">
        <v>1</v>
      </c>
      <c r="D4" s="2" t="s">
        <v>2</v>
      </c>
      <c r="E4" s="2" t="s">
        <v>3</v>
      </c>
      <c r="F4" s="2" t="s">
        <v>4</v>
      </c>
      <c r="G4" s="3" t="s">
        <v>1</v>
      </c>
      <c r="H4" s="3" t="s">
        <v>2</v>
      </c>
      <c r="I4" s="3" t="s">
        <v>3</v>
      </c>
      <c r="J4" s="3" t="s">
        <v>4</v>
      </c>
      <c r="K4" s="2" t="s">
        <v>1</v>
      </c>
      <c r="L4" s="2" t="s">
        <v>2</v>
      </c>
      <c r="M4" s="2" t="s">
        <v>3</v>
      </c>
      <c r="N4" s="4" t="s">
        <v>4</v>
      </c>
    </row>
    <row r="5" spans="1:14" x14ac:dyDescent="0.2">
      <c r="A5" s="16"/>
      <c r="B5" s="12" t="s">
        <v>7</v>
      </c>
      <c r="C5" s="10">
        <f>G5/5</f>
        <v>262.13636363636363</v>
      </c>
      <c r="D5" s="9">
        <v>0</v>
      </c>
      <c r="E5" s="9">
        <v>3000</v>
      </c>
      <c r="F5" s="9">
        <v>0</v>
      </c>
      <c r="G5" s="10">
        <f>7208.75/5.5</f>
        <v>1310.6818181818182</v>
      </c>
      <c r="H5" s="9">
        <v>0</v>
      </c>
      <c r="I5" s="9">
        <f>E5*5.5</f>
        <v>16500</v>
      </c>
      <c r="J5" s="9">
        <v>0</v>
      </c>
      <c r="K5" s="10">
        <f>28835/5</f>
        <v>5767</v>
      </c>
      <c r="L5" s="9">
        <f>8269</f>
        <v>8269</v>
      </c>
      <c r="M5" s="9">
        <f>I5*4.4</f>
        <v>72600</v>
      </c>
      <c r="N5" s="9">
        <f>8269</f>
        <v>8269</v>
      </c>
    </row>
    <row r="6" spans="1:14" x14ac:dyDescent="0.2">
      <c r="A6" s="16"/>
      <c r="B6" s="13" t="s">
        <v>8</v>
      </c>
      <c r="C6" s="10">
        <f t="shared" ref="C6:C9" si="0">G6/5</f>
        <v>262.13636363636363</v>
      </c>
      <c r="D6" s="10">
        <f>504/1.3</f>
        <v>387.69230769230768</v>
      </c>
      <c r="E6" s="10">
        <v>2000</v>
      </c>
      <c r="F6" s="10">
        <f>504/1.3</f>
        <v>387.69230769230768</v>
      </c>
      <c r="G6" s="10">
        <f t="shared" ref="G6:G9" si="1">7208.75/5.5</f>
        <v>1310.6818181818182</v>
      </c>
      <c r="H6" s="10">
        <f>504/1.3</f>
        <v>387.69230769230768</v>
      </c>
      <c r="I6" s="9">
        <f t="shared" ref="I6:I9" si="2">E6*5.5</f>
        <v>11000</v>
      </c>
      <c r="J6" s="10">
        <f>504/1.3</f>
        <v>387.69230769230768</v>
      </c>
      <c r="K6" s="10">
        <f>28835/5</f>
        <v>5767</v>
      </c>
      <c r="L6" s="10">
        <f>$H$6+(504/1.3)</f>
        <v>775.38461538461536</v>
      </c>
      <c r="M6" s="9">
        <f t="shared" ref="M6:M10" si="3">I6*4.4</f>
        <v>48400.000000000007</v>
      </c>
      <c r="N6" s="10">
        <f>$H$6+(504/1.3)</f>
        <v>775.38461538461536</v>
      </c>
    </row>
    <row r="7" spans="1:14" x14ac:dyDescent="0.2">
      <c r="A7" s="16">
        <v>5</v>
      </c>
      <c r="B7" s="13" t="s">
        <v>10</v>
      </c>
      <c r="C7" s="10">
        <f t="shared" si="0"/>
        <v>262.13636363636363</v>
      </c>
      <c r="D7" s="10">
        <f>806/1.3</f>
        <v>620</v>
      </c>
      <c r="E7" s="10">
        <v>2000</v>
      </c>
      <c r="F7" s="10">
        <f>806/1.3</f>
        <v>620</v>
      </c>
      <c r="G7" s="10">
        <f t="shared" si="1"/>
        <v>1310.6818181818182</v>
      </c>
      <c r="H7" s="10">
        <f>806/1.3</f>
        <v>620</v>
      </c>
      <c r="I7" s="9">
        <f t="shared" si="2"/>
        <v>11000</v>
      </c>
      <c r="J7" s="10">
        <f>806/1.3</f>
        <v>620</v>
      </c>
      <c r="K7" s="10">
        <f>28835/5</f>
        <v>5767</v>
      </c>
      <c r="L7" s="10">
        <f>$H$7+(7114/1.3)</f>
        <v>6092.3076923076924</v>
      </c>
      <c r="M7" s="9">
        <f t="shared" si="3"/>
        <v>48400.000000000007</v>
      </c>
      <c r="N7" s="10">
        <f>$H$7+(7114/1.3)</f>
        <v>6092.3076923076924</v>
      </c>
    </row>
    <row r="8" spans="1:14" x14ac:dyDescent="0.2">
      <c r="A8" s="16">
        <v>4</v>
      </c>
      <c r="B8" s="13" t="s">
        <v>9</v>
      </c>
      <c r="C8" s="10">
        <f t="shared" si="0"/>
        <v>262.13636363636363</v>
      </c>
      <c r="D8" s="10">
        <f>942/1.3</f>
        <v>724.61538461538464</v>
      </c>
      <c r="E8" s="10">
        <v>0</v>
      </c>
      <c r="F8" s="10">
        <f>942/1.3</f>
        <v>724.61538461538464</v>
      </c>
      <c r="G8" s="10">
        <f t="shared" si="1"/>
        <v>1310.6818181818182</v>
      </c>
      <c r="H8" s="10">
        <f>(942+3280)/1.3</f>
        <v>3247.6923076923076</v>
      </c>
      <c r="I8" s="9">
        <f t="shared" si="2"/>
        <v>0</v>
      </c>
      <c r="J8" s="10">
        <f>(942+3280)/1.3</f>
        <v>3247.6923076923076</v>
      </c>
      <c r="K8" s="10">
        <f>28835/5</f>
        <v>5767</v>
      </c>
      <c r="L8" s="10">
        <f>$H$8+(6897/1.3)</f>
        <v>8553.076923076922</v>
      </c>
      <c r="M8" s="9">
        <f t="shared" si="3"/>
        <v>0</v>
      </c>
      <c r="N8" s="10">
        <f>$H$8+(6897/1.3)</f>
        <v>8553.076923076922</v>
      </c>
    </row>
    <row r="9" spans="1:14" x14ac:dyDescent="0.2">
      <c r="A9" s="16"/>
      <c r="B9" s="13" t="s">
        <v>5</v>
      </c>
      <c r="C9" s="10">
        <f t="shared" si="0"/>
        <v>262.13636363636363</v>
      </c>
      <c r="D9" s="10">
        <f>718/1.3</f>
        <v>552.30769230769226</v>
      </c>
      <c r="E9" s="10">
        <v>0</v>
      </c>
      <c r="F9" s="10">
        <f>718/1.3</f>
        <v>552.30769230769226</v>
      </c>
      <c r="G9" s="10">
        <f t="shared" si="1"/>
        <v>1310.6818181818182</v>
      </c>
      <c r="H9" s="10">
        <f>(718+1413)/1.3</f>
        <v>1639.2307692307693</v>
      </c>
      <c r="I9" s="9">
        <f t="shared" si="2"/>
        <v>0</v>
      </c>
      <c r="J9" s="10">
        <f>(718+1413)/1.3</f>
        <v>1639.2307692307693</v>
      </c>
      <c r="K9" s="10">
        <f>28835/5</f>
        <v>5767</v>
      </c>
      <c r="L9" s="10">
        <f>(718/1.3)+$H$9</f>
        <v>2191.5384615384614</v>
      </c>
      <c r="M9" s="9">
        <f t="shared" si="3"/>
        <v>0</v>
      </c>
      <c r="N9" s="10">
        <f>(718/1.3)+$H$9</f>
        <v>2191.5384615384614</v>
      </c>
    </row>
    <row r="10" spans="1:14" x14ac:dyDescent="0.2">
      <c r="A10" s="16">
        <v>10</v>
      </c>
      <c r="B10" s="13" t="s">
        <v>6</v>
      </c>
      <c r="C10" s="10">
        <v>2231.25</v>
      </c>
      <c r="D10" s="10">
        <f>2090/1.3</f>
        <v>1607.6923076923076</v>
      </c>
      <c r="E10" s="10">
        <v>1200</v>
      </c>
      <c r="F10" s="10">
        <f>2090/1.3</f>
        <v>1607.6923076923076</v>
      </c>
      <c r="G10" s="10">
        <v>13387.5</v>
      </c>
      <c r="H10" s="10">
        <f>(2090+5668)/1.3</f>
        <v>5967.6923076923076</v>
      </c>
      <c r="I10" s="9">
        <f>E10*5.5</f>
        <v>6600</v>
      </c>
      <c r="J10" s="10">
        <f>(2090+5668)/1.3</f>
        <v>5967.6923076923076</v>
      </c>
      <c r="K10" s="10">
        <v>53550</v>
      </c>
      <c r="L10" s="10">
        <f>$H$10+(12265/1.3)</f>
        <v>15402.307692307691</v>
      </c>
      <c r="M10" s="9">
        <f t="shared" si="3"/>
        <v>29040.000000000004</v>
      </c>
      <c r="N10" s="10">
        <f>$H$10+(12265/1.3)</f>
        <v>15402.307692307691</v>
      </c>
    </row>
    <row r="11" spans="1:14" x14ac:dyDescent="0.2">
      <c r="A11" s="17"/>
      <c r="B11" s="13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6"/>
    </row>
    <row r="12" spans="1:14" x14ac:dyDescent="0.2">
      <c r="A12" s="17"/>
      <c r="B12" s="13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6"/>
    </row>
    <row r="13" spans="1:14" x14ac:dyDescent="0.2">
      <c r="A13" s="17"/>
      <c r="B13" s="13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6"/>
    </row>
    <row r="14" spans="1:14" x14ac:dyDescent="0.2">
      <c r="A14" s="17"/>
      <c r="B14" s="13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6"/>
    </row>
    <row r="15" spans="1:14" x14ac:dyDescent="0.2">
      <c r="A15" s="17"/>
      <c r="B15" s="13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6"/>
    </row>
    <row r="16" spans="1:14" x14ac:dyDescent="0.2">
      <c r="A16" s="17"/>
      <c r="B16" s="13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6"/>
    </row>
    <row r="17" spans="1:14" x14ac:dyDescent="0.2">
      <c r="A17" s="17"/>
      <c r="B17" s="13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6"/>
    </row>
    <row r="18" spans="1:14" x14ac:dyDescent="0.2">
      <c r="A18" s="17"/>
      <c r="B18" s="13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6"/>
    </row>
    <row r="19" spans="1:14" x14ac:dyDescent="0.2">
      <c r="A19" s="17"/>
      <c r="B19" s="13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6"/>
    </row>
    <row r="20" spans="1:14" x14ac:dyDescent="0.2">
      <c r="A20" s="17"/>
      <c r="B20" s="13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6"/>
    </row>
    <row r="21" spans="1:14" x14ac:dyDescent="0.2">
      <c r="A21" s="17"/>
      <c r="B21" s="13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6"/>
    </row>
    <row r="22" spans="1:14" x14ac:dyDescent="0.2">
      <c r="A22" s="17"/>
      <c r="B22" s="13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6"/>
    </row>
    <row r="23" spans="1:14" x14ac:dyDescent="0.2">
      <c r="A23" s="17"/>
      <c r="B23" s="13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6"/>
    </row>
    <row r="24" spans="1:14" ht="17" thickBot="1" x14ac:dyDescent="0.25">
      <c r="A24" s="18"/>
      <c r="B24" s="14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8"/>
    </row>
  </sheetData>
  <mergeCells count="3">
    <mergeCell ref="B2:F3"/>
    <mergeCell ref="G2:J3"/>
    <mergeCell ref="K2:N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8DC37-96F1-4F05-9728-DBFA57E15ACB}">
  <dimension ref="A1:N24"/>
  <sheetViews>
    <sheetView zoomScale="110" zoomScaleNormal="110" workbookViewId="0">
      <selection activeCell="B4" sqref="B4"/>
    </sheetView>
  </sheetViews>
  <sheetFormatPr baseColWidth="10" defaultColWidth="11.5" defaultRowHeight="16" x14ac:dyDescent="0.2"/>
  <cols>
    <col min="1" max="1" width="14.5" style="1" customWidth="1"/>
    <col min="2" max="2" width="21.83203125" style="1" customWidth="1"/>
    <col min="3" max="3" width="13.1640625" style="1" customWidth="1"/>
    <col min="4" max="4" width="11.5" style="1"/>
    <col min="5" max="5" width="13" style="1" customWidth="1"/>
    <col min="6" max="6" width="11.5" style="1"/>
    <col min="7" max="7" width="13" style="1" customWidth="1"/>
    <col min="8" max="8" width="11.5" style="1"/>
    <col min="9" max="9" width="12.83203125" style="1" customWidth="1"/>
    <col min="10" max="10" width="11.5" style="1"/>
    <col min="11" max="11" width="13.1640625" style="1" customWidth="1"/>
    <col min="12" max="12" width="11.5" style="1"/>
    <col min="13" max="13" width="12.5" style="1" customWidth="1"/>
    <col min="14" max="14" width="12.6640625" style="1" customWidth="1"/>
    <col min="15" max="16384" width="11.5" style="1"/>
  </cols>
  <sheetData>
    <row r="1" spans="1:14" ht="17" thickBot="1" x14ac:dyDescent="0.25"/>
    <row r="2" spans="1:14" x14ac:dyDescent="0.2">
      <c r="B2" s="19" t="s">
        <v>15</v>
      </c>
      <c r="C2" s="20"/>
      <c r="D2" s="20"/>
      <c r="E2" s="20"/>
      <c r="F2" s="21"/>
      <c r="G2" s="19" t="s">
        <v>11</v>
      </c>
      <c r="H2" s="25"/>
      <c r="I2" s="25"/>
      <c r="J2" s="21"/>
      <c r="K2" s="19" t="s">
        <v>13</v>
      </c>
      <c r="L2" s="25"/>
      <c r="M2" s="25"/>
      <c r="N2" s="21"/>
    </row>
    <row r="3" spans="1:14" ht="17" thickBot="1" x14ac:dyDescent="0.25">
      <c r="B3" s="22"/>
      <c r="C3" s="23"/>
      <c r="D3" s="23"/>
      <c r="E3" s="23"/>
      <c r="F3" s="24"/>
      <c r="G3" s="22"/>
      <c r="H3" s="23"/>
      <c r="I3" s="23"/>
      <c r="J3" s="24"/>
      <c r="K3" s="22"/>
      <c r="L3" s="23"/>
      <c r="M3" s="23"/>
      <c r="N3" s="24"/>
    </row>
    <row r="4" spans="1:14" ht="66.75" customHeight="1" thickBot="1" x14ac:dyDescent="0.25">
      <c r="A4" s="15" t="s">
        <v>14</v>
      </c>
      <c r="B4" s="11" t="s">
        <v>0</v>
      </c>
      <c r="C4" s="2" t="s">
        <v>1</v>
      </c>
      <c r="D4" s="2" t="s">
        <v>2</v>
      </c>
      <c r="E4" s="2" t="s">
        <v>3</v>
      </c>
      <c r="F4" s="2" t="s">
        <v>4</v>
      </c>
      <c r="G4" s="3" t="s">
        <v>1</v>
      </c>
      <c r="H4" s="3" t="s">
        <v>2</v>
      </c>
      <c r="I4" s="3" t="s">
        <v>3</v>
      </c>
      <c r="J4" s="3" t="s">
        <v>4</v>
      </c>
      <c r="K4" s="2" t="s">
        <v>1</v>
      </c>
      <c r="L4" s="2" t="s">
        <v>2</v>
      </c>
      <c r="M4" s="2" t="s">
        <v>3</v>
      </c>
      <c r="N4" s="4" t="s">
        <v>4</v>
      </c>
    </row>
    <row r="5" spans="1:14" x14ac:dyDescent="0.2">
      <c r="A5" s="16"/>
      <c r="B5" s="12" t="s">
        <v>7</v>
      </c>
      <c r="C5" s="10">
        <f>G5/5</f>
        <v>262.13636363636363</v>
      </c>
      <c r="D5" s="9"/>
      <c r="E5" s="9">
        <v>3000</v>
      </c>
      <c r="F5" s="9"/>
      <c r="G5" s="10">
        <f>7208.75/5.5</f>
        <v>1310.6818181818182</v>
      </c>
      <c r="H5" s="9">
        <f>D5+'2004'!H5</f>
        <v>0</v>
      </c>
      <c r="I5" s="9">
        <f>E5*5.5</f>
        <v>16500</v>
      </c>
      <c r="J5" s="9">
        <f>F5+'2004'!J5</f>
        <v>0</v>
      </c>
      <c r="K5" s="10">
        <f>28835/5</f>
        <v>5767</v>
      </c>
      <c r="L5" s="9">
        <f>D5+'2004'!L5</f>
        <v>8269</v>
      </c>
      <c r="M5" s="9">
        <f>I5*4.4</f>
        <v>72600</v>
      </c>
      <c r="N5" s="9">
        <f>F5+'2004'!N5</f>
        <v>8269</v>
      </c>
    </row>
    <row r="6" spans="1:14" x14ac:dyDescent="0.2">
      <c r="A6" s="16"/>
      <c r="B6" s="13" t="s">
        <v>8</v>
      </c>
      <c r="C6" s="10">
        <f t="shared" ref="C6:C9" si="0">G6/5</f>
        <v>262.13636363636363</v>
      </c>
      <c r="D6" s="10">
        <f>564/1.3</f>
        <v>433.84615384615381</v>
      </c>
      <c r="E6" s="10">
        <v>2000</v>
      </c>
      <c r="F6" s="10">
        <f>564/1.3</f>
        <v>433.84615384615381</v>
      </c>
      <c r="G6" s="10">
        <f t="shared" ref="G6:G9" si="1">7208.75/5.5</f>
        <v>1310.6818181818182</v>
      </c>
      <c r="H6" s="9">
        <f>D6+'2004'!H6</f>
        <v>821.53846153846143</v>
      </c>
      <c r="I6" s="9">
        <f t="shared" ref="I6:I9" si="2">E6*5.5</f>
        <v>11000</v>
      </c>
      <c r="J6" s="9">
        <f>F6+'2004'!J6</f>
        <v>821.53846153846143</v>
      </c>
      <c r="K6" s="10">
        <f>28835/5</f>
        <v>5767</v>
      </c>
      <c r="L6" s="9">
        <f>D6+'2004'!L6</f>
        <v>1209.2307692307691</v>
      </c>
      <c r="M6" s="9">
        <f t="shared" ref="M6:M10" si="3">I6*4.4</f>
        <v>48400.000000000007</v>
      </c>
      <c r="N6" s="9">
        <f>F6+'2004'!N6</f>
        <v>1209.2307692307691</v>
      </c>
    </row>
    <row r="7" spans="1:14" x14ac:dyDescent="0.2">
      <c r="A7" s="16"/>
      <c r="B7" s="13" t="s">
        <v>10</v>
      </c>
      <c r="C7" s="10">
        <f t="shared" si="0"/>
        <v>262.13636363636363</v>
      </c>
      <c r="D7" s="10"/>
      <c r="E7" s="10">
        <v>2000</v>
      </c>
      <c r="F7" s="10"/>
      <c r="G7" s="10">
        <f t="shared" si="1"/>
        <v>1310.6818181818182</v>
      </c>
      <c r="H7" s="9">
        <f>D7+'2004'!H7</f>
        <v>620</v>
      </c>
      <c r="I7" s="9">
        <f t="shared" si="2"/>
        <v>11000</v>
      </c>
      <c r="J7" s="9">
        <f>F7+'2004'!J7</f>
        <v>620</v>
      </c>
      <c r="K7" s="10">
        <f>28835/5</f>
        <v>5767</v>
      </c>
      <c r="L7" s="9">
        <f>D7+'2004'!L7</f>
        <v>6092.3076923076924</v>
      </c>
      <c r="M7" s="9">
        <f t="shared" si="3"/>
        <v>48400.000000000007</v>
      </c>
      <c r="N7" s="9">
        <f>F7+'2004'!N7</f>
        <v>6092.3076923076924</v>
      </c>
    </row>
    <row r="8" spans="1:14" x14ac:dyDescent="0.2">
      <c r="A8" s="16"/>
      <c r="B8" s="13" t="s">
        <v>9</v>
      </c>
      <c r="C8" s="10">
        <f t="shared" si="0"/>
        <v>262.13636363636363</v>
      </c>
      <c r="D8" s="10">
        <f>2336/1.3</f>
        <v>1796.9230769230769</v>
      </c>
      <c r="E8" s="10">
        <v>0</v>
      </c>
      <c r="F8" s="10">
        <f>2336/1.3</f>
        <v>1796.9230769230769</v>
      </c>
      <c r="G8" s="10">
        <f t="shared" si="1"/>
        <v>1310.6818181818182</v>
      </c>
      <c r="H8" s="9">
        <f>D8+'2004'!H8</f>
        <v>5044.6153846153848</v>
      </c>
      <c r="I8" s="9">
        <f t="shared" si="2"/>
        <v>0</v>
      </c>
      <c r="J8" s="9">
        <f>F8+'2004'!J8</f>
        <v>5044.6153846153848</v>
      </c>
      <c r="K8" s="10">
        <f>28835/5</f>
        <v>5767</v>
      </c>
      <c r="L8" s="9">
        <f>D8+'2004'!L8</f>
        <v>10349.999999999998</v>
      </c>
      <c r="M8" s="9">
        <f t="shared" si="3"/>
        <v>0</v>
      </c>
      <c r="N8" s="9">
        <f>F8+'2004'!N8</f>
        <v>10349.999999999998</v>
      </c>
    </row>
    <row r="9" spans="1:14" x14ac:dyDescent="0.2">
      <c r="A9" s="16">
        <v>7</v>
      </c>
      <c r="B9" s="13" t="s">
        <v>5</v>
      </c>
      <c r="C9" s="10">
        <f t="shared" si="0"/>
        <v>262.13636363636363</v>
      </c>
      <c r="D9" s="10">
        <f>2144/1.3</f>
        <v>1649.2307692307693</v>
      </c>
      <c r="E9" s="10">
        <v>0</v>
      </c>
      <c r="F9" s="10">
        <f>2144/1.3</f>
        <v>1649.2307692307693</v>
      </c>
      <c r="G9" s="10">
        <f t="shared" si="1"/>
        <v>1310.6818181818182</v>
      </c>
      <c r="H9" s="9">
        <f>D9+'2004'!H9</f>
        <v>3288.4615384615386</v>
      </c>
      <c r="I9" s="9">
        <f t="shared" si="2"/>
        <v>0</v>
      </c>
      <c r="J9" s="9">
        <f>F9+'2004'!J9</f>
        <v>3288.4615384615386</v>
      </c>
      <c r="K9" s="10">
        <f>28835/5</f>
        <v>5767</v>
      </c>
      <c r="L9" s="9">
        <f>D9+'2004'!L9</f>
        <v>3840.7692307692305</v>
      </c>
      <c r="M9" s="9">
        <f t="shared" si="3"/>
        <v>0</v>
      </c>
      <c r="N9" s="9">
        <f>F9+'2004'!N9</f>
        <v>3840.7692307692305</v>
      </c>
    </row>
    <row r="10" spans="1:14" x14ac:dyDescent="0.2">
      <c r="A10" s="16">
        <v>13</v>
      </c>
      <c r="B10" s="13" t="s">
        <v>6</v>
      </c>
      <c r="C10" s="10">
        <v>2231.25</v>
      </c>
      <c r="D10" s="10">
        <f>1387/1.3</f>
        <v>1066.9230769230769</v>
      </c>
      <c r="E10" s="10">
        <v>1200</v>
      </c>
      <c r="F10" s="10">
        <f>1387/1.3</f>
        <v>1066.9230769230769</v>
      </c>
      <c r="G10" s="10">
        <v>13387.5</v>
      </c>
      <c r="H10" s="9">
        <f>D10+'2004'!H10</f>
        <v>7034.6153846153848</v>
      </c>
      <c r="I10" s="9">
        <f>E10*5.5</f>
        <v>6600</v>
      </c>
      <c r="J10" s="9">
        <f>F10+'2004'!J10</f>
        <v>7034.6153846153848</v>
      </c>
      <c r="K10" s="10">
        <v>53550</v>
      </c>
      <c r="L10" s="9">
        <f>D10+'2004'!L10</f>
        <v>16469.23076923077</v>
      </c>
      <c r="M10" s="9">
        <f t="shared" si="3"/>
        <v>29040.000000000004</v>
      </c>
      <c r="N10" s="9">
        <f>F10+'2004'!N10</f>
        <v>16469.23076923077</v>
      </c>
    </row>
    <row r="11" spans="1:14" x14ac:dyDescent="0.2">
      <c r="A11" s="17"/>
      <c r="B11" s="13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6"/>
    </row>
    <row r="12" spans="1:14" x14ac:dyDescent="0.2">
      <c r="A12" s="17"/>
      <c r="B12" s="13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6"/>
    </row>
    <row r="13" spans="1:14" x14ac:dyDescent="0.2">
      <c r="A13" s="17"/>
      <c r="B13" s="13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6"/>
    </row>
    <row r="14" spans="1:14" x14ac:dyDescent="0.2">
      <c r="A14" s="17"/>
      <c r="B14" s="13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6"/>
    </row>
    <row r="15" spans="1:14" x14ac:dyDescent="0.2">
      <c r="A15" s="17"/>
      <c r="B15" s="13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6"/>
    </row>
    <row r="16" spans="1:14" x14ac:dyDescent="0.2">
      <c r="A16" s="17"/>
      <c r="B16" s="13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6"/>
    </row>
    <row r="17" spans="1:14" x14ac:dyDescent="0.2">
      <c r="A17" s="17"/>
      <c r="B17" s="13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6"/>
    </row>
    <row r="18" spans="1:14" x14ac:dyDescent="0.2">
      <c r="A18" s="17"/>
      <c r="B18" s="13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6"/>
    </row>
    <row r="19" spans="1:14" x14ac:dyDescent="0.2">
      <c r="A19" s="17"/>
      <c r="B19" s="13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6"/>
    </row>
    <row r="20" spans="1:14" x14ac:dyDescent="0.2">
      <c r="A20" s="17"/>
      <c r="B20" s="13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6"/>
    </row>
    <row r="21" spans="1:14" x14ac:dyDescent="0.2">
      <c r="A21" s="17"/>
      <c r="B21" s="13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6"/>
    </row>
    <row r="22" spans="1:14" x14ac:dyDescent="0.2">
      <c r="A22" s="17"/>
      <c r="B22" s="13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6"/>
    </row>
    <row r="23" spans="1:14" x14ac:dyDescent="0.2">
      <c r="A23" s="17"/>
      <c r="B23" s="13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6"/>
    </row>
    <row r="24" spans="1:14" ht="17" thickBot="1" x14ac:dyDescent="0.25">
      <c r="A24" s="18"/>
      <c r="B24" s="14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8"/>
    </row>
  </sheetData>
  <mergeCells count="3">
    <mergeCell ref="B2:F3"/>
    <mergeCell ref="G2:J3"/>
    <mergeCell ref="K2:N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FE9E2-F8D7-0547-A47E-B580A5DA073B}">
  <dimension ref="A1:N24"/>
  <sheetViews>
    <sheetView zoomScale="110" zoomScaleNormal="110" workbookViewId="0">
      <selection activeCell="B8" sqref="B8"/>
    </sheetView>
  </sheetViews>
  <sheetFormatPr baseColWidth="10" defaultColWidth="11.5" defaultRowHeight="16" x14ac:dyDescent="0.2"/>
  <cols>
    <col min="1" max="1" width="14.5" style="1" customWidth="1"/>
    <col min="2" max="2" width="21.83203125" style="1" customWidth="1"/>
    <col min="3" max="3" width="13.1640625" style="1" customWidth="1"/>
    <col min="4" max="4" width="11.5" style="1"/>
    <col min="5" max="5" width="13" style="1" customWidth="1"/>
    <col min="6" max="6" width="11.5" style="1"/>
    <col min="7" max="7" width="13" style="1" customWidth="1"/>
    <col min="8" max="8" width="11.5" style="1"/>
    <col min="9" max="9" width="12.83203125" style="1" customWidth="1"/>
    <col min="10" max="10" width="11.5" style="1"/>
    <col min="11" max="11" width="13.1640625" style="1" customWidth="1"/>
    <col min="12" max="12" width="11.5" style="1"/>
    <col min="13" max="13" width="12.5" style="1" customWidth="1"/>
    <col min="14" max="14" width="12.6640625" style="1" customWidth="1"/>
    <col min="15" max="16384" width="11.5" style="1"/>
  </cols>
  <sheetData>
    <row r="1" spans="1:14" ht="17" thickBot="1" x14ac:dyDescent="0.25"/>
    <row r="2" spans="1:14" x14ac:dyDescent="0.2">
      <c r="B2" s="19" t="s">
        <v>16</v>
      </c>
      <c r="C2" s="20"/>
      <c r="D2" s="20"/>
      <c r="E2" s="20"/>
      <c r="F2" s="21"/>
      <c r="G2" s="19" t="s">
        <v>11</v>
      </c>
      <c r="H2" s="25"/>
      <c r="I2" s="25"/>
      <c r="J2" s="21"/>
      <c r="K2" s="19" t="s">
        <v>13</v>
      </c>
      <c r="L2" s="25"/>
      <c r="M2" s="25"/>
      <c r="N2" s="21"/>
    </row>
    <row r="3" spans="1:14" ht="17" thickBot="1" x14ac:dyDescent="0.25">
      <c r="B3" s="22"/>
      <c r="C3" s="23"/>
      <c r="D3" s="23"/>
      <c r="E3" s="23"/>
      <c r="F3" s="24"/>
      <c r="G3" s="22"/>
      <c r="H3" s="23"/>
      <c r="I3" s="23"/>
      <c r="J3" s="24"/>
      <c r="K3" s="22"/>
      <c r="L3" s="23"/>
      <c r="M3" s="23"/>
      <c r="N3" s="24"/>
    </row>
    <row r="4" spans="1:14" ht="66.75" customHeight="1" thickBot="1" x14ac:dyDescent="0.25">
      <c r="A4" s="15" t="s">
        <v>14</v>
      </c>
      <c r="B4" s="11" t="s">
        <v>0</v>
      </c>
      <c r="C4" s="2" t="s">
        <v>1</v>
      </c>
      <c r="D4" s="2" t="s">
        <v>2</v>
      </c>
      <c r="E4" s="2" t="s">
        <v>3</v>
      </c>
      <c r="F4" s="2" t="s">
        <v>4</v>
      </c>
      <c r="G4" s="3" t="s">
        <v>1</v>
      </c>
      <c r="H4" s="3" t="s">
        <v>2</v>
      </c>
      <c r="I4" s="3" t="s">
        <v>3</v>
      </c>
      <c r="J4" s="3" t="s">
        <v>4</v>
      </c>
      <c r="K4" s="2" t="s">
        <v>1</v>
      </c>
      <c r="L4" s="2" t="s">
        <v>2</v>
      </c>
      <c r="M4" s="2" t="s">
        <v>3</v>
      </c>
      <c r="N4" s="4" t="s">
        <v>4</v>
      </c>
    </row>
    <row r="5" spans="1:14" x14ac:dyDescent="0.2">
      <c r="A5" s="16"/>
      <c r="B5" s="12" t="s">
        <v>7</v>
      </c>
      <c r="C5" s="10">
        <f>G5/5</f>
        <v>262.13636363636363</v>
      </c>
      <c r="D5" s="9"/>
      <c r="E5" s="9">
        <v>3000</v>
      </c>
      <c r="F5" s="9"/>
      <c r="G5" s="10">
        <f>7208.75/5.5</f>
        <v>1310.6818181818182</v>
      </c>
      <c r="H5" s="9">
        <f>D5+'2004'!H5</f>
        <v>0</v>
      </c>
      <c r="I5" s="9">
        <f>E5*5.5</f>
        <v>16500</v>
      </c>
      <c r="J5" s="9">
        <f>F5+'2004'!J5</f>
        <v>0</v>
      </c>
      <c r="K5" s="10">
        <f>28835/5</f>
        <v>5767</v>
      </c>
      <c r="L5" s="9">
        <f>D5+'2004'!L5</f>
        <v>8269</v>
      </c>
      <c r="M5" s="9">
        <f>I5*4.4</f>
        <v>72600</v>
      </c>
      <c r="N5" s="9">
        <f>F5+'2004'!N5</f>
        <v>8269</v>
      </c>
    </row>
    <row r="6" spans="1:14" x14ac:dyDescent="0.2">
      <c r="A6" s="16"/>
      <c r="B6" s="13" t="s">
        <v>8</v>
      </c>
      <c r="C6" s="10">
        <f t="shared" ref="C6:C9" si="0">G6/5</f>
        <v>262.13636363636363</v>
      </c>
      <c r="D6" s="10">
        <f>564/1.3</f>
        <v>433.84615384615381</v>
      </c>
      <c r="E6" s="10">
        <v>2000</v>
      </c>
      <c r="F6" s="10">
        <f>564/1.3</f>
        <v>433.84615384615381</v>
      </c>
      <c r="G6" s="10">
        <f t="shared" ref="G6:G9" si="1">7208.75/5.5</f>
        <v>1310.6818181818182</v>
      </c>
      <c r="H6" s="9">
        <f>D6+'2004'!H6</f>
        <v>821.53846153846143</v>
      </c>
      <c r="I6" s="9">
        <f t="shared" ref="I6:I9" si="2">E6*5.5</f>
        <v>11000</v>
      </c>
      <c r="J6" s="9">
        <f>F6+'2004'!J6</f>
        <v>821.53846153846143</v>
      </c>
      <c r="K6" s="10">
        <f>28835/5</f>
        <v>5767</v>
      </c>
      <c r="L6" s="9">
        <f>D6+'2004'!L6</f>
        <v>1209.2307692307691</v>
      </c>
      <c r="M6" s="9">
        <f t="shared" ref="M6:M10" si="3">I6*4.4</f>
        <v>48400.000000000007</v>
      </c>
      <c r="N6" s="9">
        <f>F6+'2004'!N6</f>
        <v>1209.2307692307691</v>
      </c>
    </row>
    <row r="7" spans="1:14" x14ac:dyDescent="0.2">
      <c r="A7" s="16"/>
      <c r="B7" s="13" t="s">
        <v>10</v>
      </c>
      <c r="C7" s="10">
        <f t="shared" si="0"/>
        <v>262.13636363636363</v>
      </c>
      <c r="D7" s="10"/>
      <c r="E7" s="10">
        <v>2000</v>
      </c>
      <c r="F7" s="10"/>
      <c r="G7" s="10">
        <f t="shared" si="1"/>
        <v>1310.6818181818182</v>
      </c>
      <c r="H7" s="9">
        <f>D7+'2004'!H7</f>
        <v>620</v>
      </c>
      <c r="I7" s="9">
        <f t="shared" si="2"/>
        <v>11000</v>
      </c>
      <c r="J7" s="9">
        <f>F7+'2004'!J7</f>
        <v>620</v>
      </c>
      <c r="K7" s="10">
        <f>28835/5</f>
        <v>5767</v>
      </c>
      <c r="L7" s="9">
        <f>D7+'2004'!L7</f>
        <v>6092.3076923076924</v>
      </c>
      <c r="M7" s="9">
        <f t="shared" si="3"/>
        <v>48400.000000000007</v>
      </c>
      <c r="N7" s="9">
        <f>F7+'2004'!N7</f>
        <v>6092.3076923076924</v>
      </c>
    </row>
    <row r="8" spans="1:14" x14ac:dyDescent="0.2">
      <c r="A8" s="16"/>
      <c r="B8" s="13" t="s">
        <v>9</v>
      </c>
      <c r="C8" s="10">
        <f t="shared" si="0"/>
        <v>262.13636363636363</v>
      </c>
      <c r="D8" s="10">
        <f>2336/1.3</f>
        <v>1796.9230769230769</v>
      </c>
      <c r="E8" s="10">
        <v>0</v>
      </c>
      <c r="F8" s="10">
        <f>2336/1.3</f>
        <v>1796.9230769230769</v>
      </c>
      <c r="G8" s="10">
        <f t="shared" si="1"/>
        <v>1310.6818181818182</v>
      </c>
      <c r="H8" s="9">
        <f>D8+'2004'!H8</f>
        <v>5044.6153846153848</v>
      </c>
      <c r="I8" s="9">
        <f t="shared" si="2"/>
        <v>0</v>
      </c>
      <c r="J8" s="9">
        <f>F8+'2004'!J8</f>
        <v>5044.6153846153848</v>
      </c>
      <c r="K8" s="10">
        <f>28835/5</f>
        <v>5767</v>
      </c>
      <c r="L8" s="9">
        <f>D8+'2004'!L8</f>
        <v>10349.999999999998</v>
      </c>
      <c r="M8" s="9">
        <f t="shared" si="3"/>
        <v>0</v>
      </c>
      <c r="N8" s="9">
        <f>F8+'2004'!N8</f>
        <v>10349.999999999998</v>
      </c>
    </row>
    <row r="9" spans="1:14" x14ac:dyDescent="0.2">
      <c r="A9" s="16">
        <v>7</v>
      </c>
      <c r="B9" s="13" t="s">
        <v>5</v>
      </c>
      <c r="C9" s="10">
        <f t="shared" si="0"/>
        <v>262.13636363636363</v>
      </c>
      <c r="D9" s="10">
        <f>2144/1.3</f>
        <v>1649.2307692307693</v>
      </c>
      <c r="E9" s="10">
        <v>0</v>
      </c>
      <c r="F9" s="10">
        <f>2144/1.3</f>
        <v>1649.2307692307693</v>
      </c>
      <c r="G9" s="10">
        <f t="shared" si="1"/>
        <v>1310.6818181818182</v>
      </c>
      <c r="H9" s="9">
        <f>D9+'2004'!H9</f>
        <v>3288.4615384615386</v>
      </c>
      <c r="I9" s="9">
        <f t="shared" si="2"/>
        <v>0</v>
      </c>
      <c r="J9" s="9">
        <f>F9+'2004'!J9</f>
        <v>3288.4615384615386</v>
      </c>
      <c r="K9" s="10">
        <f>28835/5</f>
        <v>5767</v>
      </c>
      <c r="L9" s="9">
        <f>D9+'2004'!L9</f>
        <v>3840.7692307692305</v>
      </c>
      <c r="M9" s="9">
        <f t="shared" si="3"/>
        <v>0</v>
      </c>
      <c r="N9" s="9">
        <f>F9+'2004'!N9</f>
        <v>3840.7692307692305</v>
      </c>
    </row>
    <row r="10" spans="1:14" x14ac:dyDescent="0.2">
      <c r="A10" s="16">
        <v>13</v>
      </c>
      <c r="B10" s="13" t="s">
        <v>6</v>
      </c>
      <c r="C10" s="10">
        <v>2231.25</v>
      </c>
      <c r="D10" s="10">
        <f>1387/1.3</f>
        <v>1066.9230769230769</v>
      </c>
      <c r="E10" s="10">
        <v>1200</v>
      </c>
      <c r="F10" s="10">
        <f>1387/1.3</f>
        <v>1066.9230769230769</v>
      </c>
      <c r="G10" s="10">
        <v>13387.5</v>
      </c>
      <c r="H10" s="9">
        <f>D10+'2004'!H10</f>
        <v>7034.6153846153848</v>
      </c>
      <c r="I10" s="9">
        <f>E10*5.5</f>
        <v>6600</v>
      </c>
      <c r="J10" s="9">
        <f>F10+'2004'!J10</f>
        <v>7034.6153846153848</v>
      </c>
      <c r="K10" s="10">
        <v>53550</v>
      </c>
      <c r="L10" s="9">
        <f>D10+'2004'!L10</f>
        <v>16469.23076923077</v>
      </c>
      <c r="M10" s="9">
        <f t="shared" si="3"/>
        <v>29040.000000000004</v>
      </c>
      <c r="N10" s="9">
        <f>F10+'2004'!N10</f>
        <v>16469.23076923077</v>
      </c>
    </row>
    <row r="11" spans="1:14" x14ac:dyDescent="0.2">
      <c r="A11" s="17"/>
      <c r="B11" s="13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6"/>
    </row>
    <row r="12" spans="1:14" x14ac:dyDescent="0.2">
      <c r="A12" s="17"/>
      <c r="B12" s="13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6"/>
    </row>
    <row r="13" spans="1:14" x14ac:dyDescent="0.2">
      <c r="A13" s="17"/>
      <c r="B13" s="13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6"/>
    </row>
    <row r="14" spans="1:14" x14ac:dyDescent="0.2">
      <c r="A14" s="17"/>
      <c r="B14" s="13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6"/>
    </row>
    <row r="15" spans="1:14" x14ac:dyDescent="0.2">
      <c r="A15" s="17"/>
      <c r="B15" s="13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6"/>
    </row>
    <row r="16" spans="1:14" x14ac:dyDescent="0.2">
      <c r="A16" s="17"/>
      <c r="B16" s="13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6"/>
    </row>
    <row r="17" spans="1:14" x14ac:dyDescent="0.2">
      <c r="A17" s="17"/>
      <c r="B17" s="13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6"/>
    </row>
    <row r="18" spans="1:14" x14ac:dyDescent="0.2">
      <c r="A18" s="17"/>
      <c r="B18" s="13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6"/>
    </row>
    <row r="19" spans="1:14" x14ac:dyDescent="0.2">
      <c r="A19" s="17"/>
      <c r="B19" s="13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6"/>
    </row>
    <row r="20" spans="1:14" x14ac:dyDescent="0.2">
      <c r="A20" s="17"/>
      <c r="B20" s="13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6"/>
    </row>
    <row r="21" spans="1:14" x14ac:dyDescent="0.2">
      <c r="A21" s="17"/>
      <c r="B21" s="13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6"/>
    </row>
    <row r="22" spans="1:14" x14ac:dyDescent="0.2">
      <c r="A22" s="17"/>
      <c r="B22" s="13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6"/>
    </row>
    <row r="23" spans="1:14" x14ac:dyDescent="0.2">
      <c r="A23" s="17"/>
      <c r="B23" s="13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6"/>
    </row>
    <row r="24" spans="1:14" ht="17" thickBot="1" x14ac:dyDescent="0.25">
      <c r="A24" s="18"/>
      <c r="B24" s="14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8"/>
    </row>
  </sheetData>
  <mergeCells count="3">
    <mergeCell ref="B2:F3"/>
    <mergeCell ref="G2:J3"/>
    <mergeCell ref="K2:N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76B6C7-FD5B-884F-B1ED-AFB0A99FB2C3}">
  <dimension ref="A1:N24"/>
  <sheetViews>
    <sheetView topLeftCell="B4" zoomScale="125" zoomScaleNormal="110" workbookViewId="0">
      <selection activeCell="E9" sqref="E9"/>
    </sheetView>
  </sheetViews>
  <sheetFormatPr baseColWidth="10" defaultColWidth="11.5" defaultRowHeight="16" x14ac:dyDescent="0.2"/>
  <cols>
    <col min="1" max="1" width="14.5" style="1" customWidth="1"/>
    <col min="2" max="2" width="21.83203125" style="1" customWidth="1"/>
    <col min="3" max="3" width="13.1640625" style="1" customWidth="1"/>
    <col min="4" max="4" width="11.5" style="1"/>
    <col min="5" max="5" width="13" style="1" customWidth="1"/>
    <col min="6" max="6" width="11.5" style="1"/>
    <col min="7" max="7" width="13" style="1" customWidth="1"/>
    <col min="8" max="8" width="11.5" style="1"/>
    <col min="9" max="9" width="12.83203125" style="1" customWidth="1"/>
    <col min="10" max="10" width="11.5" style="1"/>
    <col min="11" max="11" width="13.1640625" style="1" customWidth="1"/>
    <col min="12" max="12" width="11.5" style="1"/>
    <col min="13" max="13" width="12.5" style="1" customWidth="1"/>
    <col min="14" max="14" width="12.6640625" style="1" customWidth="1"/>
    <col min="15" max="16384" width="11.5" style="1"/>
  </cols>
  <sheetData>
    <row r="1" spans="1:14" ht="17" thickBot="1" x14ac:dyDescent="0.25"/>
    <row r="2" spans="1:14" x14ac:dyDescent="0.2">
      <c r="B2" s="19" t="s">
        <v>17</v>
      </c>
      <c r="C2" s="20"/>
      <c r="D2" s="20"/>
      <c r="E2" s="20"/>
      <c r="F2" s="21"/>
      <c r="G2" s="19" t="s">
        <v>11</v>
      </c>
      <c r="H2" s="25"/>
      <c r="I2" s="25"/>
      <c r="J2" s="21"/>
      <c r="K2" s="19" t="s">
        <v>13</v>
      </c>
      <c r="L2" s="25"/>
      <c r="M2" s="25"/>
      <c r="N2" s="21"/>
    </row>
    <row r="3" spans="1:14" ht="17" thickBot="1" x14ac:dyDescent="0.25">
      <c r="B3" s="22"/>
      <c r="C3" s="23"/>
      <c r="D3" s="23"/>
      <c r="E3" s="23"/>
      <c r="F3" s="24"/>
      <c r="G3" s="22"/>
      <c r="H3" s="23"/>
      <c r="I3" s="23"/>
      <c r="J3" s="24"/>
      <c r="K3" s="22"/>
      <c r="L3" s="23"/>
      <c r="M3" s="23"/>
      <c r="N3" s="24"/>
    </row>
    <row r="4" spans="1:14" ht="66.75" customHeight="1" thickBot="1" x14ac:dyDescent="0.25">
      <c r="A4" s="15" t="s">
        <v>14</v>
      </c>
      <c r="B4" s="11" t="s">
        <v>0</v>
      </c>
      <c r="C4" s="2" t="s">
        <v>1</v>
      </c>
      <c r="D4" s="2" t="s">
        <v>2</v>
      </c>
      <c r="E4" s="2" t="s">
        <v>3</v>
      </c>
      <c r="F4" s="2" t="s">
        <v>4</v>
      </c>
      <c r="G4" s="3" t="s">
        <v>1</v>
      </c>
      <c r="H4" s="3" t="s">
        <v>2</v>
      </c>
      <c r="I4" s="3" t="s">
        <v>3</v>
      </c>
      <c r="J4" s="3" t="s">
        <v>4</v>
      </c>
      <c r="K4" s="2" t="s">
        <v>1</v>
      </c>
      <c r="L4" s="2" t="s">
        <v>2</v>
      </c>
      <c r="M4" s="2" t="s">
        <v>3</v>
      </c>
      <c r="N4" s="4" t="s">
        <v>4</v>
      </c>
    </row>
    <row r="5" spans="1:14" x14ac:dyDescent="0.2">
      <c r="A5" s="16"/>
      <c r="B5" s="12" t="s">
        <v>7</v>
      </c>
      <c r="C5" s="10">
        <f>G5/5</f>
        <v>262.13636363636363</v>
      </c>
      <c r="D5" s="9"/>
      <c r="E5" s="9">
        <v>3000</v>
      </c>
      <c r="F5" s="9"/>
      <c r="G5" s="10">
        <f>7208.75/5.5</f>
        <v>1310.6818181818182</v>
      </c>
      <c r="H5" s="9">
        <f>D5+'2004'!H5</f>
        <v>0</v>
      </c>
      <c r="I5" s="9">
        <f>E5*5.5</f>
        <v>16500</v>
      </c>
      <c r="J5" s="9">
        <f>F5+'2004'!J5</f>
        <v>0</v>
      </c>
      <c r="K5" s="10">
        <f>28835/5</f>
        <v>5767</v>
      </c>
      <c r="L5" s="9">
        <f>D5+'2004'!L5</f>
        <v>8269</v>
      </c>
      <c r="M5" s="9">
        <f>I5*4.4</f>
        <v>72600</v>
      </c>
      <c r="N5" s="26">
        <f>F5+'2004'!N5</f>
        <v>8269</v>
      </c>
    </row>
    <row r="6" spans="1:14" x14ac:dyDescent="0.2">
      <c r="A6" s="16"/>
      <c r="B6" s="13" t="s">
        <v>8</v>
      </c>
      <c r="C6" s="10">
        <f t="shared" ref="C6:C9" si="0">G6/5</f>
        <v>262.13636363636363</v>
      </c>
      <c r="D6" s="10"/>
      <c r="E6" s="10">
        <v>2000</v>
      </c>
      <c r="F6" s="10">
        <f>564/1.3</f>
        <v>433.84615384615381</v>
      </c>
      <c r="G6" s="10">
        <f t="shared" ref="G6:G9" si="1">7208.75/5.5</f>
        <v>1310.6818181818182</v>
      </c>
      <c r="H6" s="9">
        <f>D6+'2004'!H6</f>
        <v>387.69230769230768</v>
      </c>
      <c r="I6" s="9">
        <f t="shared" ref="I6:I9" si="2">E6*5.5</f>
        <v>11000</v>
      </c>
      <c r="J6" s="9">
        <f>F6+'2004'!J6</f>
        <v>821.53846153846143</v>
      </c>
      <c r="K6" s="10">
        <f>28835/5</f>
        <v>5767</v>
      </c>
      <c r="L6" s="9">
        <f>D6+'2004'!L6</f>
        <v>775.38461538461536</v>
      </c>
      <c r="M6" s="9">
        <f t="shared" ref="M6:M10" si="3">I6*4.4</f>
        <v>48400.000000000007</v>
      </c>
      <c r="N6" s="27">
        <f>F6+'2004'!N6</f>
        <v>1209.2307692307691</v>
      </c>
    </row>
    <row r="7" spans="1:14" x14ac:dyDescent="0.2">
      <c r="A7" s="16"/>
      <c r="B7" s="13" t="s">
        <v>10</v>
      </c>
      <c r="C7" s="10">
        <f t="shared" si="0"/>
        <v>262.13636363636363</v>
      </c>
      <c r="D7" s="10"/>
      <c r="E7" s="10">
        <v>2000</v>
      </c>
      <c r="F7" s="10"/>
      <c r="G7" s="10">
        <f t="shared" si="1"/>
        <v>1310.6818181818182</v>
      </c>
      <c r="H7" s="9">
        <f>D7+'2004'!H7</f>
        <v>620</v>
      </c>
      <c r="I7" s="9">
        <f t="shared" si="2"/>
        <v>11000</v>
      </c>
      <c r="J7" s="9">
        <f>F7+'2004'!J7</f>
        <v>620</v>
      </c>
      <c r="K7" s="10">
        <f>28835/5</f>
        <v>5767</v>
      </c>
      <c r="L7" s="9">
        <f>D7+'2004'!L7</f>
        <v>6092.3076923076924</v>
      </c>
      <c r="M7" s="9">
        <f t="shared" si="3"/>
        <v>48400.000000000007</v>
      </c>
      <c r="N7" s="27">
        <f>F7+'2004'!N7</f>
        <v>6092.3076923076924</v>
      </c>
    </row>
    <row r="8" spans="1:14" x14ac:dyDescent="0.2">
      <c r="A8" s="16"/>
      <c r="B8" s="13" t="s">
        <v>9</v>
      </c>
      <c r="C8" s="10">
        <f t="shared" si="0"/>
        <v>262.13636363636363</v>
      </c>
      <c r="D8" s="10">
        <v>2210</v>
      </c>
      <c r="E8" s="10">
        <v>0</v>
      </c>
      <c r="F8" s="10">
        <f>2336/1.3</f>
        <v>1796.9230769230769</v>
      </c>
      <c r="G8" s="10">
        <f t="shared" si="1"/>
        <v>1310.6818181818182</v>
      </c>
      <c r="H8" s="9">
        <f>D8+'2004'!H8</f>
        <v>5457.6923076923076</v>
      </c>
      <c r="I8" s="9">
        <f t="shared" si="2"/>
        <v>0</v>
      </c>
      <c r="J8" s="9">
        <f>F8+'2004'!J8</f>
        <v>5044.6153846153848</v>
      </c>
      <c r="K8" s="10">
        <f>28835/5</f>
        <v>5767</v>
      </c>
      <c r="L8" s="9">
        <f>D8+'2004'!L8</f>
        <v>10763.076923076922</v>
      </c>
      <c r="M8" s="9">
        <f t="shared" si="3"/>
        <v>0</v>
      </c>
      <c r="N8" s="27">
        <f>F8+'2004'!N8</f>
        <v>10349.999999999998</v>
      </c>
    </row>
    <row r="9" spans="1:14" x14ac:dyDescent="0.2">
      <c r="A9" s="16">
        <v>7</v>
      </c>
      <c r="B9" s="13" t="s">
        <v>5</v>
      </c>
      <c r="C9" s="10">
        <f t="shared" si="0"/>
        <v>262.13636363636363</v>
      </c>
      <c r="D9" s="10">
        <v>1428</v>
      </c>
      <c r="E9" s="10">
        <v>0</v>
      </c>
      <c r="F9" s="10">
        <f>2144/1.3</f>
        <v>1649.2307692307693</v>
      </c>
      <c r="G9" s="10">
        <f t="shared" si="1"/>
        <v>1310.6818181818182</v>
      </c>
      <c r="H9" s="9">
        <f>D9+'2004'!H9</f>
        <v>3067.2307692307695</v>
      </c>
      <c r="I9" s="9">
        <f t="shared" si="2"/>
        <v>0</v>
      </c>
      <c r="J9" s="9">
        <f>F9+'2004'!J9</f>
        <v>3288.4615384615386</v>
      </c>
      <c r="K9" s="10">
        <f>28835/5</f>
        <v>5767</v>
      </c>
      <c r="L9" s="9">
        <f>D9+'2004'!L9</f>
        <v>3619.5384615384614</v>
      </c>
      <c r="M9" s="9">
        <f t="shared" si="3"/>
        <v>0</v>
      </c>
      <c r="N9" s="27">
        <f>F9+'2004'!N9</f>
        <v>3840.7692307692305</v>
      </c>
    </row>
    <row r="10" spans="1:14" x14ac:dyDescent="0.2">
      <c r="A10" s="16">
        <v>13</v>
      </c>
      <c r="B10" s="13" t="s">
        <v>6</v>
      </c>
      <c r="C10" s="10">
        <v>2231.25</v>
      </c>
      <c r="D10" s="10">
        <v>3460</v>
      </c>
      <c r="E10" s="10">
        <v>1200</v>
      </c>
      <c r="F10" s="10">
        <f>1387/1.3</f>
        <v>1066.9230769230769</v>
      </c>
      <c r="G10" s="10">
        <v>13387.5</v>
      </c>
      <c r="H10" s="9">
        <f>D10+'2004'!H10</f>
        <v>9427.6923076923085</v>
      </c>
      <c r="I10" s="9">
        <f>E10*5.5</f>
        <v>6600</v>
      </c>
      <c r="J10" s="9">
        <f>F10+'2004'!J10</f>
        <v>7034.6153846153848</v>
      </c>
      <c r="K10" s="10">
        <v>53550</v>
      </c>
      <c r="L10" s="9">
        <f>D10+'2004'!L10</f>
        <v>18862.307692307691</v>
      </c>
      <c r="M10" s="9">
        <f t="shared" si="3"/>
        <v>29040.000000000004</v>
      </c>
      <c r="N10" s="27">
        <f>F10+'2004'!N10</f>
        <v>16469.23076923077</v>
      </c>
    </row>
    <row r="11" spans="1:14" x14ac:dyDescent="0.2">
      <c r="A11" s="17"/>
      <c r="B11" s="13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6"/>
    </row>
    <row r="12" spans="1:14" x14ac:dyDescent="0.2">
      <c r="A12" s="17"/>
      <c r="B12" s="13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6"/>
    </row>
    <row r="13" spans="1:14" x14ac:dyDescent="0.2">
      <c r="A13" s="17"/>
      <c r="B13" s="13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6"/>
    </row>
    <row r="14" spans="1:14" x14ac:dyDescent="0.2">
      <c r="A14" s="17"/>
      <c r="B14" s="13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6"/>
    </row>
    <row r="15" spans="1:14" x14ac:dyDescent="0.2">
      <c r="A15" s="17"/>
      <c r="B15" s="13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6"/>
    </row>
    <row r="16" spans="1:14" x14ac:dyDescent="0.2">
      <c r="A16" s="17"/>
      <c r="B16" s="13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6"/>
    </row>
    <row r="17" spans="1:14" x14ac:dyDescent="0.2">
      <c r="A17" s="17"/>
      <c r="B17" s="13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6"/>
    </row>
    <row r="18" spans="1:14" x14ac:dyDescent="0.2">
      <c r="A18" s="17"/>
      <c r="B18" s="13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6"/>
    </row>
    <row r="19" spans="1:14" x14ac:dyDescent="0.2">
      <c r="A19" s="17"/>
      <c r="B19" s="13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6"/>
    </row>
    <row r="20" spans="1:14" x14ac:dyDescent="0.2">
      <c r="A20" s="17"/>
      <c r="B20" s="13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6"/>
    </row>
    <row r="21" spans="1:14" x14ac:dyDescent="0.2">
      <c r="A21" s="17"/>
      <c r="B21" s="13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6"/>
    </row>
    <row r="22" spans="1:14" x14ac:dyDescent="0.2">
      <c r="A22" s="17"/>
      <c r="B22" s="13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6"/>
    </row>
    <row r="23" spans="1:14" x14ac:dyDescent="0.2">
      <c r="A23" s="17"/>
      <c r="B23" s="13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6"/>
    </row>
    <row r="24" spans="1:14" ht="17" thickBot="1" x14ac:dyDescent="0.25">
      <c r="A24" s="18"/>
      <c r="B24" s="14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8"/>
    </row>
  </sheetData>
  <mergeCells count="3">
    <mergeCell ref="B2:F3"/>
    <mergeCell ref="G2:J3"/>
    <mergeCell ref="K2:N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2004</vt:lpstr>
      <vt:lpstr>2104</vt:lpstr>
      <vt:lpstr>2204</vt:lpstr>
      <vt:lpstr>2504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Antonio Lara Murillo</dc:creator>
  <cp:lastModifiedBy>Microsoft Office User</cp:lastModifiedBy>
  <dcterms:created xsi:type="dcterms:W3CDTF">2022-04-20T21:26:46Z</dcterms:created>
  <dcterms:modified xsi:type="dcterms:W3CDTF">2022-04-27T22:10:42Z</dcterms:modified>
</cp:coreProperties>
</file>