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93121626-D7B7-4F8A-93E3-B9BE8EB8A921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/>
  <c r="D44" i="1"/>
  <c r="D47" i="1"/>
  <c r="F45" i="1"/>
  <c r="D46" i="1"/>
  <c r="B14" i="1"/>
  <c r="L49" i="1"/>
  <c r="L48" i="1"/>
  <c r="L47" i="1"/>
  <c r="H21" i="1" l="1"/>
  <c r="L33" i="1"/>
  <c r="K33" i="1"/>
  <c r="C40" i="1"/>
  <c r="E27" i="1"/>
  <c r="B28" i="1"/>
  <c r="C35" i="1" l="1"/>
  <c r="D27" i="1"/>
  <c r="B36" i="1" l="1"/>
  <c r="D35" i="1"/>
  <c r="L16" i="1"/>
  <c r="D13" i="1"/>
  <c r="B13" i="1"/>
  <c r="B16" i="1" s="1"/>
  <c r="C12" i="1"/>
  <c r="D12" i="1" s="1"/>
  <c r="F14" i="1" l="1"/>
  <c r="C28" i="1" s="1"/>
  <c r="B29" i="1" l="1"/>
  <c r="E28" i="1"/>
  <c r="C16" i="1"/>
  <c r="C36" i="1"/>
  <c r="B37" i="1" s="1"/>
  <c r="D28" i="1"/>
  <c r="C29" i="1" l="1"/>
  <c r="B30" i="1" s="1"/>
  <c r="E29" i="1"/>
  <c r="C37" i="1"/>
  <c r="D37" i="1" s="1"/>
  <c r="D36" i="1"/>
  <c r="E16" i="1"/>
  <c r="D16" i="1"/>
  <c r="B17" i="1"/>
  <c r="C17" i="1" s="1"/>
  <c r="E17" i="1" s="1"/>
  <c r="D29" i="1"/>
  <c r="L15" i="1" l="1"/>
  <c r="K18" i="1" s="1"/>
  <c r="C30" i="1"/>
  <c r="B31" i="1" s="1"/>
  <c r="E30" i="1"/>
  <c r="B18" i="1"/>
  <c r="C18" i="1" s="1"/>
  <c r="E18" i="1" s="1"/>
  <c r="B38" i="1"/>
  <c r="D17" i="1"/>
  <c r="K21" i="1" s="1"/>
  <c r="C31" i="1" l="1"/>
  <c r="E31" i="1"/>
  <c r="C38" i="1"/>
  <c r="L18" i="1"/>
  <c r="B19" i="1"/>
  <c r="D18" i="1"/>
  <c r="D30" i="1"/>
  <c r="B39" i="1" l="1"/>
  <c r="D38" i="1"/>
  <c r="K24" i="1"/>
  <c r="L21" i="1"/>
  <c r="C19" i="1"/>
  <c r="E19" i="1" s="1"/>
  <c r="C39" i="1" l="1"/>
  <c r="B20" i="1"/>
  <c r="D19" i="1"/>
  <c r="D31" i="1"/>
  <c r="D39" i="1" l="1"/>
  <c r="K27" i="1"/>
  <c r="L24" i="1"/>
  <c r="C20" i="1"/>
  <c r="B21" i="1" l="1"/>
  <c r="D20" i="1"/>
  <c r="E20" i="1"/>
  <c r="K30" i="1" l="1"/>
  <c r="L27" i="1"/>
  <c r="C21" i="1"/>
  <c r="B22" i="1" l="1"/>
  <c r="B32" i="1" s="1"/>
  <c r="D21" i="1"/>
  <c r="L30" i="1" s="1"/>
  <c r="E21" i="1"/>
  <c r="E32" i="1" l="1"/>
  <c r="B40" i="1"/>
  <c r="D40" i="1" s="1"/>
  <c r="D42" i="1" s="1"/>
  <c r="D32" i="1"/>
  <c r="C22" i="1"/>
  <c r="E33" i="1" l="1"/>
  <c r="F32" i="1"/>
  <c r="G32" i="1" s="1"/>
  <c r="B23" i="1"/>
  <c r="D22" i="1"/>
  <c r="E22" i="1"/>
  <c r="F27" i="1" l="1"/>
  <c r="G27" i="1" s="1"/>
  <c r="F28" i="1"/>
  <c r="G28" i="1" s="1"/>
  <c r="F30" i="1"/>
  <c r="G30" i="1" s="1"/>
  <c r="F29" i="1"/>
  <c r="G29" i="1" s="1"/>
  <c r="F31" i="1"/>
  <c r="G31" i="1" s="1"/>
  <c r="K36" i="1"/>
  <c r="C23" i="1"/>
  <c r="D23" i="1" s="1"/>
  <c r="K39" i="1" s="1"/>
  <c r="L36" i="1" s="1"/>
  <c r="E23" i="1" l="1"/>
  <c r="L50" i="1" l="1"/>
  <c r="L51" i="1" s="1" a="1"/>
  <c r="L51" i="1" s="1"/>
  <c r="E24" i="1"/>
  <c r="F21" i="1" s="1"/>
  <c r="E35" i="1" l="1"/>
  <c r="E39" i="1"/>
  <c r="F39" i="1" s="1"/>
  <c r="E38" i="1"/>
  <c r="F38" i="1" s="1"/>
  <c r="E37" i="1"/>
  <c r="F37" i="1" s="1"/>
  <c r="E36" i="1"/>
  <c r="F36" i="1" s="1"/>
  <c r="E40" i="1"/>
  <c r="F40" i="1" s="1"/>
  <c r="G21" i="1"/>
  <c r="F17" i="1"/>
  <c r="G17" i="1" s="1"/>
  <c r="F18" i="1"/>
  <c r="G18" i="1" s="1"/>
  <c r="F16" i="1"/>
  <c r="F20" i="1"/>
  <c r="G20" i="1" s="1"/>
  <c r="F19" i="1"/>
  <c r="G19" i="1" s="1"/>
  <c r="F22" i="1"/>
  <c r="G22" i="1" s="1"/>
  <c r="F23" i="1"/>
  <c r="G23" i="1" s="1"/>
  <c r="F35" i="1" l="1"/>
  <c r="E42" i="1"/>
  <c r="F42" i="1"/>
  <c r="J37" i="1"/>
  <c r="G37" i="1"/>
  <c r="H37" i="1" s="1"/>
  <c r="I37" i="1" s="1"/>
  <c r="G40" i="1"/>
  <c r="H40" i="1" s="1"/>
  <c r="I40" i="1" s="1"/>
  <c r="J40" i="1"/>
  <c r="J38" i="1"/>
  <c r="G38" i="1"/>
  <c r="H38" i="1" s="1"/>
  <c r="I38" i="1" s="1"/>
  <c r="J36" i="1"/>
  <c r="G36" i="1"/>
  <c r="H36" i="1" s="1"/>
  <c r="I36" i="1" s="1"/>
  <c r="J39" i="1"/>
  <c r="G39" i="1"/>
  <c r="H39" i="1" s="1"/>
  <c r="I39" i="1" s="1"/>
  <c r="G16" i="1"/>
  <c r="H16" i="1"/>
  <c r="J35" i="1" l="1"/>
  <c r="G35" i="1"/>
  <c r="H35" i="1" s="1"/>
  <c r="I35" i="1" s="1"/>
  <c r="K19" i="1"/>
  <c r="L19" i="1" s="1"/>
  <c r="H17" i="1"/>
  <c r="K22" i="1" l="1"/>
  <c r="L22" i="1" s="1"/>
  <c r="H18" i="1"/>
  <c r="H19" i="1" l="1"/>
  <c r="K25" i="1"/>
  <c r="L25" i="1" s="1"/>
  <c r="H20" i="1" l="1"/>
  <c r="K28" i="1"/>
  <c r="L28" i="1" s="1"/>
  <c r="K31" i="1" l="1"/>
  <c r="L31" i="1" s="1"/>
  <c r="H22" i="1" l="1"/>
  <c r="L34" i="1"/>
  <c r="K34" i="1"/>
  <c r="H23" i="1" l="1"/>
  <c r="K40" i="1" s="1"/>
  <c r="L40" i="1" s="1"/>
  <c r="K37" i="1"/>
  <c r="L3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<sst xmlns="http://schemas.openxmlformats.org/spreadsheetml/2006/main" count="50" uniqueCount="41">
  <si>
    <t>Исходные данные</t>
  </si>
  <si>
    <t>кол-во интервалов</t>
  </si>
  <si>
    <t>k=</t>
  </si>
  <si>
    <t>min=</t>
  </si>
  <si>
    <t>max=</t>
  </si>
  <si>
    <t>W=</t>
  </si>
  <si>
    <t>Длина интервалов</t>
  </si>
  <si>
    <t>округляем</t>
  </si>
  <si>
    <t>h=</t>
  </si>
  <si>
    <t>[xi;</t>
  </si>
  <si>
    <t>xi*</t>
  </si>
  <si>
    <t>ni</t>
  </si>
  <si>
    <t>ni/n</t>
  </si>
  <si>
    <t>ni/n/h</t>
  </si>
  <si>
    <t xml:space="preserve">х с чертой = </t>
  </si>
  <si>
    <t>s ^2</t>
  </si>
  <si>
    <t>sigma</t>
  </si>
  <si>
    <t>плотность</t>
  </si>
  <si>
    <t>a = x(с чертой)</t>
  </si>
  <si>
    <t>s = sigma</t>
  </si>
  <si>
    <t>D</t>
  </si>
  <si>
    <t>Интервальный статистический ряд для 6 задания</t>
  </si>
  <si>
    <t>Проверка гипотезы о законе распределения по критерию Пирсона</t>
  </si>
  <si>
    <t>xi+1)</t>
  </si>
  <si>
    <t>pi</t>
  </si>
  <si>
    <t>n*pi</t>
  </si>
  <si>
    <t>(ni-n*pi)^2</t>
  </si>
  <si>
    <t>ni-n*pi</t>
  </si>
  <si>
    <t>ni^2/n*pi</t>
  </si>
  <si>
    <t>(ni-n*pi)^2/n*pi</t>
  </si>
  <si>
    <t>СУММЫ</t>
  </si>
  <si>
    <t>X^2 расч=</t>
  </si>
  <si>
    <t>сумма эл. Посл. Ст. =</t>
  </si>
  <si>
    <t>k-r-1=</t>
  </si>
  <si>
    <t>X^2 крит=</t>
  </si>
  <si>
    <t>Вариант 13</t>
  </si>
  <si>
    <t>размах выборки</t>
  </si>
  <si>
    <t>1 задание Интервальный статистический ряд</t>
  </si>
  <si>
    <t xml:space="preserve">2 задание График эмперической функции распределения </t>
  </si>
  <si>
    <t>4 задание</t>
  </si>
  <si>
    <t>5 задание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</si>
</sst>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  <charset val="204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ont="1" applyFill="1"/>
    <xf numFmtId="0" fontId="0" fillId="0" borderId="0" xfId="0" applyFont="1"/>
    <xf numFmtId="0" fontId="0" fillId="2" borderId="1" xfId="0" applyFont="1" applyFill="1" applyBorder="1"/>
    <xf numFmtId="0" fontId="0" fillId="4" borderId="1" xfId="0" applyFont="1" applyFill="1" applyBorder="1"/>
    <xf numFmtId="164" fontId="0" fillId="4" borderId="1" xfId="0" applyNumberFormat="1" applyFont="1" applyFill="1" applyBorder="1"/>
    <xf numFmtId="0" fontId="0" fillId="0" borderId="1" xfId="0" applyFont="1" applyBorder="1"/>
    <xf numFmtId="0" fontId="0" fillId="4" borderId="0" xfId="0" applyFont="1" applyFill="1"/>
    <xf numFmtId="0" fontId="0" fillId="4" borderId="3" xfId="0" applyFont="1" applyFill="1" applyBorder="1"/>
    <xf numFmtId="164" fontId="0" fillId="4" borderId="3" xfId="0" applyNumberFormat="1" applyFont="1" applyFill="1" applyBorder="1"/>
    <xf numFmtId="0" fontId="1" fillId="2" borderId="1" xfId="0" applyFont="1" applyFill="1" applyBorder="1"/>
    <xf numFmtId="0" fontId="0" fillId="5" borderId="1" xfId="0" applyFill="1" applyBorder="1"/>
    <xf numFmtId="2" fontId="0" fillId="5" borderId="1" xfId="0" applyNumberFormat="1" applyFill="1" applyBorder="1"/>
    <xf numFmtId="1" fontId="0" fillId="5" borderId="1" xfId="0" applyNumberFormat="1" applyFont="1" applyFill="1" applyBorder="1"/>
    <xf numFmtId="164" fontId="0" fillId="5" borderId="1" xfId="0" applyNumberFormat="1" applyFont="1" applyFill="1" applyBorder="1"/>
    <xf numFmtId="0" fontId="0" fillId="5" borderId="1" xfId="0" applyFont="1" applyFill="1" applyBorder="1"/>
    <xf numFmtId="165" fontId="0" fillId="5" borderId="1" xfId="0" applyNumberFormat="1" applyFont="1" applyFill="1" applyBorder="1"/>
    <xf numFmtId="167" fontId="0" fillId="5" borderId="1" xfId="0" applyNumberFormat="1" applyFont="1" applyFill="1" applyBorder="1"/>
    <xf numFmtId="11" fontId="0" fillId="5" borderId="1" xfId="0" applyNumberFormat="1" applyFont="1" applyFill="1" applyBorder="1"/>
    <xf numFmtId="166" fontId="0" fillId="5" borderId="1" xfId="0" applyNumberFormat="1" applyFont="1" applyFill="1" applyBorder="1"/>
    <xf numFmtId="0" fontId="0" fillId="5" borderId="1" xfId="0" applyNumberFormat="1" applyFont="1" applyFill="1" applyBorder="1"/>
    <xf numFmtId="0" fontId="0" fillId="6" borderId="0" xfId="0" applyFont="1" applyFill="1"/>
    <xf numFmtId="1" fontId="0" fillId="6" borderId="0" xfId="0" applyNumberFormat="1" applyFont="1" applyFill="1"/>
    <xf numFmtId="165" fontId="0" fillId="5" borderId="1" xfId="0" applyNumberFormat="1" applyFill="1" applyBorder="1"/>
    <xf numFmtId="2" fontId="0" fillId="7" borderId="0" xfId="0" applyNumberFormat="1" applyFont="1" applyFill="1" applyBorder="1"/>
    <xf numFmtId="1" fontId="0" fillId="7" borderId="4" xfId="0" applyNumberFormat="1" applyFont="1" applyFill="1" applyBorder="1"/>
    <xf numFmtId="2" fontId="0" fillId="5" borderId="1" xfId="0" applyNumberFormat="1" applyFont="1" applyFill="1" applyBorder="1"/>
    <xf numFmtId="0" fontId="0" fillId="6" borderId="0" xfId="0" applyFont="1" applyFill="1" applyAlignment="1">
      <alignment horizontal="right"/>
    </xf>
    <xf numFmtId="1" fontId="0" fillId="6" borderId="0" xfId="0" applyNumberFormat="1" applyFont="1" applyFill="1" applyAlignment="1">
      <alignment horizontal="left"/>
    </xf>
    <xf numFmtId="164" fontId="0" fillId="6" borderId="0" xfId="0" applyNumberFormat="1" applyFont="1" applyFill="1" applyAlignment="1">
      <alignment horizontal="left"/>
    </xf>
    <xf numFmtId="167" fontId="0" fillId="6" borderId="0" xfId="0" applyNumberFormat="1" applyFont="1" applyFill="1" applyAlignment="1">
      <alignment horizontal="left"/>
    </xf>
    <xf numFmtId="0" fontId="0" fillId="5" borderId="4" xfId="0" applyFont="1" applyFill="1" applyBorder="1"/>
    <xf numFmtId="0" fontId="0" fillId="3" borderId="4" xfId="0" applyFont="1" applyFill="1" applyBorder="1"/>
    <xf numFmtId="165" fontId="0" fillId="0" borderId="0" xfId="0" applyNumberFormat="1"/>
    <xf numFmtId="0" fontId="0" fillId="7" borderId="4" xfId="0" applyFont="1" applyFill="1" applyBorder="1"/>
    <xf numFmtId="167" fontId="0" fillId="7" borderId="4" xfId="0" applyNumberFormat="1" applyFont="1" applyFill="1" applyBorder="1"/>
    <xf numFmtId="0" fontId="0" fillId="3" borderId="0" xfId="0" applyFill="1"/>
    <xf numFmtId="0" fontId="3" fillId="8" borderId="1" xfId="0" applyFont="1" applyFill="1" applyBorder="1" applyAlignment="1">
      <alignment horizontal="right" vertical="center"/>
    </xf>
    <xf numFmtId="0" fontId="0" fillId="3" borderId="2" xfId="0" applyFont="1" applyFill="1" applyBorder="1" applyAlignment="1"/>
    <xf numFmtId="0" fontId="0" fillId="3" borderId="0" xfId="0" applyFont="1" applyFill="1" applyAlignment="1">
      <alignment horizontal="left"/>
    </xf>
    <xf numFmtId="0" fontId="0" fillId="6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27914160836812E-2"/>
          <c:y val="5.1539488582177079E-2"/>
          <c:w val="0.85309592931621969"/>
          <c:h val="0.89091109834750448"/>
        </c:manualLayout>
      </c:layout>
      <c:scatterChart>
        <c:scatterStyle val="lineMarker"/>
        <c:varyColors val="0"/>
        <c:ser>
          <c:idx val="1"/>
          <c:order val="0"/>
          <c:tx>
            <c:v>0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Лист1!$K$15:$L$15</c:f>
              <c:numCache>
                <c:formatCode>0.0</c:formatCode>
                <c:ptCount val="2"/>
                <c:pt idx="0" formatCode="General">
                  <c:v>-1</c:v>
                </c:pt>
                <c:pt idx="1">
                  <c:v>2.9499999999999997</c:v>
                </c:pt>
              </c:numCache>
            </c:numRef>
          </c:xVal>
          <c:yVal>
            <c:numRef>
              <c:f>Лист1!$K$16:$L$16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57-4855-868F-3079D33EC0FC}"/>
            </c:ext>
          </c:extLst>
        </c:ser>
        <c:ser>
          <c:idx val="0"/>
          <c:order val="1"/>
          <c:tx>
            <c:v>1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Лист1!$K$18:$L$18</c:f>
              <c:numCache>
                <c:formatCode>0.0</c:formatCode>
                <c:ptCount val="2"/>
                <c:pt idx="0">
                  <c:v>2.9499999999999997</c:v>
                </c:pt>
                <c:pt idx="1">
                  <c:v>8.85</c:v>
                </c:pt>
              </c:numCache>
            </c:numRef>
          </c:xVal>
          <c:yVal>
            <c:numRef>
              <c:f>Лист1!$K$19:$L$19</c:f>
              <c:numCache>
                <c:formatCode>General</c:formatCode>
                <c:ptCount val="2"/>
                <c:pt idx="0">
                  <c:v>0.05</c:v>
                </c:pt>
                <c:pt idx="1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5A-4714-965C-8F68507FE206}"/>
            </c:ext>
          </c:extLst>
        </c:ser>
        <c:ser>
          <c:idx val="2"/>
          <c:order val="2"/>
          <c:tx>
            <c:v>2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Лист1!$K$21:$L$21</c:f>
              <c:numCache>
                <c:formatCode>0.0</c:formatCode>
                <c:ptCount val="2"/>
                <c:pt idx="0">
                  <c:v>8.85</c:v>
                </c:pt>
                <c:pt idx="1">
                  <c:v>14.75</c:v>
                </c:pt>
              </c:numCache>
            </c:numRef>
          </c:xVal>
          <c:yVal>
            <c:numRef>
              <c:f>Лист1!$K$22:$L$22</c:f>
              <c:numCache>
                <c:formatCode>General</c:formatCode>
                <c:ptCount val="2"/>
                <c:pt idx="0">
                  <c:v>0.12000000000000001</c:v>
                </c:pt>
                <c:pt idx="1">
                  <c:v>0.12000000000000001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57-4855-868F-3079D33EC0FC}"/>
            </c:ext>
          </c:extLst>
        </c:ser>
        <c:ser>
          <c:idx val="3"/>
          <c:order val="3"/>
          <c:tx>
            <c:v>3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Лист1!$K$24:$L$24</c:f>
              <c:numCache>
                <c:formatCode>0.0</c:formatCode>
                <c:ptCount val="2"/>
                <c:pt idx="0">
                  <c:v>14.75</c:v>
                </c:pt>
                <c:pt idx="1">
                  <c:v>20.65</c:v>
                </c:pt>
              </c:numCache>
            </c:numRef>
          </c:xVal>
          <c:yVal>
            <c:numRef>
              <c:f>Лист1!$K$25:$L$25</c:f>
              <c:numCache>
                <c:formatCode>General</c:formatCode>
                <c:ptCount val="2"/>
                <c:pt idx="0">
                  <c:v>0.2</c:v>
                </c:pt>
                <c:pt idx="1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57-4855-868F-3079D33EC0FC}"/>
            </c:ext>
          </c:extLst>
        </c:ser>
        <c:ser>
          <c:idx val="4"/>
          <c:order val="4"/>
          <c:tx>
            <c:v>4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Лист1!$K$27:$L$27</c:f>
              <c:numCache>
                <c:formatCode>0.0</c:formatCode>
                <c:ptCount val="2"/>
                <c:pt idx="0">
                  <c:v>20.65</c:v>
                </c:pt>
                <c:pt idx="1">
                  <c:v>26.549999999999997</c:v>
                </c:pt>
              </c:numCache>
            </c:numRef>
          </c:xVal>
          <c:yVal>
            <c:numRef>
              <c:f>Лист1!$K$28:$L$28</c:f>
              <c:numCache>
                <c:formatCode>General</c:formatCode>
                <c:ptCount val="2"/>
                <c:pt idx="0">
                  <c:v>0.44</c:v>
                </c:pt>
                <c:pt idx="1">
                  <c:v>0.44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57-4855-868F-3079D33EC0FC}"/>
            </c:ext>
          </c:extLst>
        </c:ser>
        <c:ser>
          <c:idx val="5"/>
          <c:order val="5"/>
          <c:tx>
            <c:v>5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Лист1!$K$30:$L$30</c:f>
              <c:numCache>
                <c:formatCode>0.0</c:formatCode>
                <c:ptCount val="2"/>
                <c:pt idx="0">
                  <c:v>26.549999999999997</c:v>
                </c:pt>
                <c:pt idx="1">
                  <c:v>32.449999999999996</c:v>
                </c:pt>
              </c:numCache>
            </c:numRef>
          </c:xVal>
          <c:yVal>
            <c:numRef>
              <c:f>Лист1!$K$31:$L$31</c:f>
              <c:numCache>
                <c:formatCode>General</c:formatCode>
                <c:ptCount val="2"/>
                <c:pt idx="0">
                  <c:v>0.72</c:v>
                </c:pt>
                <c:pt idx="1">
                  <c:v>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257-4855-868F-3079D33EC0FC}"/>
            </c:ext>
          </c:extLst>
        </c:ser>
        <c:ser>
          <c:idx val="7"/>
          <c:order val="6"/>
          <c:tx>
            <c:v>7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Лист1!$K$36:$L$36</c:f>
              <c:numCache>
                <c:formatCode>0.0</c:formatCode>
                <c:ptCount val="2"/>
                <c:pt idx="0">
                  <c:v>38.349999999999994</c:v>
                </c:pt>
                <c:pt idx="1">
                  <c:v>44.25</c:v>
                </c:pt>
              </c:numCache>
            </c:numRef>
          </c:xVal>
          <c:yVal>
            <c:numRef>
              <c:f>Лист1!$K$37:$L$37</c:f>
              <c:numCache>
                <c:formatCode>General</c:formatCode>
                <c:ptCount val="2"/>
                <c:pt idx="0">
                  <c:v>0.97</c:v>
                </c:pt>
                <c:pt idx="1">
                  <c:v>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257-4855-868F-3079D33EC0FC}"/>
            </c:ext>
          </c:extLst>
        </c:ser>
        <c:ser>
          <c:idx val="8"/>
          <c:order val="7"/>
          <c:tx>
            <c:v>8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Лист1!$K$39:$L$39</c:f>
              <c:numCache>
                <c:formatCode>General</c:formatCode>
                <c:ptCount val="2"/>
                <c:pt idx="0" formatCode="0.0">
                  <c:v>44.25</c:v>
                </c:pt>
                <c:pt idx="1">
                  <c:v>50</c:v>
                </c:pt>
              </c:numCache>
            </c:numRef>
          </c:xVal>
          <c:yVal>
            <c:numRef>
              <c:f>Лист1!$K$40:$L$40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57-4855-868F-3079D33EC0FC}"/>
            </c:ext>
          </c:extLst>
        </c:ser>
        <c:ser>
          <c:idx val="6"/>
          <c:order val="8"/>
          <c:tx>
            <c:v>6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Лист1!$K$33:$L$33</c:f>
              <c:numCache>
                <c:formatCode>0.0</c:formatCode>
                <c:ptCount val="2"/>
                <c:pt idx="0">
                  <c:v>32.449999999999996</c:v>
                </c:pt>
                <c:pt idx="1">
                  <c:v>38.349999999999994</c:v>
                </c:pt>
              </c:numCache>
            </c:numRef>
          </c:xVal>
          <c:yVal>
            <c:numRef>
              <c:f>Лист1!$K$34:$L$34</c:f>
              <c:numCache>
                <c:formatCode>General</c:formatCode>
                <c:ptCount val="2"/>
                <c:pt idx="0">
                  <c:v>0.84</c:v>
                </c:pt>
                <c:pt idx="1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61-4A9D-BEA1-4EBBF2FEA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200376"/>
        <c:axId val="2118201032"/>
      </c:scatterChart>
      <c:valAx>
        <c:axId val="2118200376"/>
        <c:scaling>
          <c:orientation val="minMax"/>
          <c:max val="50"/>
          <c:min val="-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8201032"/>
        <c:crosses val="autoZero"/>
        <c:crossBetween val="midCat"/>
        <c:majorUnit val="20"/>
        <c:minorUnit val="10"/>
      </c:valAx>
      <c:valAx>
        <c:axId val="2118201032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8200376"/>
        <c:crosses val="autoZero"/>
        <c:crossBetween val="midCat"/>
        <c:min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3 задание </a:t>
            </a:r>
          </a:p>
          <a:p>
            <a:pPr>
              <a:defRPr/>
            </a:pPr>
            <a:r>
              <a:rPr lang="ru-RU"/>
              <a:t>Гистограмма</a:t>
            </a:r>
            <a:r>
              <a:rPr lang="ru-RU" baseline="0"/>
              <a:t> относительных частот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Лист1!$D$16:$D$23</c:f>
              <c:numCache>
                <c:formatCode>0.0</c:formatCode>
                <c:ptCount val="8"/>
                <c:pt idx="0">
                  <c:v>2.9499999999999997</c:v>
                </c:pt>
                <c:pt idx="1">
                  <c:v>8.85</c:v>
                </c:pt>
                <c:pt idx="2">
                  <c:v>14.75</c:v>
                </c:pt>
                <c:pt idx="3">
                  <c:v>20.65</c:v>
                </c:pt>
                <c:pt idx="4">
                  <c:v>26.549999999999997</c:v>
                </c:pt>
                <c:pt idx="5">
                  <c:v>32.449999999999996</c:v>
                </c:pt>
                <c:pt idx="6">
                  <c:v>38.349999999999994</c:v>
                </c:pt>
                <c:pt idx="7">
                  <c:v>44.25</c:v>
                </c:pt>
              </c:numCache>
            </c:numRef>
          </c:cat>
          <c:val>
            <c:numRef>
              <c:f>Лист1!$G$16:$G$23</c:f>
              <c:numCache>
                <c:formatCode>0.000</c:formatCode>
                <c:ptCount val="8"/>
                <c:pt idx="0">
                  <c:v>8.4745762711864424E-3</c:v>
                </c:pt>
                <c:pt idx="1">
                  <c:v>1.1864406779661019E-2</c:v>
                </c:pt>
                <c:pt idx="2">
                  <c:v>1.3559322033898306E-2</c:v>
                </c:pt>
                <c:pt idx="3">
                  <c:v>4.0677966101694919E-2</c:v>
                </c:pt>
                <c:pt idx="4">
                  <c:v>4.7457627118644076E-2</c:v>
                </c:pt>
                <c:pt idx="5">
                  <c:v>2.033898305084746E-2</c:v>
                </c:pt>
                <c:pt idx="6">
                  <c:v>2.2033898305084749E-2</c:v>
                </c:pt>
                <c:pt idx="7">
                  <c:v>5.0847457627118649E-3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0-4017-9B71-C8C5CA941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33"/>
        <c:axId val="243173776"/>
        <c:axId val="243172112"/>
      </c:barChart>
      <c:catAx>
        <c:axId val="243173776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3172112"/>
        <c:crosses val="autoZero"/>
        <c:auto val="1"/>
        <c:lblAlgn val="ctr"/>
        <c:lblOffset val="100"/>
        <c:noMultiLvlLbl val="0"/>
      </c:catAx>
      <c:valAx>
        <c:axId val="24317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317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189</xdr:colOff>
      <xdr:row>13</xdr:row>
      <xdr:rowOff>173516</xdr:rowOff>
    </xdr:from>
    <xdr:to>
      <xdr:col>24</xdr:col>
      <xdr:colOff>381000</xdr:colOff>
      <xdr:row>44</xdr:row>
      <xdr:rowOff>185852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21785</xdr:colOff>
      <xdr:row>45</xdr:row>
      <xdr:rowOff>15926</xdr:rowOff>
    </xdr:from>
    <xdr:to>
      <xdr:col>20</xdr:col>
      <xdr:colOff>121719</xdr:colOff>
      <xdr:row>63</xdr:row>
      <xdr:rowOff>74135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4DF0F8B-FE0A-42CE-B201-863EA4C39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"/>
  <sheetViews>
    <sheetView tabSelected="1" topLeftCell="C15" zoomScale="91" zoomScaleNormal="100" workbookViewId="0">
      <selection activeCell="I29" sqref="I29"/>
    </sheetView>
  </sheetViews>
  <sheetFormatPr defaultRowHeight="14.4" x14ac:dyDescent="0.3"/>
  <cols>
    <col min="1" max="1" width="59.77734375" bestFit="1" customWidth="1"/>
    <col min="2" max="2" width="12.44140625" bestFit="1" customWidth="1"/>
    <col min="3" max="3" width="9.88671875" bestFit="1" customWidth="1"/>
    <col min="4" max="5" width="7.6640625" bestFit="1" customWidth="1"/>
    <col min="6" max="6" width="9.77734375" bestFit="1" customWidth="1"/>
    <col min="7" max="7" width="8.33203125" bestFit="1" customWidth="1"/>
    <col min="8" max="8" width="11.109375" bestFit="1" customWidth="1"/>
    <col min="9" max="9" width="15.88671875" bestFit="1" customWidth="1"/>
    <col min="10" max="10" width="9.5546875" bestFit="1" customWidth="1"/>
    <col min="11" max="11" width="13.5546875" bestFit="1" customWidth="1"/>
    <col min="12" max="12" width="7" bestFit="1" customWidth="1"/>
  </cols>
  <sheetData>
    <row r="1" spans="1:24" x14ac:dyDescent="0.3">
      <c r="A1" s="1" t="s">
        <v>35</v>
      </c>
      <c r="B1" s="2"/>
      <c r="C1" s="38" t="s">
        <v>0</v>
      </c>
      <c r="D1" s="38"/>
      <c r="E1" s="38"/>
      <c r="F1" s="38"/>
      <c r="G1" s="38"/>
      <c r="H1" s="38"/>
      <c r="I1" s="38"/>
      <c r="J1" s="38"/>
      <c r="K1" s="38"/>
      <c r="L1" s="38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x14ac:dyDescent="0.3">
      <c r="A2" s="2"/>
      <c r="B2" s="2"/>
      <c r="C2" s="37">
        <v>27</v>
      </c>
      <c r="D2" s="37">
        <v>22</v>
      </c>
      <c r="E2" s="37">
        <v>28</v>
      </c>
      <c r="F2" s="37">
        <v>19</v>
      </c>
      <c r="G2" s="37">
        <v>22</v>
      </c>
      <c r="H2" s="37">
        <v>5</v>
      </c>
      <c r="I2" s="37">
        <v>9</v>
      </c>
      <c r="J2" s="37">
        <v>26</v>
      </c>
      <c r="K2" s="37">
        <v>29</v>
      </c>
      <c r="L2" s="37">
        <v>41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 x14ac:dyDescent="0.3">
      <c r="A3" s="2"/>
      <c r="B3" s="2"/>
      <c r="C3" s="37">
        <v>18</v>
      </c>
      <c r="D3" s="37">
        <v>44</v>
      </c>
      <c r="E3" s="37">
        <v>19</v>
      </c>
      <c r="F3" s="37">
        <v>19</v>
      </c>
      <c r="G3" s="37">
        <v>28</v>
      </c>
      <c r="H3" s="37">
        <v>10</v>
      </c>
      <c r="I3" s="37">
        <v>21</v>
      </c>
      <c r="J3" s="37">
        <v>16</v>
      </c>
      <c r="K3" s="37">
        <v>13</v>
      </c>
      <c r="L3" s="37">
        <v>30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x14ac:dyDescent="0.3">
      <c r="A4" s="2"/>
      <c r="B4" s="2"/>
      <c r="C4" s="37">
        <v>28</v>
      </c>
      <c r="D4" s="37">
        <v>33</v>
      </c>
      <c r="E4" s="37">
        <v>45</v>
      </c>
      <c r="F4" s="37">
        <v>18</v>
      </c>
      <c r="G4" s="37">
        <v>32</v>
      </c>
      <c r="H4" s="37">
        <v>36</v>
      </c>
      <c r="I4" s="37">
        <v>22</v>
      </c>
      <c r="J4" s="37">
        <v>35</v>
      </c>
      <c r="K4" s="37">
        <v>25</v>
      </c>
      <c r="L4" s="37">
        <v>31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 x14ac:dyDescent="0.3">
      <c r="A5" s="2"/>
      <c r="B5" s="2"/>
      <c r="C5" s="37">
        <v>37</v>
      </c>
      <c r="D5" s="37">
        <v>20</v>
      </c>
      <c r="E5" s="37">
        <v>19</v>
      </c>
      <c r="F5" s="37">
        <v>40</v>
      </c>
      <c r="G5" s="37">
        <v>26</v>
      </c>
      <c r="H5" s="37">
        <v>21</v>
      </c>
      <c r="I5" s="37">
        <v>41</v>
      </c>
      <c r="J5" s="37">
        <v>9</v>
      </c>
      <c r="K5" s="37">
        <v>24</v>
      </c>
      <c r="L5" s="37">
        <v>30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 x14ac:dyDescent="0.3">
      <c r="A6" s="2"/>
      <c r="B6" s="2"/>
      <c r="C6" s="37">
        <v>38</v>
      </c>
      <c r="D6" s="37">
        <v>27</v>
      </c>
      <c r="E6" s="37">
        <v>10</v>
      </c>
      <c r="F6" s="37">
        <v>17</v>
      </c>
      <c r="G6" s="37">
        <v>26</v>
      </c>
      <c r="H6" s="37">
        <v>31</v>
      </c>
      <c r="I6" s="37">
        <v>5</v>
      </c>
      <c r="J6" s="37">
        <v>18</v>
      </c>
      <c r="K6" s="37">
        <v>39</v>
      </c>
      <c r="L6" s="37">
        <v>20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 x14ac:dyDescent="0.3">
      <c r="A7" s="2"/>
      <c r="B7" s="2"/>
      <c r="C7" s="37">
        <v>26</v>
      </c>
      <c r="D7" s="37">
        <v>26</v>
      </c>
      <c r="E7" s="37">
        <v>27</v>
      </c>
      <c r="F7" s="37">
        <v>43</v>
      </c>
      <c r="G7" s="37">
        <v>17</v>
      </c>
      <c r="H7" s="37">
        <v>40</v>
      </c>
      <c r="I7" s="37">
        <v>0</v>
      </c>
      <c r="J7" s="37">
        <v>29</v>
      </c>
      <c r="K7" s="37">
        <v>23</v>
      </c>
      <c r="L7" s="37">
        <v>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" x14ac:dyDescent="0.3">
      <c r="A8" s="2"/>
      <c r="B8" s="2"/>
      <c r="C8" s="37">
        <v>7</v>
      </c>
      <c r="D8" s="37">
        <v>36</v>
      </c>
      <c r="E8" s="37">
        <v>36</v>
      </c>
      <c r="F8" s="37">
        <v>24</v>
      </c>
      <c r="G8" s="37">
        <v>17</v>
      </c>
      <c r="H8" s="37">
        <v>28</v>
      </c>
      <c r="I8" s="37">
        <v>22</v>
      </c>
      <c r="J8" s="37">
        <v>31</v>
      </c>
      <c r="K8" s="37">
        <v>29</v>
      </c>
      <c r="L8" s="37">
        <v>36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x14ac:dyDescent="0.3">
      <c r="A9" s="2"/>
      <c r="B9" s="2"/>
      <c r="C9" s="37">
        <v>25</v>
      </c>
      <c r="D9" s="37">
        <v>20</v>
      </c>
      <c r="E9" s="37">
        <v>31</v>
      </c>
      <c r="F9" s="37">
        <v>12</v>
      </c>
      <c r="G9" s="37">
        <v>8</v>
      </c>
      <c r="H9" s="37">
        <v>36</v>
      </c>
      <c r="I9" s="37">
        <v>20</v>
      </c>
      <c r="J9" s="37">
        <v>28</v>
      </c>
      <c r="K9" s="37">
        <v>26</v>
      </c>
      <c r="L9" s="37">
        <v>26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" x14ac:dyDescent="0.3">
      <c r="A10" s="2"/>
      <c r="B10" s="2"/>
      <c r="C10" s="37">
        <v>18</v>
      </c>
      <c r="D10" s="37">
        <v>11</v>
      </c>
      <c r="E10" s="37">
        <v>27</v>
      </c>
      <c r="F10" s="37">
        <v>22</v>
      </c>
      <c r="G10" s="37">
        <v>19</v>
      </c>
      <c r="H10" s="37">
        <v>33</v>
      </c>
      <c r="I10" s="37">
        <v>26</v>
      </c>
      <c r="J10" s="37">
        <v>25</v>
      </c>
      <c r="K10" s="37">
        <v>24</v>
      </c>
      <c r="L10" s="37">
        <v>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" x14ac:dyDescent="0.3">
      <c r="A11" s="2"/>
      <c r="B11" s="2"/>
      <c r="C11" s="37">
        <v>30</v>
      </c>
      <c r="D11" s="37">
        <v>36</v>
      </c>
      <c r="E11" s="37">
        <v>17</v>
      </c>
      <c r="F11" s="37">
        <v>33</v>
      </c>
      <c r="G11" s="37">
        <v>12</v>
      </c>
      <c r="H11" s="37">
        <v>23</v>
      </c>
      <c r="I11" s="37">
        <v>22</v>
      </c>
      <c r="J11" s="37">
        <v>26</v>
      </c>
      <c r="K11" s="37">
        <v>22</v>
      </c>
      <c r="L11" s="37">
        <v>27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">
      <c r="A12" s="21" t="s">
        <v>1</v>
      </c>
      <c r="B12" s="27" t="s">
        <v>2</v>
      </c>
      <c r="C12" s="30">
        <f>1+LOG(100,2)</f>
        <v>7.6438561897747253</v>
      </c>
      <c r="D12" s="25">
        <f>ROUNDUP(C12,1)</f>
        <v>7.6999999999999993</v>
      </c>
      <c r="E12" s="2" t="s">
        <v>36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">
      <c r="A13" s="21" t="s">
        <v>3</v>
      </c>
      <c r="B13" s="22">
        <f>MIN(C2:L11)</f>
        <v>0</v>
      </c>
      <c r="C13" s="27" t="s">
        <v>4</v>
      </c>
      <c r="D13" s="28">
        <f>MAX(C2:L11)</f>
        <v>45</v>
      </c>
      <c r="E13" s="27" t="s">
        <v>5</v>
      </c>
      <c r="F13" s="28">
        <f>D13-B13</f>
        <v>45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3">
      <c r="A14" s="21" t="s">
        <v>6</v>
      </c>
      <c r="B14" s="21">
        <f>F13/D12</f>
        <v>5.8441558441558445</v>
      </c>
      <c r="C14" s="40" t="s">
        <v>7</v>
      </c>
      <c r="D14" s="40"/>
      <c r="E14" s="27" t="s">
        <v>8</v>
      </c>
      <c r="F14" s="29">
        <f>ROUNDUP(B14,1)</f>
        <v>5.8999999999999995</v>
      </c>
      <c r="G14" s="2"/>
      <c r="H14" s="2"/>
      <c r="I14" s="2"/>
      <c r="J14" s="2"/>
      <c r="K14" s="2"/>
      <c r="L14" s="2"/>
      <c r="M14" s="39" t="s">
        <v>38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</row>
    <row r="15" spans="1:24" x14ac:dyDescent="0.3">
      <c r="A15" s="1" t="s">
        <v>37</v>
      </c>
      <c r="B15" s="3" t="s">
        <v>9</v>
      </c>
      <c r="C15" s="3" t="s">
        <v>23</v>
      </c>
      <c r="D15" s="3" t="s">
        <v>10</v>
      </c>
      <c r="E15" s="3" t="s">
        <v>11</v>
      </c>
      <c r="F15" s="3" t="s">
        <v>12</v>
      </c>
      <c r="G15" s="3" t="s">
        <v>13</v>
      </c>
      <c r="H15" s="2"/>
      <c r="I15" s="2"/>
      <c r="J15" s="2"/>
      <c r="K15" s="4">
        <v>-1</v>
      </c>
      <c r="L15" s="5">
        <f>D16</f>
        <v>2.9499999999999997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3">
      <c r="A16" s="2"/>
      <c r="B16" s="13">
        <f>B13</f>
        <v>0</v>
      </c>
      <c r="C16" s="14">
        <f t="shared" ref="C16:C23" si="0">B16+$F$14</f>
        <v>5.8999999999999995</v>
      </c>
      <c r="D16" s="14">
        <f>(C16+B16)/2</f>
        <v>2.9499999999999997</v>
      </c>
      <c r="E16" s="15">
        <f>COUNTIFS($C$2:$L$11,"&gt;="&amp;B16,$C$2:$L$11,"&lt;"&amp;C16)</f>
        <v>5</v>
      </c>
      <c r="F16" s="15">
        <f>E16/$E$24</f>
        <v>0.05</v>
      </c>
      <c r="G16" s="16">
        <f t="shared" ref="G16:G23" si="1">F16/$F$14</f>
        <v>8.4745762711864424E-3</v>
      </c>
      <c r="H16" s="7">
        <f>F16</f>
        <v>0.05</v>
      </c>
      <c r="I16" s="24"/>
      <c r="J16" s="2"/>
      <c r="K16" s="4">
        <v>0</v>
      </c>
      <c r="L16" s="4">
        <f>K16</f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3">
      <c r="A17" s="2"/>
      <c r="B17" s="14">
        <f>C16</f>
        <v>5.8999999999999995</v>
      </c>
      <c r="C17" s="14">
        <f t="shared" si="0"/>
        <v>11.799999999999999</v>
      </c>
      <c r="D17" s="14">
        <f t="shared" ref="D17:D23" si="2">(C17+B17)/2</f>
        <v>8.85</v>
      </c>
      <c r="E17" s="15">
        <f t="shared" ref="E17:E23" si="3">COUNTIFS($C$2:$L$11,"&gt;="&amp;B17,$C$2:$L$11,"&lt;"&amp;C17)</f>
        <v>7</v>
      </c>
      <c r="F17" s="15">
        <f t="shared" ref="F17:F23" si="4">E17/$E$24</f>
        <v>7.0000000000000007E-2</v>
      </c>
      <c r="G17" s="16">
        <f t="shared" si="1"/>
        <v>1.1864406779661019E-2</v>
      </c>
      <c r="H17" s="7">
        <f>H16+F17</f>
        <v>0.12000000000000001</v>
      </c>
      <c r="I17" s="24"/>
      <c r="J17" s="2"/>
      <c r="K17" s="4"/>
      <c r="L17" s="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3">
      <c r="A18" s="2"/>
      <c r="B18" s="14">
        <f t="shared" ref="B18:B23" si="5">C17</f>
        <v>11.799999999999999</v>
      </c>
      <c r="C18" s="14">
        <f t="shared" si="0"/>
        <v>17.7</v>
      </c>
      <c r="D18" s="14">
        <f t="shared" si="2"/>
        <v>14.75</v>
      </c>
      <c r="E18" s="15">
        <f t="shared" si="3"/>
        <v>8</v>
      </c>
      <c r="F18" s="15">
        <f t="shared" si="4"/>
        <v>0.08</v>
      </c>
      <c r="G18" s="16">
        <f t="shared" si="1"/>
        <v>1.3559322033898306E-2</v>
      </c>
      <c r="H18" s="7">
        <f t="shared" ref="H18:H23" si="6">H17+F18</f>
        <v>0.2</v>
      </c>
      <c r="I18" s="24"/>
      <c r="J18" s="2"/>
      <c r="K18" s="5">
        <f>L15</f>
        <v>2.9499999999999997</v>
      </c>
      <c r="L18" s="5">
        <f>D17</f>
        <v>8.85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3">
      <c r="A19" s="2"/>
      <c r="B19" s="14">
        <f t="shared" si="5"/>
        <v>17.7</v>
      </c>
      <c r="C19" s="14">
        <f t="shared" si="0"/>
        <v>23.599999999999998</v>
      </c>
      <c r="D19" s="14">
        <f t="shared" si="2"/>
        <v>20.65</v>
      </c>
      <c r="E19" s="15">
        <f t="shared" si="3"/>
        <v>24</v>
      </c>
      <c r="F19" s="15">
        <f t="shared" si="4"/>
        <v>0.24</v>
      </c>
      <c r="G19" s="16">
        <f t="shared" si="1"/>
        <v>4.0677966101694919E-2</v>
      </c>
      <c r="H19" s="7">
        <f t="shared" si="6"/>
        <v>0.44</v>
      </c>
      <c r="I19" s="24"/>
      <c r="J19" s="2"/>
      <c r="K19" s="4">
        <f>H16</f>
        <v>0.05</v>
      </c>
      <c r="L19" s="4">
        <f>K19</f>
        <v>0.05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3">
      <c r="A20" s="2"/>
      <c r="B20" s="14">
        <f t="shared" si="5"/>
        <v>23.599999999999998</v>
      </c>
      <c r="C20" s="14">
        <f t="shared" si="0"/>
        <v>29.499999999999996</v>
      </c>
      <c r="D20" s="14">
        <f t="shared" si="2"/>
        <v>26.549999999999997</v>
      </c>
      <c r="E20" s="15">
        <f t="shared" si="3"/>
        <v>28</v>
      </c>
      <c r="F20" s="15">
        <f t="shared" si="4"/>
        <v>0.28000000000000003</v>
      </c>
      <c r="G20" s="16">
        <f t="shared" si="1"/>
        <v>4.7457627118644076E-2</v>
      </c>
      <c r="H20" s="7">
        <f t="shared" si="6"/>
        <v>0.72</v>
      </c>
      <c r="I20" s="24"/>
      <c r="J20" s="2"/>
      <c r="K20" s="4"/>
      <c r="L20" s="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3">
      <c r="A21" s="2"/>
      <c r="B21" s="14">
        <f>C20</f>
        <v>29.499999999999996</v>
      </c>
      <c r="C21" s="14">
        <f t="shared" si="0"/>
        <v>35.4</v>
      </c>
      <c r="D21" s="14">
        <f t="shared" si="2"/>
        <v>32.449999999999996</v>
      </c>
      <c r="E21" s="15">
        <f t="shared" si="3"/>
        <v>12</v>
      </c>
      <c r="F21" s="15">
        <f>E21/$E$24</f>
        <v>0.12</v>
      </c>
      <c r="G21" s="16">
        <f t="shared" si="1"/>
        <v>2.033898305084746E-2</v>
      </c>
      <c r="H21" s="7">
        <f>H20+F21</f>
        <v>0.84</v>
      </c>
      <c r="I21" s="24"/>
      <c r="J21" s="2"/>
      <c r="K21" s="5">
        <f>D17</f>
        <v>8.85</v>
      </c>
      <c r="L21" s="5">
        <f>D18</f>
        <v>14.75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">
      <c r="A22" s="2"/>
      <c r="B22" s="14">
        <f>C21</f>
        <v>35.4</v>
      </c>
      <c r="C22" s="14">
        <f t="shared" si="0"/>
        <v>41.3</v>
      </c>
      <c r="D22" s="14">
        <f t="shared" si="2"/>
        <v>38.349999999999994</v>
      </c>
      <c r="E22" s="15">
        <f t="shared" si="3"/>
        <v>13</v>
      </c>
      <c r="F22" s="15">
        <f t="shared" si="4"/>
        <v>0.13</v>
      </c>
      <c r="G22" s="16">
        <f t="shared" si="1"/>
        <v>2.2033898305084749E-2</v>
      </c>
      <c r="H22" s="7">
        <f t="shared" si="6"/>
        <v>0.97</v>
      </c>
      <c r="I22" s="24"/>
      <c r="J22" s="2"/>
      <c r="K22" s="4">
        <f>H17</f>
        <v>0.12000000000000001</v>
      </c>
      <c r="L22" s="4">
        <f>K22</f>
        <v>0.12000000000000001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3">
      <c r="A23" s="2"/>
      <c r="B23" s="14">
        <f t="shared" si="5"/>
        <v>41.3</v>
      </c>
      <c r="C23" s="14">
        <f t="shared" si="0"/>
        <v>47.199999999999996</v>
      </c>
      <c r="D23" s="14">
        <f t="shared" si="2"/>
        <v>44.25</v>
      </c>
      <c r="E23" s="15">
        <f t="shared" si="3"/>
        <v>3</v>
      </c>
      <c r="F23" s="15">
        <f t="shared" si="4"/>
        <v>0.03</v>
      </c>
      <c r="G23" s="16">
        <f t="shared" si="1"/>
        <v>5.0847457627118649E-3</v>
      </c>
      <c r="H23" s="7">
        <f t="shared" si="6"/>
        <v>1</v>
      </c>
      <c r="I23" s="24"/>
      <c r="J23" s="2"/>
      <c r="K23" s="4"/>
      <c r="L23" s="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">
      <c r="A24" s="2"/>
      <c r="B24" s="2"/>
      <c r="C24" s="2"/>
      <c r="D24" s="2"/>
      <c r="E24" s="21">
        <f>SUM(E16:E23)</f>
        <v>100</v>
      </c>
      <c r="F24" s="2"/>
      <c r="G24" s="2"/>
      <c r="H24" s="2"/>
      <c r="I24" s="2"/>
      <c r="J24" s="2"/>
      <c r="K24" s="5">
        <f>D18</f>
        <v>14.75</v>
      </c>
      <c r="L24" s="5">
        <f>D19</f>
        <v>20.65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4">
        <f>H18</f>
        <v>0.2</v>
      </c>
      <c r="L25" s="4">
        <f>K25</f>
        <v>0.2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">
      <c r="A26" s="1" t="s">
        <v>21</v>
      </c>
      <c r="B26" s="3" t="s">
        <v>9</v>
      </c>
      <c r="C26" s="3" t="s">
        <v>23</v>
      </c>
      <c r="D26" s="3" t="s">
        <v>10</v>
      </c>
      <c r="E26" s="3" t="s">
        <v>11</v>
      </c>
      <c r="F26" s="3" t="s">
        <v>12</v>
      </c>
      <c r="G26" s="3" t="s">
        <v>13</v>
      </c>
      <c r="H26" s="2"/>
      <c r="I26" s="2"/>
      <c r="J26" s="2"/>
      <c r="K26" s="4"/>
      <c r="L26" s="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3">
      <c r="A27" s="2"/>
      <c r="B27" s="15">
        <v>0</v>
      </c>
      <c r="C27" s="26">
        <v>11.8</v>
      </c>
      <c r="D27" s="14">
        <f>(B27+C27)/2</f>
        <v>5.9</v>
      </c>
      <c r="E27" s="15">
        <f>COUNTIFS($C$2:$L$11,"&gt;="&amp;B27,$C$2:$L$11,"&lt;"&amp;C27)</f>
        <v>12</v>
      </c>
      <c r="F27" s="15">
        <f t="shared" ref="F27:F32" si="7">E27/$E$33</f>
        <v>0.12</v>
      </c>
      <c r="G27" s="17">
        <f t="shared" ref="G27:G32" si="8">F27/$F$14</f>
        <v>2.033898305084746E-2</v>
      </c>
      <c r="H27" s="2"/>
      <c r="I27" s="2"/>
      <c r="J27" s="2"/>
      <c r="K27" s="5">
        <f>D19</f>
        <v>20.65</v>
      </c>
      <c r="L27" s="5">
        <f>D20</f>
        <v>26.549999999999997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">
      <c r="A28" s="2"/>
      <c r="B28" s="14">
        <f t="shared" ref="B28:B31" si="9">C27</f>
        <v>11.8</v>
      </c>
      <c r="C28" s="14">
        <f>B28+$F$14</f>
        <v>17.7</v>
      </c>
      <c r="D28" s="14">
        <f t="shared" ref="D28:D32" si="10">(B28+C28)/2</f>
        <v>14.75</v>
      </c>
      <c r="E28" s="15">
        <f t="shared" ref="E28:E32" si="11">COUNTIFS($C$2:$L$11,"&gt;="&amp;B28,$C$2:$L$11,"&lt;"&amp;C28)</f>
        <v>8</v>
      </c>
      <c r="F28" s="15">
        <f t="shared" si="7"/>
        <v>0.08</v>
      </c>
      <c r="G28" s="17">
        <f t="shared" si="8"/>
        <v>1.3559322033898306E-2</v>
      </c>
      <c r="H28" s="2"/>
      <c r="I28" s="2"/>
      <c r="J28" s="2"/>
      <c r="K28" s="4">
        <f>H19</f>
        <v>0.44</v>
      </c>
      <c r="L28" s="4">
        <f>K28</f>
        <v>0.44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3">
      <c r="A29" s="2"/>
      <c r="B29" s="14">
        <f t="shared" si="9"/>
        <v>17.7</v>
      </c>
      <c r="C29" s="14">
        <f>B29+$F$14</f>
        <v>23.599999999999998</v>
      </c>
      <c r="D29" s="14">
        <f t="shared" si="10"/>
        <v>20.65</v>
      </c>
      <c r="E29" s="15">
        <f t="shared" si="11"/>
        <v>24</v>
      </c>
      <c r="F29" s="15">
        <f t="shared" si="7"/>
        <v>0.24</v>
      </c>
      <c r="G29" s="17">
        <f t="shared" si="8"/>
        <v>4.0677966101694919E-2</v>
      </c>
      <c r="H29" s="2"/>
      <c r="I29" s="2"/>
      <c r="J29" s="2"/>
      <c r="K29" s="4"/>
      <c r="L29" s="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3">
      <c r="A30" s="2"/>
      <c r="B30" s="14">
        <f t="shared" si="9"/>
        <v>23.599999999999998</v>
      </c>
      <c r="C30" s="14">
        <f>B30+$F$14</f>
        <v>29.499999999999996</v>
      </c>
      <c r="D30" s="14">
        <f t="shared" si="10"/>
        <v>26.549999999999997</v>
      </c>
      <c r="E30" s="15">
        <f t="shared" si="11"/>
        <v>28</v>
      </c>
      <c r="F30" s="15">
        <f t="shared" si="7"/>
        <v>0.28000000000000003</v>
      </c>
      <c r="G30" s="17">
        <f t="shared" si="8"/>
        <v>4.7457627118644076E-2</v>
      </c>
      <c r="H30" s="2"/>
      <c r="I30" s="2"/>
      <c r="J30" s="2"/>
      <c r="K30" s="5">
        <f>D20</f>
        <v>26.549999999999997</v>
      </c>
      <c r="L30" s="5">
        <f>D21</f>
        <v>32.449999999999996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3">
      <c r="A31" s="2"/>
      <c r="B31" s="14">
        <f t="shared" si="9"/>
        <v>29.499999999999996</v>
      </c>
      <c r="C31" s="14">
        <f>B31+$F$14</f>
        <v>35.4</v>
      </c>
      <c r="D31" s="14">
        <f t="shared" si="10"/>
        <v>32.449999999999996</v>
      </c>
      <c r="E31" s="15">
        <f t="shared" si="11"/>
        <v>12</v>
      </c>
      <c r="F31" s="15">
        <f t="shared" si="7"/>
        <v>0.12</v>
      </c>
      <c r="G31" s="17">
        <f t="shared" si="8"/>
        <v>2.033898305084746E-2</v>
      </c>
      <c r="H31" s="2"/>
      <c r="I31" s="2"/>
      <c r="J31" s="2"/>
      <c r="K31" s="4">
        <f>H20</f>
        <v>0.72</v>
      </c>
      <c r="L31" s="4">
        <f>K31</f>
        <v>0.72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3">
      <c r="A32" s="2"/>
      <c r="B32" s="14">
        <f>$B$22</f>
        <v>35.4</v>
      </c>
      <c r="C32" s="15">
        <v>47.2</v>
      </c>
      <c r="D32" s="14">
        <f t="shared" si="10"/>
        <v>41.3</v>
      </c>
      <c r="E32" s="15">
        <f t="shared" si="11"/>
        <v>16</v>
      </c>
      <c r="F32" s="15">
        <f t="shared" si="7"/>
        <v>0.16</v>
      </c>
      <c r="G32" s="17">
        <f t="shared" si="8"/>
        <v>2.7118644067796613E-2</v>
      </c>
      <c r="H32" s="2"/>
      <c r="I32" s="2"/>
      <c r="J32" s="2"/>
      <c r="K32" s="4"/>
      <c r="L32" s="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3">
      <c r="A33" s="2"/>
      <c r="B33" s="2"/>
      <c r="C33" s="2"/>
      <c r="D33" s="2"/>
      <c r="E33" s="32">
        <f>SUM(E27:E32)</f>
        <v>100</v>
      </c>
      <c r="F33" s="34"/>
      <c r="G33" s="35"/>
      <c r="H33" s="2"/>
      <c r="I33" s="2"/>
      <c r="J33" s="2"/>
      <c r="K33" s="5">
        <f>L30</f>
        <v>32.449999999999996</v>
      </c>
      <c r="L33" s="5">
        <f>D22</f>
        <v>38.349999999999994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">
      <c r="A34" s="1" t="s">
        <v>22</v>
      </c>
      <c r="B34" s="3" t="s">
        <v>9</v>
      </c>
      <c r="C34" s="3" t="s">
        <v>23</v>
      </c>
      <c r="D34" s="3" t="s">
        <v>11</v>
      </c>
      <c r="E34" s="3" t="s">
        <v>24</v>
      </c>
      <c r="F34" s="3" t="s">
        <v>25</v>
      </c>
      <c r="G34" s="10" t="s">
        <v>27</v>
      </c>
      <c r="H34" s="10" t="s">
        <v>26</v>
      </c>
      <c r="I34" s="10" t="s">
        <v>29</v>
      </c>
      <c r="J34" s="10" t="s">
        <v>28</v>
      </c>
      <c r="K34" s="4">
        <f>H21</f>
        <v>0.84</v>
      </c>
      <c r="L34" s="4">
        <f>H21</f>
        <v>0.84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">
      <c r="A35" s="2"/>
      <c r="B35" s="18">
        <v>-9.9999999999999904E+100</v>
      </c>
      <c r="C35" s="15">
        <f>C27</f>
        <v>11.8</v>
      </c>
      <c r="D35" s="15">
        <f>COUNTIFS($C$2:$L$11,"&gt;="&amp;B35,$C$2:$L$11,"&lt;"&amp;C35)</f>
        <v>12</v>
      </c>
      <c r="E35" s="16">
        <f>_xlfn.NORM.DIST(C35,$L$47,$L$50,TRUE)</f>
        <v>9.8878312350308931E-2</v>
      </c>
      <c r="F35" s="16">
        <f t="shared" ref="F35:F40" si="12">$D$42*E35</f>
        <v>9.8878312350308928</v>
      </c>
      <c r="G35" s="16">
        <f>D35-F35</f>
        <v>2.1121687649691072</v>
      </c>
      <c r="H35" s="19">
        <f>G35^2</f>
        <v>4.4612568917111233</v>
      </c>
      <c r="I35" s="19">
        <f>H35/F35</f>
        <v>0.45118659346709461</v>
      </c>
      <c r="J35" s="19">
        <f>D35^2/F35</f>
        <v>14.563355358436201</v>
      </c>
      <c r="K35" s="8"/>
      <c r="L35" s="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3">
      <c r="A36" s="2"/>
      <c r="B36" s="14">
        <f t="shared" ref="B36:B39" si="13">C35</f>
        <v>11.8</v>
      </c>
      <c r="C36" s="14">
        <f>B36+$F$14</f>
        <v>17.7</v>
      </c>
      <c r="D36" s="15">
        <f t="shared" ref="D36:D40" si="14">COUNTIFS($C$2:$L$11,"&gt;="&amp;B36,$C$2:$L$11,"&lt;"&amp;C36)</f>
        <v>8</v>
      </c>
      <c r="E36" s="16">
        <f>_xlfn.NORM.DIST(C36,$L$47,$L$50,TRUE)-_xlfn.NORM.DIST(B36,$L$47,$L$50,TRUE)</f>
        <v>0.14568856363079469</v>
      </c>
      <c r="F36" s="16">
        <f t="shared" si="12"/>
        <v>14.568856363079469</v>
      </c>
      <c r="G36" s="16">
        <f t="shared" ref="G36:G40" si="15">D36-F36</f>
        <v>-6.568856363079469</v>
      </c>
      <c r="H36" s="19">
        <f t="shared" ref="H36:H40" si="16">G36^2</f>
        <v>43.149873918769629</v>
      </c>
      <c r="I36" s="19">
        <f t="shared" ref="I36:I40" si="17">H36/F36</f>
        <v>2.9617886842594205</v>
      </c>
      <c r="J36" s="19">
        <f t="shared" ref="J36:J40" si="18">D36^2/F36</f>
        <v>4.392932321179952</v>
      </c>
      <c r="K36" s="9">
        <f>D22</f>
        <v>38.349999999999994</v>
      </c>
      <c r="L36" s="5">
        <f>K39</f>
        <v>44.25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3">
      <c r="A37" s="2"/>
      <c r="B37" s="14">
        <f t="shared" si="13"/>
        <v>17.7</v>
      </c>
      <c r="C37" s="14">
        <f>B37+$F$14</f>
        <v>23.599999999999998</v>
      </c>
      <c r="D37" s="15">
        <f t="shared" si="14"/>
        <v>24</v>
      </c>
      <c r="E37" s="16">
        <f t="shared" ref="E37:E39" si="19">_xlfn.NORM.DIST(C37,$L$47,$L$50,TRUE)-_xlfn.NORM.DIST(B37,$L$47,$L$50,TRUE)</f>
        <v>0.21742964130821141</v>
      </c>
      <c r="F37" s="16">
        <f t="shared" si="12"/>
        <v>21.742964130821139</v>
      </c>
      <c r="G37" s="16">
        <f t="shared" si="15"/>
        <v>2.2570358691788606</v>
      </c>
      <c r="H37" s="19">
        <f t="shared" si="16"/>
        <v>5.0942109147599748</v>
      </c>
      <c r="I37" s="19">
        <f t="shared" si="17"/>
        <v>0.23429238461276844</v>
      </c>
      <c r="J37" s="19">
        <f t="shared" si="18"/>
        <v>26.491328253791629</v>
      </c>
      <c r="K37" s="8">
        <f>H22</f>
        <v>0.97</v>
      </c>
      <c r="L37" s="4">
        <f>K37</f>
        <v>0.97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3">
      <c r="A38" s="2"/>
      <c r="B38" s="14">
        <f t="shared" si="13"/>
        <v>23.599999999999998</v>
      </c>
      <c r="C38" s="14">
        <f>B38+$F$14</f>
        <v>29.499999999999996</v>
      </c>
      <c r="D38" s="15">
        <f t="shared" si="14"/>
        <v>28</v>
      </c>
      <c r="E38" s="16">
        <f t="shared" si="19"/>
        <v>0.22977462993499487</v>
      </c>
      <c r="F38" s="16">
        <f t="shared" si="12"/>
        <v>22.977462993499486</v>
      </c>
      <c r="G38" s="16">
        <f t="shared" si="15"/>
        <v>5.0225370065005137</v>
      </c>
      <c r="H38" s="19">
        <f t="shared" si="16"/>
        <v>25.225877981667143</v>
      </c>
      <c r="I38" s="19">
        <f t="shared" si="17"/>
        <v>1.0978530566583331</v>
      </c>
      <c r="J38" s="19">
        <f t="shared" si="18"/>
        <v>34.120390063158844</v>
      </c>
      <c r="K38" s="8"/>
      <c r="L38" s="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3">
      <c r="A39" s="2"/>
      <c r="B39" s="14">
        <f t="shared" si="13"/>
        <v>29.499999999999996</v>
      </c>
      <c r="C39" s="14">
        <f>B39+$F$14</f>
        <v>35.4</v>
      </c>
      <c r="D39" s="15">
        <f t="shared" si="14"/>
        <v>12</v>
      </c>
      <c r="E39" s="16">
        <f t="shared" si="19"/>
        <v>0.17194292738998029</v>
      </c>
      <c r="F39" s="16">
        <f t="shared" si="12"/>
        <v>17.19429273899803</v>
      </c>
      <c r="G39" s="16">
        <f t="shared" si="15"/>
        <v>-5.1942927389980298</v>
      </c>
      <c r="H39" s="19">
        <f t="shared" si="16"/>
        <v>26.980677058407654</v>
      </c>
      <c r="I39" s="19">
        <f t="shared" si="17"/>
        <v>1.5691646913288455</v>
      </c>
      <c r="J39" s="19">
        <f t="shared" si="18"/>
        <v>8.3748719523308157</v>
      </c>
      <c r="K39" s="9">
        <f>D23</f>
        <v>44.25</v>
      </c>
      <c r="L39" s="4">
        <v>50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3">
      <c r="A40" s="2"/>
      <c r="B40" s="14">
        <f>B32</f>
        <v>35.4</v>
      </c>
      <c r="C40" s="20">
        <f>9.99999999999999E+100</f>
        <v>9.9999999999999904E+100</v>
      </c>
      <c r="D40" s="15">
        <f t="shared" si="14"/>
        <v>16</v>
      </c>
      <c r="E40" s="16">
        <f>_xlfn.NORM.DIST(C40,$L$47,$L$50,TRUE)-_xlfn.NORM.DIST(B40,$L$47,$L$50,TRUE)</f>
        <v>0.13628592538570983</v>
      </c>
      <c r="F40" s="16">
        <f t="shared" si="12"/>
        <v>13.628592538570983</v>
      </c>
      <c r="G40" s="16">
        <f t="shared" si="15"/>
        <v>2.3714074614290173</v>
      </c>
      <c r="H40" s="19">
        <f t="shared" si="16"/>
        <v>5.6235733481212158</v>
      </c>
      <c r="I40" s="19">
        <f t="shared" si="17"/>
        <v>0.41263052895635782</v>
      </c>
      <c r="J40" s="19">
        <f t="shared" si="18"/>
        <v>18.784037990385375</v>
      </c>
      <c r="K40" s="8">
        <f>H23</f>
        <v>1</v>
      </c>
      <c r="L40" s="4">
        <f>K40</f>
        <v>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3">
      <c r="B41" s="6"/>
      <c r="C41" s="6"/>
      <c r="D41" s="15"/>
      <c r="E41" s="16"/>
      <c r="F41" s="16"/>
      <c r="G41" s="16"/>
      <c r="H41" s="19"/>
      <c r="I41" s="19"/>
      <c r="J41" s="1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3">
      <c r="A42" s="1" t="s">
        <v>30</v>
      </c>
      <c r="D42" s="31">
        <f>SUM(D35:D40)</f>
        <v>100</v>
      </c>
      <c r="E42" s="33">
        <f>SUM(E35:E40)</f>
        <v>1</v>
      </c>
      <c r="F42" s="33">
        <f>SUM(F35:F40)</f>
        <v>100</v>
      </c>
      <c r="K42" s="2"/>
      <c r="L42" s="2"/>
    </row>
    <row r="44" spans="1:24" x14ac:dyDescent="0.3">
      <c r="C44" s="11" t="s">
        <v>31</v>
      </c>
      <c r="D44" s="23">
        <f>SUM(I35:I40)</f>
        <v>6.7269159392828195</v>
      </c>
      <c r="E44" s="11"/>
      <c r="F44" s="11"/>
    </row>
    <row r="45" spans="1:24" x14ac:dyDescent="0.3">
      <c r="C45" s="11" t="s">
        <v>32</v>
      </c>
      <c r="D45" s="11"/>
      <c r="E45" s="11"/>
      <c r="F45" s="12">
        <f>SUM(J35:J40)</f>
        <v>106.72691593928282</v>
      </c>
    </row>
    <row r="46" spans="1:24" x14ac:dyDescent="0.3">
      <c r="C46" s="11" t="s">
        <v>33</v>
      </c>
      <c r="D46" s="11">
        <f>COUNT(D35:D40)-2-1</f>
        <v>3</v>
      </c>
      <c r="E46" s="11"/>
      <c r="F46" s="11"/>
      <c r="K46" s="41" t="s">
        <v>39</v>
      </c>
      <c r="L46" s="41"/>
    </row>
    <row r="47" spans="1:24" x14ac:dyDescent="0.3">
      <c r="C47" s="11" t="s">
        <v>34</v>
      </c>
      <c r="D47" s="11">
        <f>_xlfn.CHISQ.INV.RT(0.05,D46)</f>
        <v>7.8147279032511792</v>
      </c>
      <c r="E47" s="11"/>
      <c r="F47" s="11"/>
      <c r="K47" s="11" t="s">
        <v>14</v>
      </c>
      <c r="L47" s="12">
        <f>(1/100)*(D16*E16+D17*E17+D18*E18+D19*E19+D20*E20+D21*E21+D22*E22+D23*E23)</f>
        <v>24.543999999999997</v>
      </c>
    </row>
    <row r="48" spans="1:24" x14ac:dyDescent="0.3">
      <c r="K48" s="11" t="s">
        <v>20</v>
      </c>
      <c r="L48" s="12">
        <f>(1/100)*(D16^2*E16+D17^2*E17+D18^2*E18+D19^2*E19+D20^2*E20+D21^2*E21+D22^2*E22+D23^2*E23)-L47^2</f>
        <v>96.924963999999932</v>
      </c>
    </row>
    <row r="49" spans="10:12" x14ac:dyDescent="0.3">
      <c r="K49" s="11" t="s">
        <v>15</v>
      </c>
      <c r="L49" s="12">
        <f>100/99*L48</f>
        <v>97.904004040403976</v>
      </c>
    </row>
    <row r="50" spans="10:12" x14ac:dyDescent="0.3">
      <c r="J50" s="36" t="s">
        <v>40</v>
      </c>
      <c r="K50" s="11" t="s">
        <v>16</v>
      </c>
      <c r="L50" s="12">
        <f>SQRT(L49)</f>
        <v>9.894645220542472</v>
      </c>
    </row>
    <row r="51" spans="10:12" x14ac:dyDescent="0.3">
      <c r="K51" s="11" t="s">
        <v>17</v>
      </c>
      <c r="L51" s="11" t="e" cm="1">
        <f t="array" ref="L51">(1/(L50*SQRT(2*PI())))*EXP(-(x-L47)^2/(2*L50^2))</f>
        <v>#NAME?</v>
      </c>
    </row>
    <row r="52" spans="10:12" x14ac:dyDescent="0.3">
      <c r="K52" s="11"/>
      <c r="L52" s="11"/>
    </row>
    <row r="53" spans="10:12" x14ac:dyDescent="0.3">
      <c r="K53" s="11"/>
      <c r="L53" s="11"/>
    </row>
    <row r="54" spans="10:12" x14ac:dyDescent="0.3">
      <c r="K54" s="11" t="s">
        <v>18</v>
      </c>
      <c r="L54" s="11"/>
    </row>
    <row r="55" spans="10:12" x14ac:dyDescent="0.3">
      <c r="K55" s="11" t="s">
        <v>19</v>
      </c>
      <c r="L55" s="11"/>
    </row>
  </sheetData>
  <mergeCells count="4">
    <mergeCell ref="C1:L1"/>
    <mergeCell ref="M14:X14"/>
    <mergeCell ref="C14:D14"/>
    <mergeCell ref="K46:L4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2024-11-14T16:10:59Z</dcterms:modified>
</cp:coreProperties>
</file>