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Лабораторные\TERVER\3 лаба\"/>
    </mc:Choice>
  </mc:AlternateContent>
  <xr:revisionPtr revIDLastSave="0" documentId="13_ncr:1_{EF7D2868-D312-4400-95E1-56489DFF2600}" xr6:coauthVersionLast="45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Задача3" sheetId="1" r:id="rId1"/>
    <sheet name="Задача2" sheetId="2" r:id="rId2"/>
    <sheet name="Задача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3" l="1"/>
  <c r="J32" i="3"/>
  <c r="B34" i="3" s="1"/>
  <c r="N21" i="3"/>
  <c r="N20" i="3"/>
  <c r="H24" i="3"/>
  <c r="B24" i="3"/>
  <c r="B23" i="3"/>
  <c r="C15" i="3"/>
  <c r="B15" i="3"/>
  <c r="E15" i="3" s="1"/>
  <c r="C14" i="3"/>
  <c r="B14" i="3"/>
  <c r="E14" i="3" s="1"/>
  <c r="C13" i="3"/>
  <c r="B13" i="3"/>
  <c r="E13" i="3" l="1"/>
  <c r="M19" i="3" s="1"/>
  <c r="H23" i="3" s="1"/>
  <c r="D5" i="2" l="1"/>
  <c r="B8" i="2"/>
  <c r="D7" i="1"/>
  <c r="B7" i="1"/>
  <c r="F6" i="1"/>
  <c r="D6" i="1"/>
  <c r="B6" i="1"/>
  <c r="B5" i="1"/>
  <c r="B10" i="2" l="1"/>
  <c r="B9" i="2"/>
  <c r="D6" i="2" l="1"/>
  <c r="D5" i="1"/>
  <c r="C3" i="2"/>
  <c r="C4" i="2"/>
  <c r="H6" i="1" l="1"/>
  <c r="C5" i="1"/>
  <c r="E5" i="1"/>
  <c r="F5" i="1"/>
  <c r="G5" i="1"/>
  <c r="H5" i="1"/>
  <c r="I5" i="1"/>
  <c r="J5" i="1"/>
  <c r="K5" i="1"/>
  <c r="L5" i="1"/>
  <c r="M5" i="1"/>
</calcChain>
</file>

<file path=xl/sharedStrings.xml><?xml version="1.0" encoding="utf-8"?>
<sst xmlns="http://schemas.openxmlformats.org/spreadsheetml/2006/main" count="72" uniqueCount="63">
  <si>
    <t>Задача 3</t>
  </si>
  <si>
    <t>alpha=</t>
  </si>
  <si>
    <t>N измерений</t>
  </si>
  <si>
    <t>Микро N61</t>
  </si>
  <si>
    <t>Микро N263</t>
  </si>
  <si>
    <t>delta x_i</t>
  </si>
  <si>
    <t>n=</t>
  </si>
  <si>
    <t>t-rasch=</t>
  </si>
  <si>
    <t>x-mean</t>
  </si>
  <si>
    <t>t-tabl=</t>
  </si>
  <si>
    <t>x-mean=</t>
  </si>
  <si>
    <t>f=</t>
  </si>
  <si>
    <t>s2=</t>
  </si>
  <si>
    <t>Задача 2</t>
  </si>
  <si>
    <t>проба</t>
  </si>
  <si>
    <t>s^2</t>
  </si>
  <si>
    <t>n</t>
  </si>
  <si>
    <t>F-tabl=</t>
  </si>
  <si>
    <t>f1=</t>
  </si>
  <si>
    <t>f2=</t>
  </si>
  <si>
    <t>то на уровне значимости 0,05 гипотеза h0 о равенстве диспресий должна быть принята</t>
  </si>
  <si>
    <t>Поскольку Fрасч =1,95&lt;Fтабл=4,03,</t>
  </si>
  <si>
    <t>F-rasch=</t>
  </si>
  <si>
    <t>А</t>
  </si>
  <si>
    <t>В</t>
  </si>
  <si>
    <t>С</t>
  </si>
  <si>
    <t xml:space="preserve"> 2 случай</t>
  </si>
  <si>
    <t>s2 ср=</t>
  </si>
  <si>
    <t>гипотеза принимается</t>
  </si>
  <si>
    <t>Задание 1</t>
  </si>
  <si>
    <t>Исходные данные</t>
  </si>
  <si>
    <t>Н0 - средняя продолжительность службы металла одна и та же для А и С</t>
  </si>
  <si>
    <t>Н1 - средняя продолжительность службы металла одна и та же для всех мастерских</t>
  </si>
  <si>
    <t xml:space="preserve">Выборки независимы </t>
  </si>
  <si>
    <t>штрих х</t>
  </si>
  <si>
    <t>s2</t>
  </si>
  <si>
    <t>х*ср.выбор</t>
  </si>
  <si>
    <t>Для H0:</t>
  </si>
  <si>
    <t>Для Н1:</t>
  </si>
  <si>
    <t>Проверяем вспомогательную</t>
  </si>
  <si>
    <t>Проверяем вспомогательну</t>
  </si>
  <si>
    <t>Межгрупповое s2 =</t>
  </si>
  <si>
    <t>гипотезу о равенстве дисперсий</t>
  </si>
  <si>
    <t xml:space="preserve">Выб. Среднее по выборке = </t>
  </si>
  <si>
    <t>по критерию Фишера</t>
  </si>
  <si>
    <t>Внутригрупповая s2=</t>
  </si>
  <si>
    <t>F расч =</t>
  </si>
  <si>
    <t xml:space="preserve">F расч = </t>
  </si>
  <si>
    <t>F табл =</t>
  </si>
  <si>
    <t xml:space="preserve">F табл = </t>
  </si>
  <si>
    <t>Так как F табл &gt; F расч</t>
  </si>
  <si>
    <t>принимаем гипотезу о равенстве дисперсий</t>
  </si>
  <si>
    <t xml:space="preserve">и используем далее формулу </t>
  </si>
  <si>
    <t>Критерий Стьюдента</t>
  </si>
  <si>
    <t>где s2 =</t>
  </si>
  <si>
    <t>Т расч =</t>
  </si>
  <si>
    <t>Т табл =</t>
  </si>
  <si>
    <t>Т расч &gt; Т табл</t>
  </si>
  <si>
    <t>значит гипотеза Н0 не принята</t>
  </si>
  <si>
    <t>Следовательно, гипотеза H1 также отклоняется</t>
  </si>
  <si>
    <t>Н0 - между двумя пробами произошло смещение уровня настройки станка и диаметр изменился</t>
  </si>
  <si>
    <t>Н0 - в показании приборов нет систематических расхождений</t>
  </si>
  <si>
    <t>Так как Т табл &gt; Т расч принимаем гипотезу Н0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</si>
</sst>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333333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2" fillId="5" borderId="0" xfId="0" applyFont="1" applyFill="1"/>
    <xf numFmtId="0" fontId="0" fillId="6" borderId="0" xfId="0" applyFill="1"/>
    <xf numFmtId="0" fontId="3" fillId="6" borderId="0" xfId="0" applyFont="1" applyFill="1"/>
    <xf numFmtId="0" fontId="2" fillId="7" borderId="0" xfId="0" applyFont="1" applyFill="1"/>
    <xf numFmtId="0" fontId="0" fillId="3" borderId="0" xfId="0" applyFill="1"/>
    <xf numFmtId="0" fontId="4" fillId="0" borderId="0" xfId="0" applyFont="1"/>
    <xf numFmtId="0" fontId="0" fillId="5" borderId="0" xfId="0" applyFill="1"/>
    <xf numFmtId="0" fontId="0" fillId="8" borderId="0" xfId="0" applyFill="1"/>
    <xf numFmtId="0" fontId="5" fillId="0" borderId="2" xfId="0" applyFont="1" applyBorder="1"/>
    <xf numFmtId="0" fontId="0" fillId="0" borderId="0" xfId="0" applyFill="1"/>
    <xf numFmtId="0" fontId="0" fillId="0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1"/>
    <xf numFmtId="0" fontId="1" fillId="9" borderId="0" xfId="1" applyFill="1" applyBorder="1"/>
    <xf numFmtId="0" fontId="0" fillId="9" borderId="0" xfId="0" applyFill="1"/>
    <xf numFmtId="0" fontId="0" fillId="0" borderId="0" xfId="0" applyFont="1" applyFill="1"/>
    <xf numFmtId="0" fontId="0" fillId="0" borderId="0" xfId="0" applyFill="1" applyAlignment="1">
      <alignment horizontal="center"/>
    </xf>
    <xf numFmtId="0" fontId="6" fillId="0" borderId="3" xfId="1" applyFont="1" applyBorder="1" applyAlignment="1">
      <alignment horizontal="center"/>
    </xf>
    <xf numFmtId="0" fontId="1" fillId="10" borderId="3" xfId="1" applyFill="1" applyBorder="1" applyAlignment="1">
      <alignment horizontal="center"/>
    </xf>
    <xf numFmtId="0" fontId="1" fillId="10" borderId="3" xfId="1" applyFont="1" applyFill="1" applyBorder="1" applyAlignment="1">
      <alignment horizontal="center"/>
    </xf>
    <xf numFmtId="0" fontId="1" fillId="11" borderId="3" xfId="1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</cellXfs>
  <cellStyles count="2">
    <cellStyle name="Обычный" xfId="0" builtinId="0"/>
    <cellStyle name="Обычный 2" xfId="1" xr:uid="{57DEA672-3BFD-4F4B-BA52-B7472CCDF8E2}"/>
  </cellStyles>
  <dxfs count="0"/>
  <tableStyles count="0" defaultTableStyle="TableStyleMedium2" defaultPivotStyle="PivotStyleLight16"/>
  <colors>
    <mruColors>
      <color rgb="FFFFE5E5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4</xdr:col>
      <xdr:colOff>195270</xdr:colOff>
      <xdr:row>20</xdr:row>
      <xdr:rowOff>40827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A94442-D47F-4C07-823A-AB87C44AC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4563" y="3302000"/>
          <a:ext cx="1655770" cy="405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zoomScale="92" workbookViewId="0">
      <selection activeCell="F14" sqref="F14"/>
    </sheetView>
  </sheetViews>
  <sheetFormatPr defaultRowHeight="14.4" x14ac:dyDescent="0.3"/>
  <cols>
    <col min="1" max="1" width="26.77734375" customWidth="1"/>
    <col min="2" max="13" width="10.77734375" customWidth="1"/>
  </cols>
  <sheetData>
    <row r="1" spans="1:13" x14ac:dyDescent="0.3">
      <c r="A1" s="11" t="s">
        <v>0</v>
      </c>
      <c r="B1" s="8" t="s">
        <v>1</v>
      </c>
      <c r="C1" s="1">
        <v>0.05</v>
      </c>
    </row>
    <row r="2" spans="1:13" x14ac:dyDescent="0.3">
      <c r="A2" s="2" t="s">
        <v>2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3">
      <c r="A3" s="2" t="s">
        <v>3</v>
      </c>
      <c r="B3" s="1">
        <v>0.8</v>
      </c>
      <c r="C3" s="1">
        <v>1.9</v>
      </c>
      <c r="D3" s="1">
        <v>3</v>
      </c>
      <c r="E3" s="1">
        <v>3.5</v>
      </c>
      <c r="F3" s="1">
        <v>3.8</v>
      </c>
      <c r="G3" s="1">
        <v>2.5</v>
      </c>
      <c r="H3" s="1">
        <v>1.7</v>
      </c>
      <c r="I3" s="1">
        <v>0.9</v>
      </c>
      <c r="J3" s="1">
        <v>1</v>
      </c>
      <c r="K3" s="1">
        <v>2.2999999999999998</v>
      </c>
      <c r="L3" s="1">
        <v>3.3</v>
      </c>
      <c r="M3" s="1">
        <v>3.4</v>
      </c>
    </row>
    <row r="4" spans="1:13" x14ac:dyDescent="0.3">
      <c r="A4" s="2" t="s">
        <v>4</v>
      </c>
      <c r="B4" s="1">
        <v>1.4</v>
      </c>
      <c r="C4" s="1">
        <v>2.1</v>
      </c>
      <c r="D4" s="1">
        <v>3.1</v>
      </c>
      <c r="E4" s="1">
        <v>3.6</v>
      </c>
      <c r="F4" s="1">
        <v>2.7</v>
      </c>
      <c r="G4" s="1">
        <v>1.8</v>
      </c>
      <c r="H4" s="1">
        <v>1.1000000000000001</v>
      </c>
      <c r="I4" s="1">
        <v>0.2</v>
      </c>
      <c r="J4" s="1">
        <v>1.6</v>
      </c>
      <c r="K4" s="1">
        <v>2.8</v>
      </c>
      <c r="L4" s="1">
        <v>4</v>
      </c>
      <c r="M4" s="1">
        <v>4.7</v>
      </c>
    </row>
    <row r="5" spans="1:13" x14ac:dyDescent="0.3">
      <c r="A5" s="4" t="s">
        <v>5</v>
      </c>
      <c r="B5" s="3">
        <f>B3-B4</f>
        <v>-0.59999999999999987</v>
      </c>
      <c r="C5" s="3">
        <f t="shared" ref="C5:M5" si="0">C3-C4</f>
        <v>-0.20000000000000018</v>
      </c>
      <c r="D5" s="3">
        <f>D3-D4</f>
        <v>-0.10000000000000009</v>
      </c>
      <c r="E5" s="3">
        <f t="shared" si="0"/>
        <v>-0.10000000000000009</v>
      </c>
      <c r="F5" s="3">
        <f t="shared" si="0"/>
        <v>1.0999999999999996</v>
      </c>
      <c r="G5" s="3">
        <f t="shared" si="0"/>
        <v>0.7</v>
      </c>
      <c r="H5" s="3">
        <f t="shared" si="0"/>
        <v>0.59999999999999987</v>
      </c>
      <c r="I5" s="3">
        <f t="shared" si="0"/>
        <v>0.7</v>
      </c>
      <c r="J5" s="3">
        <f t="shared" si="0"/>
        <v>-0.60000000000000009</v>
      </c>
      <c r="K5" s="3">
        <f t="shared" si="0"/>
        <v>-0.5</v>
      </c>
      <c r="L5" s="3">
        <f t="shared" si="0"/>
        <v>-0.70000000000000018</v>
      </c>
      <c r="M5" s="3">
        <f t="shared" si="0"/>
        <v>-1.3000000000000003</v>
      </c>
    </row>
    <row r="6" spans="1:13" x14ac:dyDescent="0.3">
      <c r="A6" s="7" t="s">
        <v>6</v>
      </c>
      <c r="B6" s="5">
        <f>COUNT(B5:M5)</f>
        <v>12</v>
      </c>
      <c r="C6" s="6" t="s">
        <v>10</v>
      </c>
      <c r="D6" s="5">
        <f>AVERAGE(B5:M5)</f>
        <v>-8.333333333333344E-2</v>
      </c>
      <c r="E6" s="6" t="s">
        <v>12</v>
      </c>
      <c r="F6" s="5">
        <f>_xlfn.VAR.S(B5:M5)</f>
        <v>0.516060606060606</v>
      </c>
      <c r="G6" s="6" t="s">
        <v>11</v>
      </c>
      <c r="H6" s="5">
        <f>B6-1</f>
        <v>11</v>
      </c>
    </row>
    <row r="7" spans="1:13" x14ac:dyDescent="0.3">
      <c r="A7" s="7" t="s">
        <v>7</v>
      </c>
      <c r="B7" s="5">
        <f>ABS(D6)/SQRT(F6/B6)</f>
        <v>0.40184542007146706</v>
      </c>
      <c r="C7" s="6" t="s">
        <v>9</v>
      </c>
      <c r="D7" s="5">
        <f>_xlfn.T.INV.2T(C1,H6)</f>
        <v>2.2009851600916384</v>
      </c>
    </row>
    <row r="10" spans="1:13" x14ac:dyDescent="0.3">
      <c r="A10" t="s">
        <v>61</v>
      </c>
    </row>
    <row r="11" spans="1:13" x14ac:dyDescent="0.3">
      <c r="A11" t="s">
        <v>62</v>
      </c>
    </row>
    <row r="12" spans="1:13" x14ac:dyDescent="0.3">
      <c r="A12" s="15"/>
      <c r="B12" s="15"/>
      <c r="C12" s="15"/>
      <c r="D12" s="13"/>
      <c r="F12" s="21"/>
      <c r="G12" s="13"/>
      <c r="H12" s="13"/>
      <c r="I12" s="13"/>
      <c r="J12" s="13"/>
      <c r="K12" s="13"/>
    </row>
    <row r="13" spans="1:13" x14ac:dyDescent="0.3">
      <c r="A13" s="15"/>
      <c r="B13" s="15"/>
      <c r="C13" s="15"/>
      <c r="D13" s="13"/>
      <c r="F13" s="13"/>
      <c r="G13" s="13"/>
      <c r="H13" s="13"/>
      <c r="I13" s="13"/>
      <c r="J13" s="13"/>
      <c r="K13" s="13"/>
    </row>
    <row r="14" spans="1:13" x14ac:dyDescent="0.3">
      <c r="A14" s="15"/>
      <c r="B14" s="15"/>
      <c r="C14" s="15"/>
      <c r="D14" s="13"/>
    </row>
    <row r="16" spans="1:13" x14ac:dyDescent="0.3">
      <c r="A16" s="13"/>
      <c r="B16" s="13"/>
      <c r="C16" s="13"/>
    </row>
    <row r="17" spans="1:10" x14ac:dyDescent="0.3">
      <c r="A17" s="13"/>
      <c r="B17" s="13"/>
      <c r="C17" s="13"/>
    </row>
    <row r="18" spans="1:10" x14ac:dyDescent="0.3">
      <c r="A18" s="13"/>
      <c r="B18" s="20"/>
      <c r="C18" s="13"/>
    </row>
    <row r="19" spans="1:10" x14ac:dyDescent="0.3">
      <c r="A19" s="13"/>
      <c r="B19" s="13"/>
      <c r="C19" s="13"/>
      <c r="J19" s="9"/>
    </row>
    <row r="20" spans="1:10" x14ac:dyDescent="0.3">
      <c r="A20" s="13"/>
      <c r="B20" s="13"/>
      <c r="C20" s="13"/>
      <c r="J20" s="9"/>
    </row>
    <row r="21" spans="1:10" x14ac:dyDescent="0.3">
      <c r="A21" s="13"/>
      <c r="B21" s="13"/>
      <c r="C21" s="13"/>
    </row>
    <row r="22" spans="1:10" x14ac:dyDescent="0.3">
      <c r="A22" s="13"/>
      <c r="B22" s="13"/>
      <c r="C2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C1AA1-8440-49E7-B716-7D90CD91699F}">
  <dimension ref="A1:G12"/>
  <sheetViews>
    <sheetView zoomScale="104" workbookViewId="0">
      <selection activeCell="B16" sqref="B16"/>
    </sheetView>
  </sheetViews>
  <sheetFormatPr defaultRowHeight="14.4" x14ac:dyDescent="0.3"/>
  <cols>
    <col min="2" max="2" width="10.77734375" bestFit="1" customWidth="1"/>
    <col min="3" max="3" width="10.21875" bestFit="1" customWidth="1"/>
  </cols>
  <sheetData>
    <row r="1" spans="1:7" x14ac:dyDescent="0.3">
      <c r="A1" s="11" t="s">
        <v>13</v>
      </c>
      <c r="B1" s="8" t="s">
        <v>1</v>
      </c>
      <c r="C1" s="1">
        <v>0.05</v>
      </c>
      <c r="E1" t="s">
        <v>21</v>
      </c>
    </row>
    <row r="2" spans="1:7" x14ac:dyDescent="0.3">
      <c r="A2" s="8" t="s">
        <v>14</v>
      </c>
      <c r="B2" s="8" t="s">
        <v>8</v>
      </c>
      <c r="C2" s="8" t="s">
        <v>15</v>
      </c>
      <c r="D2" s="8" t="s">
        <v>16</v>
      </c>
      <c r="E2" t="s">
        <v>20</v>
      </c>
    </row>
    <row r="3" spans="1:7" x14ac:dyDescent="0.3">
      <c r="A3" s="1">
        <v>1</v>
      </c>
      <c r="B3" s="1">
        <v>2.0630000000000002</v>
      </c>
      <c r="C3" s="1">
        <f>8.6*10^(-6)</f>
        <v>8.599999999999999E-6</v>
      </c>
      <c r="D3" s="1">
        <v>10</v>
      </c>
    </row>
    <row r="4" spans="1:7" x14ac:dyDescent="0.3">
      <c r="A4" s="1">
        <v>2</v>
      </c>
      <c r="B4" s="1">
        <v>2.0590000000000002</v>
      </c>
      <c r="C4" s="1">
        <f>4.4*10^(-6)</f>
        <v>4.4000000000000002E-6</v>
      </c>
      <c r="D4" s="1">
        <v>10</v>
      </c>
    </row>
    <row r="5" spans="1:7" x14ac:dyDescent="0.3">
      <c r="A5" s="10" t="s">
        <v>18</v>
      </c>
      <c r="B5" s="3">
        <v>9</v>
      </c>
      <c r="C5" s="10" t="s">
        <v>17</v>
      </c>
      <c r="D5" s="3">
        <f>_xlfn.F.INV.RT(0.025,9,9)</f>
        <v>4.0259941582829777</v>
      </c>
    </row>
    <row r="6" spans="1:7" x14ac:dyDescent="0.3">
      <c r="A6" s="10" t="s">
        <v>19</v>
      </c>
      <c r="B6" s="3">
        <v>9</v>
      </c>
      <c r="C6" s="10" t="s">
        <v>22</v>
      </c>
      <c r="D6" s="3">
        <f>C3/C4</f>
        <v>1.9545454545454541</v>
      </c>
    </row>
    <row r="7" spans="1:7" x14ac:dyDescent="0.3">
      <c r="G7" t="s">
        <v>26</v>
      </c>
    </row>
    <row r="8" spans="1:7" x14ac:dyDescent="0.3">
      <c r="A8" t="s">
        <v>7</v>
      </c>
      <c r="B8">
        <f>ABS(B3-B4)/SQRT(B10*(1/D3+1/D4))</f>
        <v>3.5082320772281199</v>
      </c>
    </row>
    <row r="9" spans="1:7" x14ac:dyDescent="0.3">
      <c r="A9" t="s">
        <v>9</v>
      </c>
      <c r="B9">
        <f>_xlfn.T.INV.2T(0.05,18)</f>
        <v>2.1009220402410378</v>
      </c>
      <c r="D9" t="s">
        <v>28</v>
      </c>
    </row>
    <row r="10" spans="1:7" x14ac:dyDescent="0.3">
      <c r="A10" t="s">
        <v>27</v>
      </c>
      <c r="B10">
        <f>((10-1)*C3+(10-1)*C4)/(D3+D4-2)</f>
        <v>6.4999999999999988E-6</v>
      </c>
    </row>
    <row r="12" spans="1:7" x14ac:dyDescent="0.3">
      <c r="A12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43DB-9AA2-4384-937B-187537152A7A}">
  <dimension ref="A1:P39"/>
  <sheetViews>
    <sheetView tabSelected="1" zoomScale="96" workbookViewId="0">
      <selection activeCell="K16" sqref="K16"/>
    </sheetView>
  </sheetViews>
  <sheetFormatPr defaultRowHeight="14.4" x14ac:dyDescent="0.3"/>
  <cols>
    <col min="1" max="1" width="21.6640625" customWidth="1"/>
    <col min="2" max="16" width="10.6640625" customWidth="1"/>
    <col min="17" max="17" width="13.6640625" customWidth="1"/>
  </cols>
  <sheetData>
    <row r="1" spans="1:16" x14ac:dyDescent="0.3">
      <c r="A1" s="17" t="s">
        <v>29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3"/>
      <c r="P1" s="13"/>
    </row>
    <row r="2" spans="1:16" ht="15.6" x14ac:dyDescent="0.3">
      <c r="A2" s="22" t="s">
        <v>30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17"/>
      <c r="M2" s="17"/>
      <c r="N2" s="17"/>
      <c r="O2" s="13"/>
      <c r="P2" s="13"/>
    </row>
    <row r="3" spans="1:16" x14ac:dyDescent="0.3">
      <c r="A3" s="23" t="s">
        <v>23</v>
      </c>
      <c r="B3" s="25">
        <v>84</v>
      </c>
      <c r="C3" s="25">
        <v>60</v>
      </c>
      <c r="D3" s="25">
        <v>40</v>
      </c>
      <c r="E3" s="25">
        <v>47</v>
      </c>
      <c r="F3" s="25">
        <v>34</v>
      </c>
      <c r="G3" s="25">
        <v>46</v>
      </c>
      <c r="H3" s="25"/>
      <c r="I3" s="25"/>
      <c r="J3" s="25"/>
      <c r="K3" s="25"/>
      <c r="L3" s="17"/>
      <c r="M3" s="17"/>
      <c r="N3" s="17"/>
      <c r="O3" s="13"/>
      <c r="P3" s="13"/>
    </row>
    <row r="4" spans="1:16" x14ac:dyDescent="0.3">
      <c r="A4" s="24" t="s">
        <v>24</v>
      </c>
      <c r="B4" s="25">
        <v>67</v>
      </c>
      <c r="C4" s="25">
        <v>92</v>
      </c>
      <c r="D4" s="25">
        <v>95</v>
      </c>
      <c r="E4" s="25">
        <v>40</v>
      </c>
      <c r="F4" s="25">
        <v>98</v>
      </c>
      <c r="G4" s="25">
        <v>60</v>
      </c>
      <c r="H4" s="25">
        <v>59</v>
      </c>
      <c r="I4" s="25">
        <v>108</v>
      </c>
      <c r="J4" s="25">
        <v>86</v>
      </c>
      <c r="K4" s="25">
        <v>117</v>
      </c>
      <c r="L4" s="17"/>
      <c r="M4" s="17"/>
      <c r="N4" s="17"/>
      <c r="O4" s="13"/>
      <c r="P4" s="13"/>
    </row>
    <row r="5" spans="1:16" x14ac:dyDescent="0.3">
      <c r="A5" s="23" t="s">
        <v>25</v>
      </c>
      <c r="B5" s="25">
        <v>46</v>
      </c>
      <c r="C5" s="25">
        <v>93</v>
      </c>
      <c r="D5" s="25">
        <v>100</v>
      </c>
      <c r="E5" s="25">
        <v>92</v>
      </c>
      <c r="F5" s="25">
        <v>92</v>
      </c>
      <c r="G5" s="25"/>
      <c r="H5" s="25"/>
      <c r="I5" s="25"/>
      <c r="J5" s="25"/>
      <c r="K5" s="25"/>
      <c r="L5" s="17"/>
      <c r="M5" s="17"/>
      <c r="N5" s="17"/>
      <c r="O5" s="13"/>
      <c r="P5" s="13"/>
    </row>
    <row r="6" spans="1:16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3"/>
      <c r="P6" s="13"/>
    </row>
    <row r="7" spans="1:16" x14ac:dyDescent="0.3">
      <c r="A7" s="18" t="s">
        <v>31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6" x14ac:dyDescent="0.3">
      <c r="A8" s="18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6" x14ac:dyDescent="0.3">
      <c r="A9" s="18" t="s">
        <v>33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6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6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6" x14ac:dyDescent="0.3">
      <c r="A12" s="26"/>
      <c r="B12" s="26" t="s">
        <v>34</v>
      </c>
      <c r="C12" s="26" t="s">
        <v>35</v>
      </c>
      <c r="D12" s="26" t="s">
        <v>16</v>
      </c>
      <c r="E12" s="26" t="s">
        <v>36</v>
      </c>
      <c r="F12" s="17"/>
      <c r="G12" s="17"/>
      <c r="H12" s="17"/>
      <c r="I12" s="17"/>
      <c r="J12" s="17"/>
      <c r="K12" s="17"/>
      <c r="L12" s="17"/>
      <c r="M12" s="17"/>
      <c r="N12" s="17"/>
    </row>
    <row r="13" spans="1:16" x14ac:dyDescent="0.3">
      <c r="A13" s="26" t="s">
        <v>23</v>
      </c>
      <c r="B13" s="27">
        <f>AVERAGE(B3:G3)</f>
        <v>51.833333333333336</v>
      </c>
      <c r="C13" s="27">
        <f>_xlfn.VAR.S(B3:G3)</f>
        <v>323.36666666666679</v>
      </c>
      <c r="D13" s="27">
        <v>6</v>
      </c>
      <c r="E13" s="27">
        <f>POWER(B13-N20,2)</f>
        <v>495.59240362811812</v>
      </c>
      <c r="F13" s="17"/>
      <c r="G13" s="17"/>
      <c r="H13" s="17"/>
      <c r="I13" s="17"/>
      <c r="J13" s="17"/>
      <c r="K13" s="17"/>
      <c r="L13" s="17"/>
      <c r="M13" s="17"/>
      <c r="N13" s="17"/>
    </row>
    <row r="14" spans="1:16" x14ac:dyDescent="0.3">
      <c r="A14" s="26" t="s">
        <v>24</v>
      </c>
      <c r="B14" s="27">
        <f>AVERAGE(B4:K4)</f>
        <v>82.2</v>
      </c>
      <c r="C14" s="27">
        <f>_xlfn.VAR.S(B4:K4)</f>
        <v>604.84444444444512</v>
      </c>
      <c r="D14" s="27">
        <v>10</v>
      </c>
      <c r="E14" s="27">
        <f>POWER(B14-N20,2)</f>
        <v>65.68716553287976</v>
      </c>
      <c r="F14" s="17"/>
      <c r="G14" s="17"/>
      <c r="H14" s="17"/>
      <c r="I14" s="17"/>
      <c r="J14" s="17"/>
      <c r="K14" s="17"/>
      <c r="L14" s="17"/>
      <c r="M14" s="17"/>
      <c r="N14" s="17"/>
    </row>
    <row r="15" spans="1:16" x14ac:dyDescent="0.3">
      <c r="A15" s="26" t="s">
        <v>25</v>
      </c>
      <c r="B15" s="27">
        <f>AVERAGE(B5:F5)</f>
        <v>84.6</v>
      </c>
      <c r="C15" s="27">
        <f>_xlfn.VAR.S(B5:F5)</f>
        <v>476.79999999999927</v>
      </c>
      <c r="D15" s="27">
        <v>5</v>
      </c>
      <c r="E15" s="27">
        <f>POWER(B15-N20,2)</f>
        <v>110.3500226757367</v>
      </c>
      <c r="F15" s="17"/>
      <c r="G15" s="17"/>
      <c r="H15" s="17"/>
      <c r="I15" s="17"/>
      <c r="J15" s="17"/>
      <c r="K15" s="17"/>
      <c r="L15" s="17"/>
      <c r="M15" s="17"/>
      <c r="N15" s="17"/>
    </row>
    <row r="16" spans="1:16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3">
      <c r="A17" s="18" t="s">
        <v>37</v>
      </c>
      <c r="B17" s="17"/>
      <c r="C17" s="17"/>
      <c r="D17" s="17"/>
      <c r="E17" s="17"/>
      <c r="F17" s="17"/>
      <c r="G17" s="17" t="s">
        <v>38</v>
      </c>
      <c r="H17" s="17"/>
      <c r="I17" s="17"/>
      <c r="J17" s="17"/>
      <c r="K17" s="17"/>
      <c r="L17" s="17"/>
      <c r="M17" s="17"/>
      <c r="N17" s="17"/>
    </row>
    <row r="18" spans="1:14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1:14" x14ac:dyDescent="0.3">
      <c r="A19" s="18" t="s">
        <v>39</v>
      </c>
      <c r="B19" s="17"/>
      <c r="C19" s="17"/>
      <c r="D19" s="17"/>
      <c r="E19" s="17"/>
      <c r="F19" s="17"/>
      <c r="G19" s="17" t="s">
        <v>40</v>
      </c>
      <c r="H19" s="17"/>
      <c r="I19" s="17"/>
      <c r="J19" s="17"/>
      <c r="K19" t="s">
        <v>41</v>
      </c>
      <c r="M19">
        <f>1/3*((E13*D13)+(E14*D14)+(E15*D15))</f>
        <v>1394.0587301587298</v>
      </c>
    </row>
    <row r="20" spans="1:14" x14ac:dyDescent="0.3">
      <c r="A20" s="17" t="s">
        <v>42</v>
      </c>
      <c r="B20" s="17"/>
      <c r="C20" s="17"/>
      <c r="D20" s="17"/>
      <c r="E20" s="17"/>
      <c r="F20" s="17"/>
      <c r="G20" s="17" t="s">
        <v>42</v>
      </c>
      <c r="H20" s="17"/>
      <c r="I20" s="17"/>
      <c r="J20" s="17"/>
      <c r="K20" t="s">
        <v>43</v>
      </c>
      <c r="N20">
        <f>AVERAGE(B3:G3,B4:K4,B5:F5)</f>
        <v>74.095238095238102</v>
      </c>
    </row>
    <row r="21" spans="1:14" x14ac:dyDescent="0.3">
      <c r="A21" s="18" t="s">
        <v>44</v>
      </c>
      <c r="B21" s="17"/>
      <c r="C21" s="17"/>
      <c r="D21" s="17"/>
      <c r="E21" s="17"/>
      <c r="F21" s="17"/>
      <c r="G21" s="17" t="s">
        <v>44</v>
      </c>
      <c r="H21" s="17"/>
      <c r="I21" s="17"/>
      <c r="J21" s="17"/>
      <c r="K21" t="s">
        <v>45</v>
      </c>
      <c r="N21">
        <f>((5*C13)+(9*C14)+(4*C15))/18</f>
        <v>498.20185185185204</v>
      </c>
    </row>
    <row r="22" spans="1:14" x14ac:dyDescent="0.3">
      <c r="A22" s="16"/>
      <c r="B22" s="16"/>
      <c r="C22" s="16"/>
      <c r="D22" s="16"/>
      <c r="E22" s="16"/>
      <c r="F22" s="14"/>
      <c r="G22" s="12"/>
    </row>
    <row r="23" spans="1:14" x14ac:dyDescent="0.3">
      <c r="A23" s="19" t="s">
        <v>46</v>
      </c>
      <c r="B23">
        <f>C15/C13</f>
        <v>1.4744871662715155</v>
      </c>
      <c r="C23" s="17"/>
      <c r="D23" s="17"/>
      <c r="E23" s="17"/>
      <c r="F23" s="17"/>
      <c r="G23" t="s">
        <v>47</v>
      </c>
      <c r="H23">
        <f>M19/N21</f>
        <v>2.7981805466537577</v>
      </c>
      <c r="I23" s="17"/>
      <c r="J23" s="17"/>
      <c r="K23" s="17"/>
      <c r="L23" s="17"/>
      <c r="M23" s="17"/>
      <c r="N23" s="17"/>
    </row>
    <row r="24" spans="1:14" x14ac:dyDescent="0.3">
      <c r="A24" t="s">
        <v>48</v>
      </c>
      <c r="B24">
        <f>_xlfn.F.INV.RT(0.025,4,5)</f>
        <v>7.3878857512677536</v>
      </c>
      <c r="C24" s="17"/>
      <c r="D24" s="17"/>
      <c r="E24" s="17"/>
      <c r="F24" s="17"/>
      <c r="G24" t="s">
        <v>49</v>
      </c>
      <c r="H24">
        <f>_xlfn.F.INV.RT(0.05,2,21)</f>
        <v>3.4668001115424172</v>
      </c>
      <c r="I24" s="17"/>
      <c r="J24" s="17"/>
      <c r="K24" s="17"/>
      <c r="L24" s="17"/>
      <c r="M24" s="17"/>
      <c r="N24" s="17"/>
    </row>
    <row r="26" spans="1:14" x14ac:dyDescent="0.3">
      <c r="A26" s="17"/>
      <c r="B26" s="17"/>
      <c r="C26" s="17"/>
      <c r="D26" s="17" t="s">
        <v>50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3">
      <c r="A27" s="17"/>
      <c r="B27" s="17"/>
      <c r="C27" s="17"/>
      <c r="D27" s="17" t="s">
        <v>51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x14ac:dyDescent="0.3">
      <c r="A28" s="17"/>
      <c r="B28" s="17"/>
      <c r="C28" s="17"/>
      <c r="D28" s="17" t="s">
        <v>52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32" spans="1:14" x14ac:dyDescent="0.3">
      <c r="A32" t="s">
        <v>53</v>
      </c>
      <c r="I32" t="s">
        <v>54</v>
      </c>
      <c r="J32">
        <f>(5*C13+4*C15)/9</f>
        <v>391.55925925925902</v>
      </c>
      <c r="K32" s="17"/>
      <c r="L32" s="17"/>
      <c r="M32" s="17"/>
      <c r="N32" s="17"/>
    </row>
    <row r="34" spans="1:2" x14ac:dyDescent="0.3">
      <c r="A34" t="s">
        <v>55</v>
      </c>
      <c r="B34">
        <f>(B15-B13)/SQRT(J32*(1/D13+1/D15))</f>
        <v>2.734625119364551</v>
      </c>
    </row>
    <row r="35" spans="1:2" x14ac:dyDescent="0.3">
      <c r="A35" t="s">
        <v>56</v>
      </c>
      <c r="B35">
        <f>_xlfn.T.INV.2T(0.05,11)</f>
        <v>2.2009851600916384</v>
      </c>
    </row>
    <row r="37" spans="1:2" x14ac:dyDescent="0.3">
      <c r="A37" t="s">
        <v>57</v>
      </c>
    </row>
    <row r="38" spans="1:2" x14ac:dyDescent="0.3">
      <c r="A38" t="s">
        <v>58</v>
      </c>
    </row>
    <row r="39" spans="1:2" x14ac:dyDescent="0.3">
      <c r="A39" t="s">
        <v>59</v>
      </c>
    </row>
  </sheetData>
  <mergeCells count="1"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Задача3</vt:lpstr>
      <vt:lpstr>Задача2</vt:lpstr>
      <vt:lpstr>Задача1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Казанцева</dc:creator>
  <cp:lastModifiedBy>USER PC</cp:lastModifiedBy>
  <dcterms:created xsi:type="dcterms:W3CDTF">2015-06-05T18:19:34Z</dcterms:created>
  <dcterms:modified xsi:type="dcterms:W3CDTF">2024-12-23T13:42:34Z</dcterms:modified>
</cp:coreProperties>
</file>