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de vérification" r:id="rId3" sheetId="1"/>
  </sheets>
</workbook>
</file>

<file path=xl/sharedStrings.xml><?xml version="1.0" encoding="utf-8"?>
<sst xmlns="http://schemas.openxmlformats.org/spreadsheetml/2006/main" count="122" uniqueCount="122">
  <si>
    <t>Débit</t>
  </si>
  <si>
    <t>Crédit</t>
  </si>
  <si>
    <t>1050 Carte de credit</t>
  </si>
  <si>
    <t>1060 Banque nationale</t>
  </si>
  <si>
    <t>1199 dummyAccount (ne pas utiliser)</t>
  </si>
  <si>
    <t>1100 Comptes a recevoir</t>
  </si>
  <si>
    <t>1105 Creances douteuses</t>
  </si>
  <si>
    <t>1110 Souscription à recevoir JF</t>
  </si>
  <si>
    <t>1120 Avance employé à rembourser</t>
  </si>
  <si>
    <t>1151 Frais payes d'avance</t>
  </si>
  <si>
    <t>1180 Travaux en cours</t>
  </si>
  <si>
    <t>1185 Acompte prov. Fédéral</t>
  </si>
  <si>
    <t>1187 Acompte prov. Provincial</t>
  </si>
  <si>
    <t>2010 Marge de credit</t>
  </si>
  <si>
    <t>1520 Materiel Informatique</t>
  </si>
  <si>
    <t>1525 Amort. Cum Mat. Informatique</t>
  </si>
  <si>
    <t>2100 Accounts Payable</t>
  </si>
  <si>
    <t>2132 Autres comptes à payer:Rounding (ne pas utiliser)</t>
  </si>
  <si>
    <t>2133 Autres comptes à payer:Suspense (ne pas utiliser)</t>
  </si>
  <si>
    <t>2145 Autres comptes à payer:Comptes dépenses employés à payer</t>
  </si>
  <si>
    <t>2130 Frais courus</t>
  </si>
  <si>
    <t>2175 Salaires a payer</t>
  </si>
  <si>
    <t>2180 Vacances a payer</t>
  </si>
  <si>
    <t>2185 Pension alimentaire à payer</t>
  </si>
  <si>
    <t>2210 TAXES VENTES À PAYER:TPS-TVH percus sur ventes</t>
  </si>
  <si>
    <t>2220 TAXES VENTES À PAYER:TPS-TVH payes sur achats</t>
  </si>
  <si>
    <t>2225 TAXES VENTES À PAYER:TVQ payes sur achats</t>
  </si>
  <si>
    <t>2250 Deductions a la source a payer</t>
  </si>
  <si>
    <t>2300 Impot a payer</t>
  </si>
  <si>
    <t>2305 Impot a payer:Impot des societes - Federal</t>
  </si>
  <si>
    <t>2310 Impot a payer:Impot des societes - Provincial</t>
  </si>
  <si>
    <t>2405 Dividendes à payer:Dividendes à payer PHO</t>
  </si>
  <si>
    <t>2410 Dividendes à payer:Dividendes à payer PHA</t>
  </si>
  <si>
    <t>2415 Dividendes à payer:Dividendes à payer JFC</t>
  </si>
  <si>
    <t>2420 Dividendes à payer:Dividendes à payer consultation JF</t>
  </si>
  <si>
    <t>2510 Dû aux associés:Du a Philippe Haumesser</t>
  </si>
  <si>
    <t>2520 Dû aux associés:Du a Patricia Houle</t>
  </si>
  <si>
    <t>2530 Dû aux associés:Du à Jean-Francois Côté</t>
  </si>
  <si>
    <t>2540 Dû aux associés:Du à Consultation JF</t>
  </si>
  <si>
    <t>2600 _EXISTING_Compte d’attente pour la TPS/TVH - TVQ</t>
  </si>
  <si>
    <t>_EXISTING_TPS/TVH - TVQ à payer</t>
  </si>
  <si>
    <t>3100 Capital Actions Categorie A</t>
  </si>
  <si>
    <t>3101 Surplus actions Catégorie A</t>
  </si>
  <si>
    <t>3105 Capital-actions J</t>
  </si>
  <si>
    <t>3110 Capital-actions K</t>
  </si>
  <si>
    <t>3115 Capital actions E</t>
  </si>
  <si>
    <t>3120 Capital-action F</t>
  </si>
  <si>
    <t>3125 Capital-actions L</t>
  </si>
  <si>
    <t>3200 Benefices non repartis</t>
  </si>
  <si>
    <t>3202 _EXISTING_Bénéfices non répartis</t>
  </si>
  <si>
    <t>3400 Dividendes</t>
  </si>
  <si>
    <t>3410 Dividendes:Dividendes sur actions E et F</t>
  </si>
  <si>
    <t>4010 Revenus Honoraires:Honoraires Associes</t>
  </si>
  <si>
    <t>4020 Revenus Honoraires:Honoraires VP Finance</t>
  </si>
  <si>
    <t>4060 Revenus Honoraires:Honoraires Tenue de livres</t>
  </si>
  <si>
    <t>4250 Revenus Honoraires:Recharges de debourses Clients</t>
  </si>
  <si>
    <t>4310 Revenus Honoraires:Revenus - Patricia Houle</t>
  </si>
  <si>
    <t>4320 Revenus Honoraires:Revenus - Philippe Haumesser</t>
  </si>
  <si>
    <t>4340 Revenus Honoraires:Revenus  - Jean-François Côté</t>
  </si>
  <si>
    <t>4360 Revenus Honoraires:Revenus - Bianca Perreault</t>
  </si>
  <si>
    <t>4370 Revenus Honoraires:Revenus - Solongo Pruneaux</t>
  </si>
  <si>
    <t>4380 Revenus Honoraires:Revenus - Jean-Simon Bélanger</t>
  </si>
  <si>
    <t>4385 Revenus Honoraires:Revenus - Sébastien Clément</t>
  </si>
  <si>
    <t>4390 Revenus Honoraires:Revenus - Marie-Ève Carrier</t>
  </si>
  <si>
    <t>4395 Revenus Honoraires:Revenus - Mario Coté</t>
  </si>
  <si>
    <t>4605 Revenus Honoraires:Revenus - Carine Ladouceur</t>
  </si>
  <si>
    <t>4610 Revenus Honoraires:Revenus - Alexandre Bertrand</t>
  </si>
  <si>
    <t>4620 Revenus Honoraires:Revenus - Chantal Mallette</t>
  </si>
  <si>
    <t>4630 Revenus Honoraires:Revenus -  Serge Laflamme</t>
  </si>
  <si>
    <t>4640 Revenus Honoraires:Revenus - Nina Iocono</t>
  </si>
  <si>
    <t>4700 Produits d interets</t>
  </si>
  <si>
    <t>5150 Coût des produits vendus autres</t>
  </si>
  <si>
    <t>5201 Salaires Directs:Coût de la main-d'œuvre - Patricia Houle</t>
  </si>
  <si>
    <t>5202 Salaires Directs:Coût de la main-d'œuvre - Philippe Haumesser</t>
  </si>
  <si>
    <t>5203 Salaires Directs:Coût de la main-d'œuvre - Emilie Lazure</t>
  </si>
  <si>
    <t>5204 Salaires Directs:Coût de la main-d'œuvre - Bianca Perrault</t>
  </si>
  <si>
    <t>5205 Salaires Directs:Coût de la main-d'œuvre - Solongo Pruneaux</t>
  </si>
  <si>
    <t>5206 Salaires Directs:Coût de la main-d'œuvre - Jean-Simon Bélanger</t>
  </si>
  <si>
    <t>5207 Salaires Directs:Coût de la main-d'œuvre - Sébastien Clément</t>
  </si>
  <si>
    <t>5208 Salaires Directs:Coût de la main-d'œuvre - Marie-Ève Carrier</t>
  </si>
  <si>
    <t>5209 Salaires Directs:Coût de la main-d'œuvre - Mario Coté</t>
  </si>
  <si>
    <t>5210 Salaires Directs:Av. Sociaux Direct</t>
  </si>
  <si>
    <t>5430 Frais de deplacements - Directs</t>
  </si>
  <si>
    <t>5435 Frais de deplacements - Directs:Stationnement</t>
  </si>
  <si>
    <t>5447 Sous-traitance:Sous-Traitance - JF Côté</t>
  </si>
  <si>
    <t>5448 Sous-traitance:Sous-traitance - Alexandre Bertrand</t>
  </si>
  <si>
    <t>5449 Sous-traitance:Sous-traitance - Chantal Mallette</t>
  </si>
  <si>
    <t>5450 Sous-traitance:Sous-traitance - Carine Ladouceur</t>
  </si>
  <si>
    <t>5460 Sous-traitance:Sous-traitance - Serge Laflamme</t>
  </si>
  <si>
    <t>5470 Sous-traitance:Sous-traitance Anissa Attia</t>
  </si>
  <si>
    <t>5480 Sous-traitance:Sous-traitance Nina Iocono</t>
  </si>
  <si>
    <t>6160 FRAIS VENTES ET MARKETING:Logiciels S M - CRM</t>
  </si>
  <si>
    <t>6180 FRAIS VENTES ET MARKETING:Frais représentation - repas</t>
  </si>
  <si>
    <t>6300 FRAIS VENTES ET MARKETING:Publicite et promotion</t>
  </si>
  <si>
    <t>6350 FRAIS VENTES ET MARKETING:Reseautage et evenement</t>
  </si>
  <si>
    <t>7100 FRAIS D'ADMINISTRATION:Depenses de bureau</t>
  </si>
  <si>
    <t>7115 FRAIS D'ADMINISTRATION:Fourniture de bureau</t>
  </si>
  <si>
    <t>7130 FRAIS D'ADMINISTRATION:Frais Cellulaires</t>
  </si>
  <si>
    <t>7140 FRAIS D'ADMINISTRATION:Internet</t>
  </si>
  <si>
    <t>7150 FRAIS D'ADMINISTRATION:Fourn. et équip. informatique</t>
  </si>
  <si>
    <t>7160 FRAIS D'ADMINISTRATION:Logiciels</t>
  </si>
  <si>
    <t>7260 FRAIS D'ADMINISTRATION:Frais de traitement de la paie</t>
  </si>
  <si>
    <t>7310 FRAIS D'ADMINISTRATION:Frais d embauche</t>
  </si>
  <si>
    <t>7320 FRAIS D'ADMINISTRATION:Formation Seminaires</t>
  </si>
  <si>
    <t>7410 FRAIS D'ADMINISTRATION:Loyer</t>
  </si>
  <si>
    <t>7510 FRAIS D'ADMINISTRATION:Honoraires professionnels</t>
  </si>
  <si>
    <t>7540 FRAIS D'ADMINISTRATION:Assurances Responsabilites</t>
  </si>
  <si>
    <t>7545 FRAIS D'ADMINISTRATION:Assurances Vie</t>
  </si>
  <si>
    <t>7570 FRAIS D'ADMINISTRATION:Dons</t>
  </si>
  <si>
    <t>7580 FRAIS D'ADMINISTRATION:Frais legaux</t>
  </si>
  <si>
    <t>7810 FRAIS D'ADMINISTRATION:Cotisations professionnelles</t>
  </si>
  <si>
    <t>8010 INTÉRÊT ET FRAIS BANCAIRE:Frais bancaires</t>
  </si>
  <si>
    <t>8020 INTÉRÊT ET FRAIS BANCAIRE:Pénalités &amp; intérêts</t>
  </si>
  <si>
    <t>8030 INTÉRÊT ET FRAIS BANCAIRE:Interets Court Terme</t>
  </si>
  <si>
    <t>7710 Amortissements Tangibles</t>
  </si>
  <si>
    <t>9100 Impots exigibles</t>
  </si>
  <si>
    <t>Divergences de rapprochement</t>
  </si>
  <si>
    <t>TOTAL</t>
  </si>
  <si>
    <t>vendredi, juin 07, 2019 04:22:44 AM GMT-7 - Comptabilité d’exercice</t>
  </si>
  <si>
    <t>Himalaya Conseil</t>
  </si>
  <si>
    <t>Balance de vérification</t>
  </si>
  <si>
    <t>En date du juin 7 2019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</si>
</sst>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top style="thin"/>
    </border>
    <border>
      <top style="thin"/>
      <bottom>
        <color indexed="6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wrapText="true"/>
    </xf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165" fontId="3" fillId="0" borderId="0" xfId="0" applyNumberFormat="true" applyFont="true">
      <alignment wrapText="true"/>
    </xf>
    <xf numFmtId="165" fontId="3" fillId="0" borderId="0" xfId="0" applyNumberFormat="true" applyFont="true">
      <alignment wrapText="true" horizontal="right"/>
    </xf>
    <xf numFmtId="166" fontId="2" fillId="0" borderId="3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4375" customWidth="true"/>
    <col min="2" max="2" width="13.75" customWidth="true"/>
    <col min="3" max="3" width="13.75" customWidth="true"/>
  </cols>
  <sheetData>
    <row r="1">
      <c r="A1" s="8" t="s">
        <v>119</v>
      </c>
      <c r="B1"/>
      <c r="C1"/>
    </row>
    <row r="2">
      <c r="A2" s="8" t="s">
        <v>120</v>
      </c>
      <c r="B2"/>
      <c r="C2"/>
    </row>
    <row r="3">
      <c r="A3" s="9" t="s">
        <v>121</v>
      </c>
      <c r="B3"/>
      <c r="C3"/>
    </row>
    <row r="5">
      <c r="A5" s="1"/>
      <c r="B5" t="s" s="2">
        <v>0</v>
      </c>
      <c r="C5" t="s" s="2">
        <v>1</v>
      </c>
    </row>
    <row r="6">
      <c r="A6" t="s" s="3">
        <v>2</v>
      </c>
      <c r="B6" s="4"/>
      <c r="C6" s="5">
        <f>177.31</f>
      </c>
    </row>
    <row r="7">
      <c r="A7" t="s" s="3">
        <v>3</v>
      </c>
      <c r="B7" s="4"/>
      <c r="C7" s="5">
        <f>15164.71</f>
      </c>
    </row>
    <row r="8">
      <c r="A8" t="s" s="3">
        <v>4</v>
      </c>
      <c r="B8" s="5">
        <f>0.00</f>
      </c>
      <c r="C8" s="4"/>
    </row>
    <row r="9">
      <c r="A9" t="s" s="3">
        <v>5</v>
      </c>
      <c r="B9" s="5">
        <f>223771.47</f>
      </c>
      <c r="C9" s="4"/>
    </row>
    <row r="10">
      <c r="A10" t="s" s="3">
        <v>6</v>
      </c>
      <c r="B10" s="4"/>
      <c r="C10" s="5">
        <f>2065.33</f>
      </c>
    </row>
    <row r="11">
      <c r="A11" t="s" s="3">
        <v>7</v>
      </c>
      <c r="B11" s="5">
        <f>0.00</f>
      </c>
      <c r="C11" s="4"/>
    </row>
    <row r="12">
      <c r="A12" t="s" s="3">
        <v>8</v>
      </c>
      <c r="B12" s="5">
        <f>0.00</f>
      </c>
      <c r="C12" s="4"/>
    </row>
    <row r="13">
      <c r="A13" t="s" s="3">
        <v>9</v>
      </c>
      <c r="B13" s="5">
        <f>12861.97</f>
      </c>
      <c r="C13" s="4"/>
    </row>
    <row r="14">
      <c r="A14" t="s" s="3">
        <v>10</v>
      </c>
      <c r="B14" s="5">
        <f>4639.00</f>
      </c>
      <c r="C14" s="4"/>
    </row>
    <row r="15">
      <c r="A15" t="s" s="3">
        <v>11</v>
      </c>
      <c r="B15" s="5">
        <f>11004.81</f>
      </c>
      <c r="C15" s="4"/>
    </row>
    <row r="16">
      <c r="A16" t="s" s="3">
        <v>12</v>
      </c>
      <c r="B16" s="5">
        <f>8000.00</f>
      </c>
      <c r="C16" s="4"/>
    </row>
    <row r="17">
      <c r="A17" t="s" s="3">
        <v>13</v>
      </c>
      <c r="B17" s="4"/>
      <c r="C17" s="5">
        <f>20000.00</f>
      </c>
    </row>
    <row r="18">
      <c r="A18" t="s" s="3">
        <v>14</v>
      </c>
      <c r="B18" s="5">
        <f>2287.86</f>
      </c>
      <c r="C18" s="4"/>
    </row>
    <row r="19">
      <c r="A19" t="s" s="3">
        <v>15</v>
      </c>
      <c r="B19" s="4"/>
      <c r="C19" s="5">
        <f>762.64</f>
      </c>
    </row>
    <row r="20">
      <c r="A20" t="s" s="3">
        <v>16</v>
      </c>
      <c r="B20" s="4"/>
      <c r="C20" s="5">
        <f>37501.63</f>
      </c>
    </row>
    <row r="21">
      <c r="A21" t="s" s="3">
        <v>17</v>
      </c>
      <c r="B21" s="4"/>
      <c r="C21" s="5">
        <f>0.00</f>
      </c>
    </row>
    <row r="22">
      <c r="A22" t="s" s="3">
        <v>18</v>
      </c>
      <c r="B22" s="4"/>
      <c r="C22" s="5">
        <f>0.00</f>
      </c>
    </row>
    <row r="23">
      <c r="A23" t="s" s="3">
        <v>19</v>
      </c>
      <c r="B23" s="4"/>
      <c r="C23" s="5">
        <f>0.00</f>
      </c>
    </row>
    <row r="24">
      <c r="A24" t="s" s="3">
        <v>20</v>
      </c>
      <c r="B24" s="4"/>
      <c r="C24" s="5">
        <f>10325.25</f>
      </c>
    </row>
    <row r="25">
      <c r="A25" t="s" s="3">
        <v>21</v>
      </c>
      <c r="B25" s="4"/>
      <c r="C25" s="5">
        <f>0.00</f>
      </c>
    </row>
    <row r="26">
      <c r="A26" t="s" s="3">
        <v>22</v>
      </c>
      <c r="B26" s="4"/>
      <c r="C26" s="5">
        <f>0.00</f>
      </c>
    </row>
    <row r="27">
      <c r="A27" t="s" s="3">
        <v>23</v>
      </c>
      <c r="B27" s="4"/>
      <c r="C27" s="5">
        <f>129.47</f>
      </c>
    </row>
    <row r="28">
      <c r="A28" t="s" s="3">
        <v>24</v>
      </c>
      <c r="B28" s="4"/>
      <c r="C28" s="5">
        <f>0.00</f>
      </c>
    </row>
    <row r="29">
      <c r="A29" t="s" s="3">
        <v>25</v>
      </c>
      <c r="B29" s="4"/>
      <c r="C29" s="5">
        <f>0.00</f>
      </c>
    </row>
    <row r="30">
      <c r="A30" t="s" s="3">
        <v>26</v>
      </c>
      <c r="B30" s="4"/>
      <c r="C30" s="5">
        <f>0.00</f>
      </c>
    </row>
    <row r="31">
      <c r="A31" t="s" s="3">
        <v>27</v>
      </c>
      <c r="B31" s="4"/>
      <c r="C31" s="5">
        <f>140.08</f>
      </c>
    </row>
    <row r="32">
      <c r="A32" t="s" s="3">
        <v>28</v>
      </c>
      <c r="B32" s="5">
        <f>36.75</f>
      </c>
      <c r="C32" s="4"/>
    </row>
    <row r="33">
      <c r="A33" t="s" s="3">
        <v>29</v>
      </c>
      <c r="B33" s="4"/>
      <c r="C33" s="5">
        <f>20854.06</f>
      </c>
    </row>
    <row r="34">
      <c r="A34" t="s" s="3">
        <v>30</v>
      </c>
      <c r="B34" s="4"/>
      <c r="C34" s="5">
        <f>14157.35</f>
      </c>
    </row>
    <row r="35">
      <c r="A35" t="s" s="3">
        <v>31</v>
      </c>
      <c r="B35" s="5">
        <f>30139.00</f>
      </c>
      <c r="C35" s="4"/>
    </row>
    <row r="36">
      <c r="A36" t="s" s="3">
        <v>32</v>
      </c>
      <c r="B36" s="5">
        <f>42139.00</f>
      </c>
      <c r="C36" s="4"/>
    </row>
    <row r="37">
      <c r="A37" t="s" s="3">
        <v>33</v>
      </c>
      <c r="B37" s="5">
        <f>12000.00</f>
      </c>
      <c r="C37" s="4"/>
    </row>
    <row r="38">
      <c r="A38" t="s" s="3">
        <v>34</v>
      </c>
      <c r="B38" s="5">
        <f>703.33</f>
      </c>
      <c r="C38" s="4"/>
    </row>
    <row r="39">
      <c r="A39" t="s" s="3">
        <v>35</v>
      </c>
      <c r="B39" s="4"/>
      <c r="C39" s="5">
        <f>0.00</f>
      </c>
    </row>
    <row r="40">
      <c r="A40" t="s" s="3">
        <v>36</v>
      </c>
      <c r="B40" s="5">
        <f>143.78</f>
      </c>
      <c r="C40" s="4"/>
    </row>
    <row r="41">
      <c r="A41" t="s" s="3">
        <v>37</v>
      </c>
      <c r="B41" s="4"/>
      <c r="C41" s="5">
        <f>35874.14</f>
      </c>
    </row>
    <row r="42">
      <c r="A42" t="s" s="3">
        <v>38</v>
      </c>
      <c r="B42" s="4"/>
      <c r="C42" s="5">
        <f>46157.12</f>
      </c>
    </row>
    <row r="43">
      <c r="A43" t="s" s="3">
        <v>39</v>
      </c>
      <c r="B43" s="4"/>
      <c r="C43" s="5">
        <f>25135.95</f>
      </c>
    </row>
    <row r="44">
      <c r="A44" t="s" s="3">
        <v>40</v>
      </c>
      <c r="B44" s="5">
        <f>971.82</f>
      </c>
      <c r="C44" s="4"/>
    </row>
    <row r="45">
      <c r="A45" t="s" s="3">
        <v>41</v>
      </c>
      <c r="B45" s="4"/>
      <c r="C45" s="5">
        <f>200.00</f>
      </c>
    </row>
    <row r="46">
      <c r="A46" t="s" s="3">
        <v>42</v>
      </c>
      <c r="B46" s="5">
        <f>54566.00</f>
      </c>
      <c r="C46" s="4"/>
    </row>
    <row r="47">
      <c r="A47" t="s" s="3">
        <v>43</v>
      </c>
      <c r="B47" s="4"/>
      <c r="C47" s="5">
        <f>1.00</f>
      </c>
    </row>
    <row r="48">
      <c r="A48" t="s" s="3">
        <v>44</v>
      </c>
      <c r="B48" s="4"/>
      <c r="C48" s="5">
        <f>1.00</f>
      </c>
    </row>
    <row r="49">
      <c r="A49" t="s" s="3">
        <v>45</v>
      </c>
      <c r="B49" s="4"/>
      <c r="C49" s="5">
        <f>0.00</f>
      </c>
    </row>
    <row r="50">
      <c r="A50" t="s" s="3">
        <v>46</v>
      </c>
      <c r="B50" s="4"/>
      <c r="C50" s="5">
        <f>200.00</f>
      </c>
    </row>
    <row r="51">
      <c r="A51" t="s" s="3">
        <v>47</v>
      </c>
      <c r="B51" s="4"/>
      <c r="C51" s="5">
        <f>0.00</f>
      </c>
    </row>
    <row r="52">
      <c r="A52" t="s" s="3">
        <v>48</v>
      </c>
      <c r="B52" s="4"/>
      <c r="C52" s="5">
        <f>0.00</f>
      </c>
    </row>
    <row r="53">
      <c r="A53" t="s" s="3">
        <v>49</v>
      </c>
      <c r="B53" s="4"/>
      <c r="C53" s="5">
        <f>146158.27</f>
      </c>
    </row>
    <row r="54">
      <c r="A54" t="s" s="3">
        <v>50</v>
      </c>
      <c r="B54" s="5">
        <f>74109.99</f>
      </c>
      <c r="C54" s="4"/>
    </row>
    <row r="55">
      <c r="A55" t="s" s="3">
        <v>51</v>
      </c>
      <c r="B55" s="4"/>
      <c r="C55" s="5">
        <f>703.33</f>
      </c>
    </row>
    <row r="56">
      <c r="A56" t="s" s="3">
        <v>52</v>
      </c>
      <c r="B56" s="4"/>
      <c r="C56" s="5">
        <f>0.00</f>
      </c>
    </row>
    <row r="57">
      <c r="A57" t="s" s="3">
        <v>53</v>
      </c>
      <c r="B57" s="4"/>
      <c r="C57" s="5">
        <f>0.00</f>
      </c>
    </row>
    <row r="58">
      <c r="A58" t="s" s="3">
        <v>54</v>
      </c>
      <c r="B58" s="4"/>
      <c r="C58" s="5">
        <f>19528.13</f>
      </c>
    </row>
    <row r="59">
      <c r="A59" t="s" s="3">
        <v>55</v>
      </c>
      <c r="B59" s="4"/>
      <c r="C59" s="5">
        <f>1139.91</f>
      </c>
    </row>
    <row r="60">
      <c r="A60" t="s" s="3">
        <v>56</v>
      </c>
      <c r="B60" s="4"/>
      <c r="C60" s="5">
        <f>94612.18</f>
      </c>
    </row>
    <row r="61">
      <c r="A61" t="s" s="3">
        <v>57</v>
      </c>
      <c r="B61" s="4"/>
      <c r="C61" s="5">
        <f>84005.07</f>
      </c>
    </row>
    <row r="62">
      <c r="A62" t="s" s="3">
        <v>58</v>
      </c>
      <c r="B62" s="4"/>
      <c r="C62" s="5">
        <f>86942.21</f>
      </c>
    </row>
    <row r="63">
      <c r="A63" t="s" s="3">
        <v>59</v>
      </c>
      <c r="B63" s="4"/>
      <c r="C63" s="5">
        <f>24104.20</f>
      </c>
    </row>
    <row r="64">
      <c r="A64" t="s" s="3">
        <v>60</v>
      </c>
      <c r="B64" s="4"/>
      <c r="C64" s="5">
        <f>84814.86</f>
      </c>
    </row>
    <row r="65">
      <c r="A65" t="s" s="3">
        <v>61</v>
      </c>
      <c r="B65" s="4"/>
      <c r="C65" s="5">
        <f>113748.11</f>
      </c>
    </row>
    <row r="66">
      <c r="A66" t="s" s="3">
        <v>62</v>
      </c>
      <c r="B66" s="4"/>
      <c r="C66" s="5">
        <f>20794.57</f>
      </c>
    </row>
    <row r="67">
      <c r="A67" t="s" s="3">
        <v>63</v>
      </c>
      <c r="B67" s="4"/>
      <c r="C67" s="5">
        <f>35026.13</f>
      </c>
    </row>
    <row r="68">
      <c r="A68" t="s" s="3">
        <v>64</v>
      </c>
      <c r="B68" s="4"/>
      <c r="C68" s="5">
        <f>900.00</f>
      </c>
    </row>
    <row r="69">
      <c r="A69" t="s" s="3">
        <v>65</v>
      </c>
      <c r="B69" s="4"/>
      <c r="C69" s="5">
        <f>5200.00</f>
      </c>
    </row>
    <row r="70">
      <c r="A70" t="s" s="3">
        <v>66</v>
      </c>
      <c r="B70" s="4"/>
      <c r="C70" s="5">
        <f>74696.95</f>
      </c>
    </row>
    <row r="71">
      <c r="A71" t="s" s="3">
        <v>67</v>
      </c>
      <c r="B71" s="4"/>
      <c r="C71" s="5">
        <f>1803.75</f>
      </c>
    </row>
    <row r="72">
      <c r="A72" t="s" s="3">
        <v>68</v>
      </c>
      <c r="B72" s="4"/>
      <c r="C72" s="5">
        <f>24605.00</f>
      </c>
    </row>
    <row r="73">
      <c r="A73" t="s" s="3">
        <v>69</v>
      </c>
      <c r="B73" s="4"/>
      <c r="C73" s="5">
        <f>3412.50</f>
      </c>
    </row>
    <row r="74">
      <c r="A74" t="s" s="3">
        <v>70</v>
      </c>
      <c r="B74" s="4"/>
      <c r="C74" s="5">
        <f>750.00</f>
      </c>
    </row>
    <row r="75">
      <c r="A75" t="s" s="3">
        <v>71</v>
      </c>
      <c r="B75" s="5">
        <f>805.40</f>
      </c>
      <c r="C75" s="4"/>
    </row>
    <row r="76">
      <c r="A76" t="s" s="3">
        <v>72</v>
      </c>
      <c r="B76" s="5">
        <f>48749.61</f>
      </c>
      <c r="C76" s="4"/>
    </row>
    <row r="77">
      <c r="A77" t="s" s="3">
        <v>73</v>
      </c>
      <c r="B77" s="5">
        <f>48749.60</f>
      </c>
      <c r="C77" s="4"/>
    </row>
    <row r="78">
      <c r="A78" t="s" s="3">
        <v>74</v>
      </c>
      <c r="B78" s="5">
        <f>251.16</f>
      </c>
      <c r="C78" s="4"/>
    </row>
    <row r="79">
      <c r="A79" t="s" s="3">
        <v>75</v>
      </c>
      <c r="B79" s="5">
        <f>15207.14</f>
      </c>
      <c r="C79" s="4"/>
    </row>
    <row r="80">
      <c r="A80" t="s" s="3">
        <v>76</v>
      </c>
      <c r="B80" s="5">
        <f>45358.04</f>
      </c>
      <c r="C80" s="4"/>
    </row>
    <row r="81">
      <c r="A81" t="s" s="3">
        <v>77</v>
      </c>
      <c r="B81" s="5">
        <f>61660.78</f>
      </c>
      <c r="C81" s="4"/>
    </row>
    <row r="82">
      <c r="A82" t="s" s="3">
        <v>78</v>
      </c>
      <c r="B82" s="5">
        <f>16715.49</f>
      </c>
      <c r="C82" s="4"/>
    </row>
    <row r="83">
      <c r="A83" t="s" s="3">
        <v>79</v>
      </c>
      <c r="B83" s="5">
        <f>23750.00</f>
      </c>
      <c r="C83" s="4"/>
    </row>
    <row r="84">
      <c r="A84" t="s" s="3">
        <v>80</v>
      </c>
      <c r="B84" s="5">
        <f>4082.05</f>
      </c>
      <c r="C84" s="4"/>
    </row>
    <row r="85">
      <c r="A85" t="s" s="3">
        <v>81</v>
      </c>
      <c r="B85" s="5">
        <f>24102.94</f>
      </c>
      <c r="C85" s="4"/>
    </row>
    <row r="86">
      <c r="A86" t="s" s="3">
        <v>82</v>
      </c>
      <c r="B86" s="5">
        <f>10791.17</f>
      </c>
      <c r="C86" s="4"/>
    </row>
    <row r="87">
      <c r="A87" t="s" s="3">
        <v>83</v>
      </c>
      <c r="B87" s="5">
        <f>3172.27</f>
      </c>
      <c r="C87" s="4"/>
    </row>
    <row r="88">
      <c r="A88" t="s" s="3">
        <v>84</v>
      </c>
      <c r="B88" s="5">
        <f>47602.75</f>
      </c>
      <c r="C88" s="4"/>
    </row>
    <row r="89">
      <c r="A89" t="s" s="3">
        <v>85</v>
      </c>
      <c r="B89" s="5">
        <f>46482.59</f>
      </c>
      <c r="C89" s="4"/>
    </row>
    <row r="90">
      <c r="A90" t="s" s="3">
        <v>86</v>
      </c>
      <c r="B90" s="5">
        <f>971.25</f>
      </c>
      <c r="C90" s="4"/>
    </row>
    <row r="91">
      <c r="A91" t="s" s="3">
        <v>87</v>
      </c>
      <c r="B91" s="5">
        <f>5265.00</f>
      </c>
      <c r="C91" s="4"/>
    </row>
    <row r="92">
      <c r="A92" t="s" s="3">
        <v>88</v>
      </c>
      <c r="B92" s="5">
        <f>16240.00</f>
      </c>
      <c r="C92" s="4"/>
    </row>
    <row r="93">
      <c r="A93" t="s" s="3">
        <v>89</v>
      </c>
      <c r="B93" s="5">
        <f>12540.00</f>
      </c>
      <c r="C93" s="4"/>
    </row>
    <row r="94">
      <c r="A94" t="s" s="3">
        <v>90</v>
      </c>
      <c r="B94" s="5">
        <f>2235.00</f>
      </c>
      <c r="C94" s="4"/>
    </row>
    <row r="95">
      <c r="A95" t="s" s="3">
        <v>91</v>
      </c>
      <c r="B95" s="5">
        <f>2900.22</f>
      </c>
      <c r="C95" s="4"/>
    </row>
    <row r="96">
      <c r="A96" t="s" s="3">
        <v>92</v>
      </c>
      <c r="B96" s="5">
        <f>10211.30</f>
      </c>
      <c r="C96" s="4"/>
    </row>
    <row r="97">
      <c r="A97" t="s" s="3">
        <v>93</v>
      </c>
      <c r="B97" s="5">
        <f>10198.69</f>
      </c>
      <c r="C97" s="4"/>
    </row>
    <row r="98">
      <c r="A98" t="s" s="3">
        <v>94</v>
      </c>
      <c r="B98" s="5">
        <f>12196.84</f>
      </c>
      <c r="C98" s="4"/>
    </row>
    <row r="99">
      <c r="A99" t="s" s="3">
        <v>95</v>
      </c>
      <c r="B99" s="5">
        <f>1707.59</f>
      </c>
      <c r="C99" s="4"/>
    </row>
    <row r="100">
      <c r="A100" t="s" s="3">
        <v>96</v>
      </c>
      <c r="B100" s="5">
        <f>2897.57</f>
      </c>
      <c r="C100" s="4"/>
    </row>
    <row r="101">
      <c r="A101" t="s" s="3">
        <v>97</v>
      </c>
      <c r="B101" s="5">
        <f>1370.18</f>
      </c>
      <c r="C101" s="4"/>
    </row>
    <row r="102">
      <c r="A102" t="s" s="3">
        <v>98</v>
      </c>
      <c r="B102" s="5">
        <f>207.17</f>
      </c>
      <c r="C102" s="4"/>
    </row>
    <row r="103">
      <c r="A103" t="s" s="3">
        <v>99</v>
      </c>
      <c r="B103" s="5">
        <f>100.00</f>
      </c>
      <c r="C103" s="4"/>
    </row>
    <row r="104">
      <c r="A104" t="s" s="3">
        <v>100</v>
      </c>
      <c r="B104" s="5">
        <f>10841.84</f>
      </c>
      <c r="C104" s="4"/>
    </row>
    <row r="105">
      <c r="A105" t="s" s="3">
        <v>101</v>
      </c>
      <c r="B105" s="5">
        <f>766.07</f>
      </c>
      <c r="C105" s="4"/>
    </row>
    <row r="106">
      <c r="A106" t="s" s="3">
        <v>102</v>
      </c>
      <c r="B106" s="5">
        <f>290.00</f>
      </c>
      <c r="C106" s="4"/>
    </row>
    <row r="107">
      <c r="A107" t="s" s="3">
        <v>103</v>
      </c>
      <c r="B107" s="5">
        <f>23740.16</f>
      </c>
      <c r="C107" s="4"/>
    </row>
    <row r="108">
      <c r="A108" t="s" s="3">
        <v>104</v>
      </c>
      <c r="B108" s="5">
        <f>10244.00</f>
      </c>
      <c r="C108" s="4"/>
    </row>
    <row r="109">
      <c r="A109" t="s" s="3">
        <v>105</v>
      </c>
      <c r="B109" s="5">
        <f>10807.50</f>
      </c>
      <c r="C109" s="4"/>
    </row>
    <row r="110">
      <c r="A110" t="s" s="3">
        <v>106</v>
      </c>
      <c r="B110" s="5">
        <f>4539.56</f>
      </c>
      <c r="C110" s="4"/>
    </row>
    <row r="111">
      <c r="A111" t="s" s="3">
        <v>107</v>
      </c>
      <c r="B111" s="5">
        <f>4466.52</f>
      </c>
      <c r="C111" s="4"/>
    </row>
    <row r="112">
      <c r="A112" t="s" s="3">
        <v>108</v>
      </c>
      <c r="B112" s="5">
        <f>946.66</f>
      </c>
      <c r="C112" s="4"/>
    </row>
    <row r="113">
      <c r="A113" t="s" s="3">
        <v>109</v>
      </c>
      <c r="B113" s="5">
        <f>8936.35</f>
      </c>
      <c r="C113" s="4"/>
    </row>
    <row r="114">
      <c r="A114" t="s" s="3">
        <v>110</v>
      </c>
      <c r="B114" s="5">
        <f>3192.42</f>
      </c>
      <c r="C114" s="4"/>
    </row>
    <row r="115">
      <c r="A115" t="s" s="3">
        <v>111</v>
      </c>
      <c r="B115" s="5">
        <f>1231.39</f>
      </c>
      <c r="C115" s="4"/>
    </row>
    <row r="116">
      <c r="A116" t="s" s="3">
        <v>112</v>
      </c>
      <c r="B116" s="5">
        <f>131.76</f>
      </c>
      <c r="C116" s="4"/>
    </row>
    <row r="117">
      <c r="A117" t="s" s="3">
        <v>113</v>
      </c>
      <c r="B117" s="5">
        <f>266.74</f>
      </c>
      <c r="C117" s="4"/>
    </row>
    <row r="118">
      <c r="A118" t="s" s="3">
        <v>114</v>
      </c>
      <c r="B118" s="5">
        <f>762.64</f>
      </c>
      <c r="C118" s="4"/>
    </row>
    <row r="119">
      <c r="A119" t="s" s="3">
        <v>115</v>
      </c>
      <c r="B119" s="5">
        <f>16732.00</f>
      </c>
      <c r="C119" s="4"/>
    </row>
    <row r="120">
      <c r="A120" t="s" s="3">
        <v>116</v>
      </c>
      <c r="B120" s="5">
        <f>0.02</f>
      </c>
      <c r="C120" s="4"/>
    </row>
    <row r="121">
      <c r="A121" t="s" s="3">
        <v>117</v>
      </c>
      <c r="B121" s="6">
        <f>((((((((((((((((((((((((((((((((((((((((((((((((((((((((((((((((((((((((((((((((((((((((((((((((((((((((((((((((((B6)+(B7))+(B8))+(B9))+(B10))+(B11))+(B12))+(B13))+(B14))+(B15))+(B16))+(B17))+(B18))+(B19))+(B20))+(B21))+(B22))+(B23))+(B24))+(B25))+(B26))+(B27))+(B28))+(B29))+(B30))+(B31))+(B32))+(B33))+(B34))+(B35))+(B36))+(B37))+(B38))+(B39))+(B40))+(B41))+(B42))+(B43))+(B44))+(B45))+(B46))+(B47))+(B48))+(B49))+(B50))+(B51))+(B52))+(B53))+(B54))+(B55))+(B56))+(B57))+(B58))+(B59))+(B60))+(B61))+(B62))+(B63))+(B64))+(B65))+(B66))+(B67))+(B68))+(B69))+(B70))+(B71))+(B72))+(B73))+(B74))+(B75))+(B76))+(B77))+(B78))+(B79))+(B80))+(B81))+(B82))+(B83))+(B84))+(B85))+(B86))+(B87))+(B88))+(B89))+(B90))+(B91))+(B92))+(B93))+(B94))+(B95))+(B96))+(B97))+(B98))+(B99))+(B100))+(B101))+(B102))+(B103))+(B104))+(B105))+(B106))+(B107))+(B108))+(B109))+(B110))+(B111))+(B112))+(B113))+(B114))+(B115))+(B116))+(B117))+(B118))+(B119))+(B120)</f>
      </c>
      <c r="C121" s="6">
        <f>((((((((((((((((((((((((((((((((((((((((((((((((((((((((((((((((((((((((((((((((((((((((((((((((((((((((((((((((((C6)+(C7))+(C8))+(C9))+(C10))+(C11))+(C12))+(C13))+(C14))+(C15))+(C16))+(C17))+(C18))+(C19))+(C20))+(C21))+(C22))+(C23))+(C24))+(C25))+(C26))+(C27))+(C28))+(C29))+(C30))+(C31))+(C32))+(C33))+(C34))+(C35))+(C36))+(C37))+(C38))+(C39))+(C40))+(C41))+(C42))+(C43))+(C44))+(C45))+(C46))+(C47))+(C48))+(C49))+(C50))+(C51))+(C52))+(C53))+(C54))+(C55))+(C56))+(C57))+(C58))+(C59))+(C60))+(C61))+(C62))+(C63))+(C64))+(C65))+(C66))+(C67))+(C68))+(C69))+(C70))+(C71))+(C72))+(C73))+(C74))+(C75))+(C76))+(C77))+(C78))+(C79))+(C80))+(C81))+(C82))+(C83))+(C84))+(C85))+(C86))+(C87))+(C88))+(C89))+(C90))+(C91))+(C92))+(C93))+(C94))+(C95))+(C96))+(C97))+(C98))+(C99))+(C100))+(C101))+(C102))+(C103))+(C104))+(C105))+(C106))+(C107))+(C108))+(C109))+(C110))+(C111))+(C112))+(C113))+(C114))+(C115))+(C116))+(C117))+(C118))+(C119))+(C120)</f>
      </c>
    </row>
    <row r="122">
      <c r="A122" s="3"/>
      <c r="B122" s="4"/>
      <c r="C122" s="4"/>
    </row>
    <row r="125">
      <c r="A125" s="7" t="s">
        <v>118</v>
      </c>
      <c r="B125"/>
      <c r="C125"/>
    </row>
  </sheetData>
  <mergeCells>
    <mergeCell ref="A125:C125"/>
    <mergeCell ref="A1:C1"/>
    <mergeCell ref="A2:C2"/>
    <mergeCell ref="A3:C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2019-06-07T11:22:43Z</dcterms:created>
  <dc:creator>Apache POI</dc:creator>
</cp:coreProperties>
</file>