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mitu/Downloads/"/>
    </mc:Choice>
  </mc:AlternateContent>
  <xr:revisionPtr revIDLastSave="0" documentId="13_ncr:1_{542204E7-2E48-F54F-9A62-38E35107892A}" xr6:coauthVersionLast="47" xr6:coauthVersionMax="47" xr10:uidLastSave="{00000000-0000-0000-0000-000000000000}"/>
  <bookViews>
    <workbookView xWindow="380" yWindow="500" windowWidth="28040" windowHeight="16940" xr2:uid="{2357A187-2FA4-D742-8623-DAE7C44704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1" l="1"/>
  <c r="O16" i="1"/>
  <c r="O15" i="1"/>
  <c r="O14" i="1"/>
  <c r="O12" i="1"/>
  <c r="O11" i="1"/>
  <c r="O10" i="1"/>
  <c r="O9" i="1"/>
  <c r="O8" i="1"/>
  <c r="O7" i="1"/>
  <c r="O6" i="1"/>
  <c r="O5" i="1"/>
  <c r="O4" i="1"/>
  <c r="O13" i="1"/>
  <c r="M24" i="1"/>
  <c r="K24" i="1"/>
  <c r="M17" i="1"/>
  <c r="M16" i="1"/>
  <c r="M15" i="1"/>
  <c r="M14" i="1"/>
  <c r="M12" i="1"/>
  <c r="M11" i="1"/>
  <c r="M10" i="1"/>
  <c r="M9" i="1"/>
  <c r="M8" i="1"/>
  <c r="M7" i="1"/>
  <c r="M6" i="1"/>
  <c r="M5" i="1"/>
  <c r="M4" i="1"/>
  <c r="M3" i="1"/>
  <c r="M13" i="1"/>
  <c r="I12" i="1"/>
  <c r="I11" i="1"/>
  <c r="I10" i="1"/>
  <c r="I9" i="1"/>
  <c r="I8" i="1"/>
  <c r="I7" i="1"/>
  <c r="I6" i="1"/>
  <c r="I5" i="1"/>
  <c r="J5" i="1" s="1"/>
  <c r="J6" i="1" s="1"/>
  <c r="J7" i="1" s="1"/>
  <c r="J8" i="1" s="1"/>
  <c r="J9" i="1" s="1"/>
  <c r="J10" i="1" s="1"/>
  <c r="J11" i="1" s="1"/>
  <c r="J12" i="1" s="1"/>
  <c r="I4" i="1"/>
  <c r="I17" i="1"/>
  <c r="I16" i="1"/>
  <c r="I14" i="1"/>
  <c r="J4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A2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4" i="1" s="1"/>
  <c r="G3" i="1"/>
  <c r="F17" i="1"/>
  <c r="F24" i="1" s="1"/>
  <c r="F15" i="1"/>
  <c r="F16" i="1" s="1"/>
  <c r="F14" i="1"/>
  <c r="F9" i="1"/>
  <c r="F10" i="1" s="1"/>
  <c r="F8" i="1"/>
  <c r="F5" i="1"/>
  <c r="F6" i="1" s="1"/>
  <c r="F7" i="1" s="1"/>
  <c r="F3" i="1"/>
  <c r="F4" i="1" s="1"/>
  <c r="E5" i="1"/>
  <c r="E8" i="1"/>
  <c r="E9" i="1"/>
  <c r="E13" i="1"/>
  <c r="E15" i="1"/>
  <c r="E17" i="1"/>
  <c r="E3" i="1"/>
  <c r="K3" i="1" l="1"/>
  <c r="L5" i="1"/>
  <c r="L14" i="1"/>
  <c r="L6" i="1"/>
  <c r="L12" i="1"/>
  <c r="L4" i="1"/>
  <c r="L7" i="1"/>
  <c r="L13" i="1"/>
  <c r="L11" i="1"/>
  <c r="L17" i="1"/>
  <c r="L16" i="1"/>
  <c r="L8" i="1"/>
  <c r="K7" i="1"/>
  <c r="L10" i="1"/>
  <c r="L9" i="1"/>
  <c r="L15" i="1"/>
  <c r="K6" i="1"/>
  <c r="K10" i="1"/>
  <c r="L3" i="1"/>
  <c r="N3" i="1" s="1"/>
  <c r="O3" i="1" s="1"/>
  <c r="K9" i="1"/>
  <c r="K5" i="1"/>
  <c r="K12" i="1"/>
  <c r="K4" i="1"/>
  <c r="K11" i="1"/>
  <c r="K8" i="1"/>
  <c r="E24" i="1"/>
  <c r="I13" i="1" l="1"/>
  <c r="J13" i="1" s="1"/>
  <c r="N9" i="1"/>
  <c r="N7" i="1"/>
  <c r="N11" i="1"/>
  <c r="N10" i="1"/>
  <c r="N4" i="1"/>
  <c r="N12" i="1"/>
  <c r="N6" i="1"/>
  <c r="N8" i="1"/>
  <c r="L24" i="1"/>
  <c r="N5" i="1"/>
  <c r="J14" i="1" l="1"/>
  <c r="K13" i="1"/>
  <c r="N13" i="1"/>
  <c r="K14" i="1" l="1"/>
  <c r="N14" i="1"/>
  <c r="I15" i="1" l="1"/>
  <c r="J15" i="1" s="1"/>
  <c r="J16" i="1" l="1"/>
  <c r="K15" i="1"/>
  <c r="N15" i="1"/>
  <c r="J17" i="1" l="1"/>
  <c r="K16" i="1"/>
  <c r="N16" i="1"/>
  <c r="N17" i="1" l="1"/>
  <c r="H24" i="1"/>
  <c r="K17" i="1"/>
</calcChain>
</file>

<file path=xl/sharedStrings.xml><?xml version="1.0" encoding="utf-8"?>
<sst xmlns="http://schemas.openxmlformats.org/spreadsheetml/2006/main" count="44" uniqueCount="24">
  <si>
    <t>Quantity</t>
  </si>
  <si>
    <t>Date</t>
  </si>
  <si>
    <t>Symbol</t>
  </si>
  <si>
    <t>Price</t>
  </si>
  <si>
    <t>Direction</t>
  </si>
  <si>
    <t>TSLA</t>
  </si>
  <si>
    <t>Total Cost</t>
  </si>
  <si>
    <t>Daily net positions
(Total quantity)</t>
  </si>
  <si>
    <t>Current positions
(Total quantity today)</t>
  </si>
  <si>
    <t>Market value</t>
  </si>
  <si>
    <t>Current positions</t>
  </si>
  <si>
    <t>Trades</t>
  </si>
  <si>
    <t>Market data</t>
  </si>
  <si>
    <t>Calculations</t>
  </si>
  <si>
    <t>Close 
(Yahoo FInance)</t>
  </si>
  <si>
    <t>Unit 
Cost</t>
  </si>
  <si>
    <t>Unit cost</t>
  </si>
  <si>
    <t xml:space="preserve">Total 
Unrealised P&amp;L </t>
  </si>
  <si>
    <t xml:space="preserve">Daily 
Unrealised P&amp;L </t>
  </si>
  <si>
    <t xml:space="preserve">Total 
realised P&amp;L </t>
  </si>
  <si>
    <t>Removed cost</t>
  </si>
  <si>
    <t>Added 
cost</t>
  </si>
  <si>
    <t>Total 
Cost</t>
  </si>
  <si>
    <t xml:space="preserve">Daily 
realised P&amp;L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</si>
</sst>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[$-F800]dddd\,\ mmmm\ dd\,\ yyyy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165" fontId="0" fillId="0" borderId="0" xfId="0" applyNumberFormat="1"/>
    <xf numFmtId="43" fontId="0" fillId="0" borderId="0" xfId="1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0" fillId="5" borderId="0" xfId="0" applyFill="1"/>
    <xf numFmtId="0" fontId="0" fillId="6" borderId="0" xfId="0" applyFill="1"/>
    <xf numFmtId="0" fontId="2" fillId="6" borderId="0" xfId="0" applyFont="1" applyFill="1" applyAlignment="1">
      <alignment wrapText="1"/>
    </xf>
    <xf numFmtId="0" fontId="2" fillId="6" borderId="0" xfId="0" applyFont="1" applyFill="1"/>
    <xf numFmtId="0" fontId="2" fillId="4" borderId="0" xfId="0" applyFont="1" applyFill="1" applyAlignment="1">
      <alignment wrapText="1"/>
    </xf>
    <xf numFmtId="0" fontId="0" fillId="2" borderId="0" xfId="0" applyFill="1"/>
    <xf numFmtId="43" fontId="0" fillId="0" borderId="0" xfId="0" applyNumberFormat="1"/>
    <xf numFmtId="0" fontId="2" fillId="6" borderId="0" xfId="0" applyFont="1" applyFill="1" applyAlignment="1">
      <alignment horizontal="center" wrapText="1"/>
    </xf>
    <xf numFmtId="0" fontId="2" fillId="6" borderId="0" xfId="0" applyFont="1" applyFill="1" applyAlignment="1">
      <alignment horizontal="center"/>
    </xf>
    <xf numFmtId="43" fontId="0" fillId="6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E9A9-286F-BA4A-BBFB-1858D5BAF85B}">
  <dimension ref="A1:O24"/>
  <sheetViews>
    <sheetView tabSelected="1" workbookViewId="0">
      <selection activeCell="E29" sqref="E29"/>
    </sheetView>
  </sheetViews>
  <sheetFormatPr baseColWidth="10" defaultRowHeight="16" x14ac:dyDescent="0.2"/>
  <cols>
    <col min="1" max="1" width="27.33203125" bestFit="1" customWidth="1"/>
    <col min="2" max="2" width="7.1640625" bestFit="1" customWidth="1"/>
    <col min="3" max="3" width="18.5" bestFit="1" customWidth="1"/>
    <col min="4" max="4" width="5.5" bestFit="1" customWidth="1"/>
    <col min="5" max="5" width="8.83203125" bestFit="1" customWidth="1"/>
    <col min="6" max="6" width="19.6640625" bestFit="1" customWidth="1"/>
    <col min="7" max="7" width="18.6640625" customWidth="1"/>
    <col min="8" max="8" width="10.5" bestFit="1" customWidth="1"/>
    <col min="9" max="9" width="10.5" customWidth="1"/>
    <col min="10" max="10" width="11.6640625" bestFit="1" customWidth="1"/>
    <col min="11" max="11" width="8.5" bestFit="1" customWidth="1"/>
    <col min="12" max="12" width="11.6640625" bestFit="1" customWidth="1"/>
    <col min="13" max="13" width="11.5" bestFit="1" customWidth="1"/>
    <col min="14" max="14" width="13.6640625" bestFit="1" customWidth="1"/>
    <col min="15" max="15" width="14.33203125" customWidth="1"/>
  </cols>
  <sheetData>
    <row r="1" spans="1:15" x14ac:dyDescent="0.2">
      <c r="A1" s="7" t="s">
        <v>11</v>
      </c>
      <c r="B1" s="8"/>
      <c r="C1" s="8"/>
      <c r="D1" s="8"/>
      <c r="E1" s="8"/>
      <c r="F1" s="6" t="s">
        <v>12</v>
      </c>
      <c r="G1" s="9" t="s">
        <v>13</v>
      </c>
      <c r="H1" s="9"/>
      <c r="I1" s="9"/>
      <c r="J1" s="9"/>
      <c r="K1" s="9"/>
      <c r="L1" s="9"/>
      <c r="M1" s="9"/>
      <c r="N1" s="9"/>
      <c r="O1" s="9"/>
    </row>
    <row r="2" spans="1:15" ht="34" x14ac:dyDescent="0.2">
      <c r="A2" s="5" t="s">
        <v>1</v>
      </c>
      <c r="B2" s="5" t="s">
        <v>2</v>
      </c>
      <c r="C2" s="5" t="s">
        <v>0</v>
      </c>
      <c r="D2" s="5" t="s">
        <v>3</v>
      </c>
      <c r="E2" s="5" t="s">
        <v>4</v>
      </c>
      <c r="F2" s="12" t="s">
        <v>14</v>
      </c>
      <c r="G2" s="10" t="s">
        <v>7</v>
      </c>
      <c r="H2" s="10" t="s">
        <v>21</v>
      </c>
      <c r="I2" s="10" t="s">
        <v>20</v>
      </c>
      <c r="J2" s="10" t="s">
        <v>22</v>
      </c>
      <c r="K2" s="11" t="s">
        <v>16</v>
      </c>
      <c r="L2" s="11" t="s">
        <v>9</v>
      </c>
      <c r="M2" s="10" t="s">
        <v>23</v>
      </c>
      <c r="N2" s="10" t="s">
        <v>17</v>
      </c>
      <c r="O2" s="10" t="s">
        <v>18</v>
      </c>
    </row>
    <row r="3" spans="1:15" x14ac:dyDescent="0.2">
      <c r="A3" s="2">
        <v>45537</v>
      </c>
      <c r="B3" t="s">
        <v>5</v>
      </c>
      <c r="C3">
        <v>100</v>
      </c>
      <c r="D3">
        <v>100</v>
      </c>
      <c r="E3" t="str">
        <f>IF(C3&gt;=0,"BUY","SELL")</f>
        <v>BUY</v>
      </c>
      <c r="F3" s="3">
        <f>D3+1</f>
        <v>101</v>
      </c>
      <c r="G3">
        <f>SUM(C$3:C3)</f>
        <v>100</v>
      </c>
      <c r="H3" s="3">
        <f>IF(C3&gt;0,C3*D3,0)</f>
        <v>10000</v>
      </c>
      <c r="J3" s="3">
        <f>H3-I3</f>
        <v>10000</v>
      </c>
      <c r="K3" s="3">
        <f>J3/G3</f>
        <v>100</v>
      </c>
      <c r="L3" s="3">
        <f>G3*F3</f>
        <v>10100</v>
      </c>
      <c r="M3" s="3">
        <f t="shared" ref="M3:M17" si="0">IF(C3&lt;0,-C3*D3-I3,0)</f>
        <v>0</v>
      </c>
      <c r="N3" s="3">
        <f>(L3-J3)</f>
        <v>100</v>
      </c>
      <c r="O3" s="14">
        <f>N3</f>
        <v>100</v>
      </c>
    </row>
    <row r="4" spans="1:15" x14ac:dyDescent="0.2">
      <c r="A4" s="2">
        <v>45538</v>
      </c>
      <c r="B4" t="s">
        <v>5</v>
      </c>
      <c r="F4" s="3">
        <f>F3-1</f>
        <v>100</v>
      </c>
      <c r="G4">
        <f>SUM(C$3:C4)</f>
        <v>100</v>
      </c>
      <c r="H4" s="3">
        <f t="shared" ref="H4:H17" si="1">IF(C4&gt;0,C4*D4,0)</f>
        <v>0</v>
      </c>
      <c r="I4">
        <f t="shared" ref="I4:I12" si="2">IF(C4&lt;0,-C4*K3,0)</f>
        <v>0</v>
      </c>
      <c r="J4" s="3">
        <f>H4-I4+J3</f>
        <v>10000</v>
      </c>
      <c r="K4" s="3">
        <f>J4/G4</f>
        <v>100</v>
      </c>
      <c r="L4" s="3">
        <f>G4*F4</f>
        <v>10000</v>
      </c>
      <c r="M4" s="3">
        <f t="shared" si="0"/>
        <v>0</v>
      </c>
      <c r="N4" s="3">
        <f>(L4-J4)</f>
        <v>0</v>
      </c>
      <c r="O4" s="3">
        <f t="shared" ref="O4:O12" si="3">N4+M4-N3</f>
        <v>-100</v>
      </c>
    </row>
    <row r="5" spans="1:15" x14ac:dyDescent="0.2">
      <c r="A5" s="2">
        <v>45539</v>
      </c>
      <c r="B5" t="s">
        <v>5</v>
      </c>
      <c r="C5">
        <v>75</v>
      </c>
      <c r="D5">
        <v>101</v>
      </c>
      <c r="E5" t="str">
        <f>IF(C5&gt;=0,"BUY","SELL")</f>
        <v>BUY</v>
      </c>
      <c r="F5" s="3">
        <f>D5+1</f>
        <v>102</v>
      </c>
      <c r="G5">
        <f>SUM(C$3:C5)</f>
        <v>175</v>
      </c>
      <c r="H5" s="3">
        <f t="shared" si="1"/>
        <v>7575</v>
      </c>
      <c r="I5">
        <f t="shared" si="2"/>
        <v>0</v>
      </c>
      <c r="J5" s="3">
        <f t="shared" ref="J5:J17" si="4">H5-I5+J4</f>
        <v>17575</v>
      </c>
      <c r="K5" s="3">
        <f>J5/G5</f>
        <v>100.42857142857143</v>
      </c>
      <c r="L5" s="3">
        <f>G5*F5</f>
        <v>17850</v>
      </c>
      <c r="M5" s="3">
        <f t="shared" si="0"/>
        <v>0</v>
      </c>
      <c r="N5" s="3">
        <f>(L5-J5)</f>
        <v>275</v>
      </c>
      <c r="O5" s="3">
        <f t="shared" si="3"/>
        <v>275</v>
      </c>
    </row>
    <row r="6" spans="1:15" x14ac:dyDescent="0.2">
      <c r="A6" s="2">
        <v>45540</v>
      </c>
      <c r="B6" t="s">
        <v>5</v>
      </c>
      <c r="F6" s="3">
        <f>F5-1</f>
        <v>101</v>
      </c>
      <c r="G6">
        <f>SUM(C$3:C6)</f>
        <v>175</v>
      </c>
      <c r="H6" s="3">
        <f t="shared" si="1"/>
        <v>0</v>
      </c>
      <c r="I6">
        <f t="shared" si="2"/>
        <v>0</v>
      </c>
      <c r="J6" s="3">
        <f t="shared" si="4"/>
        <v>17575</v>
      </c>
      <c r="K6" s="3">
        <f>J6/G6</f>
        <v>100.42857142857143</v>
      </c>
      <c r="L6" s="3">
        <f>G6*F6</f>
        <v>17675</v>
      </c>
      <c r="M6" s="3">
        <f t="shared" si="0"/>
        <v>0</v>
      </c>
      <c r="N6" s="3">
        <f>(L6-J6)</f>
        <v>100</v>
      </c>
      <c r="O6" s="3">
        <f t="shared" si="3"/>
        <v>-175</v>
      </c>
    </row>
    <row r="7" spans="1:15" x14ac:dyDescent="0.2">
      <c r="A7" s="2">
        <v>45541</v>
      </c>
      <c r="B7" t="s">
        <v>5</v>
      </c>
      <c r="F7" s="3">
        <f>F6-1</f>
        <v>100</v>
      </c>
      <c r="G7">
        <f>SUM(C$3:C7)</f>
        <v>175</v>
      </c>
      <c r="H7" s="3">
        <f t="shared" si="1"/>
        <v>0</v>
      </c>
      <c r="I7">
        <f t="shared" si="2"/>
        <v>0</v>
      </c>
      <c r="J7" s="3">
        <f t="shared" si="4"/>
        <v>17575</v>
      </c>
      <c r="K7" s="3">
        <f>J7/G7</f>
        <v>100.42857142857143</v>
      </c>
      <c r="L7" s="3">
        <f>G7*F7</f>
        <v>17500</v>
      </c>
      <c r="M7" s="3">
        <f t="shared" si="0"/>
        <v>0</v>
      </c>
      <c r="N7" s="3">
        <f>(L7-J7)</f>
        <v>-75</v>
      </c>
      <c r="O7" s="3">
        <f t="shared" si="3"/>
        <v>-175</v>
      </c>
    </row>
    <row r="8" spans="1:15" x14ac:dyDescent="0.2">
      <c r="A8" s="2">
        <v>45544</v>
      </c>
      <c r="B8" t="s">
        <v>5</v>
      </c>
      <c r="C8">
        <v>50</v>
      </c>
      <c r="D8">
        <v>102</v>
      </c>
      <c r="E8" t="str">
        <f>IF(C8&gt;=0,"BUY","SELL")</f>
        <v>BUY</v>
      </c>
      <c r="F8" s="3">
        <f>D8-1</f>
        <v>101</v>
      </c>
      <c r="G8">
        <f>SUM(C$3:C8)</f>
        <v>225</v>
      </c>
      <c r="H8" s="3">
        <f t="shared" si="1"/>
        <v>5100</v>
      </c>
      <c r="I8">
        <f t="shared" si="2"/>
        <v>0</v>
      </c>
      <c r="J8" s="3">
        <f t="shared" si="4"/>
        <v>22675</v>
      </c>
      <c r="K8" s="3">
        <f>J8/G8</f>
        <v>100.77777777777777</v>
      </c>
      <c r="L8" s="3">
        <f>G8*F8</f>
        <v>22725</v>
      </c>
      <c r="M8" s="3">
        <f t="shared" si="0"/>
        <v>0</v>
      </c>
      <c r="N8" s="3">
        <f>(L8-J8)</f>
        <v>50</v>
      </c>
      <c r="O8" s="3">
        <f t="shared" si="3"/>
        <v>125</v>
      </c>
    </row>
    <row r="9" spans="1:15" x14ac:dyDescent="0.2">
      <c r="A9" s="2">
        <v>45545</v>
      </c>
      <c r="B9" t="s">
        <v>5</v>
      </c>
      <c r="C9">
        <v>25</v>
      </c>
      <c r="D9">
        <v>103</v>
      </c>
      <c r="E9" t="str">
        <f>IF(C9&gt;=0,"BUY","SELL")</f>
        <v>BUY</v>
      </c>
      <c r="F9" s="3">
        <f>D9-1</f>
        <v>102</v>
      </c>
      <c r="G9">
        <f>SUM(C$3:C9)</f>
        <v>250</v>
      </c>
      <c r="H9" s="3">
        <f t="shared" si="1"/>
        <v>2575</v>
      </c>
      <c r="I9">
        <f t="shared" si="2"/>
        <v>0</v>
      </c>
      <c r="J9" s="3">
        <f t="shared" si="4"/>
        <v>25250</v>
      </c>
      <c r="K9" s="3">
        <f>J9/G9</f>
        <v>101</v>
      </c>
      <c r="L9" s="3">
        <f>G9*F9</f>
        <v>25500</v>
      </c>
      <c r="M9" s="3">
        <f t="shared" si="0"/>
        <v>0</v>
      </c>
      <c r="N9" s="3">
        <f>(L9-J9)</f>
        <v>250</v>
      </c>
      <c r="O9" s="3">
        <f t="shared" si="3"/>
        <v>200</v>
      </c>
    </row>
    <row r="10" spans="1:15" x14ac:dyDescent="0.2">
      <c r="A10" s="2">
        <v>45546</v>
      </c>
      <c r="B10" t="s">
        <v>5</v>
      </c>
      <c r="F10" s="3">
        <f>F9-1</f>
        <v>101</v>
      </c>
      <c r="G10">
        <f>SUM(C$3:C10)</f>
        <v>250</v>
      </c>
      <c r="H10" s="3">
        <f t="shared" si="1"/>
        <v>0</v>
      </c>
      <c r="I10">
        <f t="shared" si="2"/>
        <v>0</v>
      </c>
      <c r="J10" s="3">
        <f t="shared" si="4"/>
        <v>25250</v>
      </c>
      <c r="K10" s="3">
        <f>J10/G10</f>
        <v>101</v>
      </c>
      <c r="L10" s="3">
        <f>G10*F10</f>
        <v>25250</v>
      </c>
      <c r="M10" s="3">
        <f t="shared" si="0"/>
        <v>0</v>
      </c>
      <c r="N10" s="3">
        <f>(L10-J10)</f>
        <v>0</v>
      </c>
      <c r="O10" s="3">
        <f t="shared" si="3"/>
        <v>-250</v>
      </c>
    </row>
    <row r="11" spans="1:15" x14ac:dyDescent="0.2">
      <c r="A11" s="2">
        <v>45547</v>
      </c>
      <c r="B11" t="s">
        <v>5</v>
      </c>
      <c r="F11" s="3">
        <v>107</v>
      </c>
      <c r="G11">
        <f>SUM(C$3:C11)</f>
        <v>250</v>
      </c>
      <c r="H11" s="3">
        <f t="shared" si="1"/>
        <v>0</v>
      </c>
      <c r="I11">
        <f t="shared" si="2"/>
        <v>0</v>
      </c>
      <c r="J11" s="3">
        <f t="shared" si="4"/>
        <v>25250</v>
      </c>
      <c r="K11" s="3">
        <f>J11/G11</f>
        <v>101</v>
      </c>
      <c r="L11" s="3">
        <f>G11*F11</f>
        <v>26750</v>
      </c>
      <c r="M11" s="3">
        <f t="shared" si="0"/>
        <v>0</v>
      </c>
      <c r="N11" s="3">
        <f>(L11-J11)</f>
        <v>1500</v>
      </c>
      <c r="O11" s="3">
        <f t="shared" si="3"/>
        <v>1500</v>
      </c>
    </row>
    <row r="12" spans="1:15" x14ac:dyDescent="0.2">
      <c r="A12" s="2">
        <v>45548</v>
      </c>
      <c r="B12" t="s">
        <v>5</v>
      </c>
      <c r="F12" s="3">
        <v>110</v>
      </c>
      <c r="G12">
        <f>SUM(C$3:C12)</f>
        <v>250</v>
      </c>
      <c r="H12" s="3">
        <f t="shared" si="1"/>
        <v>0</v>
      </c>
      <c r="I12">
        <f t="shared" si="2"/>
        <v>0</v>
      </c>
      <c r="J12" s="3">
        <f t="shared" si="4"/>
        <v>25250</v>
      </c>
      <c r="K12" s="3">
        <f>J12/G12</f>
        <v>101</v>
      </c>
      <c r="L12" s="3">
        <f>G12*F12</f>
        <v>27500</v>
      </c>
      <c r="M12" s="3">
        <f t="shared" si="0"/>
        <v>0</v>
      </c>
      <c r="N12" s="3">
        <f>(L12-J12)</f>
        <v>2250</v>
      </c>
      <c r="O12" s="3">
        <f t="shared" si="3"/>
        <v>750</v>
      </c>
    </row>
    <row r="13" spans="1:15" x14ac:dyDescent="0.2">
      <c r="A13" s="2">
        <v>45551</v>
      </c>
      <c r="B13" t="s">
        <v>5</v>
      </c>
      <c r="C13">
        <v>-50</v>
      </c>
      <c r="D13">
        <v>110</v>
      </c>
      <c r="E13" t="str">
        <f>IF(C13&gt;=0,"BUY","SELL")</f>
        <v>SELL</v>
      </c>
      <c r="F13" s="3">
        <v>110</v>
      </c>
      <c r="G13">
        <f>SUM(C$3:C13)</f>
        <v>200</v>
      </c>
      <c r="H13" s="3">
        <f t="shared" si="1"/>
        <v>0</v>
      </c>
      <c r="I13">
        <f>IF(C13&lt;0,-C13*K12,0)</f>
        <v>5050</v>
      </c>
      <c r="J13" s="3">
        <f t="shared" si="4"/>
        <v>20200</v>
      </c>
      <c r="K13" s="3">
        <f>J13/G13</f>
        <v>101</v>
      </c>
      <c r="L13" s="3">
        <f>G13*F13</f>
        <v>22000</v>
      </c>
      <c r="M13" s="3">
        <f>IF(C13&lt;0,-C13*D13-I13,0)</f>
        <v>450</v>
      </c>
      <c r="N13" s="3">
        <f>(L13-J13)</f>
        <v>1800</v>
      </c>
      <c r="O13" s="3">
        <f>N13+M13-N12</f>
        <v>0</v>
      </c>
    </row>
    <row r="14" spans="1:15" x14ac:dyDescent="0.2">
      <c r="A14" s="2">
        <v>45552</v>
      </c>
      <c r="B14" t="s">
        <v>5</v>
      </c>
      <c r="F14" s="3">
        <f>F13-1</f>
        <v>109</v>
      </c>
      <c r="G14">
        <f>SUM(C$3:C14)</f>
        <v>200</v>
      </c>
      <c r="H14" s="3">
        <f t="shared" si="1"/>
        <v>0</v>
      </c>
      <c r="I14">
        <f>IF(C14&lt;0,-C14*K13,0)</f>
        <v>0</v>
      </c>
      <c r="J14" s="3">
        <f t="shared" si="4"/>
        <v>20200</v>
      </c>
      <c r="K14" s="3">
        <f>J14/G14</f>
        <v>101</v>
      </c>
      <c r="L14" s="3">
        <f>G14*F14</f>
        <v>21800</v>
      </c>
      <c r="M14" s="3">
        <f t="shared" ref="M14:M17" si="5">IF(C14&lt;0,-C14*D14-I14,0)</f>
        <v>0</v>
      </c>
      <c r="N14" s="3">
        <f>(L14-J14)</f>
        <v>1600</v>
      </c>
      <c r="O14" s="3">
        <f t="shared" ref="O14:O17" si="6">N14+M14-N13</f>
        <v>-200</v>
      </c>
    </row>
    <row r="15" spans="1:15" x14ac:dyDescent="0.2">
      <c r="A15" s="2">
        <v>45553</v>
      </c>
      <c r="B15" t="s">
        <v>5</v>
      </c>
      <c r="C15">
        <v>-100</v>
      </c>
      <c r="D15">
        <v>111</v>
      </c>
      <c r="E15" t="str">
        <f>IF(C15&gt;=0,"BUY","SELL")</f>
        <v>SELL</v>
      </c>
      <c r="F15" s="3">
        <f>D15+1</f>
        <v>112</v>
      </c>
      <c r="G15">
        <f>SUM(C$3:C15)</f>
        <v>100</v>
      </c>
      <c r="H15" s="3">
        <f t="shared" si="1"/>
        <v>0</v>
      </c>
      <c r="I15">
        <f>IF(C15&lt;0,-C15*K14,0)</f>
        <v>10100</v>
      </c>
      <c r="J15" s="3">
        <f t="shared" si="4"/>
        <v>10100</v>
      </c>
      <c r="K15" s="3">
        <f>J15/G15</f>
        <v>101</v>
      </c>
      <c r="L15" s="3">
        <f>G15*F15</f>
        <v>11200</v>
      </c>
      <c r="M15" s="3">
        <f t="shared" si="5"/>
        <v>1000</v>
      </c>
      <c r="N15" s="3">
        <f>(L15-J15)</f>
        <v>1100</v>
      </c>
      <c r="O15" s="3">
        <f t="shared" si="6"/>
        <v>500</v>
      </c>
    </row>
    <row r="16" spans="1:15" x14ac:dyDescent="0.2">
      <c r="A16" s="2">
        <v>45554</v>
      </c>
      <c r="B16" t="s">
        <v>5</v>
      </c>
      <c r="F16" s="3">
        <f>F15-1</f>
        <v>111</v>
      </c>
      <c r="G16">
        <f>SUM(C$3:C16)</f>
        <v>100</v>
      </c>
      <c r="H16" s="3">
        <f t="shared" si="1"/>
        <v>0</v>
      </c>
      <c r="I16">
        <f>IF(C16&lt;0,-C16*K15,0)</f>
        <v>0</v>
      </c>
      <c r="J16" s="3">
        <f t="shared" si="4"/>
        <v>10100</v>
      </c>
      <c r="K16" s="3">
        <f>J16/G16</f>
        <v>101</v>
      </c>
      <c r="L16" s="3">
        <f>G16*F16</f>
        <v>11100</v>
      </c>
      <c r="M16" s="3">
        <f t="shared" si="5"/>
        <v>0</v>
      </c>
      <c r="N16" s="3">
        <f>(L16-J16)</f>
        <v>1000</v>
      </c>
      <c r="O16" s="3">
        <f t="shared" si="6"/>
        <v>-100</v>
      </c>
    </row>
    <row r="17" spans="1:15" x14ac:dyDescent="0.2">
      <c r="A17" s="2">
        <v>45555</v>
      </c>
      <c r="B17" t="s">
        <v>5</v>
      </c>
      <c r="C17">
        <v>150</v>
      </c>
      <c r="D17">
        <v>105</v>
      </c>
      <c r="E17" t="str">
        <f>IF(C17&gt;=0,"BUY","SELL")</f>
        <v>BUY</v>
      </c>
      <c r="F17" s="3">
        <f>D17+1</f>
        <v>106</v>
      </c>
      <c r="G17">
        <f>SUM(C$3:C17)</f>
        <v>250</v>
      </c>
      <c r="H17" s="3">
        <f t="shared" si="1"/>
        <v>15750</v>
      </c>
      <c r="I17">
        <f>IF(C17&lt;0,-C17*K16,0)</f>
        <v>0</v>
      </c>
      <c r="J17" s="3">
        <f t="shared" si="4"/>
        <v>25850</v>
      </c>
      <c r="K17" s="3">
        <f>J17/G17</f>
        <v>103.4</v>
      </c>
      <c r="L17" s="3">
        <f>G17*F17</f>
        <v>26500</v>
      </c>
      <c r="M17" s="3">
        <f t="shared" si="5"/>
        <v>0</v>
      </c>
      <c r="N17" s="3">
        <f>(L17-J17)</f>
        <v>650</v>
      </c>
      <c r="O17" s="3">
        <f t="shared" si="6"/>
        <v>-350</v>
      </c>
    </row>
    <row r="22" spans="1:15" x14ac:dyDescent="0.2">
      <c r="A22" s="4" t="s">
        <v>10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5" ht="34" x14ac:dyDescent="0.2">
      <c r="A23" s="1" t="s">
        <v>1</v>
      </c>
      <c r="B23" s="1" t="s">
        <v>2</v>
      </c>
      <c r="E23" s="1" t="s">
        <v>4</v>
      </c>
      <c r="F23" s="12" t="s">
        <v>14</v>
      </c>
      <c r="G23" s="15" t="s">
        <v>8</v>
      </c>
      <c r="H23" s="16" t="s">
        <v>6</v>
      </c>
      <c r="K23" s="15" t="s">
        <v>15</v>
      </c>
      <c r="L23" s="16" t="s">
        <v>9</v>
      </c>
      <c r="M23" s="10" t="s">
        <v>19</v>
      </c>
    </row>
    <row r="24" spans="1:15" x14ac:dyDescent="0.2">
      <c r="A24" s="2">
        <f>MAX(A3:A17)</f>
        <v>45555</v>
      </c>
      <c r="B24" t="s">
        <v>5</v>
      </c>
      <c r="E24" t="str">
        <f>IF(G24=0,"",IF(G24&gt;0,"LONG","SHORT"))</f>
        <v>LONG</v>
      </c>
      <c r="F24" s="3">
        <f>F17</f>
        <v>106</v>
      </c>
      <c r="G24">
        <f>G17</f>
        <v>250</v>
      </c>
      <c r="H24" s="14">
        <f>J17</f>
        <v>25850</v>
      </c>
      <c r="K24" s="17">
        <f>K17</f>
        <v>103.4</v>
      </c>
      <c r="L24" s="14">
        <f>L17</f>
        <v>26500</v>
      </c>
      <c r="M24" s="14">
        <f>SUM(M3:M17)</f>
        <v>1450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Stelian Mitu</dc:creator>
  <cp:lastModifiedBy>Stelian Mitu</cp:lastModifiedBy>
  <dcterms:created xsi:type="dcterms:W3CDTF">2024-12-18T08:39:26Z</dcterms:created>
  <dcterms:modified xsi:type="dcterms:W3CDTF">2024-12-18T09:34:13Z</dcterms:modified>
</cp:coreProperties>
</file>