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225"/>
  <sheetViews>
    <sheetView workbookViewId="0">
      <selection activeCell="A1" sqref="A1"/>
    </sheetView>
  </sheetViews>
  <sheetFormatPr baseColWidth="8" defaultRowHeight="15"/>
  <sheetData>
    <row r="1">
      <c r="B1" s="1" t="inlineStr">
        <is>
          <t>name</t>
        </is>
      </c>
      <c r="C1" s="1" t="inlineStr">
        <is>
          <t>price</t>
        </is>
      </c>
      <c r="D1" s="1" t="inlineStr">
        <is>
          <t>tags</t>
        </is>
      </c>
      <c r="E1" s="1" t="inlineStr">
        <is>
          <t>description</t>
        </is>
      </c>
      <c r="F1" s="1" t="inlineStr">
        <is>
          <t>specifications</t>
        </is>
      </c>
      <c r="G1" s="1" t="inlineStr">
        <is>
          <t>stock</t>
        </is>
      </c>
      <c r="H1" s="1" t="inlineStr">
        <is>
          <t>stock situation</t>
        </is>
      </c>
      <c r="I1" s="1" t="inlineStr">
        <is>
          <t>image</t>
        </is>
      </c>
    </row>
    <row r="2">
      <c r="A2" s="1" t="n">
        <v>0</v>
      </c>
      <c r="B2" t="inlineStr">
        <is>
          <t xml:space="preserve">
Abertawe Bedside Table</t>
        </is>
      </c>
      <c r="C2" t="inlineStr">
        <is>
          <t>£0.00</t>
        </is>
      </c>
      <c r="D2" t="inlineStr"/>
      <c r="E2" t="inlineStr">
        <is>
          <t>Abertawe Bedside Table is a gorgeous piece of furniture that is hand made using traditional carpentry, right here in Wales. Made from Beech wood, with oak veneer inlay and two drawers, this bedside table is the perfect addition to your home, or as a gift for someone special.</t>
        </is>
      </c>
      <c r="F2" t="inlineStr">
        <is>
          <t xml:space="preserve">Dimensions: Width 40 cm, Depth 40 cm, Height 63 cm
Product Type: Bed Side Table
Product Code: EL7342
Material: Natural Solid Wood Kiln Dried, Natural Veneer Inlay.
Carving: Full handmade carving
Polishing: Full handmade polishing, polishing options are available.
Color: Beige
Delivery Time: 7 – 10 Days
</t>
        </is>
      </c>
      <c r="G2" t="inlineStr">
        <is>
          <t>In-Stock</t>
        </is>
      </c>
      <c r="H2" t="inlineStr">
        <is>
          <t>2 in stock</t>
        </is>
      </c>
      <c r="I2">
        <f>IMAGE("https://englanderline.com/wp-content/uploads/2022/11/Abertawe-Bedside-Table-A-600x600.jpg")</f>
        <v/>
      </c>
    </row>
    <row r="3">
      <c r="A3" s="1" t="n">
        <v>1</v>
      </c>
      <c r="B3" t="inlineStr">
        <is>
          <t xml:space="preserve">
Lares Upholstered with Wood Frame Sofa</t>
        </is>
      </c>
      <c r="C3" t="inlineStr">
        <is>
          <t>£1,555.00</t>
        </is>
      </c>
      <c r="D3" t="inlineStr">
        <is>
          <t>2 seater sofa, contemporary sofa, Loveseats, luxury living room furniture, modern sofas uk, upholstered sofas, white living room furniture, white sofa</t>
        </is>
      </c>
      <c r="E3" t="inlineStr">
        <is>
          <t>Opt for experiencing true modern style. Lares sofa is convenient and chic as it looks. With its curved back and tub style design coupled with foam and fibre-filled seat and back cushions, this piece will look great in your living space either bedroom or hallway. This sofa is padded in a choice of modern neutrals accented with supportive beechwood legs for long-lasting luxury.</t>
        </is>
      </c>
      <c r="F3" t="inlineStr">
        <is>
          <t xml:space="preserve">Dimensions: Width 188 cm, Depth 86 cm, Height 76 cm
Product Type: Lares sofa
Product Code: EL0505
Material: Natural Solid Wood Kiln Dried, Fabric.
Carving: Full hand carving
Polishing: Full handmade polishing, polishing options are available.
Upholstery: Full handmade upholstered in calico as displayed, Fabric Options are available (in customize product section).
Color: Black
Size: 2 Seater
Delivery Time: 12-14 Weeks
</t>
        </is>
      </c>
      <c r="G3" t="inlineStr">
        <is>
          <t>In-Stock</t>
        </is>
      </c>
      <c r="H3" t="inlineStr">
        <is>
          <t>MADE TO ORDER</t>
        </is>
      </c>
      <c r="I3">
        <f>IMAGE("https://englanderline.com/wp-content/uploads/2017/11/Lares-Upholstered-with-Wood-Frame-Sofa-A-600x600.jpg")</f>
        <v/>
      </c>
    </row>
    <row r="4">
      <c r="A4" s="1" t="n">
        <v>2</v>
      </c>
      <c r="B4" t="inlineStr">
        <is>
          <t xml:space="preserve">
Dorset Wooden Console Table with Veneer Inlay</t>
        </is>
      </c>
      <c r="C4" t="inlineStr">
        <is>
          <t>£2,120.00</t>
        </is>
      </c>
      <c r="D4" t="inlineStr">
        <is>
          <t>brown console table, Cream Console Table, Curved Console Table, Oak Console Table, wooden console table</t>
        </is>
      </c>
      <c r="E4" t="inlineStr">
        <is>
          <t>This beige wooden console table with veneer inlay is the perfect addition to any living room or hall. With it’s unique decorative design and minimalist style, this console table can complement any interior design.</t>
        </is>
      </c>
      <c r="F4" t="inlineStr">
        <is>
          <t xml:space="preserve">Dimensions: Width 130 cm, Depth 45 cm, Height 80 cm
Product Type: Dorset Wooden Console Table with Veneer Inlay
Product Code: EL0015-CsT
Material: Natural Solid Wood Kiln Dried, Natural Veneer Inlay.
Carving: Full handmade carving
Polishing: Full handmade polishing, polishing options are available.
Color: Beige
Delivery Time: 12-14 Weeks
</t>
        </is>
      </c>
      <c r="G4" t="inlineStr">
        <is>
          <t>In-Stock</t>
        </is>
      </c>
      <c r="H4" t="inlineStr">
        <is>
          <t>MADE TO ORDER</t>
        </is>
      </c>
      <c r="I4">
        <f>IMAGE("https://englanderline.com/wp-content/uploads/2022/05/Dorset-Wooden-Console-Table-with-Veneer-Inlay-C-1-600x600.jpg")</f>
        <v/>
      </c>
    </row>
    <row r="5">
      <c r="A5" s="1" t="n">
        <v>3</v>
      </c>
      <c r="B5" t="inlineStr">
        <is>
          <t xml:space="preserve">
Glamorgan Square Wooden Coffee Table Veneer Inlay</t>
        </is>
      </c>
      <c r="C5" t="inlineStr">
        <is>
          <t>£1,105.00</t>
        </is>
      </c>
      <c r="D5" t="inlineStr">
        <is>
          <t>contemporary coffee table, luxury living room furniture, modern marble coffee table, Wooden Coffee Table</t>
        </is>
      </c>
      <c r="E5" t="inlineStr">
        <is>
          <t>Featuring a square shaped top, this coffee table will be an asset to any room. The sleek and chic look of this veneer inlay coffee table is sure to make you want it in your home today!</t>
        </is>
      </c>
      <c r="F5" t="inlineStr">
        <is>
          <t xml:space="preserve">Dimensions: Width 120 cm, Depth 120 cm, Height 44 cm
Product Type: Glamorgan Square Wooden Coffee Table Veneer Inlay
Product Code: EL0004-CT
Material: Natural Solid Wood Kiln Dried, Natural Veneer Inlay.
Carving: Full handmade carving
Polishing: Full handmade polishing, polishing options are available.
Color: Brown and Gold
Delivery Time: 12-14 Weeks
</t>
        </is>
      </c>
      <c r="G5" t="inlineStr">
        <is>
          <t>In-Stock</t>
        </is>
      </c>
      <c r="H5" t="inlineStr">
        <is>
          <t>MADE TO ORDER</t>
        </is>
      </c>
      <c r="I5">
        <f>IMAGE("https://englanderline.com/wp-content/uploads/2022/05/Glamorgan-Square-Wooden-Coffee-Table-Veneer-Inlay-B-1-600x600.jpg")</f>
        <v/>
      </c>
    </row>
    <row r="6">
      <c r="A6" s="1" t="n">
        <v>4</v>
      </c>
      <c r="B6" t="inlineStr">
        <is>
          <t xml:space="preserve">
Harrow Bedside Table</t>
        </is>
      </c>
      <c r="C6" t="inlineStr">
        <is>
          <t>£0.00</t>
        </is>
      </c>
      <c r="D6" t="inlineStr"/>
      <c r="E6" t="inlineStr">
        <is>
          <t>Make bedtime special with the Harrow Bedside Table. This wooden bedside table comes with two drawers that provide plenty of storage space, while its veneer inlay adds visual interest and a touch of style.</t>
        </is>
      </c>
      <c r="F6" t="inlineStr">
        <is>
          <t xml:space="preserve">Dimensions: Width 50 cm, Depth 45 cm, Height 60 cm
Product Type: Bed Side Table
Product Code: EL7343
Material: Natural Solid Wood Kiln Dried, Natural Veneer Inlay.
Carving: Full handmade carving
Polishing: Full handmade polishing, polishing options are available.
Color: Beige
Delivery Time: 12-14 Weeks
</t>
        </is>
      </c>
      <c r="G6" t="inlineStr">
        <is>
          <t>In-Stock</t>
        </is>
      </c>
      <c r="H6" t="inlineStr">
        <is>
          <t>MADE TO ORDER</t>
        </is>
      </c>
      <c r="I6">
        <f>IMAGE("https://englanderline.com/wp-content/uploads/2022/11/Harrow-Bedside-table-A-600x600.jpg")</f>
        <v/>
      </c>
    </row>
    <row r="7">
      <c r="A7" s="1" t="n">
        <v>5</v>
      </c>
      <c r="B7" t="inlineStr">
        <is>
          <t xml:space="preserve">
Sabina Armchair</t>
        </is>
      </c>
      <c r="C7" t="inlineStr">
        <is>
          <t>£1,380.00</t>
        </is>
      </c>
      <c r="D7" t="inlineStr">
        <is>
          <t>Comfy chair, Contemporary Armchair uk, Modern Armchairs uk, Modern Settee, Stylish Armchairs, Upholstered Armchair, Velvet Armchair</t>
        </is>
      </c>
      <c r="E7" t="inlineStr">
        <is>
          <t>Sabina Armchair is an eye-catching modern piece that would look great in your living space. It stands on black tapered legs and cuts a shapely silhouette with high arms and a high backrest.</t>
        </is>
      </c>
      <c r="F7" t="inlineStr">
        <is>
          <t xml:space="preserve">Dimensions: Width 75 cm, Depth 65 cm, Height 100 cm
Product Type: Sabina Armchair
Product Code: EL6106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7" t="inlineStr">
        <is>
          <t>In-Stock</t>
        </is>
      </c>
      <c r="H7" t="inlineStr">
        <is>
          <t>MADE TO ORDER</t>
        </is>
      </c>
      <c r="I7">
        <f>IMAGE("https://englanderline.com/wp-content/uploads/2019/07/Sabina-Armchair-A-600x600.jpg")</f>
        <v/>
      </c>
    </row>
    <row r="8">
      <c r="A8" s="1" t="n">
        <v>6</v>
      </c>
      <c r="B8" t="inlineStr">
        <is>
          <t xml:space="preserve">
Faith Upholstered Two Seater Rolled Arm Sofa</t>
        </is>
      </c>
      <c r="C8" t="inlineStr">
        <is>
          <t>£4,460.00</t>
        </is>
      </c>
      <c r="D8" t="inlineStr">
        <is>
          <t>2 seater sofa, contemporary sofa, cream sofa, Loveseats, luxury living room furniture, modern sofas uk, upholstered sofas</t>
        </is>
      </c>
      <c r="E8" t="inlineStr">
        <is>
          <t>Expertly sculpted by skilful craftsmen, Faith sofa adds a sense of royalty and elegancy thanks to its stunningly unique design and high backrest. The shape of this sofa can be resisted thanks to its royal and pharaonic influence. This makes Faith sofa ideal for modern homes that seek the look of antique furniture.</t>
        </is>
      </c>
      <c r="F8" t="inlineStr">
        <is>
          <t xml:space="preserve">Dimensions: Width 210 cm, Depth 90 cm, Height 100 cm
Product Type: Faith Sofa
Product Code: EL0321
Material: Natural Solid Wood Kiln Dried, Fabric.
Carving: Full handmade carving
Polishing: Full handmade polishing, polishing options are available.
Upholstery: Full handmade upholstered in calico as displayed, Fabric Options are available (in customize product section).
Color: Brown
Size: 2 Seater
Delivery Time: 7 – 10 Days
</t>
        </is>
      </c>
      <c r="G8" t="inlineStr">
        <is>
          <t>In-Stock</t>
        </is>
      </c>
      <c r="H8" t="inlineStr">
        <is>
          <t>1 in stock</t>
        </is>
      </c>
      <c r="I8">
        <f>IMAGE("https://englanderline.com/wp-content/uploads/2018/02/Faith-Upholstered-Two-Seater-Rolled-Arm-Sofa-A-600x600.jpg")</f>
        <v/>
      </c>
    </row>
    <row r="9">
      <c r="A9" s="1" t="n">
        <v>7</v>
      </c>
      <c r="B9" t="inlineStr">
        <is>
          <t xml:space="preserve">
Eduard Dark Brown Wood with Brass Bedside Table</t>
        </is>
      </c>
      <c r="C9" t="inlineStr">
        <is>
          <t>£1,210.00</t>
        </is>
      </c>
      <c r="D9" t="inlineStr">
        <is>
          <t>Brown Bedside Table, Dark Brown Bedside Table, Luxury Bedroom Furniture UK, Three Drawer Bedside Table, Unusual Bedside Tables UK, Wooden Bedside Table</t>
        </is>
      </c>
      <c r="E9" t="inlineStr">
        <is>
          <t>Flourish your bedroom space with a stylish and shuttered look. Its triangular silhouette of drawers – supported by a soft to close mechanism – offer a vast room for your night time essentials.</t>
        </is>
      </c>
      <c r="F9" t="inlineStr">
        <is>
          <t xml:space="preserve">Dimensions: Width 69 cm, Depth 48 cm, Height 70 cm
Product Type: Eduard Bedside Table
Product Code: EL7042
Material: Natural Solid Wood Kiln Dried, Natural Veneer Inlay, Brass Inlay.
Carving: Full handmade carving
Polishing: Full handmade polishing, polishing options are available.
Color: Brass
Delivery Time: 7 – 10 Days
Minimum Order Quantity: 2
</t>
        </is>
      </c>
      <c r="G9" t="inlineStr">
        <is>
          <t>In-Stock</t>
        </is>
      </c>
      <c r="H9" t="inlineStr">
        <is>
          <t>6 in stock</t>
        </is>
      </c>
      <c r="I9">
        <f>IMAGE("https://englanderline.com/wp-content/uploads/2019/07/Eduard-Dark-Brown-Wood-with-Brass-Bedside-Table-A-600x600.jpg")</f>
        <v/>
      </c>
    </row>
    <row r="10">
      <c r="A10" s="1" t="n">
        <v>8</v>
      </c>
      <c r="B10" t="inlineStr">
        <is>
          <t xml:space="preserve">
Saga Upholstered Tup Tufted Armchair</t>
        </is>
      </c>
      <c r="C10" t="inlineStr">
        <is>
          <t>£935.00</t>
        </is>
      </c>
      <c r="D10" t="inlineStr">
        <is>
          <t>Blue Velvet Armchair, Comfortable Armchairs, Contemporary Armchair uk, Contemporary Living Room Chairs, Modern Armchairs uk, Stylish Armchairs, Upholstered Armchair</t>
        </is>
      </c>
      <c r="E10" t="inlineStr">
        <is>
          <t>Elevate your living space with this beautifully hand-crafted Saga Armchair. Its low arms and deeply button-tufted backrest guarantee both beauty and function. With its iconic design, Saga Armchair would look great in either a bedroom or a hallway.</t>
        </is>
      </c>
      <c r="F10" t="inlineStr">
        <is>
          <t xml:space="preserve">Dimensions: Width 75 cm, Depth 78 cm, Height 90 cm
Product Type: Saga Armchair
Product Code: EL6025
Material: Natural Solid Wood Kiln Dried, Fabric.
Carving: Full handmade carving
Polishing: Full handmade polishing, polishing options are available.
Upholstery: Full handmade upholstered in calico, Fabric Options are available (in customize product section).
Delivery Time: 12-14 Weeks
None: Color
</t>
        </is>
      </c>
      <c r="G10" t="inlineStr">
        <is>
          <t>In-Stock</t>
        </is>
      </c>
      <c r="H10" t="inlineStr">
        <is>
          <t>MADE TO ORDER</t>
        </is>
      </c>
      <c r="I10">
        <f>IMAGE("https://englanderline.com/wp-content/uploads/2019/07/Saga-Upholstered-Tup-Tufted-Armchair-H-600x600.jpg")</f>
        <v/>
      </c>
    </row>
    <row r="11">
      <c r="A11" s="1" t="n">
        <v>9</v>
      </c>
      <c r="B11" t="inlineStr">
        <is>
          <t xml:space="preserve">
Lauderdale Stainless steel with Wooden Console Table</t>
        </is>
      </c>
      <c r="C11" t="inlineStr">
        <is>
          <t>£1,450.00</t>
        </is>
      </c>
      <c r="D11" t="inlineStr">
        <is>
          <t>brown console table, Cream Console Table, Curved Console Table, Oak Console Table, wooden console table</t>
        </is>
      </c>
      <c r="E11" t="inlineStr">
        <is>
          <t>This console table is the ideal piece to add a little luxury to your home. The stainless steel legs feature a wooden top, which has been hand-crafted to provide a completely unique look. This console table is sure to be the centerpiece of any room.</t>
        </is>
      </c>
      <c r="F11" t="inlineStr">
        <is>
          <t xml:space="preserve">Dimensions: Width 110 cm, Depth 40 cm, Height 85 cm
Product Type: Lauderdale Stainless steel with Wooden Console Table
Product Code: EL0014-CsT
Material: Stainless Steel, Natural Solid Wood Kiln Dried, Natural Veneer Inlay.
Carving: Full handmade carving
Polishing: Full handmade polishing, polishing options are available.
Color: Brass
Delivery Time: 12-14 Weeks
</t>
        </is>
      </c>
      <c r="G11" t="inlineStr">
        <is>
          <t>In-Stock</t>
        </is>
      </c>
      <c r="H11" t="inlineStr">
        <is>
          <t>MADE TO ORDER</t>
        </is>
      </c>
      <c r="I11">
        <f>IMAGE("https://englanderline.com/wp-content/uploads/2022/05/Lauderdale-Stainless-steel-with-Wooden-Console-Table-A-600x600.jpg")</f>
        <v/>
      </c>
    </row>
    <row r="12">
      <c r="A12" s="1" t="n">
        <v>10</v>
      </c>
      <c r="B12" t="inlineStr">
        <is>
          <t xml:space="preserve">
Dyfed Circle Wooden Coffee Table Veneer Inlay</t>
        </is>
      </c>
      <c r="C12" t="inlineStr">
        <is>
          <t>£1,360.00</t>
        </is>
      </c>
      <c r="D12" t="inlineStr">
        <is>
          <t>contemporary coffee table, luxury living room furniture, modern marble coffee table, Wooden Coffee Table</t>
        </is>
      </c>
      <c r="E12" t="inlineStr">
        <is>
          <t>This beautiful and intricately designed circular coffee table is sure to add style to your living room. Made of solid wood and veneer, the piece boasts a unique inlay pattern. This stunning table can serve as a centerpiece for your home or office.</t>
        </is>
      </c>
      <c r="F12" t="inlineStr">
        <is>
          <t xml:space="preserve">Dimensions: Diameter 94 cm, Height 44 cm
Product Type: Dyfed Circle Wooden Coffee Table Veneer Inlay
Product Code: EL0003-CT
Material: Natural Solid Wood Kiln Dried, Natural Veneer Inlay.
Carving: Full handmade carving
Polishing: Full handmade polishing, polishing options are available.
Color: Black
Delivery Time: 12-14 Weeks
</t>
        </is>
      </c>
      <c r="G12" t="inlineStr">
        <is>
          <t>In-Stock</t>
        </is>
      </c>
      <c r="H12" t="inlineStr">
        <is>
          <t>MADE TO ORDER</t>
        </is>
      </c>
      <c r="I12">
        <f>IMAGE("https://englanderline.com/wp-content/uploads/2022/05/Dyfed-Circle-Wooden-Coffee-Table-Veneer-Inlay-A-600x600.jpg")</f>
        <v/>
      </c>
    </row>
    <row r="13">
      <c r="A13" s="1" t="n">
        <v>11</v>
      </c>
      <c r="B13" t="inlineStr">
        <is>
          <t xml:space="preserve">
Bristol Stool</t>
        </is>
      </c>
      <c r="C13" t="inlineStr">
        <is>
          <t>£0.00</t>
        </is>
      </c>
      <c r="D13" t="inlineStr">
        <is>
          <t>Contemporary Bedroom Furniture, Contemporary Living Room Chairs, footstools and pouffes, living room pouf, Luxury Bedroom Furniture UK, luxury living room furniture</t>
        </is>
      </c>
      <c r="E13" t="inlineStr">
        <is>
          <t>The Bristol Stool is an elegant addition to your home. The stool combines the beauty of beech wood with the understated sophistication of oak veneer inlay and a fabric seat, creating a well-balanced look that works both in modern spaces as well as more traditional surroundings</t>
        </is>
      </c>
      <c r="F13" t="inlineStr">
        <is>
          <t xml:space="preserve">Dimensions: Width 40 cm, Depth 40 cm, Height 46 cm
Product Type: Bristol Stool
Product Code: EL6135
Material: Natural Solid Wood Kiln Dried, Fabric.
Carving: Full handmade carving
Polishing: Full handmade polishing, polishing options are available.
Upholstery: Full handmade upholstered in calico as displayed, Fabric Options are available (in customize product section).
Color: Beige
Delivery Time: 12-14 Weeks
</t>
        </is>
      </c>
      <c r="G13" t="inlineStr">
        <is>
          <t>In-Stock</t>
        </is>
      </c>
      <c r="H13" t="inlineStr">
        <is>
          <t>MADE TO ORDER</t>
        </is>
      </c>
      <c r="I13">
        <f>IMAGE("https://englanderline.com/wp-content/uploads/2022/11/Bristol-Stool-A-600x600.jpg")</f>
        <v/>
      </c>
    </row>
    <row r="14">
      <c r="A14" s="1" t="n">
        <v>12</v>
      </c>
      <c r="B14" t="inlineStr">
        <is>
          <t xml:space="preserve">
Glasgow Side Table</t>
        </is>
      </c>
      <c r="C14" t="inlineStr">
        <is>
          <t>£0.00</t>
        </is>
      </c>
      <c r="D14" t="inlineStr">
        <is>
          <t>Circular Side Table, Dark Brown Side Table, gold side table uk, luxury living room furniture, side table with shelf, Wooden Side Table</t>
        </is>
      </c>
      <c r="E14" t="inlineStr">
        <is>
          <t>The Glasgow table is a great option when you need more space for snacks and drinks. Made with top-quality beach wood, this side table will last for years of use and withstand the elements.</t>
        </is>
      </c>
      <c r="F14" t="inlineStr">
        <is>
          <t xml:space="preserve">Dimensions: Width A 60 cm, Depth A 40 cm, Height A 60 cm
Product Type: Glasgow Side Table
Product Code: EL7234
Material: Natural Solid Wood Kill Dried, Natural Veneer Inlay, Natural Marble.
Carving: Full handmade carving
Polishing: Full handmade polishing, polishing options are available.
Color: Beige
Delivery Time: 12-14 Weeks
</t>
        </is>
      </c>
      <c r="G14" t="inlineStr">
        <is>
          <t>In-Stock</t>
        </is>
      </c>
      <c r="H14" t="inlineStr">
        <is>
          <t>MADE TO ORDER</t>
        </is>
      </c>
      <c r="I14">
        <f>IMAGE("https://englanderline.com/wp-content/uploads/2022/11/Glasgow-Side-Table-F-600x600.jpg")</f>
        <v/>
      </c>
    </row>
    <row r="15">
      <c r="A15" s="1" t="n">
        <v>13</v>
      </c>
      <c r="B15" t="inlineStr">
        <is>
          <t xml:space="preserve">
Luton Side Table</t>
        </is>
      </c>
      <c r="C15" t="inlineStr">
        <is>
          <t>£0.00</t>
        </is>
      </c>
      <c r="D15" t="inlineStr">
        <is>
          <t>Circular Side Table, Dark Brown Side Table, gold side table uk, luxury living room furniture, side table with shelf, Wooden Side Table</t>
        </is>
      </c>
      <c r="E15" t="inlineStr">
        <is>
          <t>The Luton Side Table features a timeless, clean design with one drawer and a shelf. It is crafted from oak veneer inlays atop a solid wood base in your choice of finishes, so you can pick the perfect piece for your home.</t>
        </is>
      </c>
      <c r="F15" t="inlineStr">
        <is>
          <t xml:space="preserve">Dimensions: Width 45 cm, Depth 45 cm, Height 60 cm
Product Type: Luton Side Table
Product Code: EL7235
Material: Natural Solid Wood Kiln Dried, Natural Veneer Inlay.
Carving: Full handmade carving
Polishing: Full handmade polishing, polishing options are available.
Color: Beige
Delivery Time: 12-14 Weeks
</t>
        </is>
      </c>
      <c r="G15" t="inlineStr">
        <is>
          <t>In-Stock</t>
        </is>
      </c>
      <c r="H15" t="inlineStr">
        <is>
          <t>MADE TO ORDER</t>
        </is>
      </c>
      <c r="I15">
        <f>IMAGE("https://englanderline.com/wp-content/uploads/2022/11/Luton-Side-Table-A-600x600.jpg")</f>
        <v/>
      </c>
    </row>
    <row r="16">
      <c r="A16" s="1" t="n">
        <v>14</v>
      </c>
      <c r="B16" t="inlineStr">
        <is>
          <t xml:space="preserve">
Theo Black Round Wooden Side Table</t>
        </is>
      </c>
      <c r="C16" t="inlineStr">
        <is>
          <t>£545.00</t>
        </is>
      </c>
      <c r="D16" t="inlineStr">
        <is>
          <t>black furniture living room, black side table uk, luxury living room furniture, luxury side table, round side table uk, three legged side table, Wooden Side Table</t>
        </is>
      </c>
      <c r="E16" t="inlineStr">
        <is>
          <t xml:space="preserve">This stylish elegant round size Theo </t>
        </is>
      </c>
      <c r="F16" t="inlineStr">
        <is>
          <t xml:space="preserve">Dimensions: Width 56 cm, Depth 56 cm, Height 72 cm
Product Type: Theo Side Table
Product Code: EL2502
Material: Natural Solid Wood Kill Dried &amp; Natural Veneer Inlay.
Carving: Full handmade carving
Polishing: Full handmade polishing, polishing options are available.
Color: Black
Delivery Time: 3 – 5 Days
</t>
        </is>
      </c>
      <c r="G16" t="inlineStr">
        <is>
          <t>In-Stock</t>
        </is>
      </c>
      <c r="H16" t="inlineStr">
        <is>
          <t>2 in stock</t>
        </is>
      </c>
      <c r="I16">
        <f>IMAGE("https://englanderline.com/wp-content/uploads/2017/11/Theo-Black-Round-Wooden-Side-Table-A-600x600.jpg")</f>
        <v/>
      </c>
    </row>
    <row r="17">
      <c r="A17" s="1" t="n">
        <v>15</v>
      </c>
      <c r="B17" t="inlineStr">
        <is>
          <t xml:space="preserve">
Penland Eclipse Dark Brown Coffee Table UK</t>
        </is>
      </c>
      <c r="C17" t="inlineStr">
        <is>
          <t>£1,660.00 - £2,390.00</t>
        </is>
      </c>
      <c r="D17" t="inlineStr">
        <is>
          <t>contemporary coffee table, dark brown coffee table, Gold Coffee Table, luxury living room furniture, Wooden Coffee Table</t>
        </is>
      </c>
      <c r="E17" t="inlineStr">
        <is>
          <t>The Penland Eclipse Table is made from solid wood and has been carefully hand-crafted with a versatile style in mind. Its simple yet striking design features a thick, solid wood with a lovely table-top, which can be used as additional space to your coffee table, or as an additional surface for a decorative light.</t>
        </is>
      </c>
      <c r="F17" t="inlineStr">
        <is>
          <t xml:space="preserve">Dimensions: Width 130 cm, Depth 70 cm, Height 50 cm
Product Type: Penland Eclipse Dark Brown Coffee Table UK
Product Code: EL7371
Material: Natural Solid Wood Kiln Dried, Natural Veneer Inlay.
Carving: Full handmade carving
Polishing: Full handmade polishing, polishing options are available.
Delivery Time: 7 – 10 Days
None: Color
</t>
        </is>
      </c>
      <c r="G17" t="inlineStr">
        <is>
          <t>In-Stock</t>
        </is>
      </c>
      <c r="H17" t="inlineStr">
        <is>
          <t>2 in stock</t>
        </is>
      </c>
      <c r="I17">
        <f>IMAGE("https://englanderline.com/wp-content/uploads/2021/03/Penland-Eclipse-Grey-Coffee-Table-UK-A-600x600.jpg")</f>
        <v/>
      </c>
    </row>
    <row r="18">
      <c r="A18" s="1" t="n">
        <v>16</v>
      </c>
      <c r="B18" t="inlineStr">
        <is>
          <t xml:space="preserve">
Jayden Wooden Side Table</t>
        </is>
      </c>
      <c r="C18" t="inlineStr">
        <is>
          <t>£400.00 - £530.00</t>
        </is>
      </c>
      <c r="D18" t="inlineStr">
        <is>
          <t>black furniture living room, black side table uk, luxury living room furniture, square side table, unusual side table, Wooden Side Table</t>
        </is>
      </c>
      <c r="E18" t="inlineStr">
        <is>
          <t>This Jayden side table is a contemporary work of art in wood that is handcrafted to perfection in a unique and modern style with dark hand polishing on the table top and on the legs along with natural veer polishing on the inner side of the table.</t>
        </is>
      </c>
      <c r="F18" t="inlineStr">
        <is>
          <t xml:space="preserve">Dimensions: Width 60 cm, Depth 45 cm, Height 62 cm
Product Type: Jayden Side Table
Product Code: EL2015-S
Material: Natural Solid Wood Kiln Dried, Natural Veneer Inlay.
Carving: Full handmade carving
Polishing: Full handmade polishing, polishing options are available.
Delivery Time: 7 – 10 Days
None: Color
</t>
        </is>
      </c>
      <c r="G18" t="inlineStr">
        <is>
          <t>In-Stock</t>
        </is>
      </c>
      <c r="H18" t="inlineStr">
        <is>
          <t>1 in stock</t>
        </is>
      </c>
      <c r="I18">
        <f>IMAGE("https://englanderline.com/wp-content/uploads/2019/11/Jayden-Square-Black-Lacquer-Side-Table-A-600x600.jpg")</f>
        <v/>
      </c>
    </row>
    <row r="19">
      <c r="A19" s="1" t="n">
        <v>17</v>
      </c>
      <c r="B19" t="inlineStr">
        <is>
          <t xml:space="preserve">
Moritz Circular Black 3 Legged Side Table</t>
        </is>
      </c>
      <c r="C19" t="inlineStr">
        <is>
          <t>£695.00</t>
        </is>
      </c>
      <c r="D19" t="inlineStr">
        <is>
          <t>black side table uk, Circular Side Table, contemporary side tables for living room uk, luxury living room furniture, luxury side table, three legged side table, Wooden Side Table</t>
        </is>
      </c>
      <c r="E19" t="inlineStr">
        <is>
          <t xml:space="preserve">The Moritz </t>
        </is>
      </c>
      <c r="F19" t="inlineStr">
        <is>
          <t xml:space="preserve">Dimensions: Width 64 cm, Depth 64 cm, Height 79 cm
Product Type: Moritz Side Table
Product Code: EL2503
Material: Natural Solid Wood Kiln Dried, Natural Veneer Inlay.
Carving: Full handmade carving
Polishing: Full handmade polishing, polishing options are available.
Color: Black
Delivery Time: 7 – 10 Days
</t>
        </is>
      </c>
      <c r="G19" t="inlineStr">
        <is>
          <t>In-Stock</t>
        </is>
      </c>
      <c r="H19" t="inlineStr">
        <is>
          <t>4 in stock</t>
        </is>
      </c>
      <c r="I19">
        <f>IMAGE("https://englanderline.com/wp-content/uploads/2017/11/Moritz-Circular-Black-3-Legged-Side-Table-A-600x600.jpg")</f>
        <v/>
      </c>
    </row>
    <row r="20">
      <c r="A20" s="1" t="n">
        <v>18</v>
      </c>
      <c r="B20" t="inlineStr">
        <is>
          <t xml:space="preserve">
Hayman Brown Marble Topped Side Table</t>
        </is>
      </c>
      <c r="C20" t="inlineStr">
        <is>
          <t>£465.00</t>
        </is>
      </c>
      <c r="D20" t="inlineStr">
        <is>
          <t>contemporary side tables for living room uk, Dark Brown Side Table, luxury living room furniture, Marble Top Side Tables, unusual side table, Wooden Side Table</t>
        </is>
      </c>
      <c r="E20" t="inlineStr">
        <is>
          <t>Although small in size, this dramatic side table makes a big impact in the decor of your living room or bedroom.</t>
        </is>
      </c>
      <c r="F20" t="inlineStr">
        <is>
          <t xml:space="preserve">Dimensions: Width 60 cm, Depth 45 cm, Height 60 cm
Product Type: Hayman Brown Marble Topped Side Table
Product Code: EL7223
Material: Natural Solid Wood Kiln Dried, Natural Veneer Inlay, Natural Marble.
Carving: Full handmade carving
Polishing: Full handmade polishing, polishing options are available.
Color: Brown
Delivery Time: 7 – 10 Days
</t>
        </is>
      </c>
      <c r="G20" t="inlineStr">
        <is>
          <t>In-Stock</t>
        </is>
      </c>
      <c r="H20" t="inlineStr">
        <is>
          <t>2 in stock</t>
        </is>
      </c>
      <c r="I20">
        <f>IMAGE("https://englanderline.com/wp-content/uploads/2021/03/Hayman-Brown-Marble-Topped-Side-Table-Beside-View-A-600x600.jpg")</f>
        <v/>
      </c>
    </row>
    <row r="21">
      <c r="A21" s="1" t="n">
        <v>19</v>
      </c>
      <c r="B21" t="inlineStr">
        <is>
          <t xml:space="preserve">
Pharo Square Wood Side Table with Brass Inlay</t>
        </is>
      </c>
      <c r="C21" t="inlineStr">
        <is>
          <t>£420.00</t>
        </is>
      </c>
      <c r="D21" t="inlineStr">
        <is>
          <t>contemporary side tables for living room uk, Dark Brown Side Table, luxury living room furniture, luxury side table, Wooden Side Table</t>
        </is>
      </c>
      <c r="E21" t="inlineStr">
        <is>
          <t>Pharo is a smoothly designed and crafted piece, which suits almost all tastes. It is a box-shaped wood side table. It has a smooth square top with brass inlay. The table also has an under shelf for extra space.</t>
        </is>
      </c>
      <c r="F21" t="inlineStr">
        <is>
          <t xml:space="preserve">Dimensions: Width 52 cm, Depth 52 cm, Height 50 cm
Product Type: Pharo Side Table
Product Code: EL2424
Material: Natural Solid Wood Kiln Dried, Natural Veneer Inlay, Brass Inlay.
Carving: Full handmade carving
Polishing: Full handmade polishing, polishing options are available.
Color: Brass
Delivery Time: 7 – 10 Days
</t>
        </is>
      </c>
      <c r="G21" t="inlineStr">
        <is>
          <t>In-Stock</t>
        </is>
      </c>
      <c r="H21" t="inlineStr">
        <is>
          <t>1 in stock</t>
        </is>
      </c>
      <c r="I21">
        <f>IMAGE("https://englanderline.com/wp-content/uploads/2018/05/Pharo-Square-Wood-Side-Table-with-Brass-Inlay-A-600x600.jpg")</f>
        <v/>
      </c>
    </row>
    <row r="22">
      <c r="A22" s="1" t="n">
        <v>20</v>
      </c>
      <c r="B22" t="inlineStr">
        <is>
          <t xml:space="preserve">
Duarte Dark Brown Hexagon Side Table</t>
        </is>
      </c>
      <c r="C22" t="inlineStr">
        <is>
          <t>£290.00</t>
        </is>
      </c>
      <c r="D22" t="inlineStr">
        <is>
          <t>Dark Brown Side Table, luxury living room furniture, luxury side table, unusual side table, Wooden Side Table</t>
        </is>
      </c>
      <c r="E22" t="inlineStr">
        <is>
          <t>Add a touch of style to your interior space with Durate dark brown side table. It has a hexagonal top, with brass inlay. The magnificent table is supported with sturdy legs.</t>
        </is>
      </c>
      <c r="F22" t="inlineStr">
        <is>
          <t xml:space="preserve">Dimensions: Width 47 cm, Depth 45 cm, Height 65 cm
Product Type: Duarte Side Table
Product Code: EL7068
Material: Natural Solid Wood Kiln Dried, Natural Veneer Inlay, Brass Inlay.
Carving: Full handmade carving
Polishing: Full handmade polishing, polishing options are available.
Color: Brass
Delivery Time: 7 – 10 Days
</t>
        </is>
      </c>
      <c r="G22" t="inlineStr">
        <is>
          <t>In-Stock</t>
        </is>
      </c>
      <c r="H22" t="inlineStr">
        <is>
          <t>4 in stock</t>
        </is>
      </c>
      <c r="I22">
        <f>IMAGE("https://englanderline.com/wp-content/uploads/2019/11/Duarte-Dark-Brown-Hexagon-Side-Table-A-600x600.jpg")</f>
        <v/>
      </c>
    </row>
    <row r="23">
      <c r="A23" s="1" t="n">
        <v>21</v>
      </c>
      <c r="B23" t="inlineStr">
        <is>
          <t xml:space="preserve">
Luca Dark Brown and Cream V Shaped Small Round Side Table</t>
        </is>
      </c>
      <c r="C23" t="inlineStr">
        <is>
          <t>£350.00 - £580.00</t>
        </is>
      </c>
      <c r="D23" t="inlineStr">
        <is>
          <t>contemporary side tables for living room uk, cream side table, Dark Brown Side Table, luxury living room furniture, round side table uk, Unusual Bedside Tables UK, Wooden Side Table</t>
        </is>
      </c>
      <c r="E23" t="inlineStr">
        <is>
          <t>Luca side table is an eye-catching, curvy piece of art, which will add a touch of distinguished style to your setting. It has a dark brown circular top, with cream v-shaped legs.</t>
        </is>
      </c>
      <c r="F23" t="inlineStr">
        <is>
          <t xml:space="preserve">Dimensions: Width 50 cm, Depth 50 cm, Height 60 cm
Product Type: Luca Side Table
Product Code: EL7045
Material: Natural Solid Wood Kiln Dried, Natural Veneer Inlay.
Carving: Full handmade carving
Polishing: Full handmade polishing, polishing options are available.
Delivery Time: 7 – 10 Days
None: Color
</t>
        </is>
      </c>
      <c r="G23" t="inlineStr">
        <is>
          <t>In-Stock</t>
        </is>
      </c>
      <c r="H23" t="inlineStr">
        <is>
          <t>2 in stock</t>
        </is>
      </c>
      <c r="I23">
        <f>IMAGE("https://englanderline.com/wp-content/uploads/2020/06/Luca-Dark-Brown-and-Cream-V-Shaped-Small-Round-Side-Table-A-600x600.jpg")</f>
        <v/>
      </c>
    </row>
    <row r="24">
      <c r="A24" s="1" t="n">
        <v>22</v>
      </c>
      <c r="B24" t="inlineStr">
        <is>
          <t xml:space="preserve">
Fido Wooden Side Table</t>
        </is>
      </c>
      <c r="C24" t="inlineStr">
        <is>
          <t>£590.00 - £830.00</t>
        </is>
      </c>
      <c r="D24" t="inlineStr">
        <is>
          <t>Circular Side Table, contemporary side tables for living room uk, Dark Brown Side Table, gold side table uk, luxury side table, three legged side table, Wooden Side Table</t>
        </is>
      </c>
      <c r="E24" t="inlineStr">
        <is>
          <t>Fido dark brown and gold side table is a piece of art. Its circular dark brown top rests on three gold legs for a sophisticated look. The table has a circular base with a brown ring in the center.</t>
        </is>
      </c>
      <c r="F24" t="inlineStr">
        <is>
          <t xml:space="preserve">Dimensions: Width 50 cm, Depth 50 cm, Height 60 cm
Product Type: Fido Side Table
Product Code: EL6002
Material: Natural Solid Wood Kiln Dried, Natural Veneer Inlay.
Carving: Full handmade carving
Polishing: Full handmade polishing, polishing options are available.
Delivery Time: 7 – 10 Days
None: Color
</t>
        </is>
      </c>
      <c r="G24" t="inlineStr">
        <is>
          <t>In-Stock</t>
        </is>
      </c>
      <c r="H24" t="inlineStr">
        <is>
          <t>1 in stock</t>
        </is>
      </c>
      <c r="I24">
        <f>IMAGE("https://englanderline.com/wp-content/uploads/2019/07/Fido-Wooden-Dark-Brown-and-Gold-Side-Table-A-600x600.jpg")</f>
        <v/>
      </c>
    </row>
    <row r="25">
      <c r="A25" s="1" t="n">
        <v>23</v>
      </c>
      <c r="B25" t="inlineStr">
        <is>
          <t xml:space="preserve">
Mathieu Wooden Round Side Table with Curved Leg</t>
        </is>
      </c>
      <c r="C25" t="inlineStr">
        <is>
          <t>£555.00</t>
        </is>
      </c>
      <c r="D25" t="inlineStr">
        <is>
          <t>curved leg side table, luxury living room furniture, luxury side table, round side table uk, unusual side table, Wooden Side Table</t>
        </is>
      </c>
      <c r="E25" t="inlineStr">
        <is>
          <t>This Mathieu side table has the best of designs embedded in it and its key feature is the round top design layout, where you could keep your mug of coffee.</t>
        </is>
      </c>
      <c r="F25" t="inlineStr">
        <is>
          <t xml:space="preserve">Dimensions: Width 65 cm, Depth 65 cm, Height 69 cm
Product Type: Mathieu Side Table
Product Code: EL2419
Material: Natural Solid Wood Kiln Dried, Natural Veneer Inlay.
Carving: Full handmade carving
Polishing: Full handmade polishing, polishing options are available.
Color: Brown
Delivery Time: 7 – 10 Days
</t>
        </is>
      </c>
      <c r="G25" t="inlineStr">
        <is>
          <t>In-Stock</t>
        </is>
      </c>
      <c r="H25" t="inlineStr">
        <is>
          <t>1 in stock</t>
        </is>
      </c>
      <c r="I25">
        <f>IMAGE("https://englanderline.com/wp-content/uploads/2017/11/Mathieu-Wooden-Round-Side-Table-with-Curved-Leg-A-600x600.jpg")</f>
        <v/>
      </c>
    </row>
    <row r="26">
      <c r="A26" s="1" t="n">
        <v>24</v>
      </c>
      <c r="B26" t="inlineStr">
        <is>
          <t xml:space="preserve">
Rion Wooden Brown Side Table with Brass Inlay</t>
        </is>
      </c>
      <c r="C26" t="inlineStr">
        <is>
          <t>£480.00</t>
        </is>
      </c>
      <c r="D26" t="inlineStr">
        <is>
          <t>Brass Side Table Uk, brown side table, contemporary side tables for living room uk, luxury living room furniture, luxury side table, small dark wood side table, Wooden Side Table</t>
        </is>
      </c>
      <c r="E26" t="inlineStr">
        <is>
          <t>The Rion side table will add an elegant touch to any decor – and it’s perfect for cosying up next to a fireplace or curling up with a good book.</t>
        </is>
      </c>
      <c r="F26" t="inlineStr">
        <is>
          <t xml:space="preserve">Dimensions: Width 60 cm, Depth 60 cm, Height 65 cm
Product Type: Rion Wooden Brown Side Table with Brass Inlay
Product Code: EL7105
Material: Natural Solid Wood Kiln Dried, Brass Inlay.
Carving: Full handmade carving
Polishing: Full handmade polishing, polishing options are available.
Color: Brass
Delivery Time: 7 – 10 Days
</t>
        </is>
      </c>
      <c r="G26" t="inlineStr">
        <is>
          <t>In-Stock</t>
        </is>
      </c>
      <c r="H26" t="inlineStr">
        <is>
          <t>2 in stock</t>
        </is>
      </c>
      <c r="I26">
        <f>IMAGE("https://englanderline.com/wp-content/uploads/2021/03/Rion-Wooden-Brown-Side-Table-with-Brass-Inlay-A-600x600.jpg")</f>
        <v/>
      </c>
    </row>
    <row r="27">
      <c r="A27" s="1" t="n">
        <v>25</v>
      </c>
      <c r="B27" t="inlineStr">
        <is>
          <t xml:space="preserve">
Cinnabar Circular Cream and Black Brown Side Table</t>
        </is>
      </c>
      <c r="C27" t="inlineStr">
        <is>
          <t>£460.00</t>
        </is>
      </c>
      <c r="D27" t="inlineStr">
        <is>
          <t>Circular Side Table, contemporary side tables for living room uk, cream side table, Dark Brown Side Table, luxury living room furniture, luxury side table, unusual side table</t>
        </is>
      </c>
      <c r="E27" t="inlineStr">
        <is>
          <t>Cinnabar side table is a sophisticated piece, for those who are looking to add a touch of style to their home.</t>
        </is>
      </c>
      <c r="F27" t="inlineStr">
        <is>
          <t xml:space="preserve">Dimensions: Width 51 cm, Depth 51 cm, Height 60 cm
Product Type: Cinnabar Side Table
Product Code: EL2510
Material: Natural Solid Wood Kiln Dried, Natural Veneer Inlay, Brass Inlay.
Carving: Full handmade carving
Polishing: Full handmade polishing, polishing options are available.
Delivery Time: 7 – 10 Days
None: Color
</t>
        </is>
      </c>
      <c r="G27" t="inlineStr">
        <is>
          <t>In-Stock</t>
        </is>
      </c>
      <c r="H27" t="inlineStr">
        <is>
          <t>2 in stock</t>
        </is>
      </c>
      <c r="I27">
        <f>IMAGE("https://englanderline.com/wp-content/uploads/2020/02/Cinnabar-Circular-Cream-and-Black-Brown-Side-Table-A-600x600.jpg")</f>
        <v/>
      </c>
    </row>
    <row r="28">
      <c r="A28" s="1" t="n">
        <v>26</v>
      </c>
      <c r="B28" t="inlineStr">
        <is>
          <t xml:space="preserve">
Zion Dark Brown Wooden with Gold Frame Side Table</t>
        </is>
      </c>
      <c r="C28" t="inlineStr">
        <is>
          <t>£850.00</t>
        </is>
      </c>
      <c r="D28" t="inlineStr">
        <is>
          <t>Circular Side Table, Dark Brown Side Table, gold side table uk, luxury living room furniture, unusual side table, Wooden Side Table</t>
        </is>
      </c>
      <c r="E28" t="inlineStr">
        <is>
          <t>Zion is a dark brown side table that will add a touch of style and value to your home: it has a circular top, with a gold frame. It has a round base, and a circular foot, with brass along the base and foot. It is smoothly designed to suit distinctive tastes.</t>
        </is>
      </c>
      <c r="F28" t="inlineStr">
        <is>
          <t xml:space="preserve">Dimensions: Width 72 cm, Depth 72 cm, Height 79 cm
Product Type: Zion Side Table
Product Code: EL2513
Material: Natural Solid Wood Kiln Dried, Natural Veneer Inlay, Brass Inlay.
Carving: Full handmade carving
Polishing: Full handmade polishing, polishing options are available.
Color: Brass
Delivery Time: 12-14 Weeks
</t>
        </is>
      </c>
      <c r="G28" t="inlineStr">
        <is>
          <t>In-Stock</t>
        </is>
      </c>
      <c r="H28" t="inlineStr">
        <is>
          <t>MADE TO ORDER</t>
        </is>
      </c>
      <c r="I28">
        <f>IMAGE("https://englanderline.com/wp-content/uploads/2018/02/Zion-Dark-Brown-Wooden-with-Gold-Frame-Side-Table-A-600x600.jpg")</f>
        <v/>
      </c>
    </row>
    <row r="29">
      <c r="A29" s="1" t="n">
        <v>27</v>
      </c>
      <c r="B29" t="inlineStr">
        <is>
          <t xml:space="preserve">
Austin Circular Cross Leg Wood Top Side Table</t>
        </is>
      </c>
      <c r="C29" t="inlineStr">
        <is>
          <t>£790.00 - £1,120.00</t>
        </is>
      </c>
      <c r="D29" t="inlineStr">
        <is>
          <t>Circular Side Table, cross leg side table, Dark Brown Side Table, luxury living room furniture, luxury side table, Wooden Side Table</t>
        </is>
      </c>
      <c r="E29" t="inlineStr">
        <is>
          <t>Austin is a dark brown side table that is sophisticatedly designed to add a touch of value to your interior space.</t>
        </is>
      </c>
      <c r="F29" t="inlineStr">
        <is>
          <t xml:space="preserve">Dimensions: Width 61 cm, Depth 61 cm, Height 65 cm
Product Type: Austin Side Table
Product Code: EL2506
Material: Natural Solid Wood Kiln Dried, Natural Veneer Inlay, Brass Inlay.
Carving: Full handmade carving
Polishing: Full handmade polishing, polishing options are available.
Delivery Time: 7 – 10 Days
None: Color
</t>
        </is>
      </c>
      <c r="G29" t="inlineStr">
        <is>
          <t>In-Stock</t>
        </is>
      </c>
      <c r="H29" t="inlineStr">
        <is>
          <t>2 in stock</t>
        </is>
      </c>
      <c r="I29">
        <f>IMAGE("https://englanderline.com/wp-content/uploads/2018/02/Austin-Circular-Cross-Leg-Wood-Top-Side-Table-A-600x600.jpg")</f>
        <v/>
      </c>
    </row>
    <row r="30">
      <c r="A30" s="1" t="n">
        <v>28</v>
      </c>
      <c r="B30" t="inlineStr">
        <is>
          <t xml:space="preserve">
Diamond Hexagonal Side Table</t>
        </is>
      </c>
      <c r="C30" t="inlineStr">
        <is>
          <t>£400.00</t>
        </is>
      </c>
      <c r="D30" t="inlineStr">
        <is>
          <t>black and gold side table, contemporary side tables for living room uk, luxury side table, unusual side table, Wooden Side Table</t>
        </is>
      </c>
      <c r="E30" t="inlineStr">
        <is>
          <t xml:space="preserve">Divinely crafted from a massive beechwood, a Diamond </t>
        </is>
      </c>
      <c r="F30" t="inlineStr">
        <is>
          <t xml:space="preserve">Dimensions: Width 50 cm, Depth 50 cm, Height 60 cm
Product Type: Diamond Side Table
Product Code: EL6000
Material: Natural Solid Wood Kiln Dried, Natural Veneer Inlay.
Carving: Full handmade carving
Polishing: Full handmade polishing, polishing options are available.
Delivery Time: 7 – 10 Days
None: Color
</t>
        </is>
      </c>
      <c r="G30" t="inlineStr">
        <is>
          <t>In-Stock</t>
        </is>
      </c>
      <c r="H30" t="inlineStr">
        <is>
          <t>2 in stock</t>
        </is>
      </c>
      <c r="I30">
        <f>IMAGE("https://englanderline.com/wp-content/uploads/2019/07/Diamond-Hexagonal-Black-and-Gold-Side-Table-A-600x600.jpg")</f>
        <v/>
      </c>
    </row>
    <row r="31">
      <c r="A31" s="1" t="n">
        <v>29</v>
      </c>
      <c r="B31" t="inlineStr">
        <is>
          <t xml:space="preserve">
Anita Dark Brown and Gold Circular Side Table</t>
        </is>
      </c>
      <c r="C31" t="inlineStr">
        <is>
          <t>£475.00</t>
        </is>
      </c>
      <c r="D31" t="inlineStr">
        <is>
          <t>Circular Side Table, contemporary side tables for living room uk, Dark Brown Side Table, Gold Stainless Steel Legs, luxury living room furniture, unusual side table, Wooden Side Table</t>
        </is>
      </c>
      <c r="E31" t="inlineStr">
        <is>
          <t>Anita side table is a magnificent masterpiece that will take your interior space to the next level. It has a dark brown circular top, gold curved legs sitting on an oval gold base. It is designed and crafted to add a touch of value to any setting.</t>
        </is>
      </c>
      <c r="F31" t="inlineStr">
        <is>
          <t xml:space="preserve">Dimensions: Width 57 cm, Depth 57 cm, Height 66 cm
Product Type: Anita Side Table
Product Code: EL7078
Material: Natural Solid Wood Kiln Dried, Natural Veneer Inlay.
Carving: Full handmade carving
Polishing: Full handmade polishing, polishing options are available.
Color: Brown
Delivery Time: 7 – 10 Days
</t>
        </is>
      </c>
      <c r="G31" t="inlineStr">
        <is>
          <t>In-Stock</t>
        </is>
      </c>
      <c r="H31" t="inlineStr">
        <is>
          <t>4 in stock</t>
        </is>
      </c>
      <c r="I31">
        <f>IMAGE("https://englanderline.com/wp-content/uploads/2019/10/Anita-Dark-Brown-and-Gold-Circular-Side-Table-A-600x600.jpg")</f>
        <v/>
      </c>
    </row>
    <row r="32">
      <c r="A32" s="1" t="n">
        <v>30</v>
      </c>
      <c r="B32" t="inlineStr">
        <is>
          <t xml:space="preserve">
BonBon Round Dark Brown and Gold Cross Leg Side Table</t>
        </is>
      </c>
      <c r="C32" t="inlineStr">
        <is>
          <t>£475.00</t>
        </is>
      </c>
      <c r="D32" t="inlineStr">
        <is>
          <t>contemporary side tables for living room uk, Dark Brown Side Table, gold side table uk, luxury side table, round side table uk, unusual side table</t>
        </is>
      </c>
      <c r="E32" t="inlineStr">
        <is>
          <t>The stylish sweeping shape of this round table adds a stylish look to any living room. The elegance of this piece could be felt thanks to its alluring dark brown and golden finish.</t>
        </is>
      </c>
      <c r="F32" t="inlineStr">
        <is>
          <t xml:space="preserve">Dimensions: Width 50 cm, Depth 50 cm, Height 60 cm
Product Type: BonBon Side Table
Product Code: EL2832
Material: Natural Solid Wood Kiln Dried, Natural Veneer Inlay.
Carving: Full handmade carving
Polishing: Full handmade polishing, polishing options are available.
Delivery Time: 7 – 10 Days
None: Color
</t>
        </is>
      </c>
      <c r="G32" t="inlineStr">
        <is>
          <t>In-Stock</t>
        </is>
      </c>
      <c r="H32" t="inlineStr">
        <is>
          <t>2 in stock</t>
        </is>
      </c>
      <c r="I32">
        <f>IMAGE("https://englanderline.com/wp-content/uploads/2020/02/BonBon-Dark-Brown-and-Gold-Cross-Leg-Round-Side-Table-A-600x600.jpg")</f>
        <v/>
      </c>
    </row>
    <row r="33">
      <c r="A33" s="1" t="n">
        <v>31</v>
      </c>
      <c r="B33" t="inlineStr">
        <is>
          <t xml:space="preserve">
Adney Circular Curved Leg Side Table</t>
        </is>
      </c>
      <c r="C33" t="inlineStr">
        <is>
          <t>£400.00 - £520.00</t>
        </is>
      </c>
      <c r="D33" t="inlineStr">
        <is>
          <t>Circular Side Table, curved leg side table, Dark Brown Side Table, luxury living room furniture, luxury side table, Wooden Side Table</t>
        </is>
      </c>
      <c r="E33" t="inlineStr">
        <is>
          <t>Adney side table is designed and crafted for those who value the traditional look. The table has a circular dark brown top, with attractive curved robust legs. This makes this piece to be so attractive in your living space.</t>
        </is>
      </c>
      <c r="F33" t="inlineStr">
        <is>
          <t xml:space="preserve">Dimensions: Width 45 cm, Depth 45 cm, Height 59 cm
Product Type: Adney Side Table
Product Code: EL2418
Material: Natural Solid Wood Kiln Dried, Natural Veneer Inlay.
Carving: Full handmade carving
Polishing: Full handmade polishing, polishing options are available.
Delivery Time: 7 – 10 Days
None: Color
</t>
        </is>
      </c>
      <c r="G33" t="inlineStr">
        <is>
          <t>In-Stock</t>
        </is>
      </c>
      <c r="H33" t="inlineStr">
        <is>
          <t>1 in stock</t>
        </is>
      </c>
      <c r="I33">
        <f>IMAGE("https://englanderline.com/wp-content/uploads/2017/11/Adney-Circular-Curved-Leg-Side-Table-A-600x600.jpg")</f>
        <v/>
      </c>
    </row>
    <row r="34">
      <c r="A34" s="1" t="n">
        <v>32</v>
      </c>
      <c r="B34" t="inlineStr">
        <is>
          <t xml:space="preserve">
Wellington Black Side Table with Golden Legs</t>
        </is>
      </c>
      <c r="C34" t="inlineStr">
        <is>
          <t>£830.00</t>
        </is>
      </c>
      <c r="D34" t="inlineStr">
        <is>
          <t>black and gold side table, contemporary side tables for living room uk, Gold Stainless Steel Legs, luxury living room furniture, luxury side table, unusual side table</t>
        </is>
      </c>
      <c r="E34" t="inlineStr">
        <is>
          <t>Wellington Black Side Table with Golden Legs</t>
        </is>
      </c>
      <c r="F34" t="inlineStr">
        <is>
          <t xml:space="preserve">Dimensions: Width 45 cm, Depth 45 cm, Height 60 cm
Product Type: Wellington Side Table
Product Code: EL7153
Material: Natural Solid Wood Kiln Dried, Natural Veneer Inlay.
Carving: Full handmade carving
Polishing: Full handmade polishing, polishing options are available.
Color: Black
Delivery Time: 12-14 Weeks
</t>
        </is>
      </c>
      <c r="G34" t="inlineStr">
        <is>
          <t>In-Stock</t>
        </is>
      </c>
      <c r="H34" t="inlineStr">
        <is>
          <t>MADE TO ORDER</t>
        </is>
      </c>
      <c r="I34">
        <f>IMAGE("https://englanderline.com/wp-content/uploads/2021/03/Wellington-Black-Side-Table-with-Golden-Legs-View-B-600x600.jpg")</f>
        <v/>
      </c>
    </row>
    <row r="35">
      <c r="A35" s="1" t="n">
        <v>33</v>
      </c>
      <c r="B35" t="inlineStr">
        <is>
          <t xml:space="preserve">
Drum Marble Brass Side Table Set of 2</t>
        </is>
      </c>
      <c r="C35" t="inlineStr">
        <is>
          <t>£1,555.00</t>
        </is>
      </c>
      <c r="D35" t="inlineStr">
        <is>
          <t>Brass Side Table Uk, contemporary side tables for living room uk, luxury living room furniture, luxury side table, round side table uk</t>
        </is>
      </c>
      <c r="E35" t="inlineStr">
        <is>
          <t>Drum Marble Brass Side Table</t>
        </is>
      </c>
      <c r="F35" t="inlineStr">
        <is>
          <t xml:space="preserve">Dimensions: Width 60 cm, Depth 60 cm, Height 45 cm
Product Type: Drum Side Table
Product Code: EL6094
Material: Real Stainless Steel, Natural Marble Stone.
Carving: Full handmade carving
Polishing: Full handmade polishing, polishing options are available.
Color: Brown
Delivery Time: 12-14 Weeks
</t>
        </is>
      </c>
      <c r="G35" t="inlineStr">
        <is>
          <t>In-Stock</t>
        </is>
      </c>
      <c r="H35" t="inlineStr">
        <is>
          <t>MADE TO ORDER</t>
        </is>
      </c>
      <c r="I35">
        <f>IMAGE("https://englanderline.com/wp-content/uploads/2021/03/Drum-Marble-Brass-Side-Table-Set-of-2-A-600x600.jpg")</f>
        <v/>
      </c>
    </row>
    <row r="36">
      <c r="A36" s="1" t="n">
        <v>34</v>
      </c>
      <c r="B36" t="inlineStr">
        <is>
          <t xml:space="preserve">
Ruben Brown Round Wood Side Table</t>
        </is>
      </c>
      <c r="C36" t="inlineStr">
        <is>
          <t>£1,350.00</t>
        </is>
      </c>
      <c r="D36" t="inlineStr">
        <is>
          <t>brown side table, luxury living room furniture, luxury side table, round side table uk, unusual side table, Wooden Side Table</t>
        </is>
      </c>
      <c r="E36" t="inlineStr"/>
      <c r="F36" t="inlineStr">
        <is>
          <t xml:space="preserve">Dimensions: Width 59 cm, Depth 59 cm, Height 60 cm
Product Type: Ruben Side Table
Product Code: EL2423
Material: Natural Solid Wood Kiln Dried, Natural Veneer Inlay.
Carving: Full handmade carving
Polishing: Full handmade polishing, polishing options are available.
Color: Brown
Delivery Time: 12-14 Weeks
</t>
        </is>
      </c>
      <c r="G36" t="inlineStr">
        <is>
          <t>In-Stock</t>
        </is>
      </c>
      <c r="H36" t="inlineStr">
        <is>
          <t>MADE TO ORDER</t>
        </is>
      </c>
      <c r="I36">
        <f>IMAGE("https://englanderline.com/wp-content/uploads/2017/11/Ruben-Brown-Round-Wood-Side-Table-A-600x600.jpg")</f>
        <v/>
      </c>
    </row>
    <row r="37">
      <c r="A37" s="1" t="n">
        <v>35</v>
      </c>
      <c r="B37" t="inlineStr">
        <is>
          <t xml:space="preserve">
Arthur Wooden Black Side Table with Drawer</t>
        </is>
      </c>
      <c r="C37" t="inlineStr">
        <is>
          <t>£580.00</t>
        </is>
      </c>
      <c r="D37" t="inlineStr">
        <is>
          <t>black furniture living room, black side table uk, luxury living room furniture, luxury side table, side table with drawer, unusual side table, Wooden Side Table</t>
        </is>
      </c>
      <c r="E37" t="inlineStr">
        <is>
          <t xml:space="preserve">This Arthur side table is a classic natural hardwood furniture with dark Amber finish and with its Cabriole style legs, this </t>
        </is>
      </c>
      <c r="F37" t="inlineStr">
        <is>
          <t xml:space="preserve">Dimensions: Width 55 cm, Depth 45 cm, Height 71 cm
Product Type: Arthur Side Table
Product Code: EL2421
Material: Natural Solid Wood Kiln Dried, Natural Veneer Inlay.
Carving: Full handmade carving
Polishing: Full handmade polishing, polishing options are available.
Color: Black
Delivery Time: 7 – 10 Days
</t>
        </is>
      </c>
      <c r="G37" t="inlineStr">
        <is>
          <t>In-Stock</t>
        </is>
      </c>
      <c r="H37" t="inlineStr">
        <is>
          <t>2 in stock</t>
        </is>
      </c>
      <c r="I37">
        <f>IMAGE("https://englanderline.com/wp-content/uploads/2017/11/Arthur-Wooden-Black-Side-Table-with-Drawer-A-600x600.jpg")</f>
        <v/>
      </c>
    </row>
    <row r="38">
      <c r="A38" s="1" t="n">
        <v>36</v>
      </c>
      <c r="B38" t="inlineStr">
        <is>
          <t xml:space="preserve">
Ulysse Star Black Wooden Side Table</t>
        </is>
      </c>
      <c r="C38" t="inlineStr">
        <is>
          <t>£880.00</t>
        </is>
      </c>
      <c r="D38" t="inlineStr">
        <is>
          <t>black side table uk, contemporary side tables for living room uk, luxury living room furniture, luxury side table, Wooden Side Table</t>
        </is>
      </c>
      <c r="E38" t="inlineStr">
        <is>
          <t>Behold your breath and get stunned in surprise with our finely crafted Ulysse side table. Available from Englander Line, these fantastic furniture pieces are known for their distinctive designing style and detailed engraving on the wooden frame.</t>
        </is>
      </c>
      <c r="F38" t="inlineStr">
        <is>
          <t xml:space="preserve">Dimensions: Width 52 cm, Depth 52 cm, Height 75 cm
Product Type: Ulysse Side Table
Product Code: EL2420
Material: Natural Solid Wood Kiln Dried, Natural Veneer Inlay.
Carving: Full handmade carving
Polishing: Full handmade polishing, polishing options are available.
Color: Brown
Delivery Time: 7 – 10 Days
</t>
        </is>
      </c>
      <c r="G38" t="inlineStr">
        <is>
          <t>In-Stock</t>
        </is>
      </c>
      <c r="H38" t="inlineStr">
        <is>
          <t>1 in stock</t>
        </is>
      </c>
      <c r="I38">
        <f>IMAGE("https://englanderline.com/wp-content/uploads/2017/11/Ulysse-Star-Black-Wooden-Side-Table-A-600x600.jpg")</f>
        <v/>
      </c>
    </row>
    <row r="39">
      <c r="A39" s="1" t="n">
        <v>37</v>
      </c>
      <c r="B39" t="inlineStr">
        <is>
          <t xml:space="preserve">
Lucas Round Three Legged Side Table</t>
        </is>
      </c>
      <c r="C39" t="inlineStr">
        <is>
          <t>£180.00</t>
        </is>
      </c>
      <c r="D39" t="inlineStr">
        <is>
          <t>black furniture living room, black side table uk, Circular Side Table, contemporary side tables for living room uk, round side table uk, three legged side table, Wooden Side Table</t>
        </is>
      </c>
      <c r="E39" t="inlineStr">
        <is>
          <t xml:space="preserve">This classic round shape furniture piece is a contemporary looking side table that is handcrafted with sleek features and made from solid timber in a rounded form and this </t>
        </is>
      </c>
      <c r="F39" t="inlineStr">
        <is>
          <t xml:space="preserve">Dimensions: Width 56 cm, Depth 56 cm, Height 58 cm
Product Type: Lucas Side Table
Product Code: EL2422
Material: Natural Solid Wood Kiln Dried, Natural Veneer Inlay.
Carving: Full handmade carving
Polishing: Full handmade polishing, polishing options are available.
Color: Black
Delivery Time: 7 – 10 Days
</t>
        </is>
      </c>
      <c r="G39" t="inlineStr">
        <is>
          <t>In-Stock</t>
        </is>
      </c>
      <c r="H39" t="inlineStr">
        <is>
          <t>2 in stock</t>
        </is>
      </c>
      <c r="I39">
        <f>IMAGE("https://englanderline.com/wp-content/uploads/2017/11/Lucas-Round-Three-Legged-Side-Table-A-600x600.jpg")</f>
        <v/>
      </c>
    </row>
    <row r="40">
      <c r="A40" s="1" t="n">
        <v>38</v>
      </c>
      <c r="B40" t="inlineStr">
        <is>
          <t xml:space="preserve">
Drum Marble and Brass Side Table Set Of 2</t>
        </is>
      </c>
      <c r="C40" t="inlineStr">
        <is>
          <t>£2,050.00</t>
        </is>
      </c>
      <c r="D40" t="inlineStr">
        <is>
          <t>Brass Side Table Uk, contemporary side tables for living room uk, gold side table uk, luxury living room furniture, luxury side table, round side table uk</t>
        </is>
      </c>
      <c r="E40" t="inlineStr">
        <is>
          <t>Drum Marble and Brass Side Table Set Of 2</t>
        </is>
      </c>
      <c r="F40" t="inlineStr">
        <is>
          <t xml:space="preserve">Dimensions: Width 60 cm, Depth 60 cm, Height 45 cm
Product Type: Drum Side Table
Product Code: EL6093
Material: Real Stainless Steel, Natural Marble Stone.
Carving: Full handmade carving
Polishing: Full handmade polishing, polishing options are available.
Color: Brown
Delivery Time: 12-14 Weeks
</t>
        </is>
      </c>
      <c r="G40" t="inlineStr">
        <is>
          <t>In-Stock</t>
        </is>
      </c>
      <c r="H40" t="inlineStr">
        <is>
          <t>MADE TO ORDER</t>
        </is>
      </c>
      <c r="I40">
        <f>IMAGE("https://englanderline.com/wp-content/uploads/2021/03/Drum-Marble-and-Brass-Side-Table-Set-Of-2-A-600x600.jpg")</f>
        <v/>
      </c>
    </row>
    <row r="41">
      <c r="A41" s="1" t="n">
        <v>39</v>
      </c>
      <c r="B41" t="inlineStr">
        <is>
          <t xml:space="preserve">
Silvio Nest Side Table</t>
        </is>
      </c>
      <c r="C41" t="inlineStr">
        <is>
          <t>£395.00</t>
        </is>
      </c>
      <c r="D41" t="inlineStr">
        <is>
          <t>Dark Brown Side Table, luxury living room furniture, luxury side table, square side table, Wooden Side Table</t>
        </is>
      </c>
      <c r="E41" t="inlineStr">
        <is>
          <t>Wonderfully carved, polished, and designed Silvio Nest Table with a traditional look and contemporary twist, perfectly adds to the styling and that beautiful natural hardwood effect could be seen in the form of dark rich wooden veins which is a treat for the eyes.</t>
        </is>
      </c>
      <c r="F41" t="inlineStr">
        <is>
          <t xml:space="preserve">Dimensions: Width 46 cm, Depth 34 cm, Height 60 cm
Product Type: Silvio Nest Table
Product Code: EL2102
Material: Natural Solid Wood Kiln Dried, Natural Veneer Inlay.
Carving: Full handmade carving
Polishing: Full handmade polishing, polishing options are available.
Color: Brown
Delivery Time: 12-14 Weeks
</t>
        </is>
      </c>
      <c r="G41" t="inlineStr">
        <is>
          <t>In-Stock</t>
        </is>
      </c>
      <c r="H41" t="inlineStr">
        <is>
          <t>MADE TO ORDER</t>
        </is>
      </c>
      <c r="I41">
        <f>IMAGE("https://englanderline.com/wp-content/uploads/2017/11/Silvio-Nest-Side-Table-A-600x600.jpg")</f>
        <v/>
      </c>
    </row>
    <row r="42">
      <c r="A42" s="1" t="n">
        <v>40</v>
      </c>
      <c r="B42" t="inlineStr">
        <is>
          <t xml:space="preserve">
Alansky Side Table</t>
        </is>
      </c>
      <c r="C42" t="inlineStr">
        <is>
          <t>£2,100.00</t>
        </is>
      </c>
      <c r="D42" t="inlineStr">
        <is>
          <t>black and gold side table, contemporary side tables for living room uk, luxury living room furniture, luxury side table, round side table uk</t>
        </is>
      </c>
      <c r="E42" t="inlineStr">
        <is>
          <t>Complement your interior space with an attractive and valuable side table like Alansky. The table has round black top, and its gold plated legs form an amazing diamond lattice pattern. It rests on a geometric diamond shaped gold base.</t>
        </is>
      </c>
      <c r="F42" t="inlineStr">
        <is>
          <t xml:space="preserve">Dimensions: Width 50 cm, Depth 50 cm, Height 60 cm
Product Type: Alansky Side Table
Product Code: EL2842
Material: Natural Solid Wood Kiln Dried, Natural Veneer Inlay, Stainless Steel.
Carving: Full handmade carving
Polishing: Full handmade polishing, polishing options are available.
Color: Black
Delivery Time: 12-14 Weeks
</t>
        </is>
      </c>
      <c r="G42" t="inlineStr">
        <is>
          <t>In-Stock</t>
        </is>
      </c>
      <c r="H42" t="inlineStr">
        <is>
          <t>MADE TO ORDER</t>
        </is>
      </c>
      <c r="I42">
        <f>IMAGE("https://englanderline.com/wp-content/uploads/2019/07/Alansky-Side-Table-A-600x600.jpg")</f>
        <v/>
      </c>
    </row>
    <row r="43">
      <c r="A43" s="1" t="n">
        <v>41</v>
      </c>
      <c r="B43" t="inlineStr">
        <is>
          <t xml:space="preserve">
Gael Oval Dark Wood Side Table with Shelf</t>
        </is>
      </c>
      <c r="C43" t="inlineStr">
        <is>
          <t>£670.00</t>
        </is>
      </c>
      <c r="D43" t="inlineStr">
        <is>
          <t>Dark Brown Side Table, luxury living room furniture, luxury side table, small dark wood side table, unusual side table, Wooden Side Table</t>
        </is>
      </c>
      <c r="E43" t="inlineStr">
        <is>
          <t>The side table collection of Englanderline.com has a unique range of items. We craft every item with our bespoke crafting skills. Our designer’s hand carves these side accessories for adding a decorative style. All the side table designs are unique and have unmatchable quality. We prefer using the best quality hardwood for making these perfections.</t>
        </is>
      </c>
      <c r="F43" t="inlineStr">
        <is>
          <t xml:space="preserve">Dimensions: Width 60 cm, Depth 48 cm, Height 76 cm
Product Type: Gael Side Table
Product Code: EL2509
Material: Natural Solid Wood Kiln Dried, Natural Veneer Inlay.
Carving: Full handmade carving
Polishing: Full handmade polishing, polishing options are available.
Color: Brown
Delivery Time: 12-14 Weeks
</t>
        </is>
      </c>
      <c r="G43" t="inlineStr">
        <is>
          <t>In-Stock</t>
        </is>
      </c>
      <c r="H43" t="inlineStr">
        <is>
          <t>MADE TO ORDER</t>
        </is>
      </c>
      <c r="I43">
        <f>IMAGE("https://englanderline.com/wp-content/uploads/2018/02/Gael-Oval-Dark-Wood-Side-Table-with-Shelf-A-600x600.jpg")</f>
        <v/>
      </c>
    </row>
    <row r="44">
      <c r="A44" s="1" t="n">
        <v>42</v>
      </c>
      <c r="B44" t="inlineStr">
        <is>
          <t xml:space="preserve">
Finn Side Table</t>
        </is>
      </c>
      <c r="C44" t="inlineStr">
        <is>
          <t>£1,350.00</t>
        </is>
      </c>
      <c r="D44" t="inlineStr">
        <is>
          <t>Dark Brown Side Table, luxury side table, round side table uk, unusual side table, Wooden Side Table</t>
        </is>
      </c>
      <c r="E44" t="inlineStr"/>
      <c r="F44" t="inlineStr">
        <is>
          <t xml:space="preserve">Dimensions: Width 65 cm, Depth 65 cm, Height 70 cm
Product Type: Finn Side Table
Product Code: EL2425
Material: Natural Solid Wood Kiln Dried, Natural Veneer Inlay.
Carving: Full handmade carving
Polishing: Full handmade polishing, polishing options are available.
Color: Brown
Delivery Time: 12-14 Weeks
</t>
        </is>
      </c>
      <c r="G44" t="inlineStr">
        <is>
          <t>In-Stock</t>
        </is>
      </c>
      <c r="H44" t="inlineStr">
        <is>
          <t>MADE TO ORDER</t>
        </is>
      </c>
      <c r="I44">
        <f>IMAGE("https://englanderline.com/wp-content/uploads/2017/11/Finn-Side-Table-A-600x600.jpg")</f>
        <v/>
      </c>
    </row>
    <row r="45">
      <c r="A45" s="1" t="n">
        <v>43</v>
      </c>
      <c r="B45" t="inlineStr">
        <is>
          <t xml:space="preserve">
Allegra Square Wood and Glass Side Table</t>
        </is>
      </c>
      <c r="C45" t="inlineStr">
        <is>
          <t>£535.00</t>
        </is>
      </c>
      <c r="D45" t="inlineStr">
        <is>
          <t>glass side table uk, luxury living room furniture, luxury side table, square side table, Wooden Side Table</t>
        </is>
      </c>
      <c r="E45" t="inlineStr">
        <is>
          <t>The bestseller from ‘Englanderline’ is here. This Silver Bedside Table or lamp table or coffee table is available in great finishes and you can go for this simple yet functional side table to increase the aesthetic appeal of your dwelling space.</t>
        </is>
      </c>
      <c r="F45" t="inlineStr">
        <is>
          <t xml:space="preserve">Dimensions: Width 65 cm, Depth 65 cm, Height 44 cm
Product Type: Allegra Side Table
Product Code: EL2401
Material: Natural Solid Wood Kiln Dried, Glass.
Carving: Full handmade carving
Polishing: Full handmade polishing, polishing options are available.
Color: Brown
Delivery Time: 12-14 Weeks
</t>
        </is>
      </c>
      <c r="G45" t="inlineStr">
        <is>
          <t>In-Stock</t>
        </is>
      </c>
      <c r="H45" t="inlineStr">
        <is>
          <t>MADE TO ORDER</t>
        </is>
      </c>
      <c r="I45">
        <f>IMAGE("https://englanderline.com/wp-content/uploads/2017/11/Allegra-Square-Wood-And-Glass-Side-Table-A-600x600.jpg")</f>
        <v/>
      </c>
    </row>
    <row r="46">
      <c r="A46" s="1" t="n">
        <v>44</v>
      </c>
      <c r="B46" t="inlineStr">
        <is>
          <t xml:space="preserve">
Marshal Rectangular Side Table with Shelf</t>
        </is>
      </c>
      <c r="C46" t="inlineStr">
        <is>
          <t>£570.00</t>
        </is>
      </c>
      <c r="D46" t="inlineStr">
        <is>
          <t>black and gold side table, luxury living room furniture, luxury side table, small dark wood side table, Wooden Side Table</t>
        </is>
      </c>
      <c r="E46" t="inlineStr">
        <is>
          <t>Marshal dark side table has a traditional design, which will add a touch of value to any given setting, due to its eye catching details. The table has a rectangular top, surrounded with gold. It has a rectangular base, which can also serve as an under shelf. It also has four round legs.</t>
        </is>
      </c>
      <c r="F46" t="inlineStr">
        <is>
          <t xml:space="preserve">Dimensions: Width 68 cm, Depth 48 cm, Height 65 cm
Product Type: Marshal Side Table
Product Code: EL2519
Material: Natural Solid Wood Kiln Dried, Natural Veneer Inlay, Brass Inlay.
Carving: Full handmade carving
Polishing: Full handmade polishing, polishing options are available.
Color: Brass
Delivery Time: 7 – 10 Days
</t>
        </is>
      </c>
      <c r="G46" t="inlineStr">
        <is>
          <t>In-Stock</t>
        </is>
      </c>
      <c r="H46" t="inlineStr">
        <is>
          <t>1 in stock</t>
        </is>
      </c>
      <c r="I46">
        <f>IMAGE("https://englanderline.com/wp-content/uploads/2018/02/Marshal-Rectangular-Side-Table-with-Shelf-A-600x600.jpg")</f>
        <v/>
      </c>
    </row>
    <row r="47">
      <c r="A47" s="1" t="n">
        <v>45</v>
      </c>
      <c r="B47" t="inlineStr">
        <is>
          <t xml:space="preserve">
Remington Side Table</t>
        </is>
      </c>
      <c r="C47" t="inlineStr">
        <is>
          <t>£670.00</t>
        </is>
      </c>
      <c r="D47" t="inlineStr">
        <is>
          <t>Circular Side Table, Dark Brown Side Table, gold side table uk, luxury living room furniture, side table with shelf, Wooden Side Table</t>
        </is>
      </c>
      <c r="E47" t="inlineStr">
        <is>
          <t>Remington dark brown side table is an elegantly designed piece of furniture that will add a touch of value to your living space. The table has a circular top, surrounded with gold. It has a circular under shelf. It has an X shaped base with brass.</t>
        </is>
      </c>
      <c r="F47" t="inlineStr">
        <is>
          <t xml:space="preserve">Product Type: Remington Side Table
Product Code: EL2518
Material: Natural Solid Wood Kiln Dried, Natural Veneer Inlay, Stainless Steel.
Carving: Full handmade carving
Polishing: Full handmade polishing, polishing options are available.
Color: Brown
Delivery Time: 7 – 10 Days
None: Size
</t>
        </is>
      </c>
      <c r="G47" t="inlineStr">
        <is>
          <t>In-Stock</t>
        </is>
      </c>
      <c r="H47" t="inlineStr">
        <is>
          <t>4 in stock</t>
        </is>
      </c>
      <c r="I47">
        <f>IMAGE("https://englanderline.com/wp-content/uploads/2018/02/Remington-Side-Table-A-600x600.jpg")</f>
        <v/>
      </c>
    </row>
    <row r="48">
      <c r="A48" s="1" t="n">
        <v>46</v>
      </c>
      <c r="B48" t="inlineStr">
        <is>
          <t xml:space="preserve">
Malte Round Wooden with Gold Frame Side Table</t>
        </is>
      </c>
      <c r="C48" t="inlineStr">
        <is>
          <t>£935.00</t>
        </is>
      </c>
      <c r="D48" t="inlineStr">
        <is>
          <t>black and gold side table, black furniture living room, black side table uk, Circular Side Table, luxury living room furniture, luxury side table, Wooden Side Table</t>
        </is>
      </c>
      <c r="E48" t="inlineStr">
        <is>
          <t>With the Malte side table, you can make a strong statement regarding your rich sense of style and class. This round side table is a perfect work of elegance and promises chrome detailing and a super smooth silhouette.</t>
        </is>
      </c>
      <c r="F48" t="inlineStr">
        <is>
          <t xml:space="preserve">Dimensions: Width 70 cm, Depth 70 cm, Height 72 cm
Product Type: Malte Side Table
Product Code: EL2504
Material: Natural Solid Wood Kiln Dried, Natural Veneer Inlay, Brass Inlay.
Carving: Full handmade carving
Polishing: Full handmade polishing, polishing options are available.
Color: Brass
Delivery Time: 12-14 Weeks
</t>
        </is>
      </c>
      <c r="G48" t="inlineStr">
        <is>
          <t>In-Stock</t>
        </is>
      </c>
      <c r="H48" t="inlineStr">
        <is>
          <t>MADE TO ORDER</t>
        </is>
      </c>
      <c r="I48">
        <f>IMAGE("https://englanderline.com/wp-content/uploads/2017/11/Malte-Round-Wooden-with-Gold-Frame-Side-Table-A-600x600.jpg")</f>
        <v/>
      </c>
    </row>
    <row r="49">
      <c r="A49" s="1" t="n">
        <v>47</v>
      </c>
      <c r="B49" t="inlineStr">
        <is>
          <t xml:space="preserve">
Allegra Square Glass Side Table with Wooden Legs</t>
        </is>
      </c>
      <c r="C49" t="inlineStr">
        <is>
          <t>£570.00</t>
        </is>
      </c>
      <c r="D49" t="inlineStr">
        <is>
          <t>glass side table uk, luxury living room furniture, luxury side table, square side table, Wooden Side Table</t>
        </is>
      </c>
      <c r="E49" t="inlineStr">
        <is>
          <t>Beautiful furniture accessories are here for enhancing your home’s décor. We design these beauty enhancers with our professional hands. Our tall lamp tables are one from our decorative accessories. These are beautiful furniture pieces with proper height and stylish look. It offers a Lamp tall table appealing look to the dwelling space it is designed for.</t>
        </is>
      </c>
      <c r="F49" t="inlineStr">
        <is>
          <t xml:space="preserve">Dimensions: Width 43 cm, Depth 43 cm, Height 101 cm
Product Type: Allegra Lamp Tall Table
Product Code: EL2301
Material: Natural Solid Wood Kiln Dried, Glass.
Carving: Full handmade carving
Polishing: Full handmade polishing, polishing options are available.
Color: Brown
Delivery Time: 12-14 Weeks
</t>
        </is>
      </c>
      <c r="G49" t="inlineStr">
        <is>
          <t>In-Stock</t>
        </is>
      </c>
      <c r="H49" t="inlineStr">
        <is>
          <t>MADE TO ORDER</t>
        </is>
      </c>
      <c r="I49">
        <f>IMAGE("https://englanderline.com/wp-content/uploads/2017/11/Allegra-Square-Glass-Side-Table-with-Wooden-Legs-A-600x600.jpg")</f>
        <v/>
      </c>
    </row>
    <row r="50">
      <c r="A50" s="1" t="n">
        <v>48</v>
      </c>
      <c r="B50" t="inlineStr">
        <is>
          <t xml:space="preserve">
Marco Square Black Side Table UK with Shelf</t>
        </is>
      </c>
      <c r="C50" t="inlineStr">
        <is>
          <t>£680.00</t>
        </is>
      </c>
      <c r="D50" t="inlineStr">
        <is>
          <t>black furniture living room, black side table uk, luxury living room furniture, luxury side table, side table with shelf, Wooden Side Table</t>
        </is>
      </c>
      <c r="E50" t="inlineStr">
        <is>
          <t>This distinctive piece is sophisticatedly designed to add a touch of value to your interior space. Marco black side table has a rectangular top, and a rectangular under shelf, which allows you extra space. It has attractive saber legs, which give the table its attractive curves.</t>
        </is>
      </c>
      <c r="F50" t="inlineStr">
        <is>
          <t xml:space="preserve">Dimensions: Width 66 cm, Depth 46 cm, Height 55 cm
Product Type: Marco Side Table
Product Code: EL2512
Material: Natural Solid Wood Kiln Dried, Natural Veneer Inlay.
Carving: Full handmade carving
Polishing: Full handmade polishing, polishing options are available.
Color: Brown
Delivery Time: 12-14 Weeks
</t>
        </is>
      </c>
      <c r="G50" t="inlineStr">
        <is>
          <t>In-Stock</t>
        </is>
      </c>
      <c r="H50" t="inlineStr">
        <is>
          <t>MADE TO ORDER</t>
        </is>
      </c>
      <c r="I50">
        <f>IMAGE("https://englanderline.com/wp-content/uploads/2018/02/Marco-Square-Black-Side-Table-UK-with-Shelf-A-600x600.jpg")</f>
        <v/>
      </c>
    </row>
    <row r="51">
      <c r="A51" s="1" t="n">
        <v>49</v>
      </c>
      <c r="B51" t="inlineStr">
        <is>
          <t xml:space="preserve">
Cruz Wooden Black Round Side Table</t>
        </is>
      </c>
      <c r="C51" t="inlineStr">
        <is>
          <t>£640.00</t>
        </is>
      </c>
      <c r="D51" t="inlineStr">
        <is>
          <t>black furniture living room, luxury living room furniture, luxury side table, round side table uk, unusual side table, Wooden Side Table</t>
        </is>
      </c>
      <c r="E51" t="inlineStr">
        <is>
          <t>Cruz black side table is sophisticatedly designed to add a touch of value to your living space. This attractive and traditional table has a smooth circular top. It has attractive robust legs and elegant x-shaped stretcher.</t>
        </is>
      </c>
      <c r="F51" t="inlineStr">
        <is>
          <t xml:space="preserve">Dimensions: Width 62 cm, Depth 62 cm, Height 64 cm
Product Type: Cruz Side Table
Product Code: EL2520
Material: Natural Solid Wood Kiln Dried, Natural Veneer Inlay.
Carving: Full handmade carving
Polishing: Full handmade polishing, polishing options are available.
Color: Brown
Delivery Time: 12-14 Weeks
</t>
        </is>
      </c>
      <c r="G51" t="inlineStr">
        <is>
          <t>In-Stock</t>
        </is>
      </c>
      <c r="H51" t="inlineStr">
        <is>
          <t>MADE TO ORDER</t>
        </is>
      </c>
      <c r="I51">
        <f>IMAGE("https://englanderline.com/wp-content/uploads/2018/02/Cruz-Wooden-Black-Round-Side-Table-A-600x600.jpg")</f>
        <v/>
      </c>
    </row>
    <row r="52">
      <c r="A52" s="1" t="n">
        <v>50</v>
      </c>
      <c r="B52" t="inlineStr">
        <is>
          <t xml:space="preserve">
Pyramid Square Small Modern Side Table</t>
        </is>
      </c>
      <c r="C52" t="inlineStr">
        <is>
          <t>£420.00</t>
        </is>
      </c>
      <c r="D52" t="inlineStr">
        <is>
          <t>black furniture living room, black side table uk, luxury living room furniture, luxury side table, small dark wood side table, Wooden Side Table</t>
        </is>
      </c>
      <c r="E52" t="inlineStr">
        <is>
          <t>Pyramid side table has a traditionally elegant design, which will add a distinguished touch of value and elegance to your interior space. This valuable piece has a rectangular smooth top. It has a distinctive zigzag base, resting on a square base.</t>
        </is>
      </c>
      <c r="F52" t="inlineStr">
        <is>
          <t xml:space="preserve">Dimensions: Width 70 cm, Depth 45 cm, Height 52 cm
Product Type: Pyramid Side Table
Product Code: EL2511
Material: Natural Solid Wood Kiln Dried, Natural Veneer Inlay.
Carving: Full handmade carving
Polishing: Full handmade polishing, polishing options are available.
Color: Brown
Delivery Time: 12-14 Weeks
</t>
        </is>
      </c>
      <c r="G52" t="inlineStr">
        <is>
          <t>In-Stock</t>
        </is>
      </c>
      <c r="H52" t="inlineStr">
        <is>
          <t>MADE TO ORDER</t>
        </is>
      </c>
      <c r="I52">
        <f>IMAGE("https://englanderline.com/wp-content/uploads/2018/02/Pyramid-Square-Small-Modern-Side-Table-A-600x600.jpg")</f>
        <v/>
      </c>
    </row>
    <row r="53">
      <c r="A53" s="1" t="n">
        <v>51</v>
      </c>
      <c r="B53" t="inlineStr">
        <is>
          <t xml:space="preserve">
Aquiline Side Table</t>
        </is>
      </c>
      <c r="C53" t="inlineStr">
        <is>
          <t>£415.00</t>
        </is>
      </c>
      <c r="D53" t="inlineStr">
        <is>
          <t>Circular Side Table, luxury living room furniture, luxury side table, unusual side table, Wooden Side Table</t>
        </is>
      </c>
      <c r="E53" t="inlineStr">
        <is>
          <t>We here at Englander Line produce the best of furniture in the bespoke category for our esteemed clients who love to have grand furniture pieces for the living space.</t>
        </is>
      </c>
      <c r="F53" t="inlineStr">
        <is>
          <t xml:space="preserve">Dimensions: Width 58 cm, Depth 58 cm, Height 61 cm
Product Type: Aquiline Side Table
Product Code: EL2402
Material: Natural Solid Wood Kiln Dried, Natural Veneer Inlay.
Carving: Full handmade carving
Polishing: Full handmade polishing, polishing options are available.
Color: Brown
Delivery Time: 7 – 10 Days
</t>
        </is>
      </c>
      <c r="G53" t="inlineStr">
        <is>
          <t>In-Stock</t>
        </is>
      </c>
      <c r="H53" t="inlineStr">
        <is>
          <t>2 in stock</t>
        </is>
      </c>
      <c r="I53">
        <f>IMAGE("https://englanderline.com/wp-content/uploads/2017/11/Aquiline-Side-Table-A-600x600.jpg")</f>
        <v/>
      </c>
    </row>
    <row r="54">
      <c r="A54" s="1" t="n">
        <v>52</v>
      </c>
      <c r="B54" t="inlineStr">
        <is>
          <t xml:space="preserve">
Arledge Round Side Table with 3 Lath Legs</t>
        </is>
      </c>
      <c r="C54" t="inlineStr">
        <is>
          <t>£415.00</t>
        </is>
      </c>
      <c r="D54" t="inlineStr">
        <is>
          <t>black furniture living room, black side table uk, luxury living room furniture, luxury side table, round side table uk, Wooden Side Table</t>
        </is>
      </c>
      <c r="E54" t="inlineStr">
        <is>
          <t>This Arledge modern round side table is a perfect example of ‘retro-style’ furniture that is conceived and executed in natural hardwood by our highly experienced and deft craftsmen.</t>
        </is>
      </c>
      <c r="F54" t="inlineStr">
        <is>
          <t xml:space="preserve">Dimensions: Width 45 cm, Depth 45 cm, Height 50 cm
Product Type: Arledge Side Table
Product Code: EL2403
Material: Natural Solid Wood Kiln Dried, Natural Veneer Inlay.
Carving: Full handmade carving
Polishing: Full handmade polishing, polishing options are available.
Color: Brown
Delivery Time: 7 – 10 Days
</t>
        </is>
      </c>
      <c r="G54" t="inlineStr">
        <is>
          <t>In-Stock</t>
        </is>
      </c>
      <c r="H54" t="inlineStr">
        <is>
          <t>2 in stock</t>
        </is>
      </c>
      <c r="I54">
        <f>IMAGE("https://englanderline.com/wp-content/uploads/2017/11/Arledge-Round-Side-Table-with-3-Lath-Legs-A-600x600.jpg")</f>
        <v/>
      </c>
    </row>
    <row r="55">
      <c r="A55" s="1" t="n">
        <v>53</v>
      </c>
      <c r="B55" t="inlineStr">
        <is>
          <t xml:space="preserve">
V Borma Round Dark Brown and Gold Cylinder Side Table</t>
        </is>
      </c>
      <c r="C55" t="inlineStr">
        <is>
          <t>£365.00</t>
        </is>
      </c>
      <c r="D55" t="inlineStr">
        <is>
          <t>contemporary side tables for living room uk, Dark Brown Side Table, gold side table uk, luxury living room furniture, round side table uk, unusual side table, Wooden Side Table</t>
        </is>
      </c>
      <c r="E55" t="inlineStr">
        <is>
          <t>V Borma side table is an outstanding piece, with a round unique design. It has a dark brown rectangular top crafted into a V that is gold plated on the sides. The top is resting on a borma round cylinder gold base. The details of the table are too attractive.</t>
        </is>
      </c>
      <c r="F55" t="inlineStr">
        <is>
          <t xml:space="preserve">Dimensions: Width 51 cm, Depth 33 cm, Height 63 cm
Product Type: V Borma Side Table
Product Code: EL6122
Material: Natural Solid Wood Kiln Dried, Natural Veneer Inlay.
Carving: Full handmade carving
Polishing: Full handmade polishing, polishing options are available.
Delivery Time: 7 – 10 Days
None: Color
</t>
        </is>
      </c>
      <c r="G55" t="inlineStr">
        <is>
          <t>In-Stock</t>
        </is>
      </c>
      <c r="H55" t="inlineStr">
        <is>
          <t>2 in stock</t>
        </is>
      </c>
      <c r="I55">
        <f>IMAGE("https://englanderline.com/wp-content/uploads/2019/07/V-Borma-Round-Dark-Brown-and-Gold-Cylinder-Side-Table-A-600x600.jpg")</f>
        <v/>
      </c>
    </row>
    <row r="56">
      <c r="A56" s="1" t="n">
        <v>54</v>
      </c>
      <c r="B56" t="inlineStr">
        <is>
          <t xml:space="preserve">
Sasha Wooden Side Table</t>
        </is>
      </c>
      <c r="C56" t="inlineStr">
        <is>
          <t>£465.00 - £675.00</t>
        </is>
      </c>
      <c r="D56" t="inlineStr">
        <is>
          <t>glass side table uk, gold side table uk, luxury living room furniture, luxury side table, Wooden Side Table</t>
        </is>
      </c>
      <c r="E56" t="inlineStr">
        <is>
          <t>Freshen up your living space with Sasha table. This piece is alluringly crafted to add a touch of style thanks to its slim and sleek design. It has a tempered glass top, surrounded with gold. For an added touch of value, it is supported with its unique golden curved legs.</t>
        </is>
      </c>
      <c r="F56" t="inlineStr">
        <is>
          <t xml:space="preserve">Dimensions: Width 45 cm, Depth 45 cm, Height 65 cm
Product Type: Sasha Side Table
Product Code: EL6012
Material: Natural Solid Wood Kiln Dried, Natural Veneer Inlay.
Carving: Full handmade carving
Polishing: Full handmade polishing, polishing options are available.
Color: Black
Delivery Time: 7 – 10 Days
None: Top Material
</t>
        </is>
      </c>
      <c r="G56" t="inlineStr">
        <is>
          <t>In-Stock</t>
        </is>
      </c>
      <c r="H56" t="inlineStr">
        <is>
          <t>1 in stock</t>
        </is>
      </c>
      <c r="I56">
        <f>IMAGE("https://englanderline.com/wp-content/uploads/2019/07/Sasha-Wooden-Gold-with-Glass-Top-Side-Table-A-600x600.jpg")</f>
        <v/>
      </c>
    </row>
    <row r="57">
      <c r="A57" s="1" t="n">
        <v>55</v>
      </c>
      <c r="B57" t="inlineStr">
        <is>
          <t xml:space="preserve">
Bastian Circular Black Curved Side Table</t>
        </is>
      </c>
      <c r="C57" t="inlineStr">
        <is>
          <t>£565.00</t>
        </is>
      </c>
      <c r="D57" t="inlineStr">
        <is>
          <t>black furniture living room, black side table uk, Circular Side Table, curved leg side table, luxury living room furniture, Wooden Side Table</t>
        </is>
      </c>
      <c r="E57" t="inlineStr">
        <is>
          <t>This round bedside table which is flawlessly created by English craftsmanship enhances the decor of your home interiors in an interesting manner as the solid ‘Penguin Foot’ shaped legs and the conjoined circular pedestal is a much more than a side support for your sofa or bed.</t>
        </is>
      </c>
      <c r="F57" t="inlineStr">
        <is>
          <t xml:space="preserve">Dimensions: Width 65 cm, Depth 65 cm, Height 69 cm
Product Type: Bastian Side Table
Product Code: EL2505
Material: Natural Solid Wood Kiln Dried, Natural Veneer Inlay, Brass Inlay.
Carving: Full handmade carving
Polishing: Full handmade polishing, polishing options are available.
Color: Black
Delivery Time: 7 – 10 Days
</t>
        </is>
      </c>
      <c r="G57" t="inlineStr">
        <is>
          <t>In-Stock</t>
        </is>
      </c>
      <c r="H57" t="inlineStr">
        <is>
          <t>1 in stock</t>
        </is>
      </c>
      <c r="I57">
        <f>IMAGE("https://englanderline.com/wp-content/uploads/2017/11/Bastian-Circular-Black-Curved-Side-Table-A-600x600.jpg")</f>
        <v/>
      </c>
    </row>
    <row r="58">
      <c r="A58" s="1" t="n">
        <v>56</v>
      </c>
      <c r="B58" t="inlineStr">
        <is>
          <t xml:space="preserve">
Damian Wood Square Side Table with Brass</t>
        </is>
      </c>
      <c r="C58" t="inlineStr">
        <is>
          <t>£455.00</t>
        </is>
      </c>
      <c r="D58" t="inlineStr">
        <is>
          <t>black and gold side table, luxury living room furniture, luxury side table, small dark wood side table, unusual side table, Wooden Side Table</t>
        </is>
      </c>
      <c r="E58" t="inlineStr">
        <is>
          <t>Damian’s dark brown side table is a valuable and practical piece that will stand out at your home. It has a square top and a square under the shelf, for extra space. It has brass on its legs for an eye-catching and sophisticated look.</t>
        </is>
      </c>
      <c r="F58" t="inlineStr">
        <is>
          <t xml:space="preserve">Dimensions: Width 56 cm, Depth 56 cm, Height 62 cm
Product Type: Damian Side Table
Product Code: EL2508
Material: Natural Solid Wood Kiln Dried, Natural Veneer Inlay, Brass.
Carving: Full handmade carving
Polishing: Full handmade polishing, polishing options are available.
Color: Brass
Delivery Time: 7 – 10 Days
</t>
        </is>
      </c>
      <c r="G58" t="inlineStr">
        <is>
          <t>In-Stock</t>
        </is>
      </c>
      <c r="H58" t="inlineStr">
        <is>
          <t>4 in stock</t>
        </is>
      </c>
      <c r="I58">
        <f>IMAGE("https://englanderline.com/wp-content/uploads/2018/02/Damian-Wood-Square-Side-Table-with-Brass-A-600x600.jpg")</f>
        <v/>
      </c>
    </row>
    <row r="59">
      <c r="A59" s="1" t="n">
        <v>57</v>
      </c>
      <c r="B59" t="inlineStr">
        <is>
          <t xml:space="preserve">
Claremont Z Shaped Side Table</t>
        </is>
      </c>
      <c r="C59" t="inlineStr">
        <is>
          <t>£465.00 - £800.00</t>
        </is>
      </c>
      <c r="D59" t="inlineStr">
        <is>
          <t>contemporary side tables for living room uk, curved leg side table, Gray Side Tables, grey side table uk, luxury side table, Oak Side Tables, Z Shaped Side Table</t>
        </is>
      </c>
      <c r="E59" t="inlineStr">
        <is>
          <t>Neatly stacked or artfully displayed, this particular square Z-shaped side table becomes an instant eye-catcher. This design original is eloquently executed in a modern design that includes a contrasting bottom shelf.</t>
        </is>
      </c>
      <c r="F59" t="inlineStr">
        <is>
          <t xml:space="preserve">Dimensions: Width 45 cm, Depth 45 cm, Height 57 cm
Product Type: Claremont Z Shaped Side Table
Product Code: EL7225
Material: Natural Solid Wood Kiln Dried, Natural Veneer Inlay.
Carving: Full handmade carving
Polishing: Full handmade polishing, polishing options are available.
Delivery Time: 7 – 10 Days
None: Color
</t>
        </is>
      </c>
      <c r="G59" t="inlineStr">
        <is>
          <t>In-Stock</t>
        </is>
      </c>
      <c r="H59" t="inlineStr">
        <is>
          <t>2 in stock</t>
        </is>
      </c>
      <c r="I59">
        <f>IMAGE("https://englanderline.com/wp-content/uploads/2022/06/Claremont-Z-Shaped-Side-Table-Off-White-D-600x600.jpg")</f>
        <v/>
      </c>
    </row>
    <row r="60">
      <c r="A60" s="1" t="n">
        <v>58</v>
      </c>
      <c r="B60" t="inlineStr">
        <is>
          <t xml:space="preserve">
Amari Round Small Wooden Side Table</t>
        </is>
      </c>
      <c r="C60" t="inlineStr">
        <is>
          <t>£550.00</t>
        </is>
      </c>
      <c r="D60" t="inlineStr">
        <is>
          <t>luxury living room furniture, round side table uk, small dark wood side table, unusual side table, Wooden Side Table</t>
        </is>
      </c>
      <c r="E60" t="inlineStr">
        <is>
          <t>Amari side table has a traditional and elegant design that will add a touch of value to your home, and elevate its style. It has a circular smooth black top, a uniquely crafted circular shaft and a circular base.</t>
        </is>
      </c>
      <c r="F60" t="inlineStr">
        <is>
          <t xml:space="preserve">Dimensions: Width 48 cm, Depth 48 cm, Height 54 cm
Product Type: Amari Side Table
Product Code: EL2515
Material: Natural Solid Wood Kiln Dried, Natural Veneer Inlay.
Carving: Full handmade carving
Polishing: Full handmade polishing, polishing options are available.
Color: Brown
Delivery Time: 12-14 Weeks
</t>
        </is>
      </c>
      <c r="G60" t="inlineStr">
        <is>
          <t>In-Stock</t>
        </is>
      </c>
      <c r="H60" t="inlineStr">
        <is>
          <t>MADE TO ORDER</t>
        </is>
      </c>
      <c r="I60">
        <f>IMAGE("https://englanderline.com/wp-content/uploads/2018/02/Amari-Round-Small-Wooden-Side-Table-A-600x600.jpg")</f>
        <v/>
      </c>
    </row>
    <row r="61">
      <c r="A61" s="1" t="n">
        <v>59</v>
      </c>
      <c r="B61" t="inlineStr">
        <is>
          <t xml:space="preserve">
Trio Square Wooden End Table with Brass Inlay</t>
        </is>
      </c>
      <c r="C61" t="inlineStr">
        <is>
          <t>£625.00</t>
        </is>
      </c>
      <c r="D61" t="inlineStr">
        <is>
          <t>luxury living room furniture, luxury side table, small dark wood side table, unusual side table, Wooden Side Table</t>
        </is>
      </c>
      <c r="E61" t="inlineStr">
        <is>
          <t>Trio wooden side table is a uniquely designed piece; it has a square top with brass inlay, which will add a touch of value to your setting. It has triangular sides, which create that sophisticated look.</t>
        </is>
      </c>
      <c r="F61" t="inlineStr">
        <is>
          <t xml:space="preserve">Dimensions: Width 60 cm, Depth 60 cm, Height 45 cm
Product Type: Trio End Table
Product Code: EL6018
Material: Natural Solid Wood Kiln Dried, Natural Veneer Inlay, Brass Inlay.
Carving: Full handmade carving
Polishing: Full handmade polishing, polishing options are available.
Color: Black
Delivery Time: 12-14 Weeks
</t>
        </is>
      </c>
      <c r="G61" t="inlineStr">
        <is>
          <t>In-Stock</t>
        </is>
      </c>
      <c r="H61" t="inlineStr">
        <is>
          <t>MADE TO ORDER</t>
        </is>
      </c>
      <c r="I61">
        <f>IMAGE("https://englanderline.com/wp-content/uploads/2019/07/Trio-Square-Wooden-End-Table-with-Brass-Inlay-A-600x600.jpg")</f>
        <v/>
      </c>
    </row>
    <row r="62">
      <c r="A62" s="1" t="n">
        <v>60</v>
      </c>
      <c r="B62" t="inlineStr">
        <is>
          <t xml:space="preserve">
Scena Square Small Dark Wood Side Table</t>
        </is>
      </c>
      <c r="C62" t="inlineStr">
        <is>
          <t>£325.00</t>
        </is>
      </c>
      <c r="D62" t="inlineStr">
        <is>
          <t>Dark Brown Side Table, luxury living room furniture, luxury side table, small dark wood side table, unusual side table</t>
        </is>
      </c>
      <c r="E62" t="inlineStr">
        <is>
          <t>This eye catching piece of furniture has a few beautiful details that can stand out in any given setting: dark brown Scena side table has a smooth square top, a square base and a square column as well. This elegant piece is designed for those who value traditional styles.</t>
        </is>
      </c>
      <c r="F62" t="inlineStr">
        <is>
          <t xml:space="preserve">Dimensions: Width 50 cm, Depth 50 cm, Height 50 cm
Product Type: Scena Side Table
Product Code: EL2507
Material: Natural Solid Wood Kiln Dried, Natural Veneer Inlay, Stainless Steel.
Carving: Full handmade carving
Polishing: Full handmade polishing, polishing options are available.
Color: Brown
Delivery Time: 12-14 Weeks
</t>
        </is>
      </c>
      <c r="G62" t="inlineStr">
        <is>
          <t>In-Stock</t>
        </is>
      </c>
      <c r="H62" t="inlineStr">
        <is>
          <t>MADE TO ORDER</t>
        </is>
      </c>
      <c r="I62">
        <f>IMAGE("https://englanderline.com/wp-content/uploads/2018/05/Scena-Square-Small-Dark-Wood-Side-Table-A-600x600.jpg")</f>
        <v/>
      </c>
    </row>
    <row r="63">
      <c r="A63" s="1" t="n">
        <v>61</v>
      </c>
      <c r="B63" t="inlineStr">
        <is>
          <t xml:space="preserve">
Hector Round Black Side Table with Brass Inlay</t>
        </is>
      </c>
      <c r="C63" t="inlineStr">
        <is>
          <t>£620.00</t>
        </is>
      </c>
      <c r="D63" t="inlineStr">
        <is>
          <t>black furniture living room, black side table uk, contemporary side tables for living room uk, luxury living room furniture, round side table uk, three legged side table, unusual side table</t>
        </is>
      </c>
      <c r="E63" t="inlineStr">
        <is>
          <t>Hector side table is full of amazing and stylish details. It has a circular top with brass, for a touch of value. It is supported with three legs with brass inlay and a y-shaped base. It combines dark brown and gold to create a harmonious look.</t>
        </is>
      </c>
      <c r="F63" t="inlineStr">
        <is>
          <t xml:space="preserve">Dimensions: Width 64 cm, Depth 64 cm, Height 64 cm
Product Type: Hector Side Table
Product Code: EL2517
Material: Natural Solid Wood Kiln Dried, Natural Veneer Inlay, Brass.
Carving: Full handmade carving
Polishing: Full handmade polishing, polishing options are available.
Color: Brass
Delivery Time: 12-14 Weeks
</t>
        </is>
      </c>
      <c r="G63" t="inlineStr">
        <is>
          <t>In-Stock</t>
        </is>
      </c>
      <c r="H63" t="inlineStr">
        <is>
          <t>MADE TO ORDER</t>
        </is>
      </c>
      <c r="I63">
        <f>IMAGE("https://englanderline.com/wp-content/uploads/2018/02/Hector-Round-Black-Side-Table-with-Brass-Inlay-A-600x600.jpg")</f>
        <v/>
      </c>
    </row>
    <row r="64">
      <c r="A64" s="1" t="n">
        <v>62</v>
      </c>
      <c r="B64" t="inlineStr">
        <is>
          <t xml:space="preserve">
Sally Round Dark Brown Gloss Side Table</t>
        </is>
      </c>
      <c r="C64" t="inlineStr">
        <is>
          <t>£1,120.00</t>
        </is>
      </c>
      <c r="D64" t="inlineStr">
        <is>
          <t>black furniture living room, black side table uk, contemporary side tables for living room uk, glass side table uk, luxury side table, round side table uk, unusual side table</t>
        </is>
      </c>
      <c r="E64" t="inlineStr">
        <is>
          <t>Own this artistically designed piece of art, and it will stand out in your living space. Sally is a circular dark brown side table. It has a circular top, and its curved legs are supported with a smooth circular base.</t>
        </is>
      </c>
      <c r="F64" t="inlineStr">
        <is>
          <t xml:space="preserve">Dimensions: Width 59 cm, Depth 59 cm, Height 73 cm
Product Type: Sally Side Table
Product Code: EL2514
Material: Natural Solid Wood Kiln Dried, Natural Veneer Inlay.
Carving: Full handmade carving
Polishing: Full handmade polishing, polishing options are available.
Color: Brown
Delivery Time: 12-14 Weeks
</t>
        </is>
      </c>
      <c r="G64" t="inlineStr">
        <is>
          <t>In-Stock</t>
        </is>
      </c>
      <c r="H64" t="inlineStr">
        <is>
          <t>MADE TO ORDER</t>
        </is>
      </c>
      <c r="I64">
        <f>IMAGE("https://englanderline.com/wp-content/uploads/2018/05/Sally-Round-Dark-Brown-Gloss-Side-Table-A-600x600.jpg")</f>
        <v/>
      </c>
    </row>
    <row r="65">
      <c r="A65" s="1" t="n">
        <v>63</v>
      </c>
      <c r="B65" t="inlineStr">
        <is>
          <t xml:space="preserve">
Bono Dark Brown and Cream Rectangular Side Table</t>
        </is>
      </c>
      <c r="C65" t="inlineStr">
        <is>
          <t>£400.00 - £555.00</t>
        </is>
      </c>
      <c r="D65" t="inlineStr">
        <is>
          <t>contemporary side tables for living room uk, cream side table, Dark Brown Side Table, luxury side table, rectangular side table, Wooden Side Table</t>
        </is>
      </c>
      <c r="E65" t="inlineStr">
        <is>
          <t>Bono side table is a futuristic piece of art, which suits those who are into modern style. It is smoothly designed as one single arched piece. It is rectangular and it has an under shelf for extra space. The dark brown and cream colour contrast is alluring.</t>
        </is>
      </c>
      <c r="F65" t="inlineStr">
        <is>
          <t xml:space="preserve">Dimensions: Width 60 cm, Depth 51 cm, Height 60 cm
Product Type: Bono Side Table
Product Code: EL3035
Material: Natural Solid Wood Kiln Dried, Natural Veneer Inlay.
Carving: Full handmade carving
Polishing: Full handmade polishing, polishing options are available.
Delivery Time: 7 – 10 Days
None: Color
</t>
        </is>
      </c>
      <c r="G65" t="inlineStr">
        <is>
          <t>In-Stock</t>
        </is>
      </c>
      <c r="H65" t="inlineStr">
        <is>
          <t>2 in stock (can be backordered)</t>
        </is>
      </c>
      <c r="I65">
        <f>IMAGE("https://englanderline.com/wp-content/uploads/2019/10/Bono-Dark-Brown-and-Cream-Rectangular-Side-Table-A-600x600.jpg")</f>
        <v/>
      </c>
    </row>
    <row r="66">
      <c r="A66" s="1" t="n">
        <v>64</v>
      </c>
      <c r="B66" t="inlineStr">
        <is>
          <t xml:space="preserve">
Scarlet Wood and Stainless Steel Side Table</t>
        </is>
      </c>
      <c r="C66" t="inlineStr">
        <is>
          <t>£485.00</t>
        </is>
      </c>
      <c r="D66" t="inlineStr">
        <is>
          <t>contemporary side tables for living room uk, Dark Brown Side Table, gold side table uk, round side table uk, unusual side table, Wooden Side Table</t>
        </is>
      </c>
      <c r="E66" t="inlineStr">
        <is>
          <t>Scarlet wood and stainless steel table is a valuable piece of furniture, which will add a touch of style to your living space. It has the ever beautiful combination of dark brown and gold colours. It has a circular top, supported with one shaft, and down swept legs for extra bit of indulgence.</t>
        </is>
      </c>
      <c r="F66" t="inlineStr">
        <is>
          <t xml:space="preserve">Dimensions: Width 45 cm, Depth 45 cm, Height 60 cm
Product Type: Scarlet Side Table
Product Code: EL6011
Material: Natural Solid Wood Kiln Dried, Natural Veneer Inlay, Stainless Steel.
Carving: Full handmade carving
Polishing: Full handmade polishing, polishing options are available.
Color: Brown
Delivery Time: 7 – 10 Days
</t>
        </is>
      </c>
      <c r="G66" t="inlineStr">
        <is>
          <t>In-Stock</t>
        </is>
      </c>
      <c r="H66" t="inlineStr">
        <is>
          <t>4 in stock</t>
        </is>
      </c>
      <c r="I66">
        <f>IMAGE("https://englanderline.com/wp-content/uploads/2019/07/Scarlet-Wood-and-Stainless-Steel-Side-Table-A-600x600.jpg")</f>
        <v/>
      </c>
    </row>
    <row r="67">
      <c r="A67" s="1" t="n">
        <v>65</v>
      </c>
      <c r="B67" t="inlineStr">
        <is>
          <t xml:space="preserve">
Origami Side Table</t>
        </is>
      </c>
      <c r="C67" t="inlineStr">
        <is>
          <t>£600.00</t>
        </is>
      </c>
      <c r="D67" t="inlineStr">
        <is>
          <t>black and gold side table, black furniture living room, contemporary side tables for living room uk, gold side table uk, luxury living room furniture, luxury side table, unusual side table</t>
        </is>
      </c>
      <c r="E67" t="inlineStr">
        <is>
          <t>Origami side table is smartly designed and crafted, for those who are into unique styles. It has origami shaped hairpin legs and a square top. The table combines the two mesmerizing colours of black and gold.</t>
        </is>
      </c>
      <c r="F67" t="inlineStr">
        <is>
          <t xml:space="preserve">Dimensions: Width 55 cm, Depth 55 cm, Height 60 cm
Product Type: Origami Side Table
Product Code: EL6014
Material: Natural Solid Wood Kiln Dried, Natural Veneer Inlay.
Carving: Full handmade carving
Polishing: Full handmade polishing, polishing options are available.
Color: Black
Delivery Time: 7 – 10 Days
</t>
        </is>
      </c>
      <c r="G67" t="inlineStr">
        <is>
          <t>In-Stock</t>
        </is>
      </c>
      <c r="H67" t="inlineStr">
        <is>
          <t>4 in stock</t>
        </is>
      </c>
      <c r="I67">
        <f>IMAGE("https://englanderline.com/wp-content/uploads/2019/07/Origami-Side-Table-E-600x600.jpg")</f>
        <v/>
      </c>
    </row>
    <row r="68">
      <c r="A68" s="1" t="n">
        <v>66</v>
      </c>
      <c r="B68" t="inlineStr">
        <is>
          <t xml:space="preserve">
Olimpia Black and Gold Round Side Table</t>
        </is>
      </c>
      <c r="C68" t="inlineStr">
        <is>
          <t>£1,365.00</t>
        </is>
      </c>
      <c r="D68" t="inlineStr">
        <is>
          <t>black and gold side table, Circular Side Table, contemporary side tables for living room uk, gold side table uk, Gold Stainless Steel Legs, unusual side table</t>
        </is>
      </c>
      <c r="E68" t="inlineStr">
        <is>
          <t>Olimpia side table is a valuable piece of furniture that is designed to create a sophisticated look to your interior space. The table has a circular top surrounded with gold. It has a cylindrical shaped leg, attached to which other attractively designed cylinders varying in height.</t>
        </is>
      </c>
      <c r="F68" t="inlineStr">
        <is>
          <t xml:space="preserve">Dimensions: Width 45 cm, Depth 45 cm, Height 60 cm
Product Type: Olimpia Side Table
Product Code: EL6030
Material: Natural Solid Wood Kiln Dried, Natural Veneer Inlay.
Carving: Full handmade carving
Polishing: Full handmade polishing, polishing options are available.
Color: Black
Delivery Time: 12-14 Weeks
</t>
        </is>
      </c>
      <c r="G68" t="inlineStr">
        <is>
          <t>In-Stock</t>
        </is>
      </c>
      <c r="H68" t="inlineStr">
        <is>
          <t>MADE TO ORDER</t>
        </is>
      </c>
      <c r="I68">
        <f>IMAGE("https://englanderline.com/wp-content/uploads/2019/07/Olimpia-Black-and-Gold-Round-Side-Table-E-600x600.jpg")</f>
        <v/>
      </c>
    </row>
    <row r="69">
      <c r="A69" s="1" t="n">
        <v>67</v>
      </c>
      <c r="B69" t="inlineStr">
        <is>
          <t xml:space="preserve">
Parralel Side Table</t>
        </is>
      </c>
      <c r="C69" t="inlineStr">
        <is>
          <t>£1,780.00</t>
        </is>
      </c>
      <c r="D69" t="inlineStr">
        <is>
          <t>contemporary side tables for living room uk, Dark Brown Side Table, luxury living room furniture, luxury side table, unusual side table, Wooden Side Table</t>
        </is>
      </c>
      <c r="E69" t="inlineStr">
        <is>
          <t>Parralel side table is full of attractive details; it has a modern and unique design. The table has eye catching irregular dark brown and cream stripes. It is supported with a gold base for an added touch of value.</t>
        </is>
      </c>
      <c r="F69" t="inlineStr">
        <is>
          <t xml:space="preserve">Dimensions: Width 50 cm, Depth 40 cm, Height 53 cm
Product Type: Parralel Side Table
Product Code: EL6058
Material: Natural Solid Wood Kiln Dried, Natural Veneer Inlay.
Carving: Full handmade carving
Polishing: Full handmade polishing, polishing options are available.
Color: Brown
Delivery Time: 12-14 Weeks
</t>
        </is>
      </c>
      <c r="G69" t="inlineStr">
        <is>
          <t>In-Stock</t>
        </is>
      </c>
      <c r="H69" t="inlineStr">
        <is>
          <t>MADE TO ORDER</t>
        </is>
      </c>
      <c r="I69">
        <f>IMAGE("https://englanderline.com/wp-content/uploads/2019/07/Parralel-Side-Table-A-600x600.jpg")</f>
        <v/>
      </c>
    </row>
    <row r="70">
      <c r="A70" s="1" t="n">
        <v>68</v>
      </c>
      <c r="B70" t="inlineStr">
        <is>
          <t xml:space="preserve">
Mira Side Table</t>
        </is>
      </c>
      <c r="C70" t="inlineStr">
        <is>
          <t>£2,500.00</t>
        </is>
      </c>
      <c r="D70" t="inlineStr">
        <is>
          <t>brown side table, contemporary side tables for living room uk, luxury living room furniture, luxury side table, unusual side table, Wooden Side Table</t>
        </is>
      </c>
      <c r="E70" t="inlineStr">
        <is>
          <t>Mira side table is a marvelously designed piece, for those who are interested in unique styles. It is cube shaped with irregular cream and brown stripes. The table rests on a square gold base for a sophisticated touch.</t>
        </is>
      </c>
      <c r="F70" t="inlineStr">
        <is>
          <t xml:space="preserve">Dimensions: Width 50 cm, Depth 40 cm, Height 53 cm
Product Type: Mira Side Table
Product Code: EL6098
Material: Natural Solid Wood Kiln Dried, Natural Veneer Inlay.
Carving: Full handmade carving
Polishing: Full handmade polishing, polishing options are available.
Color: Brown
Delivery Time: 12-14 Weeks
</t>
        </is>
      </c>
      <c r="G70" t="inlineStr">
        <is>
          <t>In-Stock</t>
        </is>
      </c>
      <c r="H70" t="inlineStr">
        <is>
          <t>MADE TO ORDER</t>
        </is>
      </c>
      <c r="I70">
        <f>IMAGE("https://englanderline.com/wp-content/uploads/2019/07/Mira-Side-Table-A-600x600.jpg")</f>
        <v/>
      </c>
    </row>
    <row r="71">
      <c r="A71" s="1" t="n">
        <v>69</v>
      </c>
      <c r="B71" t="inlineStr">
        <is>
          <t xml:space="preserve">
Lewis Round Side Table with Glass Top</t>
        </is>
      </c>
      <c r="C71" t="inlineStr">
        <is>
          <t>£1,025.00</t>
        </is>
      </c>
      <c r="D71" t="inlineStr">
        <is>
          <t>contemporary side tables for living room uk, Dark Brown Side Table, glass side table uk, gold side table uk, luxury living room furniture, unusual side table</t>
        </is>
      </c>
      <c r="E71" t="inlineStr">
        <is>
          <t>Lewis side table has an exquisite design; it has a gold cylindrical base, to which a dark brown elliptical top is attached. This trendy table design will stand out in any setting.</t>
        </is>
      </c>
      <c r="F71" t="inlineStr">
        <is>
          <t xml:space="preserve">Dimensions: Width 55 cm, Depth 55 cm, Height 60 cm
Product Type: Lewis Side Table
Product Code: EL2840
Material: Natural Solid Wood Kiln Dried, Natural Veneer Inlay.
Carving: Full handmade carving
Polishing: Full handmade polishing, polishing options are available.
Color: Black
Delivery Time: 12-14 Weeks
</t>
        </is>
      </c>
      <c r="G71" t="inlineStr">
        <is>
          <t>In-Stock</t>
        </is>
      </c>
      <c r="H71" t="inlineStr">
        <is>
          <t>MADE TO ORDER</t>
        </is>
      </c>
      <c r="I71">
        <f>IMAGE("https://englanderline.com/wp-content/uploads/2019/07/Lewis-Round-Side-Table-with-Glass-Top-A-600x600.jpg")</f>
        <v/>
      </c>
    </row>
    <row r="72">
      <c r="A72" s="1" t="n">
        <v>70</v>
      </c>
      <c r="B72" t="inlineStr">
        <is>
          <t xml:space="preserve">
Lemis Side Table</t>
        </is>
      </c>
      <c r="C72" t="inlineStr">
        <is>
          <t>£760.00</t>
        </is>
      </c>
      <c r="D72" t="inlineStr">
        <is>
          <t>Circular Side Table, contemporary side tables for living room uk, Dark Brown Side Table, gold side table uk, luxury living room furniture, unusual side table</t>
        </is>
      </c>
      <c r="E72" t="inlineStr">
        <is>
          <t>Lemis is a dark brown and gold turned drum side table. It has a circular dark brown top, and gold body. It is designed and crafted to add a touch of beauty and elegance to your interior space.</t>
        </is>
      </c>
      <c r="F72" t="inlineStr">
        <is>
          <t xml:space="preserve">Dimensions: Width 55 cm, Depth 55 cm, Height 60 cm
Product Type: Lemis Side Table
Product Code: EL2839
Material: Natural Solid Wood Kiln Dried, Natural Veneer Inlay.
Carving: Full handmade carving
Polishing: Full handmade polishing, polishing options are available.
Color: Brown
Delivery Time: 12-14 Weeks
</t>
        </is>
      </c>
      <c r="G72" t="inlineStr">
        <is>
          <t>In-Stock</t>
        </is>
      </c>
      <c r="H72" t="inlineStr">
        <is>
          <t>MADE TO ORDER</t>
        </is>
      </c>
      <c r="I72">
        <f>IMAGE("https://englanderline.com/wp-content/uploads/2019/07/Lemis-Side-Table-A-600x600.jpg")</f>
        <v/>
      </c>
    </row>
    <row r="73">
      <c r="A73" s="1" t="n">
        <v>71</v>
      </c>
      <c r="B73" t="inlineStr">
        <is>
          <t xml:space="preserve">
Julia Wooden Round Side Table UK</t>
        </is>
      </c>
      <c r="C73" t="inlineStr">
        <is>
          <t>£1,795.00</t>
        </is>
      </c>
      <c r="D73" t="inlineStr">
        <is>
          <t>black and gold side table, black furniture living room, contemporary side tables for living room uk, luxury living room furniture, round side table uk, unusual side table, Wooden Side Table</t>
        </is>
      </c>
      <c r="E73" t="inlineStr">
        <is>
          <t>Add this artistic piece to your interior space and enjoy all its beautiful details. Julia side table has a circular black top, surrounded with gold, and brass in lay. The table has three interlocking black and gold legs.</t>
        </is>
      </c>
      <c r="F73" t="inlineStr">
        <is>
          <t xml:space="preserve">Dimensions: Width 45 cm, Depth 45 cm, Height 60 cm
Product Type: Julia Side Table
Product Code: EL6019
Material: Natural Solid Wood Kiln Dried, Natural Veneer Inlay, Brass.
Carving: Full handmade carving
Polishing: Full handmade polishing, polishing options are available.
Color: Black
Delivery Time: 12-14 Weeks
</t>
        </is>
      </c>
      <c r="G73" t="inlineStr">
        <is>
          <t>In-Stock</t>
        </is>
      </c>
      <c r="H73" t="inlineStr">
        <is>
          <t>MADE TO ORDER</t>
        </is>
      </c>
      <c r="I73">
        <f>IMAGE("https://englanderline.com/wp-content/uploads/2019/07/Julia-Wooden-Round-Side-Table-UK-G-600x600.jpg")</f>
        <v/>
      </c>
    </row>
    <row r="74">
      <c r="A74" s="1" t="n">
        <v>72</v>
      </c>
      <c r="B74" t="inlineStr">
        <is>
          <t xml:space="preserve">
Leila Side Table</t>
        </is>
      </c>
      <c r="C74" t="inlineStr">
        <is>
          <t>£870.00</t>
        </is>
      </c>
      <c r="D74" t="inlineStr">
        <is>
          <t>black and gold side table, contemporary side tables for living room uk, luxury living room furniture, luxury side table, unusual side table, Wooden Side Table</t>
        </is>
      </c>
      <c r="E74" t="inlineStr">
        <is>
          <t>Leila dark side table is a multifunctional and stylish piece of furniture; it consists of a box-shaped table with a smooth surface and an under shelf for extra space. The table is designed and crafted with four racks that could function as magazine holders.</t>
        </is>
      </c>
      <c r="F74" t="inlineStr">
        <is>
          <t xml:space="preserve">Dimensions: Width 78 cm, Depth 38 cm, Height 58 cm
Product Type: Leila Side Table
Product Code: EL6020
Material: Natural Solid Wood Kiln Dried, Natural Veneer Inlay.
Carving: Full handmade carving
Polishing: Full handmade polishing, polishing options are available.
Color: Black
Delivery Time: 12-14 Weeks
</t>
        </is>
      </c>
      <c r="G74" t="inlineStr">
        <is>
          <t>In-Stock</t>
        </is>
      </c>
      <c r="H74" t="inlineStr">
        <is>
          <t>MADE TO ORDER</t>
        </is>
      </c>
      <c r="I74">
        <f>IMAGE("https://englanderline.com/wp-content/uploads/2019/07/Leila-Side-Table-A-600x600.jpg")</f>
        <v/>
      </c>
    </row>
    <row r="75">
      <c r="A75" s="1" t="n">
        <v>73</v>
      </c>
      <c r="B75" t="inlineStr">
        <is>
          <t xml:space="preserve">
Globe Side Table</t>
        </is>
      </c>
      <c r="C75" t="inlineStr">
        <is>
          <t>£1,060.00</t>
        </is>
      </c>
      <c r="D75" t="inlineStr">
        <is>
          <t>black and gold side table, black furniture living room, Circular Side Table, contemporary side tables for living room uk, luxury living room furniture, luxury side table, unusual side table</t>
        </is>
      </c>
      <c r="E75" t="inlineStr">
        <is>
          <t>Globe black side table is a luxurious piece of art. It has a black circular top surrounded with gold, to add a touch of value to your home. The table is supported with black legs.</t>
        </is>
      </c>
      <c r="F75" t="inlineStr">
        <is>
          <t xml:space="preserve">Dimensions: Width 45 cm, Depth 45 cm, Height 60 cm
Product Type: Globe Side Table
Product Code: EL6016
Material: Natural Solid Wood Kiln Dried, Natural Veneer Inlay, Stainless Steel.
Carving: Full handmade carving
Polishing: Full handmade polishing, polishing options are available.
Color: Black
Delivery Time: 12-14 Weeks
</t>
        </is>
      </c>
      <c r="G75" t="inlineStr">
        <is>
          <t>In-Stock</t>
        </is>
      </c>
      <c r="H75" t="inlineStr">
        <is>
          <t>MADE TO ORDER</t>
        </is>
      </c>
      <c r="I75">
        <f>IMAGE("https://englanderline.com/wp-content/uploads/2019/07/Globe-Side-Table-A-600x600.jpg")</f>
        <v/>
      </c>
    </row>
    <row r="76">
      <c r="A76" s="1" t="n">
        <v>74</v>
      </c>
      <c r="B76" t="inlineStr">
        <is>
          <t xml:space="preserve">
Dome Side Table</t>
        </is>
      </c>
      <c r="C76" t="inlineStr">
        <is>
          <t>£1,040.00</t>
        </is>
      </c>
      <c r="D76" t="inlineStr">
        <is>
          <t>brown side table, contemporary side tables for living room uk, gold side table uk, luxury living room furniture, luxury side table, round side table uk, unusual side table</t>
        </is>
      </c>
      <c r="E76" t="inlineStr">
        <is>
          <t>Dome table has a distinguished style for those who are fond of modern interiors. It has a round unique brown base with a gold ring towards the top. It has a gold circular top attached to its base.</t>
        </is>
      </c>
      <c r="F76" t="inlineStr">
        <is>
          <t xml:space="preserve">Dimensions: Width 45 cm, Depth 45 cm, Height 60 cm
Product Type: Dome Side Table
Product Code: EL6126
Material: Natural Solid Wood Kiln Dried, Natural Veneer Inlay, Stainless Steel.
Carving: Full handmade carving
Polishing: Full handmade polishing, polishing options are available.
Color: Brass
Delivery Time: 12-14 Weeks
</t>
        </is>
      </c>
      <c r="G76" t="inlineStr">
        <is>
          <t>In-Stock</t>
        </is>
      </c>
      <c r="H76" t="inlineStr">
        <is>
          <t>MADE TO ORDER</t>
        </is>
      </c>
      <c r="I76">
        <f>IMAGE("https://englanderline.com/wp-content/uploads/2019/07/Dome-Side-Table-A-600x600.jpg")</f>
        <v/>
      </c>
    </row>
    <row r="77">
      <c r="A77" s="1" t="n">
        <v>75</v>
      </c>
      <c r="B77" t="inlineStr">
        <is>
          <t xml:space="preserve">
Borma Round Wood Side Table with Glass Top</t>
        </is>
      </c>
      <c r="C77" t="inlineStr">
        <is>
          <t>£775.00</t>
        </is>
      </c>
      <c r="D77" t="inlineStr">
        <is>
          <t>black and gold side table, contemporary side tables for living room uk, glass side table uk, luxury living room furniture, luxury side table, round side table uk, Wooden Side Table</t>
        </is>
      </c>
      <c r="E77" t="inlineStr">
        <is>
          <t>Borma side table is an outstanding piece, with a round unique design. It is smoothly crafted like a pot placed on a triangular base. The table is gold surrounded with a dark brown belt and a dark brown circular top. This piece will add a touch of value in any setting.</t>
        </is>
      </c>
      <c r="F77" t="inlineStr">
        <is>
          <t xml:space="preserve">Dimensions: Width 45 cm, Depth 45 cm, Height 55 cm
Product Type: Borma Side Table
Product Code: EL6121
Material: Natural Solid Wood Kiln Dried, Natural Veneer Inlay.
Carving: Full handmade carving
Polishing: Full handmade polishing, polishing options are available.
Color: Black
Delivery Time: 12-14 Weeks
</t>
        </is>
      </c>
      <c r="G77" t="inlineStr">
        <is>
          <t>In-Stock</t>
        </is>
      </c>
      <c r="H77" t="inlineStr">
        <is>
          <t>MADE TO ORDER</t>
        </is>
      </c>
      <c r="I77">
        <f>IMAGE("https://englanderline.com/wp-content/uploads/2019/07/Borma-Round-Wood-Side-Table-with-Glass-Top-A-600x600.jpg")</f>
        <v/>
      </c>
    </row>
    <row r="78">
      <c r="A78" s="1" t="n">
        <v>76</v>
      </c>
      <c r="B78" t="inlineStr">
        <is>
          <t xml:space="preserve">
Tree Square Wood Side Table with Stainless Steel</t>
        </is>
      </c>
      <c r="C78" t="inlineStr">
        <is>
          <t>£420.00 - £715.00</t>
        </is>
      </c>
      <c r="D78" t="inlineStr">
        <is>
          <t>contemporary side tables for living room uk, Dark Brown Side Table, luxury living room furniture, luxury side table, square side table, Wooden Side Table</t>
        </is>
      </c>
      <c r="E78" t="inlineStr">
        <is>
          <t>Tree mahogany side table is a highly exquisite piece, which will elevate your interior space. It is made of beech wood and beech pine wood, with mahogany wood veneering and stainless steel.</t>
        </is>
      </c>
      <c r="F78" t="inlineStr">
        <is>
          <t xml:space="preserve">Dimensions: Width 55 cm, Depth 55 cm, Height 60 cm
Product Type: Tree Side Table
Product Code: EL7164
Material: Natural Solid Wood Kiln Dried, Natural Veneer Inlay, Stainless Steel.
Carving: Full handmade carving
Polishing: Full handmade polishing, polishing options are available.
Delivery Time: 7 – 10 Days
None: Color
</t>
        </is>
      </c>
      <c r="G78" t="inlineStr">
        <is>
          <t>In-Stock</t>
        </is>
      </c>
      <c r="H78" t="inlineStr">
        <is>
          <t>2 in stock</t>
        </is>
      </c>
      <c r="I78">
        <f>IMAGE("https://englanderline.com/wp-content/uploads/2020/07/Tree-Square-Wood-Side-Table-with-Stainless-Steel-A-600x600.jpg")</f>
        <v/>
      </c>
    </row>
    <row r="79">
      <c r="A79" s="1" t="n">
        <v>77</v>
      </c>
      <c r="B79" t="inlineStr">
        <is>
          <t xml:space="preserve">
Verona Side Table</t>
        </is>
      </c>
      <c r="C79" t="inlineStr">
        <is>
          <t>£485.00 - £720.00</t>
        </is>
      </c>
      <c r="D79" t="inlineStr">
        <is>
          <t>Dark Brown Side Table, luxury living room furniture, luxury side table, unusual side table, Wooden Side Table</t>
        </is>
      </c>
      <c r="E79" t="inlineStr">
        <is>
          <t>This classy looking Verona Coffee Table finished in French wax polishing that distinctly brings out the natural veins of the wood makes it look absolutely marvelous and classic.</t>
        </is>
      </c>
      <c r="F79" t="inlineStr">
        <is>
          <t xml:space="preserve">Product Type: Verona Nest Side Table
Product Code: EL2101
Material: Natural Solid Wood Kiln Dried, Natural Veneer Inlay.
Carving: Full handmade carving
Polishing: Full handmade polishing, polishing options are available.
None: Color
None: Delivery Time
None: Size
</t>
        </is>
      </c>
      <c r="G79" t="inlineStr">
        <is>
          <t>In-Stock</t>
        </is>
      </c>
      <c r="H79" t="inlineStr">
        <is>
          <t>4 in stock</t>
        </is>
      </c>
      <c r="I79">
        <f>IMAGE("https://englanderline.com/wp-content/uploads/2022/04/Verona-Brown-Beech-Side-Table-600x600.jpg")</f>
        <v/>
      </c>
    </row>
    <row r="80">
      <c r="A80" s="1" t="n">
        <v>78</v>
      </c>
      <c r="B80" t="inlineStr">
        <is>
          <t xml:space="preserve">
Jett Round Black Beech Side Table</t>
        </is>
      </c>
      <c r="C80" t="inlineStr">
        <is>
          <t>£340.00</t>
        </is>
      </c>
      <c r="D80" t="inlineStr">
        <is>
          <t>black and gold side table, black furniture living room, black side table uk, contemporary side tables for living room uk, luxury living room furniture, round side table uk, Wooden Side Table</t>
        </is>
      </c>
      <c r="E80" t="inlineStr">
        <is>
          <t>This piece of furniture is designed and crafted for those who are looking to add a distinguished touch to their homes. Jett dark brown side table has a circular top resting on a gold shaft and a conical base.</t>
        </is>
      </c>
      <c r="F80" t="inlineStr">
        <is>
          <t xml:space="preserve">Dimensions: Width 55 cm, Depth 55 cm, Height 59 cm
Product Type: Jett Side Table
Product Code: EL2521
Material: Natural Solid Wood Kiln Dried, Natural Veneer Inlay, Brass Inlay.
Carving: Full handmade carving
Polishing: Full handmade polishing, polishing options are available.
Color: Black
Delivery Time: 7 – 10 Days
</t>
        </is>
      </c>
      <c r="G80" t="inlineStr">
        <is>
          <t>In-Stock</t>
        </is>
      </c>
      <c r="H80" t="inlineStr">
        <is>
          <t>6 in stock</t>
        </is>
      </c>
      <c r="I80">
        <f>IMAGE("https://englanderline.com/wp-content/uploads/2018/02/Jett-Round-Black-Beech-Side-Table-A-600x600.jpg")</f>
        <v/>
      </c>
    </row>
    <row r="81">
      <c r="A81" s="1" t="n">
        <v>79</v>
      </c>
      <c r="B81" t="inlineStr">
        <is>
          <t xml:space="preserve">
Andy Side Table</t>
        </is>
      </c>
      <c r="C81" t="inlineStr">
        <is>
          <t>£895.00</t>
        </is>
      </c>
      <c r="D81" t="inlineStr">
        <is>
          <t>black furniture living room, black side table uk, contemporary side tables for living room uk, luxury living room furniture, luxury side table</t>
        </is>
      </c>
      <c r="E81" t="inlineStr">
        <is>
          <t>Andy side table is a beautifully designed piece, with some exquisite details. It has a rectangular black top with brass inlay, supported with black legs. Andy side table will complement your interior space with its appealing design.</t>
        </is>
      </c>
      <c r="F81" t="inlineStr">
        <is>
          <t xml:space="preserve">Dimensions: Width 50 cm, Depth 45 cm, Height 60 cm
Product Type: Andy Side Table
Product Code: EL6015
Material: Natural Solid Wood Kiln Dried, Natural Veneer Inlay, Brass Inlay.
Carving: Full handmade carving
Polishing: Full handmade polishing, polishing options are available.
Color: Black
Delivery Time: 12-14 Weeks
</t>
        </is>
      </c>
      <c r="G81" t="inlineStr">
        <is>
          <t>In-Stock</t>
        </is>
      </c>
      <c r="H81" t="inlineStr">
        <is>
          <t>MADE TO ORDER</t>
        </is>
      </c>
      <c r="I81">
        <f>IMAGE("https://englanderline.com/wp-content/uploads/2019/07/Andy-Side-Table-A-600x600.jpg")</f>
        <v/>
      </c>
    </row>
    <row r="82">
      <c r="A82" s="1" t="n">
        <v>80</v>
      </c>
      <c r="B82" t="inlineStr">
        <is>
          <t xml:space="preserve">
Leeds Sofa</t>
        </is>
      </c>
      <c r="C82" t="inlineStr">
        <is>
          <t>£3,800.00</t>
        </is>
      </c>
      <c r="D82" t="inlineStr">
        <is>
          <t>Beige Sofa, contemporary sofa, Linen Sofa, Loveseats, modern sofas uk, upholstered sofas</t>
        </is>
      </c>
      <c r="E82" t="inlineStr">
        <is>
          <t>Live luxuriously on the Leeds sofa, a stunning three seater with velvet in a rich Beech Wood finish. This timeless design is ideal for a classic home.</t>
        </is>
      </c>
      <c r="F82" t="inlineStr">
        <is>
          <t xml:space="preserve">Dimensions: Width A 280 cm, Depth A 85 cm, Height 90 cm
Product Type: Leeds Sofa
Product Code: EL0044-S
Material: Natural Solid Wood Kiln Dried, Fabric Velvet.
Carving: Full handmade carving
Polishing: Full handmade polishing, polishing options are available.
Upholstery: Full handmade upholstered in linen as displayed, Fabric Options are available (in customize product section).
Color: Brown
Size: 3 Seater
Delivery Time: 12-14 Weeks
</t>
        </is>
      </c>
      <c r="G82" t="inlineStr">
        <is>
          <t>In-Stock</t>
        </is>
      </c>
      <c r="H82" t="inlineStr">
        <is>
          <t>MADE TO ORDER</t>
        </is>
      </c>
      <c r="I82">
        <f>IMAGE("https://englanderline.com/wp-content/uploads/2022/11/Leeds-Sofa-A-600x600.jpg")</f>
        <v/>
      </c>
    </row>
    <row r="83">
      <c r="A83" s="1" t="n">
        <v>81</v>
      </c>
      <c r="B83" t="inlineStr">
        <is>
          <t xml:space="preserve">
Edmund Upholstered Square Arm Chair with Wooden Legs</t>
        </is>
      </c>
      <c r="C83" t="inlineStr">
        <is>
          <t>£360.00 - £840.00</t>
        </is>
      </c>
      <c r="D83" t="inlineStr">
        <is>
          <t>Contemporary Armchair uk, Contemporary Living Room Chairs, Grey Armchair, Modern Settee, Upholstered Armchair</t>
        </is>
      </c>
      <c r="E83" t="inlineStr">
        <is>
          <t>Skilful artisans use of traditional and modern to hand-sculpt from massive beechwood and come up with this piece. Edmund is perfectly proportioned for enjoyable activities when reading or relaxing after a long day.</t>
        </is>
      </c>
      <c r="F83" t="inlineStr">
        <is>
          <t xml:space="preserve">Dimensions: Width 64 cm, Depth 67 cm, Height 90 cm
Product Type: Edmund Armchair
Product Code: EL0247
Material: Natural Solid Wood Kiln Dried, Fabric.
Carving: Full handmade carving
Polishing: Full handmade polishing, polishing options are available.
Upholstery: Full handmade upholstered in calico, Fabric Options are available (in customize product section).
Color: Black
Delivery Time: 7 – 10 Days
None: Fabric Color
</t>
        </is>
      </c>
      <c r="G83" t="inlineStr">
        <is>
          <t>In-Stock</t>
        </is>
      </c>
      <c r="H83" t="inlineStr">
        <is>
          <t>1 in stock</t>
        </is>
      </c>
      <c r="I83">
        <f>IMAGE("https://englanderline.com/wp-content/uploads/2017/11/Edmund-Upholstered-Square-Arm-Chair-with-Wooden-Legs-A-600x600.jpg")</f>
        <v/>
      </c>
    </row>
    <row r="84">
      <c r="A84" s="1" t="n">
        <v>82</v>
      </c>
      <c r="B84" t="inlineStr">
        <is>
          <t xml:space="preserve">
Eden Upholstered Square Chair with Arm Rest</t>
        </is>
      </c>
      <c r="C84" t="inlineStr">
        <is>
          <t>£715.00</t>
        </is>
      </c>
      <c r="D84" t="inlineStr">
        <is>
          <t>Comfy chair, Contemporary Armchair uk, Contemporary Living Room Chairs, Loveseats, Modern Settee, Upholstered Armchair</t>
        </is>
      </c>
      <c r="E84" t="inlineStr">
        <is>
          <t>With a cool retro and simple look, Eden is designed by expert craftsmen to be great for lounging in. Featuring soft cushioned seating and convenient backrest and armrests encased within a robust timber frame, this piece has been specifically designed with style, comfort and longevity.</t>
        </is>
      </c>
      <c r="F84" t="inlineStr">
        <is>
          <t xml:space="preserve">Dimensions: Width 74 cm, Depth 71 cm, Height 101 cm
Product Type: Eden Armchair
Product Code: EL0254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84" t="inlineStr">
        <is>
          <t>In-Stock</t>
        </is>
      </c>
      <c r="H84" t="inlineStr">
        <is>
          <t>1 in stock</t>
        </is>
      </c>
      <c r="I84">
        <f>IMAGE("https://englanderline.com/wp-content/uploads/2017/11/Eden-Upholstered-Square-Chair-with-Arm-Rest-A-600x600.jpg")</f>
        <v/>
      </c>
    </row>
    <row r="85">
      <c r="A85" s="1" t="n">
        <v>83</v>
      </c>
      <c r="B85" t="inlineStr">
        <is>
          <t xml:space="preserve">
Mars Upholstered Off White Armchair with Cushions</t>
        </is>
      </c>
      <c r="C85" t="inlineStr">
        <is>
          <t>£1,435.00</t>
        </is>
      </c>
      <c r="D85" t="inlineStr">
        <is>
          <t>Comfortable Armchairs, Comfy chair, Contemporary Armchair uk, Contemporary Living Room Chairs, Off white Armchair, Upholstered Armchair</t>
        </is>
      </c>
      <c r="E85" t="inlineStr">
        <is>
          <t>Mars armchair is a well-padded seat, which has the perfect details to make it too inviting. The plush seat is fully upholstered with plump cushions, to guarantee comfort and relaxation. The off-white armchair is supported with black legs, for an appealing contrast and everlasting elegance.</t>
        </is>
      </c>
      <c r="F85" t="inlineStr">
        <is>
          <t xml:space="preserve">Dimensions: Width 126 cm, Depth 100 cm, Height 85 cm
Product Type: Mars Armchair
Product Code: EL7108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85" t="inlineStr">
        <is>
          <t>In-Stock</t>
        </is>
      </c>
      <c r="H85" t="inlineStr">
        <is>
          <t>MADE TO ORDER</t>
        </is>
      </c>
      <c r="I85">
        <f>IMAGE("https://englanderline.com/wp-content/uploads/2020/07/Mars-Upholstered-Off-White-Armchair-with-Cushions-A-600x600.jpg")</f>
        <v/>
      </c>
    </row>
    <row r="86">
      <c r="A86" s="1" t="n">
        <v>84</v>
      </c>
      <c r="B86" t="inlineStr">
        <is>
          <t xml:space="preserve">
Portsmouth Sofa</t>
        </is>
      </c>
      <c r="C86" t="inlineStr">
        <is>
          <t>£2,800.00</t>
        </is>
      </c>
      <c r="D86" t="inlineStr">
        <is>
          <t>Beige Sofa, contemporary sofa, Linen Sofa, Loveseats, modern sofas uk, upholstered sofas</t>
        </is>
      </c>
      <c r="E86" t="inlineStr">
        <is>
          <t>The Portsmouth is a spacious two-seater sofa. With a stylish silhouette and modern shape, the versatile Portsmouth makes a bold statement in any living room. Crafted with soft foam and wooden legs, the sofa has a unique look that adds texture and style to your home.</t>
        </is>
      </c>
      <c r="F86" t="inlineStr">
        <is>
          <t xml:space="preserve">Dimensions: Width A 245 cm, Depth A 85 cm, Height 96 cm
Product Type: Portsmouth Sofa
Product Code: EL0045-S
Material: Natural Solid Wood Kiln Dried, Fabric.
Carving: Full handmade carving
Polishing: Full handmade polishing, polishing options are available.
Upholstery: Full handmade upholstered in linen as displayed, Fabric Options are available (in customize product section).
Color: Brass
Size: 2 Seater
Delivery Time: 12-14 Weeks
</t>
        </is>
      </c>
      <c r="G86" t="inlineStr">
        <is>
          <t>In-Stock</t>
        </is>
      </c>
      <c r="H86" t="inlineStr">
        <is>
          <t>MADE TO ORDER</t>
        </is>
      </c>
      <c r="I86">
        <f>IMAGE("https://englanderline.com/wp-content/uploads/2022/11/Portsmouth-Sofa-A-600x600.jpg")</f>
        <v/>
      </c>
    </row>
    <row r="87">
      <c r="A87" s="1" t="n">
        <v>85</v>
      </c>
      <c r="B87" t="inlineStr">
        <is>
          <t xml:space="preserve">
Halley Small 3 Seater Sofa</t>
        </is>
      </c>
      <c r="C87" t="inlineStr">
        <is>
          <t>£2,290.00 - £3,435.00</t>
        </is>
      </c>
      <c r="D87" t="inlineStr">
        <is>
          <t>Brown Dining Tables, contemporary dining table, Round Dining Tables, wooden dining table</t>
        </is>
      </c>
      <c r="E87" t="inlineStr"/>
      <c r="F87" t="inlineStr">
        <is>
          <t xml:space="preserve">Product Type: Halley Small 3 Seater Sofa
Product Code: EL0041-S
Material: Natural Solid Wood Kiln Dried, Fabric.
Carving: Full handmade carving.
Polishing: Full handmade polishing, polishing options are available.
Delivery Time: 12-14 Weeks
None: Color
None: Choose Size
</t>
        </is>
      </c>
      <c r="G87" t="inlineStr">
        <is>
          <t>In-Stock</t>
        </is>
      </c>
      <c r="H87" t="inlineStr">
        <is>
          <t>MADE TO ORDER</t>
        </is>
      </c>
      <c r="I87">
        <f>IMAGE("https://englanderline.com/wp-content/uploads/2022/06/Halley-Small-3-Seater-Sofa-A-600x600.jpg")</f>
        <v/>
      </c>
    </row>
    <row r="88">
      <c r="A88" s="1" t="n">
        <v>86</v>
      </c>
      <c r="B88" t="inlineStr">
        <is>
          <t xml:space="preserve">
Alessa Curved Grey Sofa with Gold Legs</t>
        </is>
      </c>
      <c r="C88" t="inlineStr">
        <is>
          <t>£2,625.00 - £3,935.00</t>
        </is>
      </c>
      <c r="D88" t="inlineStr">
        <is>
          <t>Brown Dining Tables, contemporary dining table, Round Dining Tables, wooden dining table</t>
        </is>
      </c>
      <c r="E88" t="inlineStr"/>
      <c r="F88" t="inlineStr">
        <is>
          <t xml:space="preserve">Product Type: Alessa Curved Grey Sofa with Gold Legs
Product Code: EL0040-S
Material: Natural Solid Wood Kiln Dried, Fabric.
Carving: Full handmade carving.
Polishing: Full handmade polishing, polishing options are available.
Color: Gray
Delivery Time: 12-14 Weeks
None: Choose Size
</t>
        </is>
      </c>
      <c r="G88" t="inlineStr">
        <is>
          <t>In-Stock</t>
        </is>
      </c>
      <c r="H88" t="inlineStr">
        <is>
          <t>MADE TO ORDER</t>
        </is>
      </c>
      <c r="I88">
        <f>IMAGE("https://englanderline.com/wp-content/uploads/2022/06/Alessa-Curved-Grey-Sofa-with-Gold-Legs-A-600x600.jpg")</f>
        <v/>
      </c>
    </row>
    <row r="89">
      <c r="A89" s="1" t="n">
        <v>87</v>
      </c>
      <c r="B89" t="inlineStr">
        <is>
          <t xml:space="preserve">
Windsor Upholstered Patterned Armchair</t>
        </is>
      </c>
      <c r="C89" t="inlineStr">
        <is>
          <t>£2,820.00</t>
        </is>
      </c>
      <c r="D89" t="inlineStr">
        <is>
          <t>Comfortable Armchairs, Contemporary Armchair uk, Contemporary Living Room Chairs, Gold Armchair, Upholstered Armchair</t>
        </is>
      </c>
      <c r="E89" t="inlineStr">
        <is>
          <t>opt for an inviting feel and look, Windsor armchair is beautifully sculpted by expert craftsmen to look perfect in any décor, ranging from lounges to bedrooms for its luxurious look and high backrest.</t>
        </is>
      </c>
      <c r="F89" t="inlineStr">
        <is>
          <t xml:space="preserve">Dimensions: Width 75 cm, Depth 82 cm, Height 92 cm
Product Type: Windsor Armchair
Product Code: EL0212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89" t="inlineStr">
        <is>
          <t>In-Stock</t>
        </is>
      </c>
      <c r="H89" t="inlineStr">
        <is>
          <t>MADE TO ORDER</t>
        </is>
      </c>
      <c r="I89">
        <f>IMAGE("https://englanderline.com/wp-content/uploads/2017/11/Windsor-Upholstered-Patterned-Armchair-A-600x600.jpg")</f>
        <v/>
      </c>
    </row>
    <row r="90">
      <c r="A90" s="1" t="n">
        <v>88</v>
      </c>
      <c r="B90" t="inlineStr">
        <is>
          <t xml:space="preserve">
Carman Beige Three Seater Sofa</t>
        </is>
      </c>
      <c r="C90" t="inlineStr">
        <is>
          <t>£2,290.00 - £3,435.00</t>
        </is>
      </c>
      <c r="D90" t="inlineStr">
        <is>
          <t>Brown Dining Tables, contemporary dining table, Round Dining Tables, wooden dining table</t>
        </is>
      </c>
      <c r="E90" t="inlineStr"/>
      <c r="F90" t="inlineStr">
        <is>
          <t xml:space="preserve">Product Type: Carman Beige Three Seater Sofa
Product Code: EL0037-S
Material: Natural Solid Wood Kiln Dried, Fabric.
Carving: Full handmade carving.
Polishing: Full handmade polishing, polishing options are available.
Color: Beige
Delivery Time: 12-14 Weeks
None: Choose Size
</t>
        </is>
      </c>
      <c r="G90" t="inlineStr">
        <is>
          <t>In-Stock</t>
        </is>
      </c>
      <c r="H90" t="inlineStr">
        <is>
          <t>MADE TO ORDER</t>
        </is>
      </c>
      <c r="I90">
        <f>IMAGE("https://englanderline.com/wp-content/uploads/2022/06/Carmen-Beige-Three-Seater-Sofa-A-600x600.jpg")</f>
        <v/>
      </c>
    </row>
    <row r="91">
      <c r="A91" s="1" t="n">
        <v>89</v>
      </c>
      <c r="B91" t="inlineStr">
        <is>
          <t xml:space="preserve">
Alessandro Upholstered Single Seat Armchair with Black Wood Base</t>
        </is>
      </c>
      <c r="C91" t="inlineStr">
        <is>
          <t>£1,365.00</t>
        </is>
      </c>
      <c r="D91" t="inlineStr">
        <is>
          <t>Beige Armchair, Comfortable Armchairs, Contemporary Armchair uk, Modern Settee, Upholstered Armchair</t>
        </is>
      </c>
      <c r="E91" t="inlineStr">
        <is>
          <t>Being completely sculpted by expert craftsmen, this perfectly upholstered armchair balances both of contemporary style and impressive comfort. With its simplicity in design, Alessandro would look sumptuous in your space.</t>
        </is>
      </c>
      <c r="F91" t="inlineStr">
        <is>
          <t xml:space="preserve">Dimensions: Width 76 cm, Depth 74 cm, Height 94 cm
Product Type: Alessandro Armchair
Product Code: EL0251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91" t="inlineStr">
        <is>
          <t>In-Stock</t>
        </is>
      </c>
      <c r="H91" t="inlineStr">
        <is>
          <t>MADE TO ORDER</t>
        </is>
      </c>
      <c r="I91">
        <f>IMAGE("https://englanderline.com/wp-content/uploads/2017/11/Alessandro-Upholstered-Single-Seat-Armchair-with-Black-Wood-Base-A-600x600.jpg")</f>
        <v/>
      </c>
    </row>
    <row r="92">
      <c r="A92" s="1" t="n">
        <v>90</v>
      </c>
      <c r="B92" t="inlineStr">
        <is>
          <t xml:space="preserve">
Grace 2 Seater Sofa Curved Back</t>
        </is>
      </c>
      <c r="C92" t="inlineStr">
        <is>
          <t>£2,290.00 - £3,435.00</t>
        </is>
      </c>
      <c r="D92" t="inlineStr">
        <is>
          <t>Brown Dining Tables, contemporary dining table, Round Dining Tables, wooden dining table</t>
        </is>
      </c>
      <c r="E92" t="inlineStr"/>
      <c r="F92" t="inlineStr">
        <is>
          <t xml:space="preserve">Product Type: Grace 2 Seater Sofa Curved Back
Product Code: EL0039-S
Material: Natural Solid Wood Kiln Dried, Fabric.
Carving: Full handmade carving.
Polishing: Full handmade polishing, polishing options are available.
Delivery Time: 12-14 Weeks
None: Color
None: Choose Size
</t>
        </is>
      </c>
      <c r="G92" t="inlineStr">
        <is>
          <t>In-Stock</t>
        </is>
      </c>
      <c r="H92" t="inlineStr">
        <is>
          <t>MADE TO ORDER</t>
        </is>
      </c>
      <c r="I92">
        <f>IMAGE("https://englanderline.com/wp-content/uploads/2022/06/Grace-2-Seater-Sofa-Curved-Back-A-600x600.jpg")</f>
        <v/>
      </c>
    </row>
    <row r="93">
      <c r="A93" s="1" t="n">
        <v>91</v>
      </c>
      <c r="B93" t="inlineStr">
        <is>
          <t xml:space="preserve">
Zelle Upholstered Curved Armchair with Cross Legs</t>
        </is>
      </c>
      <c r="C93" t="inlineStr">
        <is>
          <t>£1,350.00</t>
        </is>
      </c>
      <c r="D93" t="inlineStr">
        <is>
          <t>Comfortable Armchairs, Contemporary Armchair uk, Modern Settee, Stylish Armchairs, Upholstered Armchair, Velvet Armchair</t>
        </is>
      </c>
      <c r="E93" t="inlineStr">
        <is>
          <t>If your living space is styled with classism, Zelle Armchair will look great in either your bedroom or hallway. Its quality foam cushion and curved backrest offer a splendid foundation and then a maximum comfort. The design of this chair is padded in a choice of modern neutrals accented with supportive beechwood legs and base for long-lasting luxury.</t>
        </is>
      </c>
      <c r="F93" t="inlineStr">
        <is>
          <t xml:space="preserve">Dimensions: Width 70 cm, Depth 71 cm, Height 86 cm
Product Type: Zelle Armchair
Product Code: EL6003
Material: Natural Solid Wood Kiln Dried, Fabric.
Carving: Full handmade carving
Polishing: Full handmade polishing, polishing options are available.
Upholstery: Full handmade upholstered in calico, Fabric Options are available (in customize product section).
Color: Beige
Delivery Time: 7 – 10 Days
None: Fabric Color
</t>
        </is>
      </c>
      <c r="G93" t="inlineStr">
        <is>
          <t>In-Stock</t>
        </is>
      </c>
      <c r="H93" t="inlineStr">
        <is>
          <t>MADE TO ORDER</t>
        </is>
      </c>
      <c r="I93">
        <f>IMAGE("https://englanderline.com/wp-content/uploads/2019/07/Zelle-Upholstered-Curved-Armchair-With-Cross-Legs-A-600x600.jpg")</f>
        <v/>
      </c>
    </row>
    <row r="94">
      <c r="A94" s="1" t="n">
        <v>92</v>
      </c>
      <c r="B94" t="inlineStr">
        <is>
          <t xml:space="preserve">
Metis 3 Seater with Wood Base Sofa</t>
        </is>
      </c>
      <c r="C94" t="inlineStr">
        <is>
          <t>£1,955.00 - £2,940.00</t>
        </is>
      </c>
      <c r="D94" t="inlineStr">
        <is>
          <t>Brown Dining Tables, contemporary dining table, Round Dining Tables, wooden dining table</t>
        </is>
      </c>
      <c r="E94" t="inlineStr"/>
      <c r="F94" t="inlineStr">
        <is>
          <t xml:space="preserve">Product Type: Metis 3 Seater with Wood Base Sofa
Product Code: EL0038-S
Material: Natural Solid Wood Kiln Dried, Fabric.
Carving: Full handmade carving.
Polishing: Full handmade polishing, polishing options are available.
Delivery Time: 12-14 Weeks
None: Color
None: Choose Size
</t>
        </is>
      </c>
      <c r="G94" t="inlineStr">
        <is>
          <t>In-Stock</t>
        </is>
      </c>
      <c r="H94" t="inlineStr">
        <is>
          <t>MADE TO ORDER</t>
        </is>
      </c>
      <c r="I94">
        <f>IMAGE("https://englanderline.com/wp-content/uploads/2022/06/Metis-3-Seater-with-Wood-Base-Sofa-A-600x600.jpg")</f>
        <v/>
      </c>
    </row>
    <row r="95">
      <c r="A95" s="1" t="n">
        <v>93</v>
      </c>
      <c r="B95" t="inlineStr">
        <is>
          <t xml:space="preserve">
Azalea Large 2 Seater Grey Fabric Sofa</t>
        </is>
      </c>
      <c r="C95" t="inlineStr">
        <is>
          <t>£1,955.00 - £2,940.00</t>
        </is>
      </c>
      <c r="D95" t="inlineStr">
        <is>
          <t>Brown Dining Tables, contemporary dining table, Round Dining Tables, wooden dining table</t>
        </is>
      </c>
      <c r="E95" t="inlineStr"/>
      <c r="F95" t="inlineStr">
        <is>
          <t xml:space="preserve">Product Type: Azalea Large 2 Seater Grey Fabric Sofa
Product Code: EL0036-S
Material: Natural Solid Wood Kiln Dried, Fabric.
Carving: Full handmade carving.
Polishing: Full handmade polishing, polishing options are available.
Color: Gray
Delivery Time: 12-14 Weeks
None: Choose Size
</t>
        </is>
      </c>
      <c r="G95" t="inlineStr">
        <is>
          <t>In-Stock</t>
        </is>
      </c>
      <c r="H95" t="inlineStr">
        <is>
          <t>MADE TO ORDER</t>
        </is>
      </c>
      <c r="I95">
        <f>IMAGE("https://englanderline.com/wp-content/uploads/2022/06/Azalea-Large-2-Seater-Grey-Fabric-Sofa-A-600x600.jpg")</f>
        <v/>
      </c>
    </row>
    <row r="96">
      <c r="A96" s="1" t="n">
        <v>94</v>
      </c>
      <c r="B96" t="inlineStr">
        <is>
          <t xml:space="preserve">
Lana Beige 3 Seater Fabric Sofa</t>
        </is>
      </c>
      <c r="C96" t="inlineStr">
        <is>
          <t>£2,625.00 - £3,935.00</t>
        </is>
      </c>
      <c r="D96" t="inlineStr">
        <is>
          <t>Brown Dining Tables, contemporary dining table, Round Dining Tables, wooden dining table</t>
        </is>
      </c>
      <c r="E96" t="inlineStr"/>
      <c r="F96" t="inlineStr">
        <is>
          <t xml:space="preserve">Product Type: Lana Beige 3 Seater Fabric Sofa
Product Code: EL0035-S
Material: Natural Solid Wood Kiln Dried, Fabric.
Carving: Full handmade carving.
Polishing: Full handmade polishing, polishing options are available.
Color: Beige
Delivery Time: 12-14 Weeks
None: Choose Size
</t>
        </is>
      </c>
      <c r="G96" t="inlineStr">
        <is>
          <t>In-Stock</t>
        </is>
      </c>
      <c r="H96" t="inlineStr">
        <is>
          <t>MADE TO ORDER</t>
        </is>
      </c>
      <c r="I96">
        <f>IMAGE("https://englanderline.com/wp-content/uploads/2022/06/Lana-Beige-3-Seater-Fabric-Sofa-A-600x600.jpg")</f>
        <v/>
      </c>
    </row>
    <row r="97">
      <c r="A97" s="1" t="n">
        <v>95</v>
      </c>
      <c r="B97" t="inlineStr">
        <is>
          <t xml:space="preserve">
Barletta Vintage Tufted Light Grey Velvet Sofa</t>
        </is>
      </c>
      <c r="C97" t="inlineStr">
        <is>
          <t>£2,625.00 - £3,935.00</t>
        </is>
      </c>
      <c r="D97" t="inlineStr">
        <is>
          <t>Brown Dining Tables, contemporary dining table, Round Dining Tables, wooden dining table</t>
        </is>
      </c>
      <c r="E97" t="inlineStr"/>
      <c r="F97" t="inlineStr">
        <is>
          <t xml:space="preserve">Product Type: Barletta Vintage Tufted Light Grey Velvet Sofa
Product Code: EL0034-S
Material: Natural Solid Wood Kiln Dried, Fabric.
Carving: Full handmade carving.
Polishing: Full handmade polishing, polishing options are available.
Color: Light Gray
Delivery Time: 12-14 Weeks
None: Choose Size
</t>
        </is>
      </c>
      <c r="G97" t="inlineStr">
        <is>
          <t>In-Stock</t>
        </is>
      </c>
      <c r="H97" t="inlineStr">
        <is>
          <t>MADE TO ORDER</t>
        </is>
      </c>
      <c r="I97">
        <f>IMAGE("https://englanderline.com/wp-content/uploads/2022/06/Barletta-Vintage-Tufted-Light-Grey-Velvet-Sofa-A-600x600.jpg")</f>
        <v/>
      </c>
    </row>
    <row r="98">
      <c r="A98" s="1" t="n">
        <v>96</v>
      </c>
      <c r="B98" t="inlineStr">
        <is>
          <t xml:space="preserve">
Kingston Upholstered Rolled Arm Chair with Wooden Legs</t>
        </is>
      </c>
      <c r="C98" t="inlineStr">
        <is>
          <t>£1,815.00</t>
        </is>
      </c>
      <c r="D98" t="inlineStr"/>
      <c r="E98" t="inlineStr">
        <is>
          <t>Expertly sculpted by skillful craftsmen, Kingston Armchair adds a sense of royalty and elegancy thanks to its stunningly unique design and high backrest. Being contemporary and silhouette, Kingston would be suitable for any décor either modern or classic.</t>
        </is>
      </c>
      <c r="F98" t="inlineStr">
        <is>
          <t xml:space="preserve">Dimensions: Width 82 cm, Depth 80 cm, Height 92 cm
Product Type: Kingston Armchair
Product Code: EL0148
Material: Natural Solid Wood Kiln Dried, Fabric.
Carving: Full handmade carving
Polishing: Full handmade polishing, polishing options are available.
Upholstery: Full handmade upholstered in calico as displayed, Fabric Options are available (in customize product section).
Delivery Time: 12-14 Weeks
None: Color
</t>
        </is>
      </c>
      <c r="G98" t="inlineStr">
        <is>
          <t>In-Stock</t>
        </is>
      </c>
      <c r="H98" t="inlineStr">
        <is>
          <t>MADE TO ORDER</t>
        </is>
      </c>
      <c r="I98">
        <f>IMAGE("https://englanderline.com/wp-content/uploads/2018/02/Kingston-Grey-Upholstered-Rolled-Arm-Chair-with-Wooden-Legs-A-600x600.jpg")</f>
        <v/>
      </c>
    </row>
    <row r="99">
      <c r="A99" s="1" t="n">
        <v>97</v>
      </c>
      <c r="B99" t="inlineStr">
        <is>
          <t xml:space="preserve">
Jesse Upholstered Slope Arm Chair with Black Legs</t>
        </is>
      </c>
      <c r="C99" t="inlineStr">
        <is>
          <t>£655.00</t>
        </is>
      </c>
      <c r="D99" t="inlineStr"/>
      <c r="E99" t="inlineStr">
        <is>
          <t>Elevate your living space with a perfectly inviting feel and look, this piece is beautifully sculpted by expert craftsmen to look perfect in any décor, ranging from lounges to bedrooms for its luxurious look and high backrest.</t>
        </is>
      </c>
      <c r="F99" t="inlineStr">
        <is>
          <t xml:space="preserve">Dimensions: Width 76 cm, Depth 77 cm, Height 93 cm
Product Type: Jesse Armchair
Product Code: EL0255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99" t="inlineStr">
        <is>
          <t>In-Stock</t>
        </is>
      </c>
      <c r="H99" t="inlineStr">
        <is>
          <t>1 in stock</t>
        </is>
      </c>
      <c r="I99">
        <f>IMAGE("https://englanderline.com/wp-content/uploads/2021/07/Jesse-Upholstered-Slope-Arm-Chair-with-Black-Legs-A-600x600.jpg")</f>
        <v/>
      </c>
    </row>
    <row r="100">
      <c r="A100" s="1" t="n">
        <v>98</v>
      </c>
      <c r="B100" t="inlineStr">
        <is>
          <t xml:space="preserve">
Kelsey Blue Velvet Sectional Sofa</t>
        </is>
      </c>
      <c r="C100" t="inlineStr">
        <is>
          <t>£4,130.00</t>
        </is>
      </c>
      <c r="D100" t="inlineStr">
        <is>
          <t>Brown Dining Tables, contemporary dining table, Round Dining Tables, wooden dining table</t>
        </is>
      </c>
      <c r="E100" t="inlineStr"/>
      <c r="F100" t="inlineStr">
        <is>
          <t xml:space="preserve">Dimensions: Width A 210 cm, Depth A 90 cm, Height 75 cm
Product Type: Kelsey Blue Velvet Sectional Sofa
Product Code: EL0032-S
Material: Natural Solid Wood Kiln Dried, Fabric.
Carving: Full handmade carving.
Polishing: Full handmade polishing, polishing options are available.
Color: Blue
Delivery Time: 12-14 Weeks
</t>
        </is>
      </c>
      <c r="G100" t="inlineStr">
        <is>
          <t>In-Stock</t>
        </is>
      </c>
      <c r="H100" t="inlineStr">
        <is>
          <t>MADE TO ORDER</t>
        </is>
      </c>
      <c r="I100">
        <f>IMAGE("https://englanderline.com/wp-content/uploads/2022/06/Kelsey-Blue-Velvet-Sectional-Sofa-A-600x600.jpg")</f>
        <v/>
      </c>
    </row>
    <row r="101">
      <c r="A101" s="1" t="n">
        <v>99</v>
      </c>
      <c r="B101" t="inlineStr">
        <is>
          <t xml:space="preserve">
Carmen 3 Seater Beige Curved Sofa</t>
        </is>
      </c>
      <c r="C101" t="inlineStr">
        <is>
          <t>£2,290.00 - £3,435.00</t>
        </is>
      </c>
      <c r="D101" t="inlineStr">
        <is>
          <t>Brown Dining Tables, contemporary dining table, Round Dining Tables, wooden dining table</t>
        </is>
      </c>
      <c r="E101" t="inlineStr"/>
      <c r="F101" t="inlineStr">
        <is>
          <t xml:space="preserve">Product Type: Carmen 3 Seater Beige Curved Sofa
Product Code: EL0033-S
Size: 3 Seater
Material: Natural Solid Wood Kiln Dried, Fabric.
Carving: Full handmade carving.
Polishing: Full handmade polishing, polishing options are available.
Color: Brown
Delivery Time: 12-14 Weeks
None: Choose Size
</t>
        </is>
      </c>
      <c r="G101" t="inlineStr">
        <is>
          <t>In-Stock</t>
        </is>
      </c>
      <c r="H101" t="inlineStr">
        <is>
          <t>MADE TO ORDER</t>
        </is>
      </c>
      <c r="I101">
        <f>IMAGE("https://englanderline.com/wp-content/uploads/2022/06/Carmen-3-Seater-Beige-Curved-Sofa-A-600x600.jpg")</f>
        <v/>
      </c>
    </row>
    <row r="102">
      <c r="A102" s="1" t="n">
        <v>100</v>
      </c>
      <c r="B102" t="inlineStr">
        <is>
          <t xml:space="preserve">
Addison Rolled Upholstered Tub Arm Chair</t>
        </is>
      </c>
      <c r="C102" t="inlineStr">
        <is>
          <t>£660.00</t>
        </is>
      </c>
      <c r="D102" t="inlineStr">
        <is>
          <t>Comfy chair, Contemporary Armchair uk, Contemporary Living Room Chairs, Loveseats, Upholstered Armchair</t>
        </is>
      </c>
      <c r="E102" t="inlineStr">
        <is>
          <t>Willing to style your interior space with a sumptuous curved silhouette, Addison is nothing but perfectly glamour. With sloping low armrests and smooth lines in the backrest, it is beautifully designed to add a sense of elegance and comfort where you could sink into it.</t>
        </is>
      </c>
      <c r="F102" t="inlineStr">
        <is>
          <t xml:space="preserve">Dimensions: Width 76 cm, Depth 74 cm, Height 83 cm
Product Type: Addison Armchair
Product Code: EL0142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02" t="inlineStr">
        <is>
          <t>In-Stock</t>
        </is>
      </c>
      <c r="H102" t="inlineStr">
        <is>
          <t>MADE TO ORDER</t>
        </is>
      </c>
      <c r="I102">
        <f>IMAGE("https://englanderline.com/wp-content/uploads/2018/02/Addison-Rolled-Upholstered-Tub-Arm-Chair-A-600x600.jpg")</f>
        <v/>
      </c>
    </row>
    <row r="103">
      <c r="A103" s="1" t="n">
        <v>101</v>
      </c>
      <c r="B103" t="inlineStr">
        <is>
          <t xml:space="preserve">
Azaro Brown and Gold Coffee Table</t>
        </is>
      </c>
      <c r="C103" t="inlineStr">
        <is>
          <t>£570.00</t>
        </is>
      </c>
      <c r="D103" t="inlineStr">
        <is>
          <t>Black Coffee Table, contemporary coffee table, Gold Coffee Table, luxury living room furniture, Rectangular Coffee Table, Wooden Coffee Table</t>
        </is>
      </c>
      <c r="E103" t="inlineStr">
        <is>
          <t>Alluringly crafted to add an exquisite look to your interior space. Azaro is a perfect addition when topping with a stunning table lamp thanks to its spacious tabletop.</t>
        </is>
      </c>
      <c r="F103" t="inlineStr">
        <is>
          <t xml:space="preserve">Dimensions: Width 139 cm, Depth 70 cm, Height 45 cm
Product Type: Azaro Coffee Table
Product Code: EL7076
Material: Natural Solid Wood Kiln Dried, Natural Veneer Inlay.
Carving: Full handmade carving
Polishing: Full handmade polishing, polishing options are available.
Color: Brown
Delivery Time: 12-14 Weeks
</t>
        </is>
      </c>
      <c r="G103" t="inlineStr">
        <is>
          <t>In-Stock</t>
        </is>
      </c>
      <c r="H103" t="inlineStr">
        <is>
          <t>MADE TO ORDER</t>
        </is>
      </c>
      <c r="I103">
        <f>IMAGE("https://englanderline.com/wp-content/uploads/2019/10/Azaro-Brown-and-Gold-Coffee-Table-A-600x600.jpg")</f>
        <v/>
      </c>
    </row>
    <row r="104">
      <c r="A104" s="1" t="n">
        <v>102</v>
      </c>
      <c r="B104" t="inlineStr">
        <is>
          <t xml:space="preserve">
Ruby Upholstered Wingback Armchair with Black Legs</t>
        </is>
      </c>
      <c r="C104" t="inlineStr">
        <is>
          <t>£695.00</t>
        </is>
      </c>
      <c r="D104" t="inlineStr">
        <is>
          <t>Comfy chair, Contemporary Armchair uk, Modern Settee, Off white Armchair, Upholstered Armchair</t>
        </is>
      </c>
      <c r="E104" t="inlineStr">
        <is>
          <t>Ruby Armchair offers a refined look to your living space for its luxurious design and curved backrest. For its stunning look, this piece would be great for a different environment, ranging from offices to dressing rooms. Its quality foam cushion offers a splendid base and then a maximum comfort.</t>
        </is>
      </c>
      <c r="F104" t="inlineStr">
        <is>
          <t xml:space="preserve">Dimensions: Width 70 cm, Depth 68 cm, Height 78 cm
Product Type: Ruby Armchair
Product Code: EL0265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04" t="inlineStr">
        <is>
          <t>In-Stock</t>
        </is>
      </c>
      <c r="H104" t="inlineStr">
        <is>
          <t>4 in stock</t>
        </is>
      </c>
      <c r="I104">
        <f>IMAGE("https://englanderline.com/wp-content/uploads/2018/05/Ruby-Upholstered-Wingback-Armchair-with-Black-Legs-A-600x600.jpg")</f>
        <v/>
      </c>
    </row>
    <row r="105">
      <c r="A105" s="1" t="n">
        <v>103</v>
      </c>
      <c r="B105" t="inlineStr">
        <is>
          <t xml:space="preserve">
Ollie Upholstered Velvet Green Striped Sofa</t>
        </is>
      </c>
      <c r="C105" t="inlineStr">
        <is>
          <t>£2,290.00 - £3,435.00</t>
        </is>
      </c>
      <c r="D105" t="inlineStr">
        <is>
          <t>Brown Dining Tables, contemporary dining table, Round Dining Tables, wooden dining table</t>
        </is>
      </c>
      <c r="E105" t="inlineStr"/>
      <c r="F105" t="inlineStr">
        <is>
          <t xml:space="preserve">Product Type: Ollie Upholstered Velvet Green Striped Sofa
Product Code: EL0031-S
Material: Natural Solid Wood Kiln Dried, Fabric.
Carving: Full handmade carving.
Polishing: Full handmade polishing, polishing options are available.
Color: Green
Delivery Time: 12-14 Weeks
None: Choose Size
</t>
        </is>
      </c>
      <c r="G105" t="inlineStr">
        <is>
          <t>In-Stock</t>
        </is>
      </c>
      <c r="H105" t="inlineStr">
        <is>
          <t>MADE TO ORDER</t>
        </is>
      </c>
      <c r="I105">
        <f>IMAGE("https://englanderline.com/wp-content/uploads/2022/06/Ollie-Upholstered-Velvet-Green-Striped-Sofa-A-1-600x600.jpg")</f>
        <v/>
      </c>
    </row>
    <row r="106">
      <c r="A106" s="1" t="n">
        <v>104</v>
      </c>
      <c r="B106" t="inlineStr">
        <is>
          <t xml:space="preserve">
Birstall Coffee Table</t>
        </is>
      </c>
      <c r="C106" t="inlineStr">
        <is>
          <t>£0.00</t>
        </is>
      </c>
      <c r="D106" t="inlineStr">
        <is>
          <t>contemporary coffee table, luxury living room furniture, modern marble coffee table, Wooden Coffee Table</t>
        </is>
      </c>
      <c r="E106" t="inlineStr">
        <is>
          <t>This coffee table has a solid wood base and features an oak veneer inlay with beach wood top. It has a shelf to display favorite items, or use it to rest your feet after a long day.</t>
        </is>
      </c>
      <c r="F106" t="inlineStr">
        <is>
          <t xml:space="preserve">Dimensions: Width 115 cm, Depth 60 cm, Height 43 cm
Product Type: Birstall Coffee Table
Product Code: EL0023-CT
Material: Natural Solid Wood Kiln Dried, Natural Veneer Inlay.
Carving: Full handmade carving
Polishing: Full handmade polishing, polishing options are available.
Color: Beige
Delivery Time: 12-14 Weeks
</t>
        </is>
      </c>
      <c r="G106" t="inlineStr">
        <is>
          <t>In-Stock</t>
        </is>
      </c>
      <c r="H106" t="inlineStr">
        <is>
          <t>MADE TO ORDER</t>
        </is>
      </c>
      <c r="I106">
        <f>IMAGE("https://englanderline.com/wp-content/uploads/2022/11/Birstall-Coffee-Table-A-600x600.jpg")</f>
        <v/>
      </c>
    </row>
    <row r="107">
      <c r="A107" s="1" t="n">
        <v>105</v>
      </c>
      <c r="B107" t="inlineStr">
        <is>
          <t xml:space="preserve">
Kiko Upholstered Curved Green Sofa</t>
        </is>
      </c>
      <c r="C107" t="inlineStr">
        <is>
          <t>£1,955.00 - £2,290.00</t>
        </is>
      </c>
      <c r="D107" t="inlineStr">
        <is>
          <t>Brown Dining Tables, contemporary dining table, Round Dining Tables, wooden dining table</t>
        </is>
      </c>
      <c r="E107" t="inlineStr"/>
      <c r="F107" t="inlineStr">
        <is>
          <t xml:space="preserve">Product Type: Kiko Upholstered Curved Green Sofa
Product Code: EL0030-S
Material: Natural Solid Wood Kiln Dried, Fabric.
Carving: Full handmade carving.
Polishing: Full handmade polishing, polishing options are available.
Color: Green
Delivery Time: 12-14 Weeks
None: Choose Size
</t>
        </is>
      </c>
      <c r="G107" t="inlineStr">
        <is>
          <t>In-Stock</t>
        </is>
      </c>
      <c r="H107" t="inlineStr">
        <is>
          <t>MADE TO ORDER</t>
        </is>
      </c>
      <c r="I107">
        <f>IMAGE("https://englanderline.com/wp-content/uploads/2022/06/Kiko-Upholstered-Curved-Green-Sofa-A-600x600.jpg")</f>
        <v/>
      </c>
    </row>
    <row r="108">
      <c r="A108" s="1" t="n">
        <v>106</v>
      </c>
      <c r="B108" t="inlineStr">
        <is>
          <t xml:space="preserve">
Oval Upholstered Wood Frame Armchair</t>
        </is>
      </c>
      <c r="C108" t="inlineStr">
        <is>
          <t>£1,755.00</t>
        </is>
      </c>
      <c r="D108" t="inlineStr">
        <is>
          <t>Comfortable Armchairs, Contemporary Armchair uk, Modern Settee, Stylish Armchairs, Upholstered Armchair, Velvet Armchair</t>
        </is>
      </c>
      <c r="E108" t="inlineStr">
        <is>
          <t>If your living space is fashioned with classism, this elegantly crafted oval chair will look great in either your bedroom or hallway. Its quality foam cushion and curved backrest offer a splendid foundation and then a maximum comfort. The design is further improved in different modern neutrals accented with supportive beechwood legs and frame that guarantee to have a piece of living for many years to come.</t>
        </is>
      </c>
      <c r="F108" t="inlineStr">
        <is>
          <t xml:space="preserve">Dimensions: Width 76 cm, Depth 68 cm, Height 90 cm
Product Type: Oval Armchair
Product Code: EL2821
Material: Natural Solid Wood Kiln Dried, Fabric.
Carving: Full handmade carving
Polishing: Full handmade polishing, polishing options are available.
Upholstery: Full handmade upholstered in calico, Fabric Options are available (in customize product section).
Color: Blush
Delivery Time: 7 – 10 Days
</t>
        </is>
      </c>
      <c r="G108" t="inlineStr">
        <is>
          <t>In-Stock</t>
        </is>
      </c>
      <c r="H108" t="inlineStr">
        <is>
          <t>2 in stock</t>
        </is>
      </c>
      <c r="I108">
        <f>IMAGE("https://englanderline.com/wp-content/uploads/2019/07/Oval-Upholstered-Wood-Frame-Armchair-A-600x600.jpg")</f>
        <v/>
      </c>
    </row>
    <row r="109">
      <c r="A109" s="1" t="n">
        <v>107</v>
      </c>
      <c r="B109" t="inlineStr">
        <is>
          <t xml:space="preserve">
Georg Upholstered Armchair with Round Back and Black Legs</t>
        </is>
      </c>
      <c r="C109" t="inlineStr">
        <is>
          <t>£1,010.00 - £1,950.00</t>
        </is>
      </c>
      <c r="D109" t="inlineStr">
        <is>
          <t>Comfortable Armchairs, Contemporary Armchair uk, Contemporary Living Room Chairs, Loveseats, Modern Settee</t>
        </is>
      </c>
      <c r="E109" t="inlineStr">
        <is>
          <t>This rusty blue Parsifal chair brings a sense of modern stylishness to your living space with its stunningly unique design. Its smooth lines supported by a tactile fabric cushion guarantee to provide maximum comfort.</t>
        </is>
      </c>
      <c r="F109" t="inlineStr">
        <is>
          <t xml:space="preserve">Dimensions: Width 78 cm, Depth 80 cm, Height 90 cm
Product Type: Georg Armchair
Product Code: EL6024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None: Fabric Color
</t>
        </is>
      </c>
      <c r="G109" t="inlineStr">
        <is>
          <t>In-Stock</t>
        </is>
      </c>
      <c r="H109" t="inlineStr">
        <is>
          <t>2 in stock</t>
        </is>
      </c>
      <c r="I109">
        <f>IMAGE("https://englanderline.com/wp-content/uploads/2019/07/Georg-Upholstered-Armchair-with-Round-Back-and-Black-Legs-A-600x600.jpg")</f>
        <v/>
      </c>
    </row>
    <row r="110">
      <c r="A110" s="1" t="n">
        <v>108</v>
      </c>
      <c r="B110" t="inlineStr">
        <is>
          <t xml:space="preserve">
Coventry Coffee Table</t>
        </is>
      </c>
      <c r="C110" t="inlineStr">
        <is>
          <t>£0.00</t>
        </is>
      </c>
      <c r="D110" t="inlineStr">
        <is>
          <t>contemporary coffee table, luxury living room furniture, modern marble coffee table, Wooden Coffee Table</t>
        </is>
      </c>
      <c r="E110" t="inlineStr">
        <is>
          <t>The Coventry Coffee Table is crafted from solid oak wood, and features a classic design that is both warm and inviting. The hand carved top has an inlay of oak veneer for a classic touch, in a reclaimed grey finish that gives it charm and character.</t>
        </is>
      </c>
      <c r="F110" t="inlineStr">
        <is>
          <t xml:space="preserve">Dimensions: Width 115 cm, Depth 60 cm, Height 44 cm
Product Type: Coventry Coffee Table
Product Code: EL0024-CT
Material: Natural Solid Wood Kiln Dried, Natural Veneer Inlay.
Carving: Full handmade carving
Polishing: Full handmade polishing, polishing options are available.
Color: Beige
Delivery Time: 12-14 Weeks
</t>
        </is>
      </c>
      <c r="G110" t="inlineStr">
        <is>
          <t>In-Stock</t>
        </is>
      </c>
      <c r="H110" t="inlineStr">
        <is>
          <t>MADE TO ORDER</t>
        </is>
      </c>
      <c r="I110">
        <f>IMAGE("https://englanderline.com/wp-content/uploads/2022/11/Coventry-Coffee-Table-A-3-600x600.jpg")</f>
        <v/>
      </c>
    </row>
    <row r="111">
      <c r="A111" s="1" t="n">
        <v>109</v>
      </c>
      <c r="B111" t="inlineStr">
        <is>
          <t xml:space="preserve">
Archy Upholstered Round Back Armchair</t>
        </is>
      </c>
      <c r="C111" t="inlineStr">
        <is>
          <t>£715.00 - £1,040.00</t>
        </is>
      </c>
      <c r="D111" t="inlineStr">
        <is>
          <t>Comfortable Armchairs, Contemporary Armchair uk, Contemporary Living Room Chairs, Modern Settee, Off white Armchair, Upholstered Armchair</t>
        </is>
      </c>
      <c r="E111" t="inlineStr">
        <is>
          <t>Archy Armchair adds a striking look to your living space that is just as comfortable as it is luxurious. Archy chair is an ideal choice for sitting back in whilst a foam cushioned, and curved backrest offers extra indulgence.</t>
        </is>
      </c>
      <c r="F111" t="inlineStr">
        <is>
          <t xml:space="preserve">Dimensions: Width 67 cm, Depth 73 cm, Height 86 cm
Product Type: Archy Armchair
Product Code: EL2822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None: Fabric Color
</t>
        </is>
      </c>
      <c r="G111" t="inlineStr">
        <is>
          <t>In-Stock</t>
        </is>
      </c>
      <c r="H111" t="inlineStr">
        <is>
          <t>2 in stock</t>
        </is>
      </c>
      <c r="I111">
        <f>IMAGE("https://englanderline.com/wp-content/uploads/2019/07/Archy-Upholstered-Round-Back-Armchair-A-600x600.jpg")</f>
        <v/>
      </c>
    </row>
    <row r="112">
      <c r="A112" s="1" t="n">
        <v>110</v>
      </c>
      <c r="B112" t="inlineStr">
        <is>
          <t xml:space="preserve">
Tristan Blue Velvet Curved Sofa with Brass Legs</t>
        </is>
      </c>
      <c r="C112" t="inlineStr">
        <is>
          <t>£2,070.00 - £3,105.00</t>
        </is>
      </c>
      <c r="D112" t="inlineStr">
        <is>
          <t>Brown Dining Tables, contemporary dining table, Round Dining Tables, wooden dining table</t>
        </is>
      </c>
      <c r="E112" t="inlineStr"/>
      <c r="F112" t="inlineStr">
        <is>
          <t xml:space="preserve">Product Type: Tristan Blue Velvet Curved Sofa with Brass Legs
Product Code: EL0023-S
Material: Natural Solid Wood Kiln Dried, Fabric.
Carving: Full handmade carving.
Polishing: Full handmade polishing, polishing options are available.
Color: Blue
Delivery Time: 12-14 Weeks
None: Choose Size
</t>
        </is>
      </c>
      <c r="G112" t="inlineStr">
        <is>
          <t>In-Stock</t>
        </is>
      </c>
      <c r="H112" t="inlineStr">
        <is>
          <t>MADE TO ORDER</t>
        </is>
      </c>
      <c r="I112">
        <f>IMAGE("https://englanderline.com/wp-content/uploads/2022/06/Tristan-Blue-Velvet-Curved-Sofa-with-Brass-Legs-A-600x600.jpg")</f>
        <v/>
      </c>
    </row>
    <row r="113">
      <c r="A113" s="1" t="n">
        <v>111</v>
      </c>
      <c r="B113" t="inlineStr">
        <is>
          <t xml:space="preserve">
Verona Grey Velvet Sectional Sofa</t>
        </is>
      </c>
      <c r="C113" t="inlineStr">
        <is>
          <t>£2,625.00 - £3,935.00</t>
        </is>
      </c>
      <c r="D113" t="inlineStr">
        <is>
          <t>Brown Dining Tables, contemporary dining table, Round Dining Tables, wooden dining table</t>
        </is>
      </c>
      <c r="E113" t="inlineStr"/>
      <c r="F113" t="inlineStr">
        <is>
          <t xml:space="preserve">Product Type: Verona Grey Velvet Sectional Sofa
Product Code: EL0025-S
Material: Natural Solid Wood Kiln Dried, Fabric.
Carving: Full handmade carving.
Polishing: Full handmade polishing, polishing options are available.
Color: Gray
Delivery Time: 12-14 Weeks
None: Choose Size
</t>
        </is>
      </c>
      <c r="G113" t="inlineStr">
        <is>
          <t>In-Stock</t>
        </is>
      </c>
      <c r="H113" t="inlineStr">
        <is>
          <t>MADE TO ORDER</t>
        </is>
      </c>
      <c r="I113">
        <f>IMAGE("https://englanderline.com/wp-content/uploads/2022/06/Verona-Grey-Velvet-Sectional-Sofa-A-600x600.jpg")</f>
        <v/>
      </c>
    </row>
    <row r="114">
      <c r="A114" s="1" t="n">
        <v>112</v>
      </c>
      <c r="B114" t="inlineStr">
        <is>
          <t xml:space="preserve">
Libby Circle Coffee Table</t>
        </is>
      </c>
      <c r="C114" t="inlineStr">
        <is>
          <t>£880.00</t>
        </is>
      </c>
      <c r="D114" t="inlineStr">
        <is>
          <t>contemporary coffee table, luxury living room furniture, modern marble coffee table, Wooden Coffee Table</t>
        </is>
      </c>
      <c r="E114" t="inlineStr"/>
      <c r="F114" t="inlineStr">
        <is>
          <t xml:space="preserve">Dimensions: Width 115 cm, Depth 115 cm, Height 45 cm
Product Type: Libby Circle Coffee Table
Product Code: EL7373
Material: Natural Solid Wood Kiln Dried, Natural Veneer Inlay.
Carving: Full handmade carving
Polishing: Full handmade polishing, polishing options are available.
Color: Brown
Delivery Time: 7 – 10 Days
</t>
        </is>
      </c>
      <c r="G114" t="inlineStr">
        <is>
          <t>In-Stock</t>
        </is>
      </c>
      <c r="H114" t="inlineStr">
        <is>
          <t>1 in stock</t>
        </is>
      </c>
      <c r="I114">
        <f>IMAGE("https://englanderline.com/wp-content/uploads/2022/11/Libby-Circle-Coffee-Table-A-600x600.jpg")</f>
        <v/>
      </c>
    </row>
    <row r="115">
      <c r="A115" s="1" t="n">
        <v>113</v>
      </c>
      <c r="B115" t="inlineStr">
        <is>
          <t xml:space="preserve">
Ipswich Coffee Table</t>
        </is>
      </c>
      <c r="C115" t="inlineStr">
        <is>
          <t>£0.00</t>
        </is>
      </c>
      <c r="D115" t="inlineStr">
        <is>
          <t>contemporary coffee table, luxury living room furniture, modern marble coffee table, Wooden Coffee Table</t>
        </is>
      </c>
      <c r="E115" t="inlineStr">
        <is>
          <t>Ipswich Coffee Table is a stylish and contemporary addition to your living room. The decorative oak veneer inlay with hand carved legs makes it stand out in the crowd and complete with a shelf underneath the table.</t>
        </is>
      </c>
      <c r="F115" t="inlineStr">
        <is>
          <t xml:space="preserve">Dimensions: Width 125 cm, Depth 50 cm, Height 47 cm
Product Type: Ipswich Coffee Table
Product Code: EL0025-CT
Material: Natural Solid Wood Kiln Dried, Natural Veneer Inlay.
Carving: Full handmade carving
Polishing: Full handmade polishing, polishing options are available.
Color: Beige
Delivery Time: 12-14 Weeks
</t>
        </is>
      </c>
      <c r="G115" t="inlineStr">
        <is>
          <t>In-Stock</t>
        </is>
      </c>
      <c r="H115" t="inlineStr">
        <is>
          <t>MADE TO ORDER</t>
        </is>
      </c>
      <c r="I115">
        <f>IMAGE("https://englanderline.com/wp-content/uploads/2022/11/Ipswich-Coffee-Table-A-600x600.jpg")</f>
        <v/>
      </c>
    </row>
    <row r="116">
      <c r="A116" s="1" t="n">
        <v>114</v>
      </c>
      <c r="B116" t="inlineStr">
        <is>
          <t xml:space="preserve">
Matias Upholstered Wing Back Armchair with Black Legs</t>
        </is>
      </c>
      <c r="C116" t="inlineStr">
        <is>
          <t>£905.00</t>
        </is>
      </c>
      <c r="D116" t="inlineStr">
        <is>
          <t>Contemporary Armchair uk, Contemporary Living Room Chairs, Loveseats, Modern Settee, Upholstered Armchair</t>
        </is>
      </c>
      <c r="E116" t="inlineStr">
        <is>
          <t>opt for an inviting feel and look, Matias armchair is beautifully sculpted by expert craftsmen to look perfect in any décor, ranging from lounges to bedrooms for its luxurious look and wing-shape of its backrest.</t>
        </is>
      </c>
      <c r="F116" t="inlineStr">
        <is>
          <t xml:space="preserve">Dimensions: Width 77 cm, Depth 59 cm, Height 118 cm
Product Type: Matias Armchair
Product Code: EL0250
Material: Natural solid wood Kill dried &amp; Fabric.
Carving: Full handmade carving
Polishing: Full handmade polishing, polishing options are available.
Upholstery: Full handmade upholstered in calico as displayed, Fabric Options are available (in customize product section).
Color: Black
Delivery Time: 8-10 Days
</t>
        </is>
      </c>
      <c r="G116" t="inlineStr">
        <is>
          <t>In-Stock</t>
        </is>
      </c>
      <c r="H116" t="inlineStr">
        <is>
          <t>2 in stock</t>
        </is>
      </c>
      <c r="I116">
        <f>IMAGE("https://englanderline.com/wp-content/uploads/2017/11/Matias-Upholstered-Wing-Back-Armchair-with-Black-Legs-A-600x600.jpg")</f>
        <v/>
      </c>
    </row>
    <row r="117">
      <c r="A117" s="1" t="n">
        <v>115</v>
      </c>
      <c r="B117" t="inlineStr">
        <is>
          <t xml:space="preserve">
Basildon off White Linen Sofa with Curved Arms</t>
        </is>
      </c>
      <c r="C117" t="inlineStr">
        <is>
          <t>£1,955.00 - £2,940.00</t>
        </is>
      </c>
      <c r="D117" t="inlineStr">
        <is>
          <t>Brown Dining Tables, contemporary dining table, Round Dining Tables, wooden dining table</t>
        </is>
      </c>
      <c r="E117" t="inlineStr"/>
      <c r="F117" t="inlineStr">
        <is>
          <t xml:space="preserve">Product Type: Basildon off White Linen Sofa with Curved Arms
Product Code: EL0022-S
Material: Natural Solid Wood Kiln Dried, Fabric.
Carving: Full handmade carving.
Polishing: Full handmade polishing, polishing options are available.
Color: Off White
Delivery Time: 12-14 Weeks
None: Choose Size
</t>
        </is>
      </c>
      <c r="G117" t="inlineStr">
        <is>
          <t>In-Stock</t>
        </is>
      </c>
      <c r="H117" t="inlineStr">
        <is>
          <t>MADE TO ORDER</t>
        </is>
      </c>
      <c r="I117">
        <f>IMAGE("https://englanderline.com/wp-content/uploads/2022/06/Basildon-off-White-Linen-Sofa-with-Curved-Arms-A-600x600.jpg")</f>
        <v/>
      </c>
    </row>
    <row r="118">
      <c r="A118" s="1" t="n">
        <v>116</v>
      </c>
      <c r="B118" t="inlineStr">
        <is>
          <t xml:space="preserve">
Herman Grey Curved Living Room Sofa</t>
        </is>
      </c>
      <c r="C118" t="inlineStr">
        <is>
          <t>£2,325.00 - £3,480.00</t>
        </is>
      </c>
      <c r="D118" t="inlineStr">
        <is>
          <t>Brown Dining Tables, contemporary dining table, Round Dining Tables, wooden dining table</t>
        </is>
      </c>
      <c r="E118" t="inlineStr"/>
      <c r="F118" t="inlineStr">
        <is>
          <t xml:space="preserve">Product Type: Herman Grey Curved Living Room Sofa
Product Code: EL0021-S
Material: Natural Solid Wood Kiln Dried, Fabric.
Carving: Full handmade carving.
Polishing: Full handmade polishing, polishing options are available.
Color: Gray
Delivery Time: 12-14 Weeks
None: Choose Size
</t>
        </is>
      </c>
      <c r="G118" t="inlineStr">
        <is>
          <t>In-Stock</t>
        </is>
      </c>
      <c r="H118" t="inlineStr">
        <is>
          <t>MADE TO ORDER</t>
        </is>
      </c>
      <c r="I118">
        <f>IMAGE("https://englanderline.com/wp-content/uploads/2022/06/Herman-Grey-Curved-Living-Room-Sofa-A-600x600.jpg")</f>
        <v/>
      </c>
    </row>
    <row r="119">
      <c r="A119" s="1" t="n">
        <v>117</v>
      </c>
      <c r="B119" t="inlineStr">
        <is>
          <t xml:space="preserve">
Orkney Rectangle Wooden and Metal Coffee Table with Veneer Inlay</t>
        </is>
      </c>
      <c r="C119" t="inlineStr">
        <is>
          <t>£1,590.00</t>
        </is>
      </c>
      <c r="D119" t="inlineStr">
        <is>
          <t>contemporary coffee table, luxury living room furniture, modern marble coffee table, Wooden Coffee Table</t>
        </is>
      </c>
      <c r="E119" t="inlineStr">
        <is>
          <t>A beautiful piece of furniture, the Orkney Coffee Table is crafted from wood in an elegant veneer design with metal legs for added support.</t>
        </is>
      </c>
      <c r="F119" t="inlineStr">
        <is>
          <t xml:space="preserve">Dimensions: Width 130 cm, Depth 60 cm, Height 55 cm
Product Type: Orkney Rectangle Wooden and Metal Coffee Table with Veneer Inlay
Product Code: EL0022-CT
Material: Natural Solid Wood Kiln Dried, Natural Veneer Inlay, Metal.
Carving: Full handmade carving
Polishing: Full handmade polishing, polishing options are available.
Color: Brass
Delivery Time: 12-14 Weeks
</t>
        </is>
      </c>
      <c r="G119" t="inlineStr">
        <is>
          <t>In-Stock</t>
        </is>
      </c>
      <c r="H119" t="inlineStr">
        <is>
          <t>MADE TO ORDER</t>
        </is>
      </c>
      <c r="I119">
        <f>IMAGE("https://englanderline.com/wp-content/uploads/2022/05/Orkney-Rectangle-Wooden-and-Metal-Coffee-Table-with-Veneer-Inlay-A-600x600.jpg")</f>
        <v/>
      </c>
    </row>
    <row r="120">
      <c r="A120" s="1" t="n">
        <v>118</v>
      </c>
      <c r="B120" t="inlineStr">
        <is>
          <t xml:space="preserve">
Edward Upholstered Wing Armchair with Black Wood Frame</t>
        </is>
      </c>
      <c r="C120" t="inlineStr">
        <is>
          <t>£670.00</t>
        </is>
      </c>
      <c r="D120" t="inlineStr">
        <is>
          <t>Contemporary Armchair uk, Contemporary Living Room Chairs, Loveseats, Modern Settee, Upholstered Armchair</t>
        </is>
      </c>
      <c r="E120" t="inlineStr">
        <is>
          <t>Edward Armchair offers a refined look to your interior space for its luxurious design and curved backrest. For its stunning look, this piece would be great for a different environment, ranging from offices to dressing rooms. Its quality foam cushion offers a splendid base and then a maximum comfort.</t>
        </is>
      </c>
      <c r="F120" t="inlineStr">
        <is>
          <t xml:space="preserve">Dimensions: Width 80 cm, Depth 93 cm, Height 90 cm
Product Type: Edward Armchair
Product Code: EL0139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20" t="inlineStr">
        <is>
          <t>In-Stock</t>
        </is>
      </c>
      <c r="H120" t="inlineStr">
        <is>
          <t>1 in stock</t>
        </is>
      </c>
      <c r="I120">
        <f>IMAGE("https://englanderline.com/wp-content/uploads/2017/11/Edward-Upholstered-Wing-Armchair-with-Black-Wood-Frame-A-600x600.jpg")</f>
        <v/>
      </c>
    </row>
    <row r="121">
      <c r="A121" s="1" t="n">
        <v>119</v>
      </c>
      <c r="B121" t="inlineStr">
        <is>
          <t xml:space="preserve">
Dunbartonshire Rectangle Wooden Coffee Table with Veneer Inlay</t>
        </is>
      </c>
      <c r="C121" t="inlineStr">
        <is>
          <t>£1,660.00</t>
        </is>
      </c>
      <c r="D121" t="inlineStr">
        <is>
          <t>contemporary coffee table, luxury living room furniture, modern marble coffee table, Wooden Coffee Table</t>
        </is>
      </c>
      <c r="E121" t="inlineStr">
        <is>
          <t>this rectangular coffee table has a fine solid wood veneer and a luxurious, grainy feel. It is solid wood with a beautiful inlay, sturdy enough to withstand the wear and tear that comes with family life.</t>
        </is>
      </c>
      <c r="F121" t="inlineStr">
        <is>
          <t xml:space="preserve">Dimensions: Width 110 cm, Depth 55 cm, Height 50 cm
Product Type: Dunbartonshire Rectangle Wooden Coffee Table with Veneer Inlay
Product Code: EL0021-CT
Material: Natural Solid Wood Kiln Dried, Natural Veneer Inlay.
Carving: Full handmade carving
Polishing: Full handmade polishing, polishing options are available.
Color: Brown
Delivery Time: 12-14 Weeks
</t>
        </is>
      </c>
      <c r="G121" t="inlineStr">
        <is>
          <t>In-Stock</t>
        </is>
      </c>
      <c r="H121" t="inlineStr">
        <is>
          <t>MADE TO ORDER</t>
        </is>
      </c>
      <c r="I121">
        <f>IMAGE("https://englanderline.com/wp-content/uploads/2022/05/Dunbartonshire-Rectangle-Wooden-Coffee-Table-with-Veneer-Inlay-B-600x600.jpg")</f>
        <v/>
      </c>
    </row>
    <row r="122">
      <c r="A122" s="1" t="n">
        <v>120</v>
      </c>
      <c r="B122" t="inlineStr">
        <is>
          <t xml:space="preserve">
Cross Upholstered Tufted Armchair</t>
        </is>
      </c>
      <c r="C122" t="inlineStr">
        <is>
          <t>£925.00 - £1,875.00</t>
        </is>
      </c>
      <c r="D122" t="inlineStr">
        <is>
          <t>Comfortable Armchairs, Contemporary Armchair uk, Contemporary Living Room Chairs, Grey Armchair, Upholstered Armchair</t>
        </is>
      </c>
      <c r="E122" t="inlineStr">
        <is>
          <t>This Cross Armchair is absolutely divine as it’s it is simply stylish and sumptuous as it looks. Its high arms and deeply button-tufted backrest guarantee both beauty and function in your space. With its iconic design, this Armchair would look great in either bedroom or a hallway.</t>
        </is>
      </c>
      <c r="F122" t="inlineStr">
        <is>
          <t xml:space="preserve">Dimensions: Width 72 cm, Depth 67 cm, Height 106 cm, Seat Height 61 cm
Product Type: Cross Armchair
Product Code: EL6005
Material: Natural Solid Wood Kiln Dried, Fabric.
Carving: Full handmade carving
Polishing: Full handmade polishing, polishing options are available.
Upholstery: Full handmade upholstered in calico, Fabric Options are available (in customize product section).
Color: Black
Delivery Time: 7 – 10 Days
None: Fabric Color
</t>
        </is>
      </c>
      <c r="G122" t="inlineStr">
        <is>
          <t>In-Stock</t>
        </is>
      </c>
      <c r="H122" t="inlineStr">
        <is>
          <t>2 in stock</t>
        </is>
      </c>
      <c r="I122">
        <f>IMAGE("https://englanderline.com/wp-content/uploads/2019/07/Cross-Upholstered-Tufted-Armchair-Gray-A-600x600.jpg")</f>
        <v/>
      </c>
    </row>
    <row r="123">
      <c r="A123" s="1" t="n">
        <v>121</v>
      </c>
      <c r="B123" t="inlineStr">
        <is>
          <t xml:space="preserve">
Harley Blue 3 Seater Curved Sofa</t>
        </is>
      </c>
      <c r="C123" t="inlineStr">
        <is>
          <t>£2,655.00 - £3,980.00</t>
        </is>
      </c>
      <c r="D123" t="inlineStr">
        <is>
          <t>Brown Dining Tables, contemporary dining table, Round Dining Tables, wooden dining table</t>
        </is>
      </c>
      <c r="E123" t="inlineStr"/>
      <c r="F123" t="inlineStr">
        <is>
          <t xml:space="preserve">Product Type: Harley Blue 3 Seater Curved Sofa
Product Code: EL0020-S
Material: Natural Solid Wood Kiln Dried, Fabric.
Carving: Full handmade carving.
Polishing: Full handmade polishing, polishing options are available.
Color: Blue
Delivery Time: 12-14 Weeks
None: Choose Size
</t>
        </is>
      </c>
      <c r="G123" t="inlineStr">
        <is>
          <t>In-Stock</t>
        </is>
      </c>
      <c r="H123" t="inlineStr">
        <is>
          <t>MADE TO ORDER</t>
        </is>
      </c>
      <c r="I123">
        <f>IMAGE("https://englanderline.com/wp-content/uploads/2022/06/Harley-Blue-3-Seater-Curved-Sofa-A-600x600.jpg")</f>
        <v/>
      </c>
    </row>
    <row r="124">
      <c r="A124" s="1" t="n">
        <v>122</v>
      </c>
      <c r="B124" t="inlineStr">
        <is>
          <t xml:space="preserve">
Zelda Upholstered Wing Armchair with Black Wooden Legs</t>
        </is>
      </c>
      <c r="C124" t="inlineStr">
        <is>
          <t>£820.00</t>
        </is>
      </c>
      <c r="D124" t="inlineStr">
        <is>
          <t>Comfortable Armchairs, Contemporary Armchair uk, Grey Armchair, Modern Settee, Upholstered Armchair</t>
        </is>
      </c>
      <c r="E124" t="inlineStr">
        <is>
          <t>If your home is fashioned with classism, Zelda Armchair expertly crafted to look great and stylish at your space, ranging from the lounge, living room, hallway or office. This ultra-padded chair guarantees maximum comfort when you sink into it, whilst elegant smooth lines give Zelda Armchair that retro design that is so luxurious.</t>
        </is>
      </c>
      <c r="F124" t="inlineStr">
        <is>
          <t xml:space="preserve">Dimensions: Width 75 cm, Depth 85 cm, Height 95 cm
Product Type: Zelda Armchair
Product Code: EL2824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24" t="inlineStr">
        <is>
          <t>In-Stock</t>
        </is>
      </c>
      <c r="H124" t="inlineStr">
        <is>
          <t>2 in stock</t>
        </is>
      </c>
      <c r="I124">
        <f>IMAGE("https://englanderline.com/wp-content/uploads/2019/07/Zelda-Upholstered-Wing-Armchair-with-Black-Wooden-Legs-A-600x600.jpg")</f>
        <v/>
      </c>
    </row>
    <row r="125">
      <c r="A125" s="1" t="n">
        <v>123</v>
      </c>
      <c r="B125" t="inlineStr">
        <is>
          <t xml:space="preserve">
Shelley Upholstered Dark Grey Armchair with Black Wood Legs</t>
        </is>
      </c>
      <c r="C125" t="inlineStr">
        <is>
          <t>£885.00</t>
        </is>
      </c>
      <c r="D125" t="inlineStr">
        <is>
          <t>Comfortable Armchairs, Contemporary Armchair uk, Dark Grey Armchair, Stylish Armchairs, Upholstered Armchair, Velvet Armchair</t>
        </is>
      </c>
      <c r="E125" t="inlineStr">
        <is>
          <t>Shelley armchair is a uniquely designed piece that suits this timeless traditional taste. The fully upholstered dark grey armchair is well padded, to ensure great comfort. It is made of beech pine wood for everlasting elegance. It is supported with sturdy beech wood legs, coated with black polyester polish.</t>
        </is>
      </c>
      <c r="F125" t="inlineStr">
        <is>
          <t xml:space="preserve">Dimensions: Width 77 cm, Depth 78 cm, Height 95 cm
Product Type: Shelley Armchair
Product Code: EL7107
Material: Natural Solid Wood Kiln Dried, Fabric.
Carving: Full handmade carving
Polishing: Full handmade polishing, polishing options are available.
Upholstery: Full handmade upholstered in calico, Fabric Options are available (in customize product section).
Color: Black
Delivery Time: 7 – 10 Days
</t>
        </is>
      </c>
      <c r="G125" t="inlineStr">
        <is>
          <t>In-Stock</t>
        </is>
      </c>
      <c r="H125" t="inlineStr">
        <is>
          <t>1 in stock</t>
        </is>
      </c>
      <c r="I125">
        <f>IMAGE("https://englanderline.com/wp-content/uploads/2020/07/Shelley-Upholstered-Dark-Grey-Armchair-with-Black-Wood-Legs-E-600x600.jpg")</f>
        <v/>
      </c>
    </row>
    <row r="126">
      <c r="A126" s="1" t="n">
        <v>124</v>
      </c>
      <c r="B126" t="inlineStr">
        <is>
          <t xml:space="preserve">
Derbyshire Rectangle Wooden Coffee Table with Veneer Inlay</t>
        </is>
      </c>
      <c r="C126" t="inlineStr">
        <is>
          <t>£1,500.00</t>
        </is>
      </c>
      <c r="D126" t="inlineStr">
        <is>
          <t>contemporary coffee table, luxury living room furniture, modern marble coffee table, Wooden Coffee Table</t>
        </is>
      </c>
      <c r="E126" t="inlineStr">
        <is>
          <t>The Derbyshire coffee table is the perfect addition to any living room. Featuring a rectangle top, wood construction and veneer inlay detail, this coffee table is a must-have for every apartment dweller looking to add some elegant flare to their space.</t>
        </is>
      </c>
      <c r="F126" t="inlineStr">
        <is>
          <t xml:space="preserve">Dimensions: Width 130 cm, Depth 65 cm, Height 50 cm
Product Type: Derbyshire Rectangle Wooden Coffee Table with Veneer Inlay
Product Code: EL0020-CT
Material: Natural Solid Wood Kiln Dried, Natural Veneer Inlay.
Carving: Full handmade carving
Polishing: Full handmade polishing, polishing options are available.
Color: Brown
Delivery Time: 12-14 Weeks
</t>
        </is>
      </c>
      <c r="G126" t="inlineStr">
        <is>
          <t>In-Stock</t>
        </is>
      </c>
      <c r="H126" t="inlineStr">
        <is>
          <t>MADE TO ORDER</t>
        </is>
      </c>
      <c r="I126">
        <f>IMAGE("https://englanderline.com/wp-content/uploads/2022/05/Derbyshire-Rectangle-Wooden-Coffee-Table-with-Veneer-Inlay-C-600x600.jpg")</f>
        <v/>
      </c>
    </row>
    <row r="127">
      <c r="A127" s="1" t="n">
        <v>125</v>
      </c>
      <c r="B127" t="inlineStr">
        <is>
          <t xml:space="preserve">
Serene 3 Seater Turquoise Velvet Sofa</t>
        </is>
      </c>
      <c r="C127" t="inlineStr">
        <is>
          <t>£2,625.00 - £3,935.00</t>
        </is>
      </c>
      <c r="D127" t="inlineStr">
        <is>
          <t>Brown Dining Tables, contemporary dining table, Round Dining Tables, wooden dining table</t>
        </is>
      </c>
      <c r="E127" t="inlineStr"/>
      <c r="F127" t="inlineStr">
        <is>
          <t xml:space="preserve">Product Type: Serene 3 Seater Turquoise Velvet Sofa
Product Code: EL0019-S
Material: Natural Solid Wood Kiln Dried, Fabric.
Carving: Full handmade carving.
Polishing: Full handmade polishing, polishing options are available.
Color: Turquoise
Delivery Time: 12-14 Weeks
None: Choose Size
</t>
        </is>
      </c>
      <c r="G127" t="inlineStr">
        <is>
          <t>In-Stock</t>
        </is>
      </c>
      <c r="H127" t="inlineStr">
        <is>
          <t>MADE TO ORDER</t>
        </is>
      </c>
      <c r="I127">
        <f>IMAGE("https://englanderline.com/wp-content/uploads/2022/06/Serene-3-Seater-Turquoise-Velvet-Sofa-A-600x600.jpg")</f>
        <v/>
      </c>
    </row>
    <row r="128">
      <c r="A128" s="1" t="n">
        <v>126</v>
      </c>
      <c r="B128" t="inlineStr">
        <is>
          <t xml:space="preserve">
Leicestershire Circle Metal and Wooden Coffee Table with Veneer Inlay</t>
        </is>
      </c>
      <c r="C128" t="inlineStr">
        <is>
          <t>£1,380.00</t>
        </is>
      </c>
      <c r="D128" t="inlineStr">
        <is>
          <t>contemporary coffee table, luxury living room furniture, modern marble coffee table, Wooden Coffee Table</t>
        </is>
      </c>
      <c r="E128" t="inlineStr">
        <is>
          <t>This contemporary, circular coffee table has a wood top and metal base. The sturdy, durable frame is finished in polished brass.</t>
        </is>
      </c>
      <c r="F128" t="inlineStr">
        <is>
          <t xml:space="preserve">Dimensions: Width 110 cm, Depth 55 cm, Height 50 cm
Product Type: Leicestershire Circle Metal and Wooden Coffee Table with Veneer Inlay
Product Code: EL0019-CT
Material: Natural Solid Wood Kiln Dried, Natural Veneer Inlay, Metal.
Carving: Full handmade carving
Polishing: Full handmade polishing, polishing options are available.
Color: Brass
Delivery Time: 12-14 Weeks
</t>
        </is>
      </c>
      <c r="G128" t="inlineStr">
        <is>
          <t>In-Stock</t>
        </is>
      </c>
      <c r="H128" t="inlineStr">
        <is>
          <t>MADE TO ORDER</t>
        </is>
      </c>
      <c r="I128">
        <f>IMAGE("https://englanderline.com/wp-content/uploads/2022/05/Leicestershire-Circle-Metal-and-Wooden-Coffee-Table-with-Veneer-Inlay-B-600x600.jpg")</f>
        <v/>
      </c>
    </row>
    <row r="129">
      <c r="A129" s="1" t="n">
        <v>127</v>
      </c>
      <c r="B129" t="inlineStr">
        <is>
          <t xml:space="preserve">
Lanarkshire Wooden Coffee Table with Veneer Inlay</t>
        </is>
      </c>
      <c r="C129" t="inlineStr">
        <is>
          <t>£1,475.00</t>
        </is>
      </c>
      <c r="D129" t="inlineStr">
        <is>
          <t>contemporary coffee table, luxury living room furniture, modern marble coffee table, Wooden Coffee Table</t>
        </is>
      </c>
      <c r="E129" t="inlineStr">
        <is>
          <t>This gorgeous coffee table is inlaid with an elegant veneer, making it the perfect centerpiece to your living room. The wood grain on the surface creates a stylish contrast with the darker color of the veneer.</t>
        </is>
      </c>
      <c r="F129" t="inlineStr">
        <is>
          <t xml:space="preserve">Dimensions: Width 110 cm, Depth 55 cm, Height 50 cm
Product Type: Lanarkshire Wooden Coffee Table with Veneer Inlay
Product Code: EL0018-CT
Material: Natural Solid Wood Kiln Dried, Natural Veneer Inlay.
Carving: Full handmade carving
Polishing: Full handmade polishing, polishing options are available.
Color: Brown
Delivery Time: 12-14 Weeks
</t>
        </is>
      </c>
      <c r="G129" t="inlineStr">
        <is>
          <t>In-Stock</t>
        </is>
      </c>
      <c r="H129" t="inlineStr">
        <is>
          <t>MADE TO ORDER</t>
        </is>
      </c>
      <c r="I129">
        <f>IMAGE("https://englanderline.com/wp-content/uploads/2022/05/Lanarkshire-Wooden-Coffee-Table-with-Veneer-Inlay-A-600x600.jpg")</f>
        <v/>
      </c>
    </row>
    <row r="130">
      <c r="A130" s="1" t="n">
        <v>128</v>
      </c>
      <c r="B130" t="inlineStr">
        <is>
          <t xml:space="preserve">
Missano Dark Blue 3 Seater Sofa</t>
        </is>
      </c>
      <c r="C130" t="inlineStr">
        <is>
          <t>£3,020.00 - £4,530.00</t>
        </is>
      </c>
      <c r="D130" t="inlineStr">
        <is>
          <t>Brown Dining Tables, contemporary dining table, Round Dining Tables, wooden dining table</t>
        </is>
      </c>
      <c r="E130" t="inlineStr"/>
      <c r="F130" t="inlineStr">
        <is>
          <t xml:space="preserve">Product Type: Missano Dark Blue 3 Seater Sofa
Product Code: EL0017-S
Material: Natural Solid Wood Kiln Dried, Fabric.
Carving: Full handmade carving.
Polishing: Full handmade polishing, polishing options are available.
Delivery Time: 12-14 Weeks
None: Color
None: Choose Size
</t>
        </is>
      </c>
      <c r="G130" t="inlineStr">
        <is>
          <t>In-Stock</t>
        </is>
      </c>
      <c r="H130" t="inlineStr">
        <is>
          <t>MADE TO ORDER</t>
        </is>
      </c>
      <c r="I130">
        <f>IMAGE("https://englanderline.com/wp-content/uploads/2022/06/Missano-Dark-Purple-Velvet-3-Seater-Sofa-G-600x600.jpg")</f>
        <v/>
      </c>
    </row>
    <row r="131">
      <c r="A131" s="1" t="n">
        <v>129</v>
      </c>
      <c r="B131" t="inlineStr">
        <is>
          <t xml:space="preserve">
Oxfordshire Metal and Wooden Coffee Table with Veneer Inlay</t>
        </is>
      </c>
      <c r="C131" t="inlineStr">
        <is>
          <t>£2,190.00</t>
        </is>
      </c>
      <c r="D131" t="inlineStr">
        <is>
          <t>contemporary coffee table, luxury living room furniture, modern marble coffee table, Wooden Coffee Table</t>
        </is>
      </c>
      <c r="E131" t="inlineStr">
        <is>
          <t>This gold metal and wooden coffee table with veneer inlay is the perfect addition to your living room. The piece features clean lines, subtle curves and a lovely finish that will coordinate with almost any decor.</t>
        </is>
      </c>
      <c r="F131" t="inlineStr">
        <is>
          <t xml:space="preserve">Dimensions: Width 110 cm, Depth 55 cm, Height 50 cm
Product Type: Oxfordshire Metal and Wooden Coffee Table with Veneer Inlay
Product Code: EL0017-CT
Material: Natural Solid Wood Kiln Dried, Natural Veneer Inlay, Metal.
Carving: Full handmade carving
Polishing: Full handmade polishing, polishing options are available.
Color: Brown
Delivery Time: 12-14 Weeks
</t>
        </is>
      </c>
      <c r="G131" t="inlineStr">
        <is>
          <t>In-Stock</t>
        </is>
      </c>
      <c r="H131" t="inlineStr">
        <is>
          <t>MADE TO ORDER</t>
        </is>
      </c>
      <c r="I131">
        <f>IMAGE("https://englanderline.com/wp-content/uploads/2022/05/Oxfordshire-Metal-and-Wooden-Coffee-Table-with-Veneer-Inlay-B-600x600.jpg")</f>
        <v/>
      </c>
    </row>
    <row r="132">
      <c r="A132" s="1" t="n">
        <v>130</v>
      </c>
      <c r="B132" t="inlineStr">
        <is>
          <t xml:space="preserve">
Hermione Cream Curved Sofa without Arms</t>
        </is>
      </c>
      <c r="C132" t="inlineStr">
        <is>
          <t>£2,625.00 - £3,935.00</t>
        </is>
      </c>
      <c r="D132" t="inlineStr">
        <is>
          <t>Brown Dining Tables, contemporary dining table, Round Dining Tables, wooden dining table</t>
        </is>
      </c>
      <c r="E132" t="inlineStr"/>
      <c r="F132" t="inlineStr">
        <is>
          <t xml:space="preserve">Product Type: Hermione Cream Curved Sofa without Arms
Product Code: EL0016-S
Material: Natural Solid Wood Kiln Dried, Fabric.
Carving: Full handmade carving.
Polishing: Full handmade polishing, polishing options are available.
Color: Beige
Delivery Time: 12-14 Weeks
None: Choose Size
</t>
        </is>
      </c>
      <c r="G132" t="inlineStr">
        <is>
          <t>In-Stock</t>
        </is>
      </c>
      <c r="H132" t="inlineStr">
        <is>
          <t>MADE TO ORDER</t>
        </is>
      </c>
      <c r="I132">
        <f>IMAGE("https://englanderline.com/wp-content/uploads/2022/06/Hermione-Cream-Curved-Sofa-without-Arms-A-600x600.jpg")</f>
        <v/>
      </c>
    </row>
    <row r="133">
      <c r="A133" s="1" t="n">
        <v>131</v>
      </c>
      <c r="B133" t="inlineStr">
        <is>
          <t xml:space="preserve">
Declan Upholstered Highback Armchair</t>
        </is>
      </c>
      <c r="C133" t="inlineStr">
        <is>
          <t>£1,105.00 - £1,380.00</t>
        </is>
      </c>
      <c r="D133" t="inlineStr">
        <is>
          <t>Contemporary Armchair uk, Contemporary Living Room Chairs, Loveseats, Modern Settee, Upholstered Armchair</t>
        </is>
      </c>
      <c r="E133" t="inlineStr">
        <is>
          <t>Declan armchair is eye-catching with its sumptuous upholstery and modern silhouette. This piece is perfectly upholstered of blend materials that are comfortable and practical as it looks. With a plinth sculpted from a massive beechwood topped with quality-foam cushion, it is guaranteed to have the desired longevity and comfort you look for.</t>
        </is>
      </c>
      <c r="F133" t="inlineStr">
        <is>
          <t xml:space="preserve">Dimensions: Width 77 cm, Depth 75 cm, Height 94 cm
Product Type: Declan Armchair
Product Code: EL0146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12-14 Weeks
None: Fabric Color
</t>
        </is>
      </c>
      <c r="G133" t="inlineStr">
        <is>
          <t>In-Stock</t>
        </is>
      </c>
      <c r="H133" t="inlineStr">
        <is>
          <t>MADE TO ORDER</t>
        </is>
      </c>
      <c r="I133">
        <f>IMAGE("https://englanderline.com/wp-content/uploads/2018/02/Declan-Upholstered-Highback-Armchair-A-600x600.jpg")</f>
        <v/>
      </c>
    </row>
    <row r="134">
      <c r="A134" s="1" t="n">
        <v>132</v>
      </c>
      <c r="B134" t="inlineStr">
        <is>
          <t xml:space="preserve">
Hove 2 Seater Grey Fabric Sofa</t>
        </is>
      </c>
      <c r="C134" t="inlineStr">
        <is>
          <t>£1,955.00 - £2,940.00</t>
        </is>
      </c>
      <c r="D134" t="inlineStr">
        <is>
          <t>Brown Dining Tables, contemporary dining table, Round Dining Tables, wooden dining table</t>
        </is>
      </c>
      <c r="E134" t="inlineStr"/>
      <c r="F134" t="inlineStr">
        <is>
          <t xml:space="preserve">Product Type: Hove 2 Seater Grey Fabric Sofa
Product Code: EL0018-S
Material: Natural Solid Wood Kiln Dried, Fabric.
Carving: Full handmade carving.
Polishing: Full handmade polishing, polishing options are available.
Color: Gray
Delivery Time: 12-14 Weeks
None: Choose Size
</t>
        </is>
      </c>
      <c r="G134" t="inlineStr">
        <is>
          <t>In-Stock</t>
        </is>
      </c>
      <c r="H134" t="inlineStr">
        <is>
          <t>MADE TO ORDER</t>
        </is>
      </c>
      <c r="I134">
        <f>IMAGE("https://englanderline.com/wp-content/uploads/2022/06/Hove-2-Seater-Grey-Fabric-Sofa-A-600x600.jpg")</f>
        <v/>
      </c>
    </row>
    <row r="135">
      <c r="A135" s="1" t="n">
        <v>133</v>
      </c>
      <c r="B135" t="inlineStr">
        <is>
          <t xml:space="preserve">
2 Level Colourful Flower Pot</t>
        </is>
      </c>
      <c r="C135" t="inlineStr">
        <is>
          <t>£67.00</t>
        </is>
      </c>
      <c r="D135" t="inlineStr">
        <is>
          <t>Black Trays, Gold Handles Trays, Marble Trays, Rectangle Trays, Trays</t>
        </is>
      </c>
      <c r="E135" t="inlineStr"/>
      <c r="F135" t="inlineStr">
        <is>
          <t xml:space="preserve">Product Type: 2 Level Colourful Flower Pot
Product Code: EL7645
Material: Natural Marble
Carving: Full handmade carving
Polishing: Full handmade polishing, polishing options are available.
Delivery Time: 10-12 Days
</t>
        </is>
      </c>
      <c r="G135" t="inlineStr">
        <is>
          <t>In-Stock</t>
        </is>
      </c>
      <c r="H135" t="inlineStr">
        <is>
          <t>In stock</t>
        </is>
      </c>
      <c r="I135">
        <f>IMAGE("https://englanderline.com/wp-content/uploads/2022/02/Two-levels-flower-pot-600x800.jpg")</f>
        <v/>
      </c>
    </row>
    <row r="136">
      <c r="A136" s="1" t="n">
        <v>134</v>
      </c>
      <c r="B136" t="inlineStr">
        <is>
          <t xml:space="preserve">
Bono Dark Brown and Cream Rectangular Side Table</t>
        </is>
      </c>
      <c r="C136" t="inlineStr">
        <is>
          <t>£400.00</t>
        </is>
      </c>
      <c r="D136" t="inlineStr">
        <is>
          <t>contemporary side tables for living room uk, cream side table, Dark Brown Side Table, luxury side table, rectangular side table, Wooden Side Table</t>
        </is>
      </c>
      <c r="E136" t="inlineStr">
        <is>
          <t>Bono side table is a futuristic piece of art, which suits those who are into modern style. It is smoothly designed as one single arched piece. It is rectangular and it has an under shelf for extra space. The dark brown and cream colour contrast is alluring.</t>
        </is>
      </c>
      <c r="F136" t="inlineStr">
        <is>
          <t xml:space="preserve">Dimensions: Width 60 cm, Depth 51 cm, Height 60 cm
Product Type: Bono Side Table
Product Code: EL3035
Material: Natural Solid Wood Kiln Dried, Natural Veneer Inlay.
Carving: Full handmade carving
Polishing: Full handmade polishing, polishing options are available.
Delivery Time: 7 – 10 Days
None: Color
</t>
        </is>
      </c>
      <c r="G136" t="inlineStr">
        <is>
          <t>In-Stock</t>
        </is>
      </c>
      <c r="H136" t="inlineStr">
        <is>
          <t>2 in stock</t>
        </is>
      </c>
      <c r="I136">
        <f>IMAGE("https://englanderline.com/wp-content/uploads/2019/10/Bono-Dark-Brown-and-Cream-Rectangular-Side-Table-A-600x600.jpg")</f>
        <v/>
      </c>
    </row>
    <row r="137">
      <c r="A137" s="1" t="n">
        <v>135</v>
      </c>
      <c r="B137" t="inlineStr">
        <is>
          <t xml:space="preserve">
Kids Bedroom Roman Blind</t>
        </is>
      </c>
      <c r="C137" t="inlineStr">
        <is>
          <t>£0.00</t>
        </is>
      </c>
      <c r="D137" t="inlineStr"/>
      <c r="E137" t="inlineStr">
        <is>
          <t xml:space="preserve">One of the great window treatments for Kids’ </t>
        </is>
      </c>
      <c r="F137" t="inlineStr">
        <is>
          <t xml:space="preserve">Product Type: Kids Bedroom Roman blind
Product Code: RB4
</t>
        </is>
      </c>
      <c r="G137" t="inlineStr">
        <is>
          <t>In-Stock</t>
        </is>
      </c>
      <c r="H137" t="inlineStr">
        <is>
          <t>In stock</t>
        </is>
      </c>
      <c r="I137">
        <f>IMAGE("https://englanderline.com/wp-content/uploads/2017/12/016-600x540.jpg")</f>
        <v/>
      </c>
    </row>
    <row r="138">
      <c r="A138" s="1" t="n">
        <v>136</v>
      </c>
      <c r="B138" t="inlineStr">
        <is>
          <t xml:space="preserve">
New Custom Made Roman Blind</t>
        </is>
      </c>
      <c r="C138" t="inlineStr">
        <is>
          <t>£0.00</t>
        </is>
      </c>
      <c r="D138" t="inlineStr"/>
      <c r="E138" t="inlineStr">
        <is>
          <t>Our wide range of custom-made Roman blinds offers a subtle appearance to the interior space.</t>
        </is>
      </c>
      <c r="F138" t="inlineStr">
        <is>
          <t xml:space="preserve">Product Type: New Custom Made Roman Blind
Product Code: RB43
</t>
        </is>
      </c>
      <c r="G138" t="inlineStr">
        <is>
          <t>In-Stock</t>
        </is>
      </c>
      <c r="H138" t="inlineStr">
        <is>
          <t>In stock</t>
        </is>
      </c>
      <c r="I138">
        <f>IMAGE("https://englanderline.com/wp-content/uploads/2017/12/New-Custom-Made-Roman-Blind-600x600.jpeg")</f>
        <v/>
      </c>
    </row>
    <row r="139">
      <c r="A139" s="1" t="n">
        <v>137</v>
      </c>
      <c r="B139" t="inlineStr">
        <is>
          <t xml:space="preserve">
Lovy Round Velvet Turquoise Blue Pouf with Brass Base</t>
        </is>
      </c>
      <c r="C139" t="inlineStr">
        <is>
          <t>£380.00</t>
        </is>
      </c>
      <c r="D139" t="inlineStr">
        <is>
          <t>Brass Pouf, Contemporary Living Room Chairs, footstools and pouffes, Green Pouf, living room pouf, Luxury Bedroom Furniture UK, round pouffe uk, Velvet Pouf</t>
        </is>
      </c>
      <c r="E139" t="inlineStr">
        <is>
          <t>The Lovy Pouf is a velvet pouffe with a brass base. Round pouffes are perfect for adding additional seating or as a footrest.</t>
        </is>
      </c>
      <c r="F139" t="inlineStr">
        <is>
          <t xml:space="preserve">Dimensions: Width 45 cm, Depth 50 cm, Height 50 cm
Product Type: Lovy Round Velvet Turquoise Blue Pouf With Brass Base
Product Code: EL7086
Material: Natural Solid Wood Kiln Dried, Fabric Velvet, Brass Inlay.
Carving: Full handmade carving
Polishing: Full handmade polishing, polishing options are available.
Upholstery: Full handmade upholstered in velvet as displayed, Fabric Options are available (in customize product section).
Color: Blue
Delivery Time: 7 – 10 Days
</t>
        </is>
      </c>
      <c r="G139" t="inlineStr">
        <is>
          <t>In-Stock</t>
        </is>
      </c>
      <c r="H139" t="inlineStr">
        <is>
          <t>2 in stock</t>
        </is>
      </c>
      <c r="I139">
        <f>IMAGE("https://englanderline.com/wp-content/uploads/2021/03/Lovy-Round-Velvet-Turquoise-Blue-Pouf-with-Brass-Base-A-600x600.jpg")</f>
        <v/>
      </c>
    </row>
    <row r="140">
      <c r="A140" s="1" t="n">
        <v>138</v>
      </c>
      <c r="B140" t="inlineStr">
        <is>
          <t xml:space="preserve">
Handmade Bathroom Roman Blind</t>
        </is>
      </c>
      <c r="C140" t="inlineStr">
        <is>
          <t>£0.00</t>
        </is>
      </c>
      <c r="D140" t="inlineStr"/>
      <c r="E140" t="inlineStr">
        <is>
          <t>Who said bathroom windows have to be dressed in something plain and boring? This customer loved patterned fabrics and we used fabrics wisely throughout the house.</t>
        </is>
      </c>
      <c r="F140" t="inlineStr">
        <is>
          <t xml:space="preserve">Product Type: Handmade Bathroom Roman blind
Product Code: RB6
</t>
        </is>
      </c>
      <c r="G140" t="inlineStr">
        <is>
          <t>In-Stock</t>
        </is>
      </c>
      <c r="H140" t="inlineStr">
        <is>
          <t>In stock</t>
        </is>
      </c>
      <c r="I140">
        <f>IMAGE("https://englanderline.com/wp-content/uploads/2017/12/034-600x540.jpg")</f>
        <v/>
      </c>
    </row>
    <row r="141">
      <c r="A141" s="1" t="n">
        <v>139</v>
      </c>
      <c r="B141" t="inlineStr">
        <is>
          <t>Vincento Cushion</t>
        </is>
      </c>
      <c r="C141" t="inlineStr">
        <is>
          <t>£55.00</t>
        </is>
      </c>
      <c r="D141" t="inlineStr"/>
      <c r="E141" t="inlineStr">
        <is>
          <t>Black border and white wavy front give our wave cushion a unique look. Buy this artistic creation for giving your sofa a designer look.</t>
        </is>
      </c>
      <c r="F141" t="inlineStr">
        <is>
          <t xml:space="preserve">Size: 50 x 35cm
</t>
        </is>
      </c>
      <c r="G141" t="inlineStr">
        <is>
          <t>In-Stock</t>
        </is>
      </c>
      <c r="H141" t="inlineStr">
        <is>
          <t>In stock</t>
        </is>
      </c>
      <c r="I141">
        <f>IMAGE("https://englanderline.com/wp-content/uploads/2020/02/vincento-cushion-600x449.png")</f>
        <v/>
      </c>
    </row>
    <row r="142">
      <c r="A142" s="1" t="n">
        <v>140</v>
      </c>
      <c r="B142" t="inlineStr">
        <is>
          <t xml:space="preserve">
Sally Round Dark Brown Gloss Side Table</t>
        </is>
      </c>
      <c r="C142" t="inlineStr">
        <is>
          <t>£650.00</t>
        </is>
      </c>
      <c r="D142" t="inlineStr">
        <is>
          <t>black furniture living room, black side table uk, contemporary side tables for living room uk, glass side table uk, luxury side table, round side table uk, unusual side table</t>
        </is>
      </c>
      <c r="E142" t="inlineStr">
        <is>
          <t>Own this artistically designed piece of art, and it will stand out in your living space. Sally is a circular dark brown side table. It has a circular top, and its curved legs are supported with a smooth circular base.</t>
        </is>
      </c>
      <c r="F142" t="inlineStr">
        <is>
          <t xml:space="preserve">Dimensions: Width 59 cm, Depth 59 cm, Height 73 cm
Product Type: Sally Side Table
Product Code: EL2514-O
Material: Natural Solid Wood Kiln Dried, Natural Veneer Inlay.
Carving: Full handmade carving
Polishing: Full handmade polishing, polishing options are available.
Color: Brown
Delivery Time: 12-14 Weeks
</t>
        </is>
      </c>
      <c r="G142" t="inlineStr">
        <is>
          <t>In-Stock</t>
        </is>
      </c>
      <c r="H142" t="inlineStr">
        <is>
          <t>MADE TO ORDER</t>
        </is>
      </c>
      <c r="I142">
        <f>IMAGE("https://englanderline.com/wp-content/uploads/2018/05/Sally-Round-Dark-Brown-Gloss-Side-Table-A-600x600.jpg")</f>
        <v/>
      </c>
    </row>
    <row r="143">
      <c r="A143" s="1" t="n">
        <v>141</v>
      </c>
      <c r="B143" t="inlineStr">
        <is>
          <t>Wave Cushion</t>
        </is>
      </c>
      <c r="C143" t="inlineStr">
        <is>
          <t>£75.00</t>
        </is>
      </c>
      <c r="D143" t="inlineStr"/>
      <c r="E143" t="inlineStr">
        <is>
          <t>Deep embroidery on soft quality fabric gives our runners a beautiful look. Enhance the comfort levels and get the sound sleep with our designer runners.</t>
        </is>
      </c>
      <c r="F143" t="inlineStr">
        <is>
          <t xml:space="preserve">Size: 55 x 55cm
</t>
        </is>
      </c>
      <c r="G143" t="inlineStr">
        <is>
          <t>In-Stock</t>
        </is>
      </c>
      <c r="H143" t="inlineStr">
        <is>
          <t>In stock</t>
        </is>
      </c>
      <c r="I143">
        <f>IMAGE("https://englanderline.com/wp-content/uploads/2020/02/wave-cushion-600x450.png")</f>
        <v/>
      </c>
    </row>
    <row r="144">
      <c r="A144" s="1" t="n">
        <v>142</v>
      </c>
      <c r="B144" t="inlineStr">
        <is>
          <t xml:space="preserve">
Essex Round Natural Marble with Four Metal Legs Side Table</t>
        </is>
      </c>
      <c r="C144" t="inlineStr">
        <is>
          <t>£710.00</t>
        </is>
      </c>
      <c r="D144" t="inlineStr">
        <is>
          <t>black and gold side table, black furniture living room, black side table uk, Circular Side Table, luxury living room furniture, luxury side table, Wooden Side Table</t>
        </is>
      </c>
      <c r="E144" t="inlineStr">
        <is>
          <t>The Essex side table is made of natural marble, with a pair of round side pieces. The shape and design lend it a minimalist look that’s perfect for the contemporary home.</t>
        </is>
      </c>
      <c r="F144" t="inlineStr">
        <is>
          <t xml:space="preserve">Dimensions: Width 50 cm, Depth 50 cm, Height 60 cm
Product Type: Essex Round Natural Marble with Four Metal Legs Side Table
Product Code: EL0001-ST
Material: Brass Inlay, Natural Marble.
Carving: Full handmade carving
Polishing: Full handmade polishing, polishing options are available.
Color: Black
Delivery Time: 12-14 Weeks
</t>
        </is>
      </c>
      <c r="G144" t="inlineStr">
        <is>
          <t>In-Stock</t>
        </is>
      </c>
      <c r="H144" t="inlineStr">
        <is>
          <t>MADE TO ORDER</t>
        </is>
      </c>
      <c r="I144">
        <f>IMAGE("https://englanderline.com/wp-content/uploads/2022/05/Essex-Round-Natural-Marble-with-Four-Metal-Legs-Side-Table-A-600x600.jpg")</f>
        <v/>
      </c>
    </row>
    <row r="145">
      <c r="A145" s="1" t="n">
        <v>143</v>
      </c>
      <c r="B145" t="inlineStr">
        <is>
          <t>Lizzo Cushion</t>
        </is>
      </c>
      <c r="C145" t="inlineStr">
        <is>
          <t>£65.00</t>
        </is>
      </c>
      <c r="D145" t="inlineStr"/>
      <c r="E145" t="inlineStr">
        <is>
          <t>The lighter finish of grey is the perfect match of all interiors decors in home and hotel. We have bespoke luxuries for both commercial and residential spaces.</t>
        </is>
      </c>
      <c r="F145" t="inlineStr">
        <is>
          <t xml:space="preserve">Size: 45 x 40cm
</t>
        </is>
      </c>
      <c r="G145" t="inlineStr">
        <is>
          <t>In-Stock</t>
        </is>
      </c>
      <c r="H145" t="inlineStr">
        <is>
          <t>In stock</t>
        </is>
      </c>
      <c r="I145">
        <f>IMAGE("https://englanderline.com/wp-content/uploads/2020/02/lizzo-cushion-600x451.png")</f>
        <v/>
      </c>
    </row>
    <row r="146">
      <c r="A146" s="1" t="n">
        <v>144</v>
      </c>
      <c r="B146" t="inlineStr">
        <is>
          <t>Dotty Cushion</t>
        </is>
      </c>
      <c r="C146" t="inlineStr">
        <is>
          <t>£45.00</t>
        </is>
      </c>
      <c r="D146" t="inlineStr"/>
      <c r="E146" t="inlineStr">
        <is>
          <t>Cushion cover 43 x 40cm including feather pad</t>
        </is>
      </c>
      <c r="F146" t="inlineStr">
        <is>
          <t xml:space="preserve">Size: 43 x 40cm
</t>
        </is>
      </c>
      <c r="G146" t="inlineStr">
        <is>
          <t>In-Stock</t>
        </is>
      </c>
      <c r="H146" t="inlineStr">
        <is>
          <t>In stock</t>
        </is>
      </c>
      <c r="I146">
        <f>IMAGE("https://englanderline.com/wp-content/uploads/2020/02/dotty-cushion-600x449.png")</f>
        <v/>
      </c>
    </row>
    <row r="147">
      <c r="A147" s="1" t="n">
        <v>145</v>
      </c>
      <c r="B147" t="inlineStr">
        <is>
          <t xml:space="preserve">
Vintage Armchair with French Style Tapestry Upholstery</t>
        </is>
      </c>
      <c r="C147" t="inlineStr">
        <is>
          <t>£0.00</t>
        </is>
      </c>
      <c r="D147" t="inlineStr"/>
      <c r="E147" t="inlineStr"/>
      <c r="F147" t="inlineStr">
        <is>
          <t xml:space="preserve">Dimensions: Width 54 cm, Depth 48 cm, Height 107 cm
Product Type: French Reproduction Dining Arm Chair
Product Code: EL0238
Material: Fabric
Carving: Full hand carving
Polishing: Full handmade polishing, polishing options are available.
Upholstery: Full handmade upholstered in calico, Fabric Options are available (in customize product section).
Color: Brown
Delivery Time: 12-14 Weeks
</t>
        </is>
      </c>
      <c r="G147" t="inlineStr">
        <is>
          <t>In-Stock</t>
        </is>
      </c>
      <c r="H147" t="inlineStr">
        <is>
          <t>MADE TO ORDER</t>
        </is>
      </c>
      <c r="I147">
        <f>IMAGE("https://englanderline.com/wp-content/uploads/2017/12/Vintage-Armchair-with-French-Style-Tapestry-Upholstery-A-600x600.jpg")</f>
        <v/>
      </c>
    </row>
    <row r="148">
      <c r="A148" s="1" t="n">
        <v>146</v>
      </c>
      <c r="B148" t="inlineStr">
        <is>
          <t xml:space="preserve">
Elegant Gilded French Sofa</t>
        </is>
      </c>
      <c r="C148" t="inlineStr">
        <is>
          <t>£0.00</t>
        </is>
      </c>
      <c r="D148" t="inlineStr"/>
      <c r="E148" t="inlineStr">
        <is>
          <t>The long and elegant sloping rail is formed in the camelback silhouette originally introduced by Thomas Chippendale.</t>
        </is>
      </c>
      <c r="F148" t="inlineStr">
        <is>
          <t xml:space="preserve">Dimensions: Width 210 cm, Depth 82 cm, Height 98 cm
Product Type: Elegant Gilded French Sofa
Product Code: EL0504
Material: Fabric
Carving: Full handmade carving
Polishing: Full handmade polishing, polishing options are available.
Upholstery: Full handmade upholstered in calico, Fabric Options are available (in customize product section).
Size: 2 Seater
Color: Gold
Delivery Time: 12-14 Weeks
</t>
        </is>
      </c>
      <c r="G148" t="inlineStr">
        <is>
          <t>In-Stock</t>
        </is>
      </c>
      <c r="H148" t="inlineStr">
        <is>
          <t>MADE TO ORDER</t>
        </is>
      </c>
      <c r="I148">
        <f>IMAGE("https://englanderline.com/wp-content/uploads/2017/11/Elegant-Gilded-French-Sofa-A-600x600.jpg")</f>
        <v/>
      </c>
    </row>
    <row r="149">
      <c r="A149" s="1" t="n">
        <v>147</v>
      </c>
      <c r="B149" t="inlineStr">
        <is>
          <t>Velvet Dot Cushion</t>
        </is>
      </c>
      <c r="C149" t="inlineStr">
        <is>
          <t>£65.00</t>
        </is>
      </c>
      <c r="D149" t="inlineStr"/>
      <c r="E149" t="inlineStr">
        <is>
          <t xml:space="preserve">Highlight your white sofa with velvet dot </t>
        </is>
      </c>
      <c r="F149" t="inlineStr">
        <is>
          <t xml:space="preserve">Size: 50 x 45cm
</t>
        </is>
      </c>
      <c r="G149" t="inlineStr">
        <is>
          <t>In-Stock</t>
        </is>
      </c>
      <c r="H149" t="inlineStr">
        <is>
          <t>In stock</t>
        </is>
      </c>
      <c r="I149">
        <f>IMAGE("https://englanderline.com/wp-content/uploads/2020/02/velvet-dot-cushion-600x450.png")</f>
        <v/>
      </c>
    </row>
    <row r="150">
      <c r="A150" s="1" t="n">
        <v>148</v>
      </c>
      <c r="B150" t="inlineStr">
        <is>
          <t>Linen and Leaves Cushions</t>
        </is>
      </c>
      <c r="C150" t="inlineStr">
        <is>
          <t>£65.00</t>
        </is>
      </c>
      <c r="D150" t="inlineStr"/>
      <c r="E150" t="inlineStr">
        <is>
          <t>We have the collection of the finest quality linen cushions with beautiful design prints and embroidery. The linen leaf cushion has leaf patterns embroidered on its front for making it a beautiful décor.</t>
        </is>
      </c>
      <c r="F150" t="inlineStr">
        <is>
          <t xml:space="preserve">Size: 50 x 40cm
</t>
        </is>
      </c>
      <c r="G150" t="inlineStr">
        <is>
          <t>In-Stock</t>
        </is>
      </c>
      <c r="H150" t="inlineStr">
        <is>
          <t>In stock</t>
        </is>
      </c>
      <c r="I150">
        <f>IMAGE("https://englanderline.com/wp-content/uploads/2020/02/linen-and-leaves-cushions-600x450.png")</f>
        <v/>
      </c>
    </row>
    <row r="151">
      <c r="A151" s="1" t="n">
        <v>149</v>
      </c>
      <c r="B151" t="inlineStr">
        <is>
          <t xml:space="preserve">
Avelina Antique French Style Round Side Table</t>
        </is>
      </c>
      <c r="C151" t="inlineStr">
        <is>
          <t>£0.00</t>
        </is>
      </c>
      <c r="D151" t="inlineStr"/>
      <c r="E151" t="inlineStr">
        <is>
          <t xml:space="preserve">This perfectly Avelina Antique French Style </t>
        </is>
      </c>
      <c r="F151" t="inlineStr">
        <is>
          <t xml:space="preserve">Dimensions: Width 55 cm, Depth 55 cm, Height 60 cm
Product Type: Antique Side Table
Product Code: EL2408
Material: Brass Inlay
Carving: Full handmade polishing, polishing options are available.
Polishing: Full hand carving
Color: Brass
Delivery Time: 12-14 Weeks
</t>
        </is>
      </c>
      <c r="G151" t="inlineStr">
        <is>
          <t>In-Stock</t>
        </is>
      </c>
      <c r="H151" t="inlineStr">
        <is>
          <t>MADE TO ORDER</t>
        </is>
      </c>
      <c r="I151">
        <f>IMAGE("https://englanderline.com/wp-content/uploads/2017/11/Avelina-Antique-French-Style-Round-Side-Table-A-600x600.jpg")</f>
        <v/>
      </c>
    </row>
    <row r="152">
      <c r="A152" s="1" t="n">
        <v>150</v>
      </c>
      <c r="B152" t="inlineStr">
        <is>
          <t>Cross Cushion</t>
        </is>
      </c>
      <c r="C152" t="inlineStr">
        <is>
          <t>£65.00</t>
        </is>
      </c>
      <c r="D152" t="inlineStr"/>
      <c r="E152" t="inlineStr">
        <is>
          <t>There might be slight colour tone difference between image and real product due to difference in screen resolution</t>
        </is>
      </c>
      <c r="F152" t="inlineStr">
        <is>
          <t xml:space="preserve">Size: 45 x 35cm
</t>
        </is>
      </c>
      <c r="G152" t="inlineStr">
        <is>
          <t>In-Stock</t>
        </is>
      </c>
      <c r="H152" t="inlineStr">
        <is>
          <t>In stock</t>
        </is>
      </c>
      <c r="I152">
        <f>IMAGE("https://englanderline.com/wp-content/uploads/2020/02/cross-cushion-canvas-600x450.png")</f>
        <v/>
      </c>
    </row>
    <row r="153">
      <c r="A153" s="1" t="n">
        <v>151</v>
      </c>
      <c r="B153" t="inlineStr">
        <is>
          <t xml:space="preserve">
French Style Marble Top Side Table</t>
        </is>
      </c>
      <c r="C153" t="inlineStr">
        <is>
          <t>£0.00</t>
        </is>
      </c>
      <c r="D153" t="inlineStr"/>
      <c r="E153" t="inlineStr">
        <is>
          <t xml:space="preserve">The intricate floral patterns, flawless gold border linings, richly ornamented cabriole legs with a flat veneer finish centrepiece, makes this </t>
        </is>
      </c>
      <c r="F153" t="inlineStr">
        <is>
          <t xml:space="preserve">Dimensions: Width 65 cm, Depth 45 cm, Height 60 cm
Product Type: Antique Side Table
Product Code: EL2405
Material: Brass Inlay
Carving: Full hand carving
Polishing: Full handmade polishing, polishing options are available.
Color: Brass
Delivery Time: 12-14 Weeks
</t>
        </is>
      </c>
      <c r="G153" t="inlineStr">
        <is>
          <t>In-Stock</t>
        </is>
      </c>
      <c r="H153" t="inlineStr">
        <is>
          <t>MADE TO ORDER</t>
        </is>
      </c>
      <c r="I153">
        <f>IMAGE("https://englanderline.com/wp-content/uploads/2017/11/French-Style-Marble-Top-Side-Table-A-600x600.jpg")</f>
        <v/>
      </c>
    </row>
    <row r="154">
      <c r="A154" s="1" t="n">
        <v>152</v>
      </c>
      <c r="B154" t="inlineStr">
        <is>
          <t>Donalee Cushion</t>
        </is>
      </c>
      <c r="C154" t="inlineStr">
        <is>
          <t>£55.00</t>
        </is>
      </c>
      <c r="D154" t="inlineStr"/>
      <c r="E154" t="inlineStr">
        <is>
          <t>We can customize the cushion in the fabric of your choice. Buy our soft accessories for giving your home a touch of extreme softness and comfort.</t>
        </is>
      </c>
      <c r="F154" t="inlineStr">
        <is>
          <t xml:space="preserve">Size: 40 x 40cm
</t>
        </is>
      </c>
      <c r="G154" t="inlineStr">
        <is>
          <t>In-Stock</t>
        </is>
      </c>
      <c r="H154" t="inlineStr">
        <is>
          <t>In stock</t>
        </is>
      </c>
      <c r="I154">
        <f>IMAGE("https://englanderline.com/wp-content/uploads/2020/02/donalee-cushion.png")</f>
        <v/>
      </c>
    </row>
    <row r="155">
      <c r="A155" s="1" t="n">
        <v>153</v>
      </c>
      <c r="B155" t="inlineStr">
        <is>
          <t xml:space="preserve">
Mara Upholstered Tufted Chair</t>
        </is>
      </c>
      <c r="C155" t="inlineStr">
        <is>
          <t>£905.00</t>
        </is>
      </c>
      <c r="D155" t="inlineStr">
        <is>
          <t>contemporary chairs uk, Contemporary Living Room Chairs, luxury living room furniture, occasional chair uk, small occasional chair, upholstered chair</t>
        </is>
      </c>
      <c r="E155" t="inlineStr">
        <is>
          <t>This magnificent modern contemporary piece is full of eye catching and even breathtaking details.</t>
        </is>
      </c>
      <c r="F155" t="inlineStr">
        <is>
          <t xml:space="preserve">Dimensions: Width 68 cm, Depth 75 cm, Height 90 cm, Seat Height 45 cm
Product Type: Mara Chair
Product Code: EL6023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None: Fabric Color
</t>
        </is>
      </c>
      <c r="G155" t="inlineStr">
        <is>
          <t>In-Stock</t>
        </is>
      </c>
      <c r="H155" t="inlineStr">
        <is>
          <t>MADE TO ORDER</t>
        </is>
      </c>
      <c r="I155">
        <f>IMAGE("https://englanderline.com/wp-content/uploads/2019/07/Mara-Chair-A-600x600.jpg")</f>
        <v/>
      </c>
    </row>
    <row r="156">
      <c r="A156" s="1" t="n">
        <v>154</v>
      </c>
      <c r="B156" t="inlineStr">
        <is>
          <t xml:space="preserve">
Watson Gold Rectangle Mirror</t>
        </is>
      </c>
      <c r="C156" t="inlineStr">
        <is>
          <t>£950.00</t>
        </is>
      </c>
      <c r="D156" t="inlineStr">
        <is>
          <t>Exclusive Mirrors, gold framed mirror, gold wall mirror, Luxury Bedroom Furniture UK, luxury mirrors</t>
        </is>
      </c>
      <c r="E156" t="inlineStr">
        <is>
          <t>This elegant handcrafted mirror has a simple and clean design. Enjoy the meticulous details of this piece as you not only get to look at yourself or loved ones but also enjoy the beauty of this mirror.</t>
        </is>
      </c>
      <c r="F156" t="inlineStr">
        <is>
          <t xml:space="preserve">Product Type: Watson Mirror
Product Code: EL7178
Material: Natural Solid Wood Kiln Dried.
Carving: Full handmade carving
Polishing: Full handmade polishing, polishing options are available.
Upholstery: Full handmade upholstered in calico, Fabric Options are available (in customize product section).
Color: Gold
Delivery Time: 12-14 Weeks
</t>
        </is>
      </c>
      <c r="G156" t="inlineStr">
        <is>
          <t>In-Stock</t>
        </is>
      </c>
      <c r="H156" t="inlineStr">
        <is>
          <t>MADE TO ORDER</t>
        </is>
      </c>
      <c r="I156">
        <f>IMAGE("https://englanderline.com/wp-content/uploads/2020/07/Watson-Gold-Rectangle-Mirror-A-1-600x600.jpg")</f>
        <v/>
      </c>
    </row>
    <row r="157">
      <c r="A157" s="1" t="n">
        <v>155</v>
      </c>
      <c r="B157" t="inlineStr">
        <is>
          <t xml:space="preserve">
Antique Style Dining Table with Hand Carved Wood Sculptures 8 Legs</t>
        </is>
      </c>
      <c r="C157" t="inlineStr">
        <is>
          <t>£0.00</t>
        </is>
      </c>
      <c r="D157" t="inlineStr"/>
      <c r="E157" t="inlineStr">
        <is>
          <t>Our dining room also needs some special décor. It will make our meal time pleasant and comfortable. While having your food you always need enough space for serving it.</t>
        </is>
      </c>
      <c r="F157" t="inlineStr">
        <is>
          <t xml:space="preserve">Dimensions: Width 198 cm, Depth 100 cm, Height 78 cm
Product Type: Antique Dining Table
Product Code: EL2601
Material: Natural solid wood Kiln dried.
Carving: Full hand carving
Polishing: Full handmade polishing, polishing options are available.
Color: Brown
Delivery Time: 12-14 Weeks
</t>
        </is>
      </c>
      <c r="G157" t="inlineStr">
        <is>
          <t>In-Stock</t>
        </is>
      </c>
      <c r="H157" t="inlineStr">
        <is>
          <t>MADE TO ORDER</t>
        </is>
      </c>
      <c r="I157">
        <f>IMAGE("https://englanderline.com/wp-content/uploads/2017/11/Antique-Style-Dining-Table-with-Hand-Carved-Wood-Sculptures-8-Legs-A-600x600.jpg")</f>
        <v/>
      </c>
    </row>
    <row r="158">
      <c r="A158" s="1" t="n">
        <v>156</v>
      </c>
      <c r="B158" t="inlineStr">
        <is>
          <t xml:space="preserve">
Luxury Antique Dining Table with Hand Carved Beach wood</t>
        </is>
      </c>
      <c r="C158" t="inlineStr">
        <is>
          <t>£0.00</t>
        </is>
      </c>
      <c r="D158" t="inlineStr"/>
      <c r="E158" t="inlineStr">
        <is>
          <t xml:space="preserve">The double pedestals for unrestricted seating mean that our </t>
        </is>
      </c>
      <c r="F158" t="inlineStr">
        <is>
          <t xml:space="preserve">Dimensions: Width 198 cm, Depth 107 cm, Height 78 cm
Product Type: Antique Dining Table
Product Code: EL2602
Material: Natural Solid Wood Kiln Dried, Natural Veneer Inlay.
Carving: Full handmade carving
Polishing: Full handmade polishing, polishing options are available.
Color: Brown
Delivery Time: 12-14 Weeks
</t>
        </is>
      </c>
      <c r="G158" t="inlineStr">
        <is>
          <t>In-Stock</t>
        </is>
      </c>
      <c r="H158" t="inlineStr">
        <is>
          <t>MADE TO ORDER</t>
        </is>
      </c>
      <c r="I158">
        <f>IMAGE("https://englanderline.com/wp-content/uploads/2017/11/Luxury-Antique-Dining-Table-with-Hand-Carved-Beach-wood-A-600x600.jpg")</f>
        <v/>
      </c>
    </row>
    <row r="159">
      <c r="A159" s="1" t="n">
        <v>157</v>
      </c>
      <c r="B159" t="inlineStr">
        <is>
          <t xml:space="preserve">
Antique Oval Dining Table with Natural Veneer Inlay</t>
        </is>
      </c>
      <c r="C159" t="inlineStr">
        <is>
          <t>£0.00</t>
        </is>
      </c>
      <c r="D159" t="inlineStr"/>
      <c r="E159" t="inlineStr"/>
      <c r="F159" t="inlineStr">
        <is>
          <t xml:space="preserve">Dimensions: Width 198 cm, Depth 107 cm, Height 78 cm
Product Type: Antique Dining Table
Product Code: EL2605
Material: Natural solid wood Kiln dried.
Carving: Full hand carving
Polishing: Full handmade polishing, polishing options are available.
Color: Brown
Delivery Time: 12-14 Weeks
</t>
        </is>
      </c>
      <c r="G159" t="inlineStr">
        <is>
          <t>In-Stock</t>
        </is>
      </c>
      <c r="H159" t="inlineStr">
        <is>
          <t>MADE TO ORDER</t>
        </is>
      </c>
      <c r="I159">
        <f>IMAGE("https://englanderline.com/wp-content/uploads/2017/11/Antique-Oval-Dining-Table-with-Natural-Veneer-Inlay-A-600x600.jpg")</f>
        <v/>
      </c>
    </row>
    <row r="160">
      <c r="A160" s="1" t="n">
        <v>158</v>
      </c>
      <c r="B160" t="inlineStr">
        <is>
          <t xml:space="preserve">
Luxury Round Dining Table with Natural Veneer Inlay</t>
        </is>
      </c>
      <c r="C160" t="inlineStr">
        <is>
          <t>£2,695.00</t>
        </is>
      </c>
      <c r="D160" t="inlineStr"/>
      <c r="E160" t="inlineStr">
        <is>
          <t xml:space="preserve">Our Luxury Round </t>
        </is>
      </c>
      <c r="F160" t="inlineStr">
        <is>
          <t xml:space="preserve">Dimensions: Width 125 cm, Depth 125 cm, Height 78 cm
Product Type: Antique Dining Table
Product Code: EL2609
Material: Natural Solid Wood Kiln Dried, Natural Veneer Inlay.
Carving: Full handmade carving
Polishing: Full handmade polishing, polishing options are available.
Color: Brown
Delivery Time: 7 – 10 Days
</t>
        </is>
      </c>
      <c r="G160" t="inlineStr">
        <is>
          <t>In-Stock</t>
        </is>
      </c>
      <c r="H160" t="inlineStr">
        <is>
          <t>In stock</t>
        </is>
      </c>
      <c r="I160">
        <f>IMAGE("https://englanderline.com/wp-content/uploads/2017/11/Luxury-Round-Dining-Table-with-Natural-Veneer-Inlay-A-600x600.jpg")</f>
        <v/>
      </c>
    </row>
    <row r="161">
      <c r="A161" s="1" t="n">
        <v>159</v>
      </c>
      <c r="B161" t="inlineStr">
        <is>
          <t xml:space="preserve">
Hari Rectangular Wood Dining Table with Brass Inlay</t>
        </is>
      </c>
      <c r="C161" t="inlineStr">
        <is>
          <t>£0.00</t>
        </is>
      </c>
      <c r="D161" t="inlineStr"/>
      <c r="E161" t="inlineStr">
        <is>
          <t>Hari dining table is designed and crafted to suit impeccable tastes. The brown dining table is made of the finest wood with the valuable brass inlay. It has a rectangular top supported with artistically carved cabriole legs.</t>
        </is>
      </c>
      <c r="F161" t="inlineStr">
        <is>
          <t xml:space="preserve">Product Type: Antique Dining Table
Product Code: EL7129
Material: Brass Inlay
Carving: Full handmade carving
Polishing: Full handmade polishing, polishing options are available.
Color: Brass
Delivery Time: 12-14 Weeks
</t>
        </is>
      </c>
      <c r="G161" t="inlineStr">
        <is>
          <t>In-Stock</t>
        </is>
      </c>
      <c r="H161" t="inlineStr">
        <is>
          <t>MADE TO ORDER</t>
        </is>
      </c>
      <c r="I161">
        <f>IMAGE("https://englanderline.com/wp-content/uploads/2021/06/Hari-Rectangular-Wood-Dining-Table-with-Brass-Inlay-A-600x600.jpg")</f>
        <v/>
      </c>
    </row>
    <row r="162">
      <c r="A162" s="1" t="n">
        <v>160</v>
      </c>
      <c r="B162" t="inlineStr">
        <is>
          <t xml:space="preserve">
English Antique Chippendale Style Dining Table</t>
        </is>
      </c>
      <c r="C162" t="inlineStr">
        <is>
          <t>£0.00</t>
        </is>
      </c>
      <c r="D162" t="inlineStr"/>
      <c r="E162" t="inlineStr"/>
      <c r="F162" t="inlineStr">
        <is>
          <t xml:space="preserve">Dimensions: Width 198 cm, Depth 107 cm, Height 78 cm
Product Type: Antique Dining Table
Product Code: EL2606
Material: Natural solid wood Kiln dried. Natural veneer applied
Carving: Full hand carving
Polishing: Full handmade polishing, polishing options are available.
Color: Beige
Delivery Time: 12-14 Weeks
</t>
        </is>
      </c>
      <c r="G162" t="inlineStr">
        <is>
          <t>In-Stock</t>
        </is>
      </c>
      <c r="H162" t="inlineStr">
        <is>
          <t>MADE TO ORDER</t>
        </is>
      </c>
      <c r="I162">
        <f>IMAGE("https://englanderline.com/wp-content/uploads/2017/11/English-Antique-Chippendale-Style-Dining-Table-600x600.jpg")</f>
        <v/>
      </c>
    </row>
    <row r="163">
      <c r="A163" s="1" t="n">
        <v>161</v>
      </c>
      <c r="B163" t="inlineStr">
        <is>
          <t xml:space="preserve">
Antique Round Dining Table with Natural Veneer</t>
        </is>
      </c>
      <c r="C163" t="inlineStr">
        <is>
          <t>£0.00</t>
        </is>
      </c>
      <c r="D163" t="inlineStr"/>
      <c r="E163" t="inlineStr">
        <is>
          <t>This Antique Round Dining Table with Natural Veneer is a gem of craftsmanship on wood as it is elegant in design with some splendid carvings on its legs and stand which gives it a traditional English look.</t>
        </is>
      </c>
      <c r="F163" t="inlineStr">
        <is>
          <t xml:space="preserve">Dimensions: Width 125 cm, Depth 125 cm, Height 78 cm
Product Type: Antique Dining Table
Product Code: EL2604
Material: Natural solid wood Kiln dried. Natural veneer applied
Carving: Full hand carving
Polishing: Full handmade polishing, polishing options are available.
Color: Brown
Delivery Time: 12-14 Weeks
</t>
        </is>
      </c>
      <c r="G163" t="inlineStr">
        <is>
          <t>In-Stock</t>
        </is>
      </c>
      <c r="H163" t="inlineStr">
        <is>
          <t>MADE TO ORDER</t>
        </is>
      </c>
      <c r="I163">
        <f>IMAGE("https://englanderline.com/wp-content/uploads/2017/11/Antique-Round-Dining-Table-with-Natural-Veneer-600x600.jpg")</f>
        <v/>
      </c>
    </row>
    <row r="164">
      <c r="A164" s="1" t="n">
        <v>162</v>
      </c>
      <c r="B164" t="inlineStr">
        <is>
          <t xml:space="preserve">
French Style Round Dining Table with Natural Veneer Inlay</t>
        </is>
      </c>
      <c r="C164" t="inlineStr">
        <is>
          <t>£0.00</t>
        </is>
      </c>
      <c r="D164" t="inlineStr"/>
      <c r="E164" t="inlineStr">
        <is>
          <t xml:space="preserve">This bespoke quality natural veneer </t>
        </is>
      </c>
      <c r="F164" t="inlineStr">
        <is>
          <t xml:space="preserve">Dimensions: Width 125 cm, Depth 125 cm, Height 78 cm
Product Type: Antique Dining Table
Product Code: EL2610
Material: Brass Inlay
Carving: Full hand carving
Polishing: Full handmade polishing, polishing options are available.
Color: Brass
Delivery Time: 12-14 Weeks
</t>
        </is>
      </c>
      <c r="G164" t="inlineStr">
        <is>
          <t>In-Stock</t>
        </is>
      </c>
      <c r="H164" t="inlineStr">
        <is>
          <t>MADE TO ORDER</t>
        </is>
      </c>
      <c r="I164">
        <f>IMAGE("https://englanderline.com/wp-content/uploads/2017/11/French-Style-Round-Dining-Table-with-Natural-Veneer-Inlay-B-600x600.jpg")</f>
        <v/>
      </c>
    </row>
    <row r="165">
      <c r="A165" s="1" t="n">
        <v>163</v>
      </c>
      <c r="B165" t="inlineStr">
        <is>
          <t xml:space="preserve">
French Reproduction Designer Dining Tables</t>
        </is>
      </c>
      <c r="C165" t="inlineStr">
        <is>
          <t>£0.00</t>
        </is>
      </c>
      <c r="D165" t="inlineStr"/>
      <c r="E165" t="inlineStr">
        <is>
          <t xml:space="preserve"> this antique-style French reproduction dining table with beautifully ornamented cabriole legs and intricate carvings on the apron reflect the best in traditional European craftsmanship that is a treat for the eyes.</t>
        </is>
      </c>
      <c r="F165" t="inlineStr">
        <is>
          <t xml:space="preserve">Dimensions: Width 198 cm, Depth 107 cm, Height 78 cm
Product Type: Antique Dining Table
Product Code: EL2607
Material: Natural solid wood Kiln dried. Natural veneer applied
Carving: Full hand carving
Polishing: Full handmade polishing, polishing options are available.
Color: Beige
Delivery Time: 12-14 Weeks
</t>
        </is>
      </c>
      <c r="G165" t="inlineStr">
        <is>
          <t>In-Stock</t>
        </is>
      </c>
      <c r="H165" t="inlineStr">
        <is>
          <t>MADE TO ORDER</t>
        </is>
      </c>
      <c r="I165">
        <f>IMAGE("https://englanderline.com/wp-content/uploads/2017/11/French-Reproduction-Designer-Dining-Tables-A-600x600.jpg")</f>
        <v/>
      </c>
    </row>
    <row r="166">
      <c r="A166" s="1" t="n">
        <v>164</v>
      </c>
      <c r="B166" t="inlineStr">
        <is>
          <t xml:space="preserve">
Mallory Wood Beige Nest Side Table with Glass Top</t>
        </is>
      </c>
      <c r="C166" t="inlineStr">
        <is>
          <t>£0.00</t>
        </is>
      </c>
      <c r="D166" t="inlineStr"/>
      <c r="E166" t="inlineStr">
        <is>
          <t>Mallory Wood Nest tables are shaped by nature to provide a place for you to unwind and linger longer over your coffee. They feature a beautiful wood grain detail on the table-top and legs and a rounded beveled edge.</t>
        </is>
      </c>
      <c r="F166" t="inlineStr">
        <is>
          <t xml:space="preserve">Product Type: Side Table
Product Code: EL7151
Material: Natural solid wood Kiln dried.
Carving: Full handmade carving
Polishing: Full handmade polishing, polishing options are available.
Color: Beige
Delivery Time: 12-14 Weeks
</t>
        </is>
      </c>
      <c r="G166" t="inlineStr">
        <is>
          <t>In-Stock</t>
        </is>
      </c>
      <c r="H166" t="inlineStr">
        <is>
          <t>MADE TO ORDER</t>
        </is>
      </c>
      <c r="I166">
        <f>IMAGE("https://englanderline.com/wp-content/uploads/2020/07/Mallory-Wood-Beige-Nest-Side-Table-with-Glass-Top-A-600x600.jpg")</f>
        <v/>
      </c>
    </row>
    <row r="167">
      <c r="A167" s="1" t="n">
        <v>165</v>
      </c>
      <c r="B167" t="inlineStr">
        <is>
          <t xml:space="preserve">
French Round Dining Tables with Copper Ornament</t>
        </is>
      </c>
      <c r="C167" t="inlineStr">
        <is>
          <t>£0.00</t>
        </is>
      </c>
      <c r="D167" t="inlineStr"/>
      <c r="E167" t="inlineStr">
        <is>
          <t xml:space="preserve">This round </t>
        </is>
      </c>
      <c r="F167" t="inlineStr">
        <is>
          <t xml:space="preserve">Dimensions: Width 125 cm, Depth 125 cm, Height 78 cm
Product Type: Antique Dining Table
Product Code: EL2608
Material: Brass Inlay
Carving: Full hand carving
Polishing: Full handmade polishing, polishing options are available.
Color: Brass
Delivery Time: 12-14 Weeks
</t>
        </is>
      </c>
      <c r="G167" t="inlineStr">
        <is>
          <t>In-Stock</t>
        </is>
      </c>
      <c r="H167" t="inlineStr">
        <is>
          <t>MADE TO ORDER</t>
        </is>
      </c>
      <c r="I167">
        <f>IMAGE("https://englanderline.com/wp-content/uploads/2017/11/French-Round-Dining-Tables-with-Copper-Ornament-600x600.jpg")</f>
        <v/>
      </c>
    </row>
    <row r="168">
      <c r="A168" s="1" t="n">
        <v>166</v>
      </c>
      <c r="B168" t="inlineStr">
        <is>
          <t xml:space="preserve">
Avery Antique Side Table with Two Drawers and Marquetry Veneer Inlay</t>
        </is>
      </c>
      <c r="C168" t="inlineStr">
        <is>
          <t>£0.00</t>
        </is>
      </c>
      <c r="D168" t="inlineStr"/>
      <c r="E168" t="inlineStr">
        <is>
          <t xml:space="preserve">This unusual and very pleasing style of </t>
        </is>
      </c>
      <c r="F168" t="inlineStr">
        <is>
          <t xml:space="preserve">Dimensions: Width 46 cm, Depth 38 cm, Height 55 cm
Product Type: Antique Side Table
Product Code: EL2414
Material: Natural Solid Wood Kill Dried &amp; Natural Veneer Inlay.
Carving: Full handmade carving
Polishing: Full handmade polishing, polishing options are available.
Color: Beige
Delivery Time: 12-14 Weeks
</t>
        </is>
      </c>
      <c r="G168" t="inlineStr">
        <is>
          <t>In-Stock</t>
        </is>
      </c>
      <c r="H168" t="inlineStr">
        <is>
          <t>MADE TO ORDER</t>
        </is>
      </c>
      <c r="I168">
        <f>IMAGE("https://englanderline.com/wp-content/uploads/2017/11/Avery-Antique-Side-Table-with-Two-Drawers-and-Marquetry-Veneer-Inlay-A-600x600.jpg")</f>
        <v/>
      </c>
    </row>
    <row r="169">
      <c r="A169" s="1" t="n">
        <v>167</v>
      </c>
      <c r="B169" t="inlineStr">
        <is>
          <t xml:space="preserve">
French Marquetry Side Table</t>
        </is>
      </c>
      <c r="C169" t="inlineStr">
        <is>
          <t>£0.00</t>
        </is>
      </c>
      <c r="D169" t="inlineStr"/>
      <c r="E169" t="inlineStr">
        <is>
          <t xml:space="preserve">An ideal piece for a hallway or sitting room, our </t>
        </is>
      </c>
      <c r="F169" t="inlineStr">
        <is>
          <t xml:space="preserve">Dimensions: Width 60 cm, Depth 43 cm, Height 55 cm
Product Type: Antique Side Table
Product Code: EL2416
Material: Natural Solid Wood Kiln Dried, Natural Veneer Inlay.
Carving: Full handmade carving
Polishing: Full handmade polishing, polishing options are available.
Color: Brown
Delivery Time: 12-14 Weeks
</t>
        </is>
      </c>
      <c r="G169" t="inlineStr">
        <is>
          <t>In-Stock</t>
        </is>
      </c>
      <c r="H169" t="inlineStr">
        <is>
          <t>MADE TO ORDER</t>
        </is>
      </c>
      <c r="I169">
        <f>IMAGE("https://englanderline.com/wp-content/uploads/2017/11/French-Marquetry-Side-Table-A-600x600.jpg")</f>
        <v/>
      </c>
    </row>
    <row r="170">
      <c r="A170" s="1" t="n">
        <v>168</v>
      </c>
      <c r="B170" t="inlineStr">
        <is>
          <t xml:space="preserve">
Emu Wood with Brass and Glass Side Table</t>
        </is>
      </c>
      <c r="C170" t="inlineStr">
        <is>
          <t>£0.00</t>
        </is>
      </c>
      <c r="D170" t="inlineStr"/>
      <c r="E170" t="inlineStr">
        <is>
          <t>A stylish piece for dressing up any space, this Emu wood side table is built to last and bring enjoyment season after season. With a versatile layout that includes a shelf on top and under the glass surface, it can comfortably hold items such as a book or glass of your favorite beverage.</t>
        </is>
      </c>
      <c r="F170" t="inlineStr">
        <is>
          <t xml:space="preserve">Product Type: Side Table
Product Code: EL7143
Material: Brass Inlay
Carving: Full handmade carving
Polishing: Full handmade polishing, polishing options are available.
Color: Beige
Delivery Time: 12-14 Weeks
</t>
        </is>
      </c>
      <c r="G170" t="inlineStr">
        <is>
          <t>In-Stock</t>
        </is>
      </c>
      <c r="H170" t="inlineStr">
        <is>
          <t>MADE TO ORDER</t>
        </is>
      </c>
      <c r="I170">
        <f>IMAGE("https://englanderline.com/wp-content/uploads/2020/07/Emu-Wood-with-Brass-and-Glass-Side-Table-A-600x600.jpg")</f>
        <v/>
      </c>
    </row>
    <row r="171">
      <c r="A171" s="1" t="n">
        <v>169</v>
      </c>
      <c r="B171" t="inlineStr">
        <is>
          <t xml:space="preserve">
French Marquetry Nest Side Table</t>
        </is>
      </c>
      <c r="C171" t="inlineStr">
        <is>
          <t>£660.00 - £935.00</t>
        </is>
      </c>
      <c r="D171" t="inlineStr"/>
      <c r="E171" t="inlineStr">
        <is>
          <t xml:space="preserve">The features of our beautiful </t>
        </is>
      </c>
      <c r="F171" t="inlineStr">
        <is>
          <t xml:space="preserve">Dimensions: Width 80 cm, Depth 41 cm, Height 55 cm
Product Type: French Marquetry Nest Side Table
Product Code: EL2103
Material: Natural Solid Wood Kiln Dried, Natural Veneer Inlay, Marquetry Inlay.
Carving: Full handmade carving
Polishing: Full handmade polishing, polishing options are available.
Delivery Time: 7 – 10 Days
None: Color
</t>
        </is>
      </c>
      <c r="G171" t="inlineStr">
        <is>
          <t>In-Stock</t>
        </is>
      </c>
      <c r="H171" t="inlineStr">
        <is>
          <t>2 in stock (can be backordered)</t>
        </is>
      </c>
      <c r="I171">
        <f>IMAGE("https://englanderline.com/wp-content/uploads/2017/11/French-Marquetry-Nest-Side-Table-Dark-A-600x600.jpg")</f>
        <v/>
      </c>
    </row>
    <row r="172">
      <c r="A172" s="1" t="n">
        <v>170</v>
      </c>
      <c r="B172" t="inlineStr">
        <is>
          <t xml:space="preserve">
Averil Antique French Style Round Side Table with Copper Ornament</t>
        </is>
      </c>
      <c r="C172" t="inlineStr">
        <is>
          <t>£0.00</t>
        </is>
      </c>
      <c r="D172" t="inlineStr"/>
      <c r="E172" t="inlineStr">
        <is>
          <t xml:space="preserve">Elegant design Antique </t>
        </is>
      </c>
      <c r="F172" t="inlineStr">
        <is>
          <t xml:space="preserve">Dimensions: Width 55 cm, Depth 55 cm, Height 60 cm
Product Type: Antique Side Table
Product Code: EL2409
Material: Brass Inlay
Carving: Full hand carving
Polishing: Full handmade polishing, polishing options are available.
Color: Brass
Delivery Time: 12-14 Weeks
</t>
        </is>
      </c>
      <c r="G172" t="inlineStr">
        <is>
          <t>In-Stock</t>
        </is>
      </c>
      <c r="H172" t="inlineStr">
        <is>
          <t>MADE TO ORDER</t>
        </is>
      </c>
      <c r="I172">
        <f>IMAGE("https://englanderline.com/wp-content/uploads/2017/11/Averil-Antique-French-Style-Round-Side-Table-with-Copper-Ornament-A-600x600.jpg")</f>
        <v/>
      </c>
    </row>
    <row r="173">
      <c r="A173" s="1" t="n">
        <v>171</v>
      </c>
      <c r="B173" t="inlineStr">
        <is>
          <t xml:space="preserve">
Antique Shabby Chic Side Table Distressed Painted</t>
        </is>
      </c>
      <c r="C173" t="inlineStr">
        <is>
          <t>£0.00</t>
        </is>
      </c>
      <c r="D173" t="inlineStr"/>
      <c r="E173" t="inlineStr">
        <is>
          <t>The beautiful distressed paint finish of this antique French side table in round shape is just one of the many living room furniture items that we have in our exclusive collection and it enables you to choose a ‘classic’ one from our wide range of designs.</t>
        </is>
      </c>
      <c r="F173" t="inlineStr">
        <is>
          <t xml:space="preserve">Dimensions: Width 67 cm, Depth 47 cm, Height 78 cm
Product Type: French Paint Side Table
Product Code: EL2417
Material: Natural solid wood Kiln dried. Natural veneer applied
Carving: Full hand carving
Polishing: Full handmade polishing, polishing options are available.
Color: Gray
Delivery Time: 12-14 Weeks
</t>
        </is>
      </c>
      <c r="G173" t="inlineStr">
        <is>
          <t>In-Stock</t>
        </is>
      </c>
      <c r="H173" t="inlineStr">
        <is>
          <t>MADE TO ORDER</t>
        </is>
      </c>
      <c r="I173">
        <f>IMAGE("https://englanderline.com/wp-content/uploads/2017/11/Antique-Shabby-Chic-Side-Table-Distressed-Painted-600x600.jpg")</f>
        <v/>
      </c>
    </row>
    <row r="174">
      <c r="A174" s="1" t="n">
        <v>172</v>
      </c>
      <c r="B174" t="inlineStr">
        <is>
          <t xml:space="preserve">
Avers French Style Round Side Table with Copper Ornament</t>
        </is>
      </c>
      <c r="C174" t="inlineStr">
        <is>
          <t>£0.00</t>
        </is>
      </c>
      <c r="D174" t="inlineStr"/>
      <c r="E174" t="inlineStr">
        <is>
          <t xml:space="preserve">Crafted from natural solid wood which is kiln-dried, this beautiful piece of </t>
        </is>
      </c>
      <c r="F174" t="inlineStr">
        <is>
          <t xml:space="preserve">Dimensions: Width 55 cm, Depth 55 cm, Height 60 cm
Product Type: Antique Side Table
Product Code: EL2410
Material: Brass Inlay
Carving: Full hand carving
Polishing: Full handmade polishing, polishing options are available.
Color: Brass
Delivery Time: 12-14 Weeks
</t>
        </is>
      </c>
      <c r="G174" t="inlineStr">
        <is>
          <t>In-Stock</t>
        </is>
      </c>
      <c r="H174" t="inlineStr">
        <is>
          <t>MADE TO ORDER</t>
        </is>
      </c>
      <c r="I174">
        <f>IMAGE("https://englanderline.com/wp-content/uploads/2017/11/Avers-French-Style-Round-Side-Table-with-Copper-Ornament-A-600x600.jpg")</f>
        <v/>
      </c>
    </row>
    <row r="175">
      <c r="A175" s="1" t="n">
        <v>173</v>
      </c>
      <c r="B175" t="inlineStr">
        <is>
          <t xml:space="preserve">
Elegant Veneer Top Coffee Table Detailed Hand Carved Wood</t>
        </is>
      </c>
      <c r="C175" t="inlineStr">
        <is>
          <t>£0.00</t>
        </is>
      </c>
      <c r="D175" t="inlineStr"/>
      <c r="E175" t="inlineStr">
        <is>
          <t xml:space="preserve">This quite breath-taking </t>
        </is>
      </c>
      <c r="F175" t="inlineStr">
        <is>
          <t xml:space="preserve">Dimensions: Width 115 cm, Depth 73 cm, Height 55 cm
Product Type: Antique Coffee Table
Product Code: EL2005
Material: Natural Solid Wood Kiln Dried, Natural Veneer Inlay.
Carving: Full handmade carving
Polishing: Full handmade polishing, polishing options are available.
Color: Brown
Delivery Time: 12-14 Weeks
</t>
        </is>
      </c>
      <c r="G175" t="inlineStr">
        <is>
          <t>In-Stock</t>
        </is>
      </c>
      <c r="H175" t="inlineStr">
        <is>
          <t>MADE TO ORDER</t>
        </is>
      </c>
      <c r="I175">
        <f>IMAGE("https://englanderline.com/wp-content/uploads/2017/11/Elegant-Veneer-Top-Coffee-Table-Detailed-Hand-Carved-Wood-A-600x600.jpg")</f>
        <v/>
      </c>
    </row>
    <row r="176">
      <c r="A176" s="1" t="n">
        <v>174</v>
      </c>
      <c r="B176" t="inlineStr">
        <is>
          <t xml:space="preserve">
French Coffee Table Top Glass Detailed Hand Carved Wood</t>
        </is>
      </c>
      <c r="C176" t="inlineStr">
        <is>
          <t>£3,175.00</t>
        </is>
      </c>
      <c r="D176" t="inlineStr"/>
      <c r="E176" t="inlineStr">
        <is>
          <t>The delicate fluted legs of this Glass Coffee Table create a foundation of grace and elegance to support the hand-painted frame and inlaid glass top. It evokes the salon era and is designed to enhance a formal setting and perhaps complement some of our other period furniture.</t>
        </is>
      </c>
      <c r="F176" t="inlineStr">
        <is>
          <t xml:space="preserve">Dimensions: Width 120 cm, Depth 70 cm, Height 47 cm
Product Type: Antique Coffee Table
Product Code: EL2006
Material: Natural Solid Wood Kiln Dried, Glass.
Carving: Full handmade carving
Polishing: Full handmade polishing, polishing options are available.
Color: Brown
Delivery Time: 12-14 Weeks
</t>
        </is>
      </c>
      <c r="G176" t="inlineStr">
        <is>
          <t>In-Stock</t>
        </is>
      </c>
      <c r="H176" t="inlineStr">
        <is>
          <t>MADE TO ORDER</t>
        </is>
      </c>
      <c r="I176">
        <f>IMAGE("https://englanderline.com/wp-content/uploads/2017/11/French-Coffee-Table-Top-Glass-Detailed-Hand-Carved-Wood-A-600x600.jpg")</f>
        <v/>
      </c>
    </row>
    <row r="177">
      <c r="A177" s="1" t="n">
        <v>175</v>
      </c>
      <c r="B177" t="inlineStr">
        <is>
          <t xml:space="preserve">
English Marble Top Coffee Table</t>
        </is>
      </c>
      <c r="C177" t="inlineStr">
        <is>
          <t>£19,320.00</t>
        </is>
      </c>
      <c r="D177" t="inlineStr"/>
      <c r="E177" t="inlineStr">
        <is>
          <t xml:space="preserve">From its single slap of marble through the elaborately carved under-frame down to the ball and claw lion paw feet, this decorative </t>
        </is>
      </c>
      <c r="F177" t="inlineStr">
        <is>
          <t xml:space="preserve">Dimensions: Width 150 cm, Depth 100 cm, Height 46 cm
Product Type: Antique Coffee Table
Product Code: EL2004
Material: Natural Solid Wood Kiln Dried, Natural Marble.
Carving: Full handmade carving
Polishing: Full handmade polishing, polishing options are available.
Color: Brown
Delivery Time: 7 – 10 Days
</t>
        </is>
      </c>
      <c r="G177" t="inlineStr">
        <is>
          <t>In-Stock</t>
        </is>
      </c>
      <c r="H177" t="inlineStr">
        <is>
          <t>2 in stock</t>
        </is>
      </c>
      <c r="I177">
        <f>IMAGE("https://englanderline.com/wp-content/uploads/2017/11/English-Marble-Top-Coffee-Table-A-600x600.jpg")</f>
        <v/>
      </c>
    </row>
    <row r="178">
      <c r="A178" s="1" t="n">
        <v>176</v>
      </c>
      <c r="B178" t="inlineStr">
        <is>
          <t xml:space="preserve">
Rimadesio Rectangular Wood Beige Coffee Table with Glass Top</t>
        </is>
      </c>
      <c r="C178" t="inlineStr">
        <is>
          <t>£1,380.00</t>
        </is>
      </c>
      <c r="D178" t="inlineStr"/>
      <c r="E178" t="inlineStr">
        <is>
          <t>Supplement your interior space with the classically designed Rimadesio coffee table, for those who value the timeless traditional taste. The beige lacquer table has a few sophisticated details: it has a rectangular glass top, resting on robust cabriole legs. It has gold carved brass inlay for everlasting grandeur.</t>
        </is>
      </c>
      <c r="F178" t="inlineStr">
        <is>
          <t xml:space="preserve">Product Type: Antique Coffee Table
Product Code: EL7141
Material: Brass Inlay
Carving: Full handmade carving
Polishing: Full handmade polishing, polishing options are available.
Color: Beige
Delivery Time: 12-14 Weeks
</t>
        </is>
      </c>
      <c r="G178" t="inlineStr">
        <is>
          <t>In-Stock</t>
        </is>
      </c>
      <c r="H178" t="inlineStr">
        <is>
          <t>MADE TO ORDER</t>
        </is>
      </c>
      <c r="I178">
        <f>IMAGE("https://englanderline.com/wp-content/uploads/2020/07/Rimadesio-Rectangular-Wood-Beige-Coffee-Table-with-Glass-Top-A-600x600.jpg")</f>
        <v/>
      </c>
    </row>
    <row r="179">
      <c r="A179" s="1" t="n">
        <v>177</v>
      </c>
      <c r="B179" t="inlineStr">
        <is>
          <t xml:space="preserve">
Ava French Side Table with Shelf and One Drawer</t>
        </is>
      </c>
      <c r="C179" t="inlineStr">
        <is>
          <t>£0.00</t>
        </is>
      </c>
      <c r="D179" t="inlineStr"/>
      <c r="E179" t="inlineStr">
        <is>
          <t xml:space="preserve">The intricate floral design of the marquetry on the top of this French Reproduction </t>
        </is>
      </c>
      <c r="F179" t="inlineStr">
        <is>
          <t xml:space="preserve">Dimensions: Width 43 cm, Depth 34 cm, Height 51 cm
Product Type: Ava Side Table
Product Code: EL2407
Material: Natural Solid Wood Kiln Dried, Natural Veneer Inlay.
Carving: Full handmade carving
Polishing: Full handmade polishing, polishing options are available.
Color: Beige
Delivery Time: 12-14 Weeks
</t>
        </is>
      </c>
      <c r="G179" t="inlineStr">
        <is>
          <t>In-Stock</t>
        </is>
      </c>
      <c r="H179" t="inlineStr">
        <is>
          <t>MADE TO ORDER</t>
        </is>
      </c>
      <c r="I179">
        <f>IMAGE("https://englanderline.com/wp-content/uploads/2017/11/Ava-French-Side-Table-with-Shelf-and-One-Drawer-C-600x600.jpg")</f>
        <v/>
      </c>
    </row>
    <row r="180">
      <c r="A180" s="1" t="n">
        <v>178</v>
      </c>
      <c r="B180" t="inlineStr">
        <is>
          <t xml:space="preserve">
Elegant Natural Veneer Top Coffee Table</t>
        </is>
      </c>
      <c r="C180" t="inlineStr">
        <is>
          <t>£0.00</t>
        </is>
      </c>
      <c r="D180" t="inlineStr"/>
      <c r="E180" t="inlineStr">
        <is>
          <t>The delicate skills of our craftsmen are displayed to great effect by the combination of natural wood veneers and shapes together with the pretty marquetry inlays.</t>
        </is>
      </c>
      <c r="F180" t="inlineStr">
        <is>
          <t xml:space="preserve">Dimensions: Width 115 cm, Depth 70 cm, Height 53 cm
Product Type: Antique Coffee Table
Product Code: EL2008
Material: Natural Solid Wood Kiln Dried, Natural Veneer Inlay.
Carving: Full handmade carving
Polishing: Full handmade polishing, polishing options are available.
Color: Brown
Delivery Time: 12-14 Weeks
</t>
        </is>
      </c>
      <c r="G180" t="inlineStr">
        <is>
          <t>In-Stock</t>
        </is>
      </c>
      <c r="H180" t="inlineStr">
        <is>
          <t>MADE TO ORDER</t>
        </is>
      </c>
      <c r="I180">
        <f>IMAGE("https://englanderline.com/wp-content/uploads/2017/11/Elegant-Natural-Veneer-Top-Coffee-Table-A-600x600.jpg")</f>
        <v/>
      </c>
    </row>
    <row r="181">
      <c r="A181" s="1" t="n">
        <v>179</v>
      </c>
      <c r="B181" t="inlineStr">
        <is>
          <t xml:space="preserve">
Alivar Oval Wood Marble Top Coffee Table</t>
        </is>
      </c>
      <c r="C181" t="inlineStr">
        <is>
          <t>£850.00</t>
        </is>
      </c>
      <c r="D181" t="inlineStr"/>
      <c r="E181" t="inlineStr">
        <is>
          <t>Elevate your living room with Alivar wooden coffee table, an eye-catching classical piece of art. The beige lacquer traditionally designed table has an oval marble top, resting on boldly carved cabriole legs. This piece is sure to elegance and splendour to you interior space</t>
        </is>
      </c>
      <c r="F181" t="inlineStr">
        <is>
          <t xml:space="preserve">Product Type: Antique Coffee Table
Product Code: EL7142
Material: Natural Marble
Carving: Full handmade carving
Polishing: Full handmade polishing, polishing options are available.
Color: Brown
Delivery Time: 12-14 Weeks
</t>
        </is>
      </c>
      <c r="G181" t="inlineStr">
        <is>
          <t>In-Stock</t>
        </is>
      </c>
      <c r="H181" t="inlineStr">
        <is>
          <t>MADE TO ORDER</t>
        </is>
      </c>
      <c r="I181">
        <f>IMAGE("https://englanderline.com/wp-content/uploads/2020/07/Alivar-Oval-Wood-Marble-Top-Coffee-Table-A-600x600.jpg")</f>
        <v/>
      </c>
    </row>
    <row r="182">
      <c r="A182" s="1" t="n">
        <v>180</v>
      </c>
      <c r="B182" t="inlineStr">
        <is>
          <t xml:space="preserve">
Elegant Side Table with Handcrafted Marquetry Veneer Inlay</t>
        </is>
      </c>
      <c r="C182" t="inlineStr">
        <is>
          <t>£0.00</t>
        </is>
      </c>
      <c r="D182" t="inlineStr"/>
      <c r="E182" t="inlineStr">
        <is>
          <t>The tapering columnar legs lend a Roman touch to this Elegant Side Table with handcrafted Marquetry Veneer Inlay. The top surface is composed of pleasingly contrasting veneers with an inlaid band that highlights the central panel and is framed within moulded edges.</t>
        </is>
      </c>
      <c r="F182" t="inlineStr">
        <is>
          <t xml:space="preserve">Dimensions: Width 60 cm, Depth 43 cm, Height 55 cm
Product Type: Antique Side Table
Product Code: EL2404
Material: Natural Solid Wood Kiln Dried, Natural Veneer Inlay.
Carving: Full handmade carving
Polishing: Full handmade polishing, polishing options are available.
Color: Brown
Delivery Time: 12-14 Weeks
</t>
        </is>
      </c>
      <c r="G182" t="inlineStr">
        <is>
          <t>In-Stock</t>
        </is>
      </c>
      <c r="H182" t="inlineStr">
        <is>
          <t>MADE TO ORDER</t>
        </is>
      </c>
      <c r="I182">
        <f>IMAGE("https://englanderline.com/wp-content/uploads/2017/11/Elegant-Side-Table-with-Handcrafted-Marquetry-Veneer-Inlay-A-600x600.jpg")</f>
        <v/>
      </c>
    </row>
    <row r="183">
      <c r="A183" s="1" t="n">
        <v>181</v>
      </c>
      <c r="B183" t="inlineStr">
        <is>
          <t xml:space="preserve">
Antique Side Table with Two Drawers</t>
        </is>
      </c>
      <c r="C183" t="inlineStr">
        <is>
          <t>£0.00</t>
        </is>
      </c>
      <c r="D183" t="inlineStr"/>
      <c r="E183" t="inlineStr">
        <is>
          <t xml:space="preserve">The ornate and delicate woodland and floral themes inlaid into the contrasting grain of the natural wood veneers of our </t>
        </is>
      </c>
      <c r="F183" t="inlineStr">
        <is>
          <t xml:space="preserve">Dimensions: Width 46 cm, Depth 38 cm, Height 55 cm
Product Type: Antique Side Table
Product Code: EL2412
Material: Natural Solid Wood Kill Dried &amp; Natural Veneer Inlay.
Carving: Full handmade carving
Polishing: Full handmade polishing, polishing options are available.
Color: Beige
Delivery Time: 12-14 Weeks
</t>
        </is>
      </c>
      <c r="G183" t="inlineStr">
        <is>
          <t>In-Stock</t>
        </is>
      </c>
      <c r="H183" t="inlineStr">
        <is>
          <t>MADE TO ORDER</t>
        </is>
      </c>
      <c r="I183">
        <f>IMAGE("https://englanderline.com/wp-content/uploads/2017/11/Antique-Side-Table-with-Two-Drawers-A-600x600.jpg")</f>
        <v/>
      </c>
    </row>
    <row r="184">
      <c r="A184" s="1" t="n">
        <v>182</v>
      </c>
      <c r="B184" t="inlineStr">
        <is>
          <t xml:space="preserve">
Top Elegant Marquetry Coffee Table</t>
        </is>
      </c>
      <c r="C184" t="inlineStr">
        <is>
          <t>£11,270.00</t>
        </is>
      </c>
      <c r="D184" t="inlineStr"/>
      <c r="E184" t="inlineStr">
        <is>
          <t xml:space="preserve">The absolutely lovely natural veneers and inlays of our </t>
        </is>
      </c>
      <c r="F184" t="inlineStr">
        <is>
          <t xml:space="preserve">Dimensions: Width 115 cm, Depth 115 cm, Height 46 cm
Product Type: Antique Coffee Table
Product Code: EL2011
Material: Natural Solid Wood Kiln Dried, Natural Veneer Inlay, Marquetry Inlay.
Carving: Full handmade carving
Polishing: Full handmade polishing, polishing options are available.
Color: Beige
Delivery Time: 7 – 10 Days
</t>
        </is>
      </c>
      <c r="G184" t="inlineStr">
        <is>
          <t>In-Stock</t>
        </is>
      </c>
      <c r="H184" t="inlineStr">
        <is>
          <t>1 in stock</t>
        </is>
      </c>
      <c r="I184">
        <f>IMAGE("https://englanderline.com/wp-content/uploads/2017/11/Top-Elegant-Coffee-Table-Marquetry-Veneer-Inlay-A-600x600.jpg")</f>
        <v/>
      </c>
    </row>
    <row r="185">
      <c r="A185" s="1" t="n">
        <v>183</v>
      </c>
      <c r="B185" t="inlineStr">
        <is>
          <t xml:space="preserve">
Antique French Style Dining Table with Gold Finish</t>
        </is>
      </c>
      <c r="C185" t="inlineStr">
        <is>
          <t>£0.00</t>
        </is>
      </c>
      <c r="D185" t="inlineStr"/>
      <c r="E185" t="inlineStr"/>
      <c r="F185" t="inlineStr">
        <is>
          <t xml:space="preserve">Dimensions: Width 198 cm, Depth 107 cm, Height 78 cm
Product Type: Antique Dining Table
Product Code: EL2612
Material: Brass Inlay
Carving: Full hand carving
Polishing: Full handmade polishing, polishing options are available.
Color: Brass
Delivery Time: 12-14 Weeks
</t>
        </is>
      </c>
      <c r="G185" t="inlineStr">
        <is>
          <t>In-Stock</t>
        </is>
      </c>
      <c r="H185" t="inlineStr">
        <is>
          <t>MADE TO ORDER</t>
        </is>
      </c>
      <c r="I185">
        <f>IMAGE("https://englanderline.com/wp-content/uploads/2017/11/Antique-French-Style-Dining-Table-with-Gold-Finish-A-600x600.jpg")</f>
        <v/>
      </c>
    </row>
    <row r="186">
      <c r="A186" s="1" t="n">
        <v>184</v>
      </c>
      <c r="B186" t="inlineStr">
        <is>
          <t xml:space="preserve">
Luxurious Antique Dining Table with Wooden Veneer Inlay</t>
        </is>
      </c>
      <c r="C186" t="inlineStr">
        <is>
          <t>£0.00</t>
        </is>
      </c>
      <c r="D186" t="inlineStr"/>
      <c r="E186" t="inlineStr">
        <is>
          <t>Englanderline presents a unique range of small dining tables in classic reproduction style. These are space-saving furniture items for a small home.</t>
        </is>
      </c>
      <c r="F186" t="inlineStr">
        <is>
          <t xml:space="preserve">Dimensions: Width 198 cm, Depth 107 cm, Height 78 cm
Product Type: Antique Dining Table
Product Code: EL2603
Material: Natural solid wood Kiln dried. Natural veneer applied
Carving: Full hand carving
Polishing: Full handmade polishing, polishing options are available.
Color: Brown
Delivery Time: 12-14 Weeks
</t>
        </is>
      </c>
      <c r="G186" t="inlineStr">
        <is>
          <t>In-Stock</t>
        </is>
      </c>
      <c r="H186" t="inlineStr">
        <is>
          <t>MADE TO ORDER</t>
        </is>
      </c>
      <c r="I186">
        <f>IMAGE("https://englanderline.com/wp-content/uploads/2017/11/Luxurious-Antique-Dining-Table-with-Wooden-Veneer-Inlay-A-600x600.jpg")</f>
        <v/>
      </c>
    </row>
    <row r="187">
      <c r="A187" s="1" t="n">
        <v>185</v>
      </c>
      <c r="B187" t="inlineStr">
        <is>
          <t xml:space="preserve">
Roux Beige Wooden Sideboard with Glass Top</t>
        </is>
      </c>
      <c r="C187" t="inlineStr">
        <is>
          <t>£0.00</t>
        </is>
      </c>
      <c r="D187" t="inlineStr"/>
      <c r="E187" t="inlineStr">
        <is>
          <t>Bring elegance to your dining room or living room with this elegant sideboard. Handcrafted from solid beech wood in a beige, it comes with a large glass top and an open shelf beneath.</t>
        </is>
      </c>
      <c r="F187" t="inlineStr">
        <is>
          <t xml:space="preserve">Dimensions: Width 180 cm, Depth 60 cm, Height 87 cm
Product Type: Sideboard
Product Code: EL7150
Material: Brass Inlay
Carving: Full hand carving
Polishing: Full handmade polishing, polishing options are available.
Color: Beige
Delivery Time: 12-14 Weeks
</t>
        </is>
      </c>
      <c r="G187" t="inlineStr">
        <is>
          <t>In-Stock</t>
        </is>
      </c>
      <c r="H187" t="inlineStr">
        <is>
          <t>MADE TO ORDER</t>
        </is>
      </c>
      <c r="I187">
        <f>IMAGE("https://englanderline.com/wp-content/uploads/2020/07/Roux-Beige-Wooden-Sideboard-with-Glass-Top-A-600x600.jpg")</f>
        <v/>
      </c>
    </row>
    <row r="188">
      <c r="A188" s="1" t="n">
        <v>186</v>
      </c>
      <c r="B188" t="inlineStr">
        <is>
          <t xml:space="preserve">
Ebony Luxury French Sideboard Handmade Wooden Veneer</t>
        </is>
      </c>
      <c r="C188" t="inlineStr">
        <is>
          <t>£0.00</t>
        </is>
      </c>
      <c r="D188" t="inlineStr"/>
      <c r="E188" t="inlineStr">
        <is>
          <t>If you are looking for vintage sideboards, opt for the Ebony French Style Buffets and Sideboards from our reputed furniture store, Englanderline. You will be amazed by the rich styling that depicts every element of class while creating a vintage effect. Made from the finest quality French Cherry veneered Linden woods, these furniture pieces promise longevity with minimal care and maintenance. The presence of brass hardware elements being painted in golden shades creates a more antique feel.</t>
        </is>
      </c>
      <c r="F188" t="inlineStr">
        <is>
          <t xml:space="preserve">Dimensions: Width 180 cm, Depth 60 cm, Height 87 cm
Product Type: Sideboard
Product Code: EL3206
Material: Natural Solid Wood Kill Dried &amp; Natural Veneer Inlay &amp; Brass Inlay.
Carving: Full handmade carving
Polishing: Full handmade polishing, polishing options are available.
Color: Brass
Delivery Time: 12-14 Weeks
</t>
        </is>
      </c>
      <c r="G188" t="inlineStr">
        <is>
          <t>In-Stock</t>
        </is>
      </c>
      <c r="H188" t="inlineStr">
        <is>
          <t>MADE TO ORDER</t>
        </is>
      </c>
      <c r="I188">
        <f>IMAGE("https://englanderline.com/wp-content/uploads/2017/12/Ebony-Luxury-French-Sideboard-Handmade-Wooden-Veneer-600x600.jpg")</f>
        <v/>
      </c>
    </row>
    <row r="189">
      <c r="A189" s="1" t="n">
        <v>187</v>
      </c>
      <c r="B189" t="inlineStr">
        <is>
          <t xml:space="preserve">
Antique Bedside Table with Hand Carved Beach Wood</t>
        </is>
      </c>
      <c r="C189" t="inlineStr">
        <is>
          <t>£0.00</t>
        </is>
      </c>
      <c r="D189" t="inlineStr"/>
      <c r="E189" t="inlineStr"/>
      <c r="F189" t="inlineStr">
        <is>
          <t xml:space="preserve">Dimensions: Width 60 cm, Depth 50 cm, Height 55 cm
Product Type: Antique Bedside Table
Product Code: EL3919
Material: Natural Solid Wood Kiln Dried, Natural Veneer Inlay.
Carving: Full handmade carving
Polishing: Full handmade polishing, polishing options are available.
Color: Beige
Delivery Time: 12-14 Weeks
</t>
        </is>
      </c>
      <c r="G189" t="inlineStr">
        <is>
          <t>In-Stock</t>
        </is>
      </c>
      <c r="H189" t="inlineStr">
        <is>
          <t>MADE TO ORDER</t>
        </is>
      </c>
      <c r="I189">
        <f>IMAGE("https://englanderline.com/wp-content/uploads/2017/12/Antique-Bedside-Table-with-Hand-Carved-Beach-Wood-A-600x600.jpg")</f>
        <v/>
      </c>
    </row>
    <row r="190">
      <c r="A190" s="1" t="n">
        <v>188</v>
      </c>
      <c r="B190" t="inlineStr">
        <is>
          <t xml:space="preserve">
Adagio Beige Wooden with Marble Top Sideboard</t>
        </is>
      </c>
      <c r="C190" t="inlineStr">
        <is>
          <t>£0.00</t>
        </is>
      </c>
      <c r="D190" t="inlineStr"/>
      <c r="E190" t="inlineStr">
        <is>
          <t>The Adagio Beige Wooden with Marble Top Sideboard has 2 drawers. This item is made of Long grain Mahogany wood. The modern look of the sideboard fits most styles of decor. It is a good addition to your kitchen, family room dining area, or other rooms in your home.</t>
        </is>
      </c>
      <c r="F190" t="inlineStr">
        <is>
          <t xml:space="preserve">Dimensions: Width 180 cm, Depth 60 cm, Height 87 cm
Product Type: Sideboard
Product Code: EL7149
Material: Natural Marble
Carving: Full hand carving
Polishing: Full handmade polishing, polishing options are available.
Color: Beige
Delivery Time: 12-14 Weeks
</t>
        </is>
      </c>
      <c r="G190" t="inlineStr">
        <is>
          <t>In-Stock</t>
        </is>
      </c>
      <c r="H190" t="inlineStr">
        <is>
          <t>MADE TO ORDER</t>
        </is>
      </c>
      <c r="I190">
        <f>IMAGE("https://englanderline.com/wp-content/uploads/2020/07/Adagio-Beige-Wooden-with-Marble-Top-Sideboard-A-600x600.jpg")</f>
        <v/>
      </c>
    </row>
    <row r="191">
      <c r="A191" s="1" t="n">
        <v>189</v>
      </c>
      <c r="B191" t="inlineStr">
        <is>
          <t xml:space="preserve">
Eaton Antique Buffet with Handmade Wooden Veneer</t>
        </is>
      </c>
      <c r="C191" t="inlineStr">
        <is>
          <t>£0.00</t>
        </is>
      </c>
      <c r="D191" t="inlineStr"/>
      <c r="E191" t="inlineStr">
        <is>
          <t xml:space="preserve">This </t>
        </is>
      </c>
      <c r="F191" t="inlineStr">
        <is>
          <t xml:space="preserve">Dimensions: Width 180 cm, Depth 60 cm, Height 87 cm
Product Type: Sideboard
Product Code: EL3202
Material: Natural Solid Wood Kill Dried &amp; Natural Veneer Inlay &amp; Natural Marble.
Carving: Full handmade carving
Polishing: Full handmade polishing, polishing options are available.
Color: Brown
Delivery Time: 12-14 Weeks
</t>
        </is>
      </c>
      <c r="G191" t="inlineStr">
        <is>
          <t>In-Stock</t>
        </is>
      </c>
      <c r="H191" t="inlineStr">
        <is>
          <t>MADE TO ORDER</t>
        </is>
      </c>
      <c r="I191">
        <f>IMAGE("https://englanderline.com/wp-content/uploads/2017/12/Eaton-Antique-Buffet-with-Handmade-Wooden-Veneer-600x600.jpg")</f>
        <v/>
      </c>
    </row>
    <row r="192">
      <c r="A192" s="1" t="n">
        <v>190</v>
      </c>
      <c r="B192" t="inlineStr">
        <is>
          <t xml:space="preserve">
French Dining Chair with Luxury Gobelin Fabric</t>
        </is>
      </c>
      <c r="C192" t="inlineStr">
        <is>
          <t>£0.00</t>
        </is>
      </c>
      <c r="D192" t="inlineStr"/>
      <c r="E192" t="inlineStr">
        <is>
          <t xml:space="preserve">Dining room accessories are also adopting new designs. Englnaderline offers an impressive range of </t>
        </is>
      </c>
      <c r="F192" t="inlineStr">
        <is>
          <t xml:space="preserve">Dimensions: Width 52 cm, Depth 46 cm, Height 105 cm
Product Type: Dining Chair
Product Code: EL0068
Material: Fabric
Carving: Full hand carving
Polishing: Full handmade polishing, polishing options are available.
Upholstery: Full handmade upholstered in calico, Fabric Options are available (in customize product section).
Color: Brown
Delivery Time: 12-14 Weeks
</t>
        </is>
      </c>
      <c r="G192" t="inlineStr">
        <is>
          <t>In-Stock</t>
        </is>
      </c>
      <c r="H192" t="inlineStr">
        <is>
          <t>MADE TO ORDER</t>
        </is>
      </c>
      <c r="I192">
        <f>IMAGE("https://englanderline.com/wp-content/uploads/2017/12/French-Dining-Chair-with-Luxury-Gobelin-Fabric-A-600x600.jpg")</f>
        <v/>
      </c>
    </row>
    <row r="193">
      <c r="A193" s="1" t="n">
        <v>191</v>
      </c>
      <c r="B193" t="inlineStr">
        <is>
          <t xml:space="preserve">
Classical Dining Chair with Luxury Upholstered Fabric</t>
        </is>
      </c>
      <c r="C193" t="inlineStr">
        <is>
          <t>£0.00</t>
        </is>
      </c>
      <c r="D193" t="inlineStr"/>
      <c r="E193" t="inlineStr">
        <is>
          <t xml:space="preserve">Englander Line’s collection of elegant French reproduction style </t>
        </is>
      </c>
      <c r="F193" t="inlineStr">
        <is>
          <t xml:space="preserve">Dimensions: Width 60 cm, Depth 51 cm, Height 109 cm
Product Type: Elegant Reproduction Dining Chair
Product Code: EL0069
Material: Fabric
Carving: Full hand carving
Polishing: High Quality Cotton Fabric upholstered. Fabric Options are available.
Upholstery: Full handmade upholstered in calico, Fabric Options are available (in customize product section).
Color: Beige
Delivery Time: 12-14 Weeks
</t>
        </is>
      </c>
      <c r="G193" t="inlineStr">
        <is>
          <t>In-Stock</t>
        </is>
      </c>
      <c r="H193" t="inlineStr">
        <is>
          <t>MADE TO ORDER</t>
        </is>
      </c>
      <c r="I193">
        <f>IMAGE("https://englanderline.com/wp-content/uploads/2020/06/Classical-French-Style-Dining-Chairs-Upholstered-Luxury-Fabric-A-600x600.jpg")</f>
        <v/>
      </c>
    </row>
    <row r="194">
      <c r="A194" s="1" t="n">
        <v>192</v>
      </c>
      <c r="B194" t="inlineStr">
        <is>
          <t xml:space="preserve">
Luxurious UK Hotel Restaurant Chairs</t>
        </is>
      </c>
      <c r="C194" t="inlineStr">
        <is>
          <t>£0.00</t>
        </is>
      </c>
      <c r="D194" t="inlineStr"/>
      <c r="E194" t="inlineStr"/>
      <c r="F194" t="inlineStr">
        <is>
          <t xml:space="preserve">Dimensions: Width 60 cm, Depth 52 cm, Height 109 cm
Product Type: Classic French Dining Chair
Product Code: EL0067
Material: Fabric
Carving: Full hand carving
Polishing: Full handmade polishing, polishing options are available.
Upholstery: Full handmade upholstered in calico, Fabric Options are available (in customize product section).
Color: Beige
Delivery Time: 12-14 Weeks
</t>
        </is>
      </c>
      <c r="G194" t="inlineStr">
        <is>
          <t>In-Stock</t>
        </is>
      </c>
      <c r="H194" t="inlineStr">
        <is>
          <t>MADE TO ORDER</t>
        </is>
      </c>
      <c r="I194">
        <f>IMAGE("https://englanderline.com/wp-content/uploads/2017/12/Luxurious-UK-Hotel-Restaurant-Chairs-A-600x600.jpg")</f>
        <v/>
      </c>
    </row>
    <row r="195">
      <c r="A195" s="1" t="n">
        <v>193</v>
      </c>
      <c r="B195" t="inlineStr">
        <is>
          <t xml:space="preserve">
Antique Dining Chair with Luxury Hand Carved Beach Wood</t>
        </is>
      </c>
      <c r="C195" t="inlineStr">
        <is>
          <t>£0.00</t>
        </is>
      </c>
      <c r="D195" t="inlineStr"/>
      <c r="E195" t="inlineStr">
        <is>
          <t xml:space="preserve">’s collection of antique </t>
        </is>
      </c>
      <c r="F195" t="inlineStr">
        <is>
          <t xml:space="preserve">Dimensions: Width 58 cm, Depth 52 cm, Height 108 cm
Product Type: Classic Reproduction Dining Chair
Product Code: EL0070
Material: Fabric
Carving: Full hand carving
Polishing: Full handmade polishing, polishing options are available.
Upholstery: Full handmade upholstered in calico, Fabric Options are available (in customize product section).
Color: Brown
Delivery Time: 12-14 Weeks
</t>
        </is>
      </c>
      <c r="G195" t="inlineStr">
        <is>
          <t>In-Stock</t>
        </is>
      </c>
      <c r="H195" t="inlineStr">
        <is>
          <t>MADE TO ORDER</t>
        </is>
      </c>
      <c r="I195">
        <f>IMAGE("https://englanderline.com/wp-content/uploads/2017/12/Antique-Dining-Chair-with-Luxury-Hand-Carved-Beach-Wood-600x600.jpg")</f>
        <v/>
      </c>
    </row>
    <row r="196">
      <c r="A196" s="1" t="n">
        <v>194</v>
      </c>
      <c r="B196" t="inlineStr">
        <is>
          <t xml:space="preserve">
Distressed Paint Night Stand</t>
        </is>
      </c>
      <c r="C196" t="inlineStr">
        <is>
          <t>£0.00</t>
        </is>
      </c>
      <c r="D196" t="inlineStr"/>
      <c r="E196" t="inlineStr">
        <is>
          <t xml:space="preserve">This version is our </t>
        </is>
      </c>
      <c r="F196" t="inlineStr">
        <is>
          <t xml:space="preserve">Dimensions: Width 60 cm, Depth 50 cm, Height 47 cm
Product Type: Distressed Paint Night Stand
Product Code: EL2804
Material: Natural Solid Wood Kiln Dried, Natural Veneer Inlay.
Carving: Full handmade carving
Polishing: Full handmade polishing, polishing options are available.
Color: Brown
Delivery Time: 12-14 Weeks
</t>
        </is>
      </c>
      <c r="G196" t="inlineStr">
        <is>
          <t>In-Stock</t>
        </is>
      </c>
      <c r="H196" t="inlineStr">
        <is>
          <t>MADE TO ORDER</t>
        </is>
      </c>
      <c r="I196">
        <f>IMAGE("https://englanderline.com/wp-content/uploads/2017/11/Distressed-Paint-Night-Stand-A-600x600.jpg")</f>
        <v/>
      </c>
    </row>
    <row r="197">
      <c r="A197" s="1" t="n">
        <v>195</v>
      </c>
      <c r="B197" t="inlineStr">
        <is>
          <t xml:space="preserve">
Dixon Wood Light Grey Lacquer Bedside Table</t>
        </is>
      </c>
      <c r="C197" t="inlineStr">
        <is>
          <t>£0.00</t>
        </is>
      </c>
      <c r="D197" t="inlineStr"/>
      <c r="E197" t="inlineStr">
        <is>
          <t>The Dixon Bedside Table is a luxurious addition to any bedroom. Its two drawers offer ample storage space and it’s simple design suits any style of decor. This bedside table is great for keeping your reading materials close by as you relax in your room.</t>
        </is>
      </c>
      <c r="F197" t="inlineStr">
        <is>
          <t xml:space="preserve">Product Type: Bed Side Table
Product Code: EL7130
Material: Natural solid wood Kiln dried.
Carving: Full handmade carving
Polishing: Full handmade polishing, polishing options are available.
Color: Gray
Delivery Time: 12-14 Weeks
</t>
        </is>
      </c>
      <c r="G197" t="inlineStr">
        <is>
          <t>In-Stock</t>
        </is>
      </c>
      <c r="H197" t="inlineStr">
        <is>
          <t>MADE TO ORDER</t>
        </is>
      </c>
      <c r="I197">
        <f>IMAGE("https://englanderline.com/wp-content/uploads/2020/07/Dixon-Wood-Light-Grey-Lacquer-Bedside-Table-A-600x600.jpg")</f>
        <v/>
      </c>
    </row>
    <row r="198">
      <c r="A198" s="1" t="n">
        <v>196</v>
      </c>
      <c r="B198" t="inlineStr">
        <is>
          <t xml:space="preserve">
Classical Dining Chair with Luxury Upholstered</t>
        </is>
      </c>
      <c r="C198" t="inlineStr">
        <is>
          <t>£0.00</t>
        </is>
      </c>
      <c r="D198" t="inlineStr"/>
      <c r="E198" t="inlineStr">
        <is>
          <t xml:space="preserve">Englanderline’s collection of classical </t>
        </is>
      </c>
      <c r="F198" t="inlineStr">
        <is>
          <t xml:space="preserve">Dimensions: Width 61 cm, Depth 50 cm, Height 113 cm
Product Type: Dining Chair
Product Code: EL0066
Material: Fabric
Carving: Full hand carving
Polishing: Full handmade polishing, polishing options are available.
Upholstery: Full handmade upholstered in calico, Fabric Options are available (in customize product section).
Color: Beige
Delivery Time: 12-14 Weeks
</t>
        </is>
      </c>
      <c r="G198" t="inlineStr">
        <is>
          <t>In-Stock</t>
        </is>
      </c>
      <c r="H198" t="inlineStr">
        <is>
          <t>MADE TO ORDER</t>
        </is>
      </c>
      <c r="I198">
        <f>IMAGE("https://englanderline.com/wp-content/uploads/2017/12/Classical-Dining-Chair-with-Luxury-Upholstered-B-600x600.jpg")</f>
        <v/>
      </c>
    </row>
    <row r="199">
      <c r="A199" s="1" t="n">
        <v>197</v>
      </c>
      <c r="B199" t="inlineStr">
        <is>
          <t xml:space="preserve">
Eastwood Antique Wooden Sideboard with Hand Carved Mirror</t>
        </is>
      </c>
      <c r="C199" t="inlineStr">
        <is>
          <t>£0.00</t>
        </is>
      </c>
      <c r="D199" t="inlineStr"/>
      <c r="E199" t="inlineStr">
        <is>
          <t xml:space="preserve">This highly ornate and intricately hand-carved piece of </t>
        </is>
      </c>
      <c r="F199" t="inlineStr">
        <is>
          <t xml:space="preserve">Dimensions: Width 180 cm, Depth 60 cm, Height 87 cm
Product Type: Sideboard
Product Code: EL3201
Material: Natural Solid Wood Kiln Dried, Natural Veneer Inlay.
Carving: Full handmade carving
Polishing: Full handmade polishing, polishing options are available.
Color: Brown
Delivery Time: 12-14 Weeks
</t>
        </is>
      </c>
      <c r="G199" t="inlineStr">
        <is>
          <t>In-Stock</t>
        </is>
      </c>
      <c r="H199" t="inlineStr">
        <is>
          <t>MADE TO ORDER</t>
        </is>
      </c>
      <c r="I199">
        <f>IMAGE("https://englanderline.com/wp-content/uploads/2017/12/Eastwood-Antique-Wooden-Sideboard-with-Hand-Carved-Mirror-A-600x600.jpg")</f>
        <v/>
      </c>
    </row>
    <row r="200">
      <c r="A200" s="1" t="n">
        <v>198</v>
      </c>
      <c r="B200" t="inlineStr">
        <is>
          <t xml:space="preserve">
French Rattan Dining Chair Detailed Hand Carved Beach Wood</t>
        </is>
      </c>
      <c r="C200" t="inlineStr">
        <is>
          <t>£0.00</t>
        </is>
      </c>
      <c r="D200" t="inlineStr"/>
      <c r="E200" t="inlineStr">
        <is>
          <t xml:space="preserve">Englander Line’s collection of Furniture is inspired from the French Medieval era. Our </t>
        </is>
      </c>
      <c r="F200" t="inlineStr">
        <is>
          <t xml:space="preserve">Dimensions: Width 61 cm, Depth 51 cm, Height 113 cm
Product Type: French Rattan Dining Chair
Product Code: EL0065
Material: Rattan
Carving: Full hand carving
Polishing: Full handmade polishing, polishing options are available.
Color: Beige
Delivery Time: 12-14 Weeks
</t>
        </is>
      </c>
      <c r="G200" t="inlineStr">
        <is>
          <t>In-Stock</t>
        </is>
      </c>
      <c r="H200" t="inlineStr">
        <is>
          <t>MADE TO ORDER</t>
        </is>
      </c>
      <c r="I200">
        <f>IMAGE("https://englanderline.com/wp-content/uploads/2017/12/French-Rattan-Dining-Chair-Detailed-Hand-Carved-Beach-Wood-A-600x600.jpg")</f>
        <v/>
      </c>
    </row>
    <row r="201">
      <c r="A201" s="1" t="n">
        <v>199</v>
      </c>
      <c r="B201" t="inlineStr">
        <is>
          <t xml:space="preserve">
Natural Veneer Classic Antique Sideboards</t>
        </is>
      </c>
      <c r="C201" t="inlineStr">
        <is>
          <t>£0.00</t>
        </is>
      </c>
      <c r="D201" t="inlineStr"/>
      <c r="E201" t="inlineStr">
        <is>
          <t xml:space="preserve">This elegant looking natural veneer finish sideboard in marble top is a gem of </t>
        </is>
      </c>
      <c r="F201" t="inlineStr">
        <is>
          <t xml:space="preserve">Dimensions: Width 180 cm, Depth 60 cm, Height 87 cm
Product Type: Sideboard
Product Code: EL2803
Material: Brass Inlay
Carving: Full hand carving
Polishing: Full handmade polishing, polishing options are available.
Color: Brass
Delivery Time: 12-14 Weeks
</t>
        </is>
      </c>
      <c r="G201" t="inlineStr">
        <is>
          <t>In-Stock</t>
        </is>
      </c>
      <c r="H201" t="inlineStr">
        <is>
          <t>MADE TO ORDER</t>
        </is>
      </c>
      <c r="I201">
        <f>IMAGE("https://englanderline.com/wp-content/uploads/2017/11/Natural-Veneer-Classic-Antique-Sideboards-A-600x600.jpg")</f>
        <v/>
      </c>
    </row>
    <row r="202">
      <c r="A202" s="1" t="n">
        <v>200</v>
      </c>
      <c r="B202" t="inlineStr">
        <is>
          <t xml:space="preserve">
French Gold Classic Salon</t>
        </is>
      </c>
      <c r="C202" t="inlineStr">
        <is>
          <t>£0.00</t>
        </is>
      </c>
      <c r="D202" t="inlineStr"/>
      <c r="E202" t="inlineStr">
        <is>
          <t>This sofa from our French Gold Classic Salon set is shown here with a full gilded finish with gold leaf applied by hand by our master craftsmen.</t>
        </is>
      </c>
      <c r="F202" t="inlineStr">
        <is>
          <t xml:space="preserve">Dimensions: Width 247 cm, Depth 97 cm, Height 137 cm
Product Type: French Gold Classic Salon
Product Code: EL0909
Material: Fabric
Carving: Full handmade carving
Polishing: Full handmade polishing, polishing options are available.
Upholstery: Full handmade upholstered in calico, Fabric Options are available (in customize product section).
Size: 3 Seater
Color: Gold
Delivery Time: 12-14 Weeks
</t>
        </is>
      </c>
      <c r="G202" t="inlineStr">
        <is>
          <t>In-Stock</t>
        </is>
      </c>
      <c r="H202" t="inlineStr">
        <is>
          <t>MADE TO ORDER</t>
        </is>
      </c>
      <c r="I202">
        <f>IMAGE("https://englanderline.com/wp-content/uploads/2017/11/French-Gold-Classic-Salon-A-600x600.jpg")</f>
        <v/>
      </c>
    </row>
    <row r="203">
      <c r="A203" s="1" t="n">
        <v>201</v>
      </c>
      <c r="B203" t="inlineStr">
        <is>
          <t xml:space="preserve">
Classic Style French Sideboard</t>
        </is>
      </c>
      <c r="C203" t="inlineStr">
        <is>
          <t>£0.00</t>
        </is>
      </c>
      <c r="D203" t="inlineStr"/>
      <c r="E203" t="inlineStr">
        <is>
          <t>FRENCH CREATIVITY:</t>
        </is>
      </c>
      <c r="F203" t="inlineStr">
        <is>
          <t xml:space="preserve">Dimensions: Width 180 cm, Depth 60 cm, Height 87 cm
Product Type: Classic Style sideboard
Product Code: EL2801
Material: Natural solid wood Kiln dried. Natural veneer applied
Carving: Full hand carving
Polishing: Full handmade polishing, polishing options are available.
Color: Brown
Delivery Time: 12-14 Weeks
</t>
        </is>
      </c>
      <c r="G203" t="inlineStr">
        <is>
          <t>In-Stock</t>
        </is>
      </c>
      <c r="H203" t="inlineStr">
        <is>
          <t>MADE TO ORDER</t>
        </is>
      </c>
      <c r="I203">
        <f>IMAGE("https://englanderline.com/wp-content/uploads/2021/08/Classic-Style-French-Sideboard-A-600x600.jpg")</f>
        <v/>
      </c>
    </row>
    <row r="204">
      <c r="A204" s="1" t="n">
        <v>202</v>
      </c>
      <c r="B204" t="inlineStr">
        <is>
          <t xml:space="preserve">
Italian Living Room Furniture Design</t>
        </is>
      </c>
      <c r="C204" t="inlineStr">
        <is>
          <t>£0.00</t>
        </is>
      </c>
      <c r="D204" t="inlineStr"/>
      <c r="E204" t="inlineStr">
        <is>
          <t>Italian Living Room Furniture Design</t>
        </is>
      </c>
      <c r="F204" t="inlineStr">
        <is>
          <t xml:space="preserve">Product Type: sofa Set
Product Code: EL1559
Material: Natural Solid Wood Kiln Dried, Fabric.
Carving: Full hand carving
Polishing: Full handmade polishing, polishing options are available.
Upholstery: Full handmade upholstered in calico, Fabric Options are available (in customize product section).
</t>
        </is>
      </c>
      <c r="G204" t="inlineStr">
        <is>
          <t>In-Stock</t>
        </is>
      </c>
      <c r="H204" t="inlineStr">
        <is>
          <t>Out of stock</t>
        </is>
      </c>
      <c r="I204">
        <f>IMAGE("https://englanderline.com/wp-content/uploads/2020/12/italian-living-room-furniture-design-600x600.jpg")</f>
        <v/>
      </c>
    </row>
    <row r="205">
      <c r="A205" s="1" t="n">
        <v>203</v>
      </c>
      <c r="B205" t="inlineStr">
        <is>
          <t xml:space="preserve">
French Reproduction Salon</t>
        </is>
      </c>
      <c r="C205" t="inlineStr">
        <is>
          <t>£0.00</t>
        </is>
      </c>
      <c r="D205" t="inlineStr"/>
      <c r="E205" t="inlineStr">
        <is>
          <t>The sinuous and long lines of our French Reproduction Salon sofa convey a sense of deep luxury as well as imparting visual pleasure. Curves abound from the long back top rail right through the armrests and the front pieces. The sofa is handmade and all carvings are executed by hand by our skillful master craftsmen. Constructed from kiln-dried hardwood for long and hard-wearing life, the robust construction and strengthened joints are concealed from view by the delicate form and the wood finish. The finish and the fabric are both customizations from our extensive selection of options.</t>
        </is>
      </c>
      <c r="F205" t="inlineStr">
        <is>
          <t xml:space="preserve">Dimensions: Width 247 cm, Depth 97 cm, Height 137 cm
Product Type: French Reproduction Salon
Product Code: EL0907
Material: Fabric
Carving: Full handmade carving
Polishing: Full handmade polishing, polishing options are available.
Upholstery: Full handmade upholstered in calico, Fabric Options are available (in customize product section).
Size: 3 Seater
Color: Gold
Delivery Time: 12-14 Weeks
</t>
        </is>
      </c>
      <c r="G205" t="inlineStr">
        <is>
          <t>In-Stock</t>
        </is>
      </c>
      <c r="H205" t="inlineStr">
        <is>
          <t>MADE TO ORDER</t>
        </is>
      </c>
      <c r="I205">
        <f>IMAGE("https://englanderline.com/wp-content/uploads/2017/11/French-Reproduction-Salon-A-600x600.jpg")</f>
        <v/>
      </c>
    </row>
    <row r="206">
      <c r="A206" s="1" t="n">
        <v>204</v>
      </c>
      <c r="B206" t="inlineStr">
        <is>
          <t xml:space="preserve">
French Reproduction Gray Salon</t>
        </is>
      </c>
      <c r="C206" t="inlineStr">
        <is>
          <t>£0.00</t>
        </is>
      </c>
      <c r="D206" t="inlineStr"/>
      <c r="E206" t="inlineStr">
        <is>
          <t xml:space="preserve">Note how the design of our </t>
        </is>
      </c>
      <c r="F206" t="inlineStr">
        <is>
          <t xml:space="preserve">Dimensions: Width 247 cm, Depth 97 cm, Height 137 cm
Product Type: French Reproduction Gray Salon
Product Code: EL0908
Material: Fabric
Carving: Full handmade carving
Polishing: Full handmade polishing, polishing options are available.
Upholstery: Full handmade upholstered in calico, Fabric Options are available (in customize product section).
Size: 3 Seater
Color: Gold
Delivery Time: 12-14 Weeks
</t>
        </is>
      </c>
      <c r="G206" t="inlineStr">
        <is>
          <t>In-Stock</t>
        </is>
      </c>
      <c r="H206" t="inlineStr">
        <is>
          <t>MADE TO ORDER</t>
        </is>
      </c>
      <c r="I206">
        <f>IMAGE("https://englanderline.com/wp-content/uploads/2017/11/French-Reproduction-Salon-Grey-Seating-A-600x600.jpg")</f>
        <v/>
      </c>
    </row>
    <row r="207">
      <c r="A207" s="1" t="n">
        <v>205</v>
      </c>
      <c r="B207" t="inlineStr">
        <is>
          <t xml:space="preserve">
Classic Louis XV Sofa Reproduction</t>
        </is>
      </c>
      <c r="C207" t="inlineStr">
        <is>
          <t>£0.00</t>
        </is>
      </c>
      <c r="D207" t="inlineStr"/>
      <c r="E207" t="inlineStr"/>
      <c r="F207" t="inlineStr">
        <is>
          <t xml:space="preserve">Product Type: sofa Set
Product Code: EL1556
Material: Natural Solid Wood Kiln Dried, Fabric.
Carving: Full hand carving
Polishing: Full handmade polishing, polishing options are available.
Upholstery: Full handmade upholstered in calico, Fabric Options are available (in customize product section).
</t>
        </is>
      </c>
      <c r="G207" t="inlineStr">
        <is>
          <t>In-Stock</t>
        </is>
      </c>
      <c r="H207" t="inlineStr">
        <is>
          <t>Out of stock</t>
        </is>
      </c>
      <c r="I207">
        <f>IMAGE("https://englanderline.com/wp-content/uploads/2020/12/Classic-Louis-XV-Sofa-Reproduction-600x450.jpg")</f>
        <v/>
      </c>
    </row>
    <row r="208">
      <c r="A208" s="1" t="n">
        <v>206</v>
      </c>
      <c r="B208" t="inlineStr">
        <is>
          <t xml:space="preserve">
Classic Victorian Design Living Room</t>
        </is>
      </c>
      <c r="C208" t="inlineStr">
        <is>
          <t>£0.00</t>
        </is>
      </c>
      <c r="D208" t="inlineStr"/>
      <c r="E208" t="inlineStr"/>
      <c r="F208" t="inlineStr">
        <is>
          <t xml:space="preserve">Product Type: sofa Set
Product Code: EL1551
Material: Natural Solid Wood Kiln Dried, Fabric.
Carving: Full hand carving
Polishing: Full handmade polishing, polishing options are available.
Upholstery: Full handmade upholstered in calico, Fabric Options are available (in customize product section).
</t>
        </is>
      </c>
      <c r="G208" t="inlineStr">
        <is>
          <t>In-Stock</t>
        </is>
      </c>
      <c r="H208" t="inlineStr">
        <is>
          <t>Out of stock</t>
        </is>
      </c>
      <c r="I208">
        <f>IMAGE("https://englanderline.com/wp-content/uploads/2020/12/Classic-Victorian-Design-Living-Room-600x600.jpg")</f>
        <v/>
      </c>
    </row>
    <row r="209">
      <c r="A209" s="1" t="n">
        <v>207</v>
      </c>
      <c r="B209" t="inlineStr">
        <is>
          <t xml:space="preserve">
Elegant Living Room Leather Sofa</t>
        </is>
      </c>
      <c r="C209" t="inlineStr">
        <is>
          <t>£0.00</t>
        </is>
      </c>
      <c r="D209" t="inlineStr"/>
      <c r="E209" t="inlineStr">
        <is>
          <t xml:space="preserve">Our most striking black leather </t>
        </is>
      </c>
      <c r="F209" t="inlineStr">
        <is>
          <t xml:space="preserve">Dimensions: Width 230 cm, Depth 80 cm, Height 83 cm
Product Type: Elegant Living Room Leather Sofa
Product Code: EL0803
Material: Natural Leather
Carving: Full handmade carving
Polishing: Full handmade polishing, polishing options are available.
Upholstery: Full handmade upholstered in calico, Fabric Options are available (in customize product section).
Size: 3 Seater
Color: Black
Delivery Time: 12-14 Weeks
</t>
        </is>
      </c>
      <c r="G209" t="inlineStr">
        <is>
          <t>In-Stock</t>
        </is>
      </c>
      <c r="H209" t="inlineStr">
        <is>
          <t>MADE TO ORDER</t>
        </is>
      </c>
      <c r="I209">
        <f>IMAGE("https://englanderline.com/wp-content/uploads/2017/11/Elegant-Living-Room-Leather-Sofa-A-600x600.jpg")</f>
        <v/>
      </c>
    </row>
    <row r="210">
      <c r="A210" s="1" t="n">
        <v>208</v>
      </c>
      <c r="B210" t="inlineStr">
        <is>
          <t xml:space="preserve">
Cosy Vintage Living Room</t>
        </is>
      </c>
      <c r="C210" t="inlineStr">
        <is>
          <t>£0.00</t>
        </is>
      </c>
      <c r="D210" t="inlineStr"/>
      <c r="E210" t="inlineStr"/>
      <c r="F210" t="inlineStr">
        <is>
          <t xml:space="preserve">Product Type: sofa Set
Product Code: EL1562
Material: Natural Solid Wood Kiln Dried, Fabric.
Carving: Full hand carving
Polishing: Full handmade polishing, polishing options are available.
Upholstery: Full handmade upholstered in calico, Fabric Options are available (in customize product section).
</t>
        </is>
      </c>
      <c r="G210" t="inlineStr">
        <is>
          <t>In-Stock</t>
        </is>
      </c>
      <c r="H210" t="inlineStr">
        <is>
          <t>Out of stock</t>
        </is>
      </c>
      <c r="I210">
        <f>IMAGE("https://englanderline.com/wp-content/uploads/2020/12/cosy-vintage-living-room-1-1-600x401.jpg")</f>
        <v/>
      </c>
    </row>
    <row r="211">
      <c r="A211" s="1" t="n">
        <v>209</v>
      </c>
      <c r="B211" t="inlineStr">
        <is>
          <t xml:space="preserve">
French Gray Love Seat</t>
        </is>
      </c>
      <c r="C211" t="inlineStr">
        <is>
          <t>£0.00</t>
        </is>
      </c>
      <c r="D211" t="inlineStr"/>
      <c r="E211" t="inlineStr">
        <is>
          <t>This version of our French Love Seat is unmistakably classic French salon style. Its roll-top arms indicate a high level of comfort as well as striking eye appeal. The graceful curves of the woodwork are enhanced by hand-carved motifs drawn from themes of woodland and nature.</t>
        </is>
      </c>
      <c r="F211" t="inlineStr">
        <is>
          <t xml:space="preserve">Dimensions: Width 97 cm, Depth 77 cm, Height 121 cm
Product Type: French Gray Love seat
Product Code: EL0906
Material: Fabric
Carving: Full handmade carving
Polishing: Full handmade polishing, polishing options are available.
Upholstery: Full handmade upholstered in calico, Fabric Options are available (in customize product section).
Color: Gold
Delivery Time: 12-14 Weeks
</t>
        </is>
      </c>
      <c r="G211" t="inlineStr">
        <is>
          <t>In-Stock</t>
        </is>
      </c>
      <c r="H211" t="inlineStr">
        <is>
          <t>MADE TO ORDER</t>
        </is>
      </c>
      <c r="I211">
        <f>IMAGE("https://englanderline.com/wp-content/uploads/2017/11/French-Love-Seat-Grey-Seating-and-Chairs-Front-View-A-600x600.jpg")</f>
        <v/>
      </c>
    </row>
    <row r="212">
      <c r="A212" s="1" t="n">
        <v>210</v>
      </c>
      <c r="B212" t="inlineStr">
        <is>
          <t xml:space="preserve">
French Painted Sofa</t>
        </is>
      </c>
      <c r="C212" t="inlineStr">
        <is>
          <t>£1,325.00</t>
        </is>
      </c>
      <c r="D212" t="inlineStr"/>
      <c r="E212" t="inlineStr">
        <is>
          <t xml:space="preserve">The petite and intimate look of our </t>
        </is>
      </c>
      <c r="F212" t="inlineStr">
        <is>
          <t xml:space="preserve">Dimensions: Width 150 cm, Depth 87 cm, Height 110 cm
Product Type: French Painted Sofa
Product Code: EL0502
Material: Fabric
Carving: Full handmade carving
Polishing: Full handmade polishing, polishing options are available.
Upholstery: Full handmade upholstered in calico, Fabric Options are available (in customize product section).
Size: 2 Seater
Color: Beige
Delivery Time: 7 – 10 Days
</t>
        </is>
      </c>
      <c r="G212" t="inlineStr">
        <is>
          <t>In-Stock</t>
        </is>
      </c>
      <c r="H212" t="inlineStr">
        <is>
          <t>In stock</t>
        </is>
      </c>
      <c r="I212">
        <f>IMAGE("https://englanderline.com/wp-content/uploads/2017/11/French-Polished-Sofa-Side-View-with-Cushions-A-600x600.jpg")</f>
        <v/>
      </c>
    </row>
    <row r="213">
      <c r="A213" s="1" t="n">
        <v>211</v>
      </c>
      <c r="B213" t="inlineStr">
        <is>
          <t xml:space="preserve">
Gilded French Sofa Gray</t>
        </is>
      </c>
      <c r="C213" t="inlineStr">
        <is>
          <t>£0.00</t>
        </is>
      </c>
      <c r="D213" t="inlineStr"/>
      <c r="E213" t="inlineStr">
        <is>
          <t xml:space="preserve">As an alternative to the full-gilded effect, we have chosen to apply an antique-style white paint finish to this version of our </t>
        </is>
      </c>
      <c r="F213" t="inlineStr">
        <is>
          <t xml:space="preserve">Dimensions: Width 183 cm, Depth 71 cm, Height 123 cm
Product Type: Gilded French Sofa Gray
Product Code: EL0911
Material: Fabric
Carving: Full handmade carving
Polishing: Full handmade polishing, polishing options are available.
Upholstery: Full handmade upholstered in calico, Fabric Options are available (in customize product section).
Size: 2 Seater
Color: Brown
Delivery Time: 12-14 Weeks
</t>
        </is>
      </c>
      <c r="G213" t="inlineStr">
        <is>
          <t>In-Stock</t>
        </is>
      </c>
      <c r="H213" t="inlineStr">
        <is>
          <t>MADE TO ORDER</t>
        </is>
      </c>
      <c r="I213">
        <f>IMAGE("https://englanderline.com/wp-content/uploads/2017/11/Gilded-French-Sofa-Seating-A-600x600.jpg")</f>
        <v/>
      </c>
    </row>
    <row r="214">
      <c r="A214" s="1" t="n">
        <v>212</v>
      </c>
      <c r="B214" t="inlineStr">
        <is>
          <t xml:space="preserve">
Blue French Country Living Room</t>
        </is>
      </c>
      <c r="C214" t="inlineStr">
        <is>
          <t>£0.00</t>
        </is>
      </c>
      <c r="D214" t="inlineStr"/>
      <c r="E214" t="inlineStr"/>
      <c r="F214" t="inlineStr">
        <is>
          <t xml:space="preserve">Product Type: sofa Set
Product Code: EL1561
Material: Natural Solid Wood Kiln Dried, Fabric.
Carving: Full hand carving
Polishing: Full handmade polishing, polishing options are available.
Upholstery: Full handmade upholstered in calico, Fabric Options are available (in customize product section).
</t>
        </is>
      </c>
      <c r="G214" t="inlineStr">
        <is>
          <t>In-Stock</t>
        </is>
      </c>
      <c r="H214" t="inlineStr">
        <is>
          <t>Out of stock</t>
        </is>
      </c>
      <c r="I214">
        <f>IMAGE("https://englanderline.com/wp-content/uploads/2020/12/Blue-French-Country-Living-Room-600x397.jpg")</f>
        <v/>
      </c>
    </row>
    <row r="215">
      <c r="A215" s="1" t="n">
        <v>213</v>
      </c>
      <c r="B215" t="inlineStr">
        <is>
          <t xml:space="preserve">
Reproduction French Sofa</t>
        </is>
      </c>
      <c r="C215" t="inlineStr">
        <is>
          <t>£0.00</t>
        </is>
      </c>
      <c r="D215" t="inlineStr"/>
      <c r="E215" t="inlineStr">
        <is>
          <t xml:space="preserve">This Cabriole style of classic </t>
        </is>
      </c>
      <c r="F215" t="inlineStr">
        <is>
          <t xml:space="preserve">Dimensions: Width 172 cm, Depth 82 cm, Height 112 cm
Product Type: Reproduction French Sofa
Product Code: EL0602
Material: Fabric
Carving: Full handmade carving
Polishing: Full handmade polishing, polishing options are available.
Upholstery: Full handmade upholstered in calico, Fabric Options are available (in customize product section).
Size: 2 Seater
Color: Beige
Delivery Time: 12-14 Weeks
</t>
        </is>
      </c>
      <c r="G215" t="inlineStr">
        <is>
          <t>In-Stock</t>
        </is>
      </c>
      <c r="H215" t="inlineStr">
        <is>
          <t>MADE TO ORDER</t>
        </is>
      </c>
      <c r="I215">
        <f>IMAGE("https://englanderline.com/wp-content/uploads/2017/11/Reproduction-French-Sofa-A-600x600.jpg")</f>
        <v/>
      </c>
    </row>
    <row r="216">
      <c r="A216" s="1" t="n">
        <v>214</v>
      </c>
      <c r="B216" t="inlineStr">
        <is>
          <t xml:space="preserve">
French Furniture Styles Living Room</t>
        </is>
      </c>
      <c r="C216" t="inlineStr">
        <is>
          <t>£0.00</t>
        </is>
      </c>
      <c r="D216" t="inlineStr"/>
      <c r="E216" t="inlineStr"/>
      <c r="F216" t="inlineStr">
        <is>
          <t xml:space="preserve">Product Type: sofa Set
Product Code: EL1566
Material: Natural Solid Wood Kiln Dried, Fabric.
Carving: Full hand carving
Polishing: Full handmade polishing, polishing options are available.
Upholstery: Full handmade upholstered in calico, Fabric Options are available (in customize product section).
</t>
        </is>
      </c>
      <c r="G216" t="inlineStr">
        <is>
          <t>In-Stock</t>
        </is>
      </c>
      <c r="H216" t="inlineStr">
        <is>
          <t>Out of stock</t>
        </is>
      </c>
      <c r="I216">
        <f>IMAGE("https://englanderline.com/wp-content/uploads/2020/12/french-furniture-styles-living-room-600x500.jpg")</f>
        <v/>
      </c>
    </row>
    <row r="217">
      <c r="A217" s="1" t="n">
        <v>215</v>
      </c>
      <c r="B217" t="inlineStr">
        <is>
          <t xml:space="preserve">
Classic Italian Sitting Room</t>
        </is>
      </c>
      <c r="C217" t="inlineStr">
        <is>
          <t>£0.00</t>
        </is>
      </c>
      <c r="D217" t="inlineStr"/>
      <c r="E217" t="inlineStr"/>
      <c r="F217" t="inlineStr">
        <is>
          <t xml:space="preserve">Product Type: sofa Set
Product Code: EL1552
Material: Natural Solid Wood Kiln Dried, Fabric.
Carving: Full hand carving
Polishing: Full handmade polishing, polishing options are available.
Upholstery: Full handmade upholstered in calico, Fabric Options are available (in customize product section).
</t>
        </is>
      </c>
      <c r="G217" t="inlineStr">
        <is>
          <t>In-Stock</t>
        </is>
      </c>
      <c r="H217" t="inlineStr">
        <is>
          <t>Out of stock</t>
        </is>
      </c>
      <c r="I217">
        <f>IMAGE("https://englanderline.com/wp-content/uploads/2020/12/Classic-Italian-Sitting-Room-600x600.jpg")</f>
        <v/>
      </c>
    </row>
    <row r="218">
      <c r="A218" s="1" t="n">
        <v>216</v>
      </c>
      <c r="B218" t="inlineStr">
        <is>
          <t xml:space="preserve">
French Inspired Living Room Design</t>
        </is>
      </c>
      <c r="C218" t="inlineStr">
        <is>
          <t>£0.00</t>
        </is>
      </c>
      <c r="D218" t="inlineStr"/>
      <c r="E218" t="inlineStr"/>
      <c r="F218" t="inlineStr">
        <is>
          <t xml:space="preserve">Product Type: sofa Set
Product Code: EL1557
Material: Natural Solid Wood Kiln Dried, Fabric.
Carving: Full hand carving
Polishing: Full handmade polishing, polishing options are available.
Upholstery: Full handmade upholstered in calico, Fabric Options are available (in customize product section).
</t>
        </is>
      </c>
      <c r="G218" t="inlineStr">
        <is>
          <t>In-Stock</t>
        </is>
      </c>
      <c r="H218" t="inlineStr">
        <is>
          <t>Out of stock</t>
        </is>
      </c>
      <c r="I218">
        <f>IMAGE("https://englanderline.com/wp-content/uploads/2020/12/French-Inspired-Living-Room-Design-600x600.jpg")</f>
        <v/>
      </c>
    </row>
    <row r="219">
      <c r="A219" s="1" t="n">
        <v>217</v>
      </c>
      <c r="B219" t="inlineStr">
        <is>
          <t xml:space="preserve">
Echo Classic Sofa Set</t>
        </is>
      </c>
      <c r="C219" t="inlineStr">
        <is>
          <t>£0.00</t>
        </is>
      </c>
      <c r="D219" t="inlineStr"/>
      <c r="E219" t="inlineStr"/>
      <c r="F219" t="inlineStr">
        <is>
          <t xml:space="preserve">Product Type: sofa Set
Product Code: EL1003
Material: Natural Solid Wood Kiln Dried, Fabric.
Carving: Full hand carving
Polishing: Full handmade polishing, polishing options are available.
Upholstery: Full handmade upholstered in calico, Fabric Options are available (in customize product section).
</t>
        </is>
      </c>
      <c r="G219" t="inlineStr">
        <is>
          <t>In-Stock</t>
        </is>
      </c>
      <c r="H219" t="inlineStr">
        <is>
          <t>Out of stock</t>
        </is>
      </c>
      <c r="I219">
        <f>IMAGE("https://englanderline.com/wp-content/uploads/2017/12/echo-classic-sofa-set.jpg")</f>
        <v/>
      </c>
    </row>
    <row r="220">
      <c r="A220" s="1" t="n">
        <v>218</v>
      </c>
      <c r="B220" t="inlineStr">
        <is>
          <t xml:space="preserve">
French Style Design Living Room</t>
        </is>
      </c>
      <c r="C220" t="inlineStr">
        <is>
          <t>£0.00</t>
        </is>
      </c>
      <c r="D220" t="inlineStr"/>
      <c r="E220" t="inlineStr"/>
      <c r="F220" t="inlineStr">
        <is>
          <t xml:space="preserve">Product Type: sofa Set
Product Code: EL1565
Material: Natural Solid Wood Kiln Dried, Fabric.
Carving: Full hand carving
Polishing: Full handmade polishing, polishing options are available.
Upholstery: Full handmade upholstered in calico, Fabric Options are available (in customize product section).
</t>
        </is>
      </c>
      <c r="G220" t="inlineStr">
        <is>
          <t>In-Stock</t>
        </is>
      </c>
      <c r="H220" t="inlineStr">
        <is>
          <t>Out of stock</t>
        </is>
      </c>
      <c r="I220">
        <f>IMAGE("https://englanderline.com/wp-content/uploads/2020/12/french-style-design-living-room-3-1-600x863.jpg")</f>
        <v/>
      </c>
    </row>
    <row r="221">
      <c r="A221" s="1" t="n">
        <v>219</v>
      </c>
      <c r="B221" t="inlineStr">
        <is>
          <t xml:space="preserve">
French Louis Style Sofa Set</t>
        </is>
      </c>
      <c r="C221" t="inlineStr">
        <is>
          <t>£0.00</t>
        </is>
      </c>
      <c r="D221" t="inlineStr"/>
      <c r="E221" t="inlineStr"/>
      <c r="F221" t="inlineStr">
        <is>
          <t xml:space="preserve">Product Type: sofa Set
Product Code: EL1550
Material: Natural Solid Wood Kiln Dried, Fabric.
Carving: Full hand carving
Polishing: Full handmade polishing, polishing options are available.
Upholstery: Full handmade upholstered in calico, Fabric Options are available (in customize product section).
</t>
        </is>
      </c>
      <c r="G221" t="inlineStr">
        <is>
          <t>In-Stock</t>
        </is>
      </c>
      <c r="H221" t="inlineStr">
        <is>
          <t>Out of stock</t>
        </is>
      </c>
      <c r="I221">
        <f>IMAGE("https://englanderline.com/wp-content/uploads/2020/12/French-Louis-Style-Sofa-Set-600x750.jpg")</f>
        <v/>
      </c>
    </row>
    <row r="222">
      <c r="A222" s="1" t="n">
        <v>220</v>
      </c>
      <c r="B222" t="inlineStr">
        <is>
          <t xml:space="preserve">
French Reproduction Love Seat</t>
        </is>
      </c>
      <c r="C222" t="inlineStr">
        <is>
          <t>£0.00</t>
        </is>
      </c>
      <c r="D222" t="inlineStr"/>
      <c r="E222" t="inlineStr">
        <is>
          <t xml:space="preserve">Our favorite </t>
        </is>
      </c>
      <c r="F222" t="inlineStr">
        <is>
          <t xml:space="preserve">Dimensions: Width 168 cm, Depth 75 cm, Height 85 cm
Product Type: French Reproduction Love Seat
Product Code: EL0401
Material: Fabric
Carving: Full handmade carving
Polishing: Full handmade polishing, polishing options are available.
Upholstery: Full handmade upholstered in calico, Fabric Options are available (in customize product section).
Color: Gold
Delivery Time: 12-14 Weeks
</t>
        </is>
      </c>
      <c r="G222" t="inlineStr">
        <is>
          <t>In-Stock</t>
        </is>
      </c>
      <c r="H222" t="inlineStr">
        <is>
          <t>MADE TO ORDER</t>
        </is>
      </c>
      <c r="I222">
        <f>IMAGE("https://englanderline.com/wp-content/uploads/2017/11/French-Reproduction-Love-Seat-A-600x600.jpg")</f>
        <v/>
      </c>
    </row>
    <row r="223">
      <c r="A223" s="1" t="n">
        <v>221</v>
      </c>
      <c r="B223" t="inlineStr">
        <is>
          <t xml:space="preserve">
French Style Dining Chair with Luxury Fabric</t>
        </is>
      </c>
      <c r="C223" t="inlineStr">
        <is>
          <t>£0.00</t>
        </is>
      </c>
      <c r="D223" t="inlineStr"/>
      <c r="E223" t="inlineStr">
        <is>
          <t xml:space="preserve">Inspired from the Empire style of round-back chairs, Englanderline’s classic edition of French </t>
        </is>
      </c>
      <c r="F223" t="inlineStr">
        <is>
          <t xml:space="preserve">Dimensions: Width 51 cm, Depth 46 cm, Height 104 cm
Product Type: French Style Dining Chair
Product Code: EL0063
Material: Fabric
Carving: Natural solid wood Kill dried.
Polishing: Full handmade polishing, polishing options are available.
Upholstery: Full handmade upholstered in calico, Fabric Options are available (in customize product section).
Color: Beige
Delivery Time: 12-14 Weeks
</t>
        </is>
      </c>
      <c r="G223" t="inlineStr">
        <is>
          <t>In-Stock</t>
        </is>
      </c>
      <c r="H223" t="inlineStr">
        <is>
          <t>MADE TO ORDER</t>
        </is>
      </c>
      <c r="I223">
        <f>IMAGE("https://englanderline.com/wp-content/uploads/2017/11/French-Style-Dining-Chair-with-Luxury-Fabric-A-600x600.jpg")</f>
        <v/>
      </c>
    </row>
    <row r="224">
      <c r="A224" s="1" t="n">
        <v>222</v>
      </c>
      <c r="B224" t="inlineStr">
        <is>
          <t xml:space="preserve">
English Dining Chair with Upholstery Luxury Fabric</t>
        </is>
      </c>
      <c r="C224" t="inlineStr">
        <is>
          <t>£0.00</t>
        </is>
      </c>
      <c r="D224" t="inlineStr"/>
      <c r="E224" t="inlineStr">
        <is>
          <t xml:space="preserve">Exhibiting beautifully hand-carved Flemish scroll legs hand-polished with rich brown shade in contrast with a retro cheque style Linen </t>
        </is>
      </c>
      <c r="F224" t="inlineStr">
        <is>
          <t xml:space="preserve">Dimensions: Width 57 cm, Depth 51 cm, Height 110 cm
Product Type: Dining Chair
Product Code: EL0060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224" t="inlineStr">
        <is>
          <t>In-Stock</t>
        </is>
      </c>
      <c r="H224" t="inlineStr">
        <is>
          <t>MADE TO ORDER</t>
        </is>
      </c>
      <c r="I224">
        <f>IMAGE("https://englanderline.com/wp-content/uploads/2017/11/English-Dining-Chair-with-Upholstery-Luxury-Fabric-A-600x600.jpg")</f>
        <v/>
      </c>
    </row>
    <row r="225">
      <c r="A225" s="1" t="n">
        <v>223</v>
      </c>
      <c r="B225" t="inlineStr">
        <is>
          <t xml:space="preserve">
Solid Wood Dining Armchair</t>
        </is>
      </c>
      <c r="C225" t="inlineStr">
        <is>
          <t>£0.00</t>
        </is>
      </c>
      <c r="D225" t="inlineStr"/>
      <c r="E225" t="inlineStr">
        <is>
          <t>Englander Line’s collection of Solid Wood Dining Armchairs are inspired by the Colonial era. Our every furniture item is exclusively hand-carved to perfection with intricate carvings, ornament cabriolet legs, perfect round edges with beautifully printed upholstery is a treat to every eye.</t>
        </is>
      </c>
      <c r="F225" t="inlineStr">
        <is>
          <t xml:space="preserve">Dimensions: Width 60 cm, Depth 48 cm, Height 93 cm
Product Type: Dining Arm Chair
Product Code: EL0058
Material: Natural Solid Wood Kiln Dried, Fabric, Natural Veneer Inlay.
Carving: Full handmade carving
Polishing: Full handmade polishing, polishing options are available.
Upholstery: Full handmade upholstered in calico as displayed
Color: Brown
Delivery Time: 12-14 Weeks
</t>
        </is>
      </c>
      <c r="G225" t="inlineStr">
        <is>
          <t>In-Stock</t>
        </is>
      </c>
      <c r="H225" t="inlineStr">
        <is>
          <t>MADE TO ORDER</t>
        </is>
      </c>
      <c r="I225">
        <f>IMAGE("https://englanderline.com/wp-content/uploads/2017/11/Solid-Wood-Dining-Armchair-with-Side-Table-A-600x600.jpg")</f>
        <v/>
      </c>
    </row>
    <row r="226">
      <c r="A226" s="1" t="n">
        <v>224</v>
      </c>
      <c r="B226" t="inlineStr">
        <is>
          <t xml:space="preserve">
Classic Style Dining Chair</t>
        </is>
      </c>
      <c r="C226" t="inlineStr">
        <is>
          <t>£0.00</t>
        </is>
      </c>
      <c r="D226" t="inlineStr"/>
      <c r="E226" t="inlineStr">
        <is>
          <t>Beauty at par excellence. Englanderline proudly presents before you its gorgeous edition of classic retro style dining chairs which exhibit a classy and bold retro design that can be seen in its unique mirror shaped high back design and sophisticatedly hand-finished retro cheque printed linen fabric which looks stunning in contrast with the dark black polishing on its ornate cabriolet legs.</t>
        </is>
      </c>
      <c r="F226" t="inlineStr">
        <is>
          <t xml:space="preserve">Dimensions: Width 52 cm, Depth 46 cm, Height 107 cm
Product Type: Classic Style Dining Chair
Product Code: EL0062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226" t="inlineStr">
        <is>
          <t>In-Stock</t>
        </is>
      </c>
      <c r="H226" t="inlineStr">
        <is>
          <t>MADE TO ORDER</t>
        </is>
      </c>
      <c r="I226">
        <f>IMAGE("https://englanderline.com/wp-content/uploads/2017/11/Classic-Style-Dining-Chair-A-600x600.jpg")</f>
        <v/>
      </c>
    </row>
    <row r="227">
      <c r="A227" s="1" t="n">
        <v>225</v>
      </c>
      <c r="B227" t="inlineStr">
        <is>
          <t xml:space="preserve">
English Dining Chair with Upholstery Genuine Leather</t>
        </is>
      </c>
      <c r="C227" t="inlineStr">
        <is>
          <t>£0.00</t>
        </is>
      </c>
      <c r="D227" t="inlineStr"/>
      <c r="E227" t="inlineStr">
        <is>
          <t>Exhibiting beautifully hand-carved Flemish scroll legs hand-polished with rich brown shade in contrast with a luxurious tanned leather fabric makes this dining chair a wonderful and unique piece of furniture item.</t>
        </is>
      </c>
      <c r="F227" t="inlineStr">
        <is>
          <t xml:space="preserve">Dimensions: Width 57 cm, Depth 51 cm, Height 110 cm
Product Type: Dining Chair
Product Code: EL0061
Material: Natural Solid Wood Kiln Dried, Natural Leather.
Carving: Full handmade carving
Polishing: Full handmade polishing, polishing options are available.
Upholstery: Genuine Leather upholstered. Fabric Options are available
Color: Brown
Delivery Time: 12-14 Weeks
</t>
        </is>
      </c>
      <c r="G227" t="inlineStr">
        <is>
          <t>In-Stock</t>
        </is>
      </c>
      <c r="H227" t="inlineStr">
        <is>
          <t>MADE TO ORDER</t>
        </is>
      </c>
      <c r="I227">
        <f>IMAGE("https://englanderline.com/wp-content/uploads/2017/11/English-Dining-Chair-with-Upholstery-Genuine-Leather-A-600x600.jpg")</f>
        <v/>
      </c>
    </row>
    <row r="228">
      <c r="A228" s="1" t="n">
        <v>226</v>
      </c>
      <c r="B228" t="inlineStr">
        <is>
          <t xml:space="preserve">
Italian Classic Furniture Living Room</t>
        </is>
      </c>
      <c r="C228" t="inlineStr">
        <is>
          <t>£0.00</t>
        </is>
      </c>
      <c r="D228" t="inlineStr"/>
      <c r="E228" t="inlineStr"/>
      <c r="F228" t="inlineStr">
        <is>
          <t xml:space="preserve">Product Type: sofa Set
Product Code: EL1567
Material: Natural Solid Wood Kiln Dried, Fabric.
Carving: Full hand carving
Polishing: Full handmade polishing, polishing options are available.
Upholstery: Full handmade upholstered in calico, Fabric Options are available (in customize product section).
</t>
        </is>
      </c>
      <c r="G228" t="inlineStr">
        <is>
          <t>In-Stock</t>
        </is>
      </c>
      <c r="H228" t="inlineStr">
        <is>
          <t>Out of stock</t>
        </is>
      </c>
      <c r="I228">
        <f>IMAGE("https://englanderline.com/wp-content/uploads/2020/12/italian-classic-furniture-living-room-600x401.jpg")</f>
        <v/>
      </c>
    </row>
    <row r="229">
      <c r="A229" s="1" t="n">
        <v>227</v>
      </c>
      <c r="B229" t="inlineStr">
        <is>
          <t xml:space="preserve">
Traditional Italian Living Room Sets</t>
        </is>
      </c>
      <c r="C229" t="inlineStr">
        <is>
          <t>£0.00</t>
        </is>
      </c>
      <c r="D229" t="inlineStr"/>
      <c r="E229" t="inlineStr"/>
      <c r="F229" t="inlineStr">
        <is>
          <t xml:space="preserve">Product Type: sofa Set
Product Code: EL1558
Material: Natural Solid Wood Kiln Dried, Fabric.
Carving: Full hand carving
Polishing: Full handmade polishing, polishing options are available.
Upholstery: Full handmade upholstered in calico, Fabric Options are available (in customize product section).
</t>
        </is>
      </c>
      <c r="G229" t="inlineStr">
        <is>
          <t>In-Stock</t>
        </is>
      </c>
      <c r="H229" t="inlineStr">
        <is>
          <t>Out of stock</t>
        </is>
      </c>
      <c r="I229">
        <f>IMAGE("https://englanderline.com/wp-content/uploads/2020/12/traditional-italian-living-room-sets-600x600.jpg")</f>
        <v/>
      </c>
    </row>
    <row r="230">
      <c r="A230" s="1" t="n">
        <v>228</v>
      </c>
      <c r="B230" t="inlineStr">
        <is>
          <t xml:space="preserve">
Italian Furniture Living Room Set</t>
        </is>
      </c>
      <c r="C230" t="inlineStr">
        <is>
          <t>£0.00</t>
        </is>
      </c>
      <c r="D230" t="inlineStr"/>
      <c r="E230" t="inlineStr"/>
      <c r="F230" t="inlineStr">
        <is>
          <t xml:space="preserve">Product Type: sofa Set
Product Code: EL1563
Material: Natural Solid Wood Kiln Dried, Fabric.
Carving: Full hand carving
Polishing: Full handmade polishing, polishing options are available.
Upholstery: Full handmade upholstered in calico, Fabric Options are available (in customize product section).
</t>
        </is>
      </c>
      <c r="G230" t="inlineStr">
        <is>
          <t>In-Stock</t>
        </is>
      </c>
      <c r="H230" t="inlineStr">
        <is>
          <t>Out of stock</t>
        </is>
      </c>
      <c r="I230">
        <f>IMAGE("https://englanderline.com/wp-content/uploads/2020/12/italian-furniture-living-room-set-600x392.jpg")</f>
        <v/>
      </c>
    </row>
    <row r="231">
      <c r="A231" s="1" t="n">
        <v>229</v>
      </c>
      <c r="B231" t="inlineStr">
        <is>
          <t xml:space="preserve">
French Vintage Living Room Style</t>
        </is>
      </c>
      <c r="C231" t="inlineStr">
        <is>
          <t>£0.00</t>
        </is>
      </c>
      <c r="D231" t="inlineStr"/>
      <c r="E231" t="inlineStr"/>
      <c r="F231" t="inlineStr">
        <is>
          <t xml:space="preserve">Product Type: sofa Set
Product Code: EL1568
Material: Natural Solid Wood Kiln Dried, Fabric.
Carving: Full hand carving
Polishing: Full handmade polishing, polishing options are available.
Upholstery: Full handmade upholstered in calico, Fabric Options are available (in customize product section).
</t>
        </is>
      </c>
      <c r="G231" t="inlineStr">
        <is>
          <t>In-Stock</t>
        </is>
      </c>
      <c r="H231" t="inlineStr">
        <is>
          <t>Out of stock</t>
        </is>
      </c>
      <c r="I231">
        <f>IMAGE("https://englanderline.com/wp-content/uploads/2020/12/french-vintage-living-room-style-600x450.jpg")</f>
        <v/>
      </c>
    </row>
    <row r="232">
      <c r="A232" s="1" t="n">
        <v>230</v>
      </c>
      <c r="B232" t="inlineStr">
        <is>
          <t xml:space="preserve">
Italian Style Furniture Living Room</t>
        </is>
      </c>
      <c r="C232" t="inlineStr">
        <is>
          <t>£0.00</t>
        </is>
      </c>
      <c r="D232" t="inlineStr"/>
      <c r="E232" t="inlineStr"/>
      <c r="F232" t="inlineStr">
        <is>
          <t xml:space="preserve">Product Type: sofa Set
Product Code: EL1554
Material: Natural Solid Wood Kiln Dried, Fabric.
Carving: Full hand carving
Polishing: Full handmade polishing, polishing options are available.
Upholstery: Full handmade upholstered in calico, Fabric Options are available (in customize product section).
</t>
        </is>
      </c>
      <c r="G232" t="inlineStr">
        <is>
          <t>In-Stock</t>
        </is>
      </c>
      <c r="H232" t="inlineStr">
        <is>
          <t>Out of stock</t>
        </is>
      </c>
      <c r="I232">
        <f>IMAGE("https://englanderline.com/wp-content/uploads/2020/12/italian-style-furniture-living-room-600x450.jpg")</f>
        <v/>
      </c>
    </row>
    <row r="233">
      <c r="A233" s="1" t="n">
        <v>231</v>
      </c>
      <c r="B233" t="inlineStr">
        <is>
          <t xml:space="preserve">
Macey Upholstered Vintage Dining Chair with Wood Frame</t>
        </is>
      </c>
      <c r="C233" t="inlineStr">
        <is>
          <t>£0.00</t>
        </is>
      </c>
      <c r="D233" t="inlineStr"/>
      <c r="E233" t="inlineStr">
        <is>
          <t>Macey dining chair has a tasteful antique design, which will elevate your dining room and accentuate its traditional style. Macey medallion chair is richly upholstered and surrounded with a carved frame, made of fine wood. Own this piece of art, and enjoy all your meals on this plush and impeccable seat.</t>
        </is>
      </c>
      <c r="F233" t="inlineStr">
        <is>
          <t xml:space="preserve">Dimensions: Width 53 cm, Depth 47 cm, Height 103 cm
Product Type: Dining Chair
Product Code: EL7135
Material: Fabric
Carving: Full handmade carving
Polishing: Full handmade polishing, polishing options are available.
Upholstery: Full handmade upholstered in calico as displayed
Color: Brown
Delivery Time: 12-14 Weeks
</t>
        </is>
      </c>
      <c r="G233" t="inlineStr">
        <is>
          <t>In-Stock</t>
        </is>
      </c>
      <c r="H233" t="inlineStr">
        <is>
          <t>MADE TO ORDER</t>
        </is>
      </c>
      <c r="I233">
        <f>IMAGE("https://englanderline.com/wp-content/uploads/2020/07/Macey-Upholstered-Vintage-Dining-Chair-with-Wood-Frame-A-600x600.jpg")</f>
        <v/>
      </c>
    </row>
    <row r="234">
      <c r="A234" s="1" t="n">
        <v>232</v>
      </c>
      <c r="B234" t="inlineStr">
        <is>
          <t xml:space="preserve">
French Classic Dining Chair with Luxury Fabric</t>
        </is>
      </c>
      <c r="C234" t="inlineStr">
        <is>
          <t>£0.00</t>
        </is>
      </c>
      <c r="D234" t="inlineStr"/>
      <c r="E234" t="inlineStr">
        <is>
          <t xml:space="preserve">Englander Line’s collection of elegant French classic dining chair with luxury fabric are inspired from the French Colonial era. Our furniture items are exclusively hand-carved to perfection with intricate carvings, ornament cabriolet legs, perfect round edges and beautifully printed </t>
        </is>
      </c>
      <c r="F234" t="inlineStr">
        <is>
          <t xml:space="preserve">Dimensions: Width 53 cm, Depth 47 cm, Height 103 cm
Product Type: French Classic Dining Chair
Product Code: EL0048
Material: Fabric
Carving: Full hand carving
Polishing: Full handmade polishing, polishing options are available.
Upholstery: Full handmade upholstered in calico, Fabric Options are available (in customize product section).
Color: Beige
Delivery Time: 12-14 Weeks
</t>
        </is>
      </c>
      <c r="G234" t="inlineStr">
        <is>
          <t>In-Stock</t>
        </is>
      </c>
      <c r="H234" t="inlineStr">
        <is>
          <t>MADE TO ORDER</t>
        </is>
      </c>
      <c r="I234">
        <f>IMAGE("https://englanderline.com/wp-content/uploads/2017/12/French-Classic-Dining-Chair-with-luxury-Fabric-600x600.jpg")</f>
        <v/>
      </c>
    </row>
    <row r="235">
      <c r="A235" s="1" t="n">
        <v>233</v>
      </c>
      <c r="B235" t="inlineStr">
        <is>
          <t xml:space="preserve">
Victorian Grey Living Room</t>
        </is>
      </c>
      <c r="C235" t="inlineStr">
        <is>
          <t>£0.00</t>
        </is>
      </c>
      <c r="D235" t="inlineStr"/>
      <c r="E235" t="inlineStr"/>
      <c r="F235" t="inlineStr">
        <is>
          <t xml:space="preserve">Product Type: sofa Set
Product Code: EL1555
Material: Natural Solid Wood Kiln Dried, Fabric.
Carving: Full hand carving
Polishing: Full handmade polishing, polishing options are available.
Upholstery: Full handmade upholstered in calico, Fabric Options are available (in customize product section).
</t>
        </is>
      </c>
      <c r="G235" t="inlineStr">
        <is>
          <t>In-Stock</t>
        </is>
      </c>
      <c r="H235" t="inlineStr">
        <is>
          <t>Out of stock</t>
        </is>
      </c>
      <c r="I235">
        <f>IMAGE("https://englanderline.com/wp-content/uploads/2020/12/Victorian-Grey-Living-Room-600x400.jpg")</f>
        <v/>
      </c>
    </row>
    <row r="236">
      <c r="A236" s="1" t="n">
        <v>234</v>
      </c>
      <c r="B236" t="inlineStr">
        <is>
          <t xml:space="preserve">
Ebden French Natural Veneer Buffet Inlay</t>
        </is>
      </c>
      <c r="C236" t="inlineStr">
        <is>
          <t>£0.00</t>
        </is>
      </c>
      <c r="D236" t="inlineStr"/>
      <c r="E236" t="inlineStr">
        <is>
          <t xml:space="preserve">This contemporary design </t>
        </is>
      </c>
      <c r="F236" t="inlineStr">
        <is>
          <t xml:space="preserve">Dimensions: Width 180 cm, Depth 60 cm, Height 87 cm
Product Type: Sideboard
Product Code: EL3205
Material: Natural Solid Wood Kill Dried &amp; Natural Veneer Inlay.
Carving: Full handmade carving
Polishing: Full handmade polishing, polishing options are available.
Color: Beige
Delivery Time: 12-14 Weeks
</t>
        </is>
      </c>
      <c r="G236" t="inlineStr">
        <is>
          <t>In-Stock</t>
        </is>
      </c>
      <c r="H236" t="inlineStr">
        <is>
          <t>MADE TO ORDER</t>
        </is>
      </c>
      <c r="I236">
        <f>IMAGE("https://englanderline.com/wp-content/uploads/2017/12/Ebden-French-Natural-Veneer-Buffet-Inlay-600x600.jpg")</f>
        <v/>
      </c>
    </row>
    <row r="237">
      <c r="A237" s="1" t="n">
        <v>235</v>
      </c>
      <c r="B237" t="inlineStr">
        <is>
          <t xml:space="preserve">
French Dining Chair with Hand Carved Detailed</t>
        </is>
      </c>
      <c r="C237" t="inlineStr">
        <is>
          <t>£0.00</t>
        </is>
      </c>
      <c r="D237" t="inlineStr"/>
      <c r="E237" t="inlineStr">
        <is>
          <t>Englander Line’s collection of elegant French reproduction style dining chairs are inspired by the French Colonial era.</t>
        </is>
      </c>
      <c r="F237" t="inlineStr">
        <is>
          <t xml:space="preserve">Dimensions: Width 53 cm, Depth 47 cm, Height 113 cm
Product Type: French Reproduction dining Chair
Product Code: EL0073
Material: Fabric
Carving: Full hand carving
Polishing: Full handmade polishing, polishing options are available.
Upholstery: Full handmade upholstered in calico, Fabric Options are available (in customize product section).
Color: Beige
Delivery Time: 12-14 Weeks
</t>
        </is>
      </c>
      <c r="G237" t="inlineStr">
        <is>
          <t>In-Stock</t>
        </is>
      </c>
      <c r="H237" t="inlineStr">
        <is>
          <t>MADE TO ORDER</t>
        </is>
      </c>
      <c r="I237">
        <f>IMAGE("https://englanderline.com/wp-content/uploads/2017/12/French-Dining-Chair-with-Hand-Carved-Detailed-600x600.jpg")</f>
        <v/>
      </c>
    </row>
    <row r="238">
      <c r="A238" s="1" t="n">
        <v>236</v>
      </c>
      <c r="B238" t="inlineStr">
        <is>
          <t xml:space="preserve">
Eba Luxury Sideboard Wooden Veneer Inlay</t>
        </is>
      </c>
      <c r="C238" t="inlineStr">
        <is>
          <t>£0.00</t>
        </is>
      </c>
      <c r="D238" t="inlineStr"/>
      <c r="E238" t="inlineStr">
        <is>
          <t xml:space="preserve">Beautifully hand-carved and ornate in design, this splendid-looking </t>
        </is>
      </c>
      <c r="F238" t="inlineStr">
        <is>
          <t xml:space="preserve">Dimensions: Width 180 cm, Depth 60 cm, Height 87 cm
Product Type: Sideboard
Product Code: EL3204
Material: Natural Solid Wood Kill Dried &amp; Natural Veneer Inlay &amp; Brass Inlay.
Carving: Full handmade carving
Polishing: Full handmade polishing, polishing options are available.
Color: Brass
Delivery Time: 12-14 Weeks
</t>
        </is>
      </c>
      <c r="G238" t="inlineStr">
        <is>
          <t>In-Stock</t>
        </is>
      </c>
      <c r="H238" t="inlineStr">
        <is>
          <t>MADE TO ORDER</t>
        </is>
      </c>
      <c r="I238">
        <f>IMAGE("https://englanderline.com/wp-content/uploads/2017/12/Eba-Luxury-Sideboard-Wooden-Veneer-Inlay-600x600.jpg")</f>
        <v/>
      </c>
    </row>
    <row r="239">
      <c r="A239" s="1" t="n">
        <v>237</v>
      </c>
      <c r="B239" t="inlineStr">
        <is>
          <t xml:space="preserve">
Eaves Country Buffet Hand Carved Wooden Sideboard</t>
        </is>
      </c>
      <c r="C239" t="inlineStr">
        <is>
          <t>£0.00</t>
        </is>
      </c>
      <c r="D239" t="inlineStr"/>
      <c r="E239" t="inlineStr">
        <is>
          <t>If you are looking for the perfect country buffet that can serve as a sideboard and buffet unit, avail of our Eaves Country French style Buffet furniture piece.</t>
        </is>
      </c>
      <c r="F239" t="inlineStr">
        <is>
          <t xml:space="preserve">Dimensions: Width 180 cm, Depth 60 cm, Height 87 cm
Product Type: Sideboard
Product Code: EL3203
Material: Natural Solid Wood Kill Dried &amp; Natural Veneer Inlay.
Carving: Full handmade carving
Polishing: Full handmade polishing, polishing options are available.
Color: Brown
Delivery Time: 12-14 Weeks
</t>
        </is>
      </c>
      <c r="G239" t="inlineStr">
        <is>
          <t>In-Stock</t>
        </is>
      </c>
      <c r="H239" t="inlineStr">
        <is>
          <t>MADE TO ORDER</t>
        </is>
      </c>
      <c r="I239">
        <f>IMAGE("https://englanderline.com/wp-content/uploads/2017/12/Eaves-Country-Buffet-Hand-Carved-Wooden-Sideboard-A-600x600.jpg")</f>
        <v/>
      </c>
    </row>
    <row r="240">
      <c r="A240" s="1" t="n">
        <v>238</v>
      </c>
      <c r="B240" t="inlineStr">
        <is>
          <t xml:space="preserve">
Antique French Style Dining Chair Hand Carved Detailed</t>
        </is>
      </c>
      <c r="C240" t="inlineStr">
        <is>
          <t>£0.00</t>
        </is>
      </c>
      <c r="D240" t="inlineStr"/>
      <c r="E240" t="inlineStr">
        <is>
          <t xml:space="preserve">’s collection of elegant French reproduction style </t>
        </is>
      </c>
      <c r="F240" t="inlineStr">
        <is>
          <t xml:space="preserve">Dimensions: Width 63 cm, Depth 57 cm, Height 109 cm
Product Type: Reproduction French Dining Chair.
Product Code: EL0071
Material: Fabric
Carving: Full hand carving
Polishing: Full handmade polishing, polishing options are available.
Upholstery: Full handmade upholstered in calico, Fabric Options are available (in customize product section).
Color: Beige
Delivery Time: 12-14 Weeks
</t>
        </is>
      </c>
      <c r="G240" t="inlineStr">
        <is>
          <t>In-Stock</t>
        </is>
      </c>
      <c r="H240" t="inlineStr">
        <is>
          <t>MADE TO ORDER</t>
        </is>
      </c>
      <c r="I240">
        <f>IMAGE("https://englanderline.com/wp-content/uploads/2017/12/Antique-French-Style-Dining-Chair-Hand-Carved-Detailed-600x600.jpg")</f>
        <v/>
      </c>
    </row>
    <row r="241">
      <c r="A241" s="1" t="n">
        <v>239</v>
      </c>
      <c r="B241" t="inlineStr">
        <is>
          <t xml:space="preserve">
Classical French Style Dining Chairs Upholstered Luxury Fabric</t>
        </is>
      </c>
      <c r="C241" t="inlineStr">
        <is>
          <t>£0.00</t>
        </is>
      </c>
      <c r="D241" t="inlineStr"/>
      <c r="E241" t="inlineStr">
        <is>
          <t>Englander Line’s collection of reproduction classical French style dining chairs upholstered luxury fabric are inspired from the French Colonial era. Our furniture items are exclusively hand-carved to perfection with intricate carvings, ornament cabriolet legs, perfect round edges and beautifully printed upholstery that is a treat to every eye.</t>
        </is>
      </c>
      <c r="F241" t="inlineStr">
        <is>
          <t xml:space="preserve">Dimensions: Width 53 cm, Depth 47 cm, Height 103 cm
Product Type: French Classic Dining Chair
Product Code: EL0048-1
Material: Fabric
Carving: Full hand carving
Polishing: Full handmade polishing, polishing options are available.
Upholstery: Full handmade upholstered in calico, Fabric Options are available (in customize product section).
Color: Beige
Delivery Time: 12-14 Weeks
</t>
        </is>
      </c>
      <c r="G241" t="inlineStr">
        <is>
          <t>In-Stock</t>
        </is>
      </c>
      <c r="H241" t="inlineStr">
        <is>
          <t>MADE TO ORDER</t>
        </is>
      </c>
      <c r="I241">
        <f>IMAGE("https://englanderline.com/wp-content/uploads/2020/06/Classical-French-Style-Dining-Chairs-Upholstered-Luxury-Fabric-A-600x600.jpg")</f>
        <v/>
      </c>
    </row>
    <row r="242">
      <c r="A242" s="1" t="n">
        <v>240</v>
      </c>
      <c r="B242" t="inlineStr">
        <is>
          <t xml:space="preserve">
Classic Style Dining Chair with Luxury Handmade Rattan Back</t>
        </is>
      </c>
      <c r="C242" t="inlineStr">
        <is>
          <t>£0.00</t>
        </is>
      </c>
      <c r="D242" t="inlineStr"/>
      <c r="E242" t="inlineStr">
        <is>
          <t xml:space="preserve">Englanderline’s collection of elegant Country French reproduction style </t>
        </is>
      </c>
      <c r="F242" t="inlineStr">
        <is>
          <t xml:space="preserve">Dimensions: Width 60 cm, Depth 56 cm, Height 110 cm
Product Type: Dining Chair
Product Code: EL0072
Material: Fabric
Carving: Full hand carving
Polishing: Full handmade polishing, polishing options are available.
Upholstery: Full handmade upholstered in calico, Fabric Options are available (in customize product section).
Color: Beige
Delivery Time: 12-14 Weeks
</t>
        </is>
      </c>
      <c r="G242" t="inlineStr">
        <is>
          <t>In-Stock</t>
        </is>
      </c>
      <c r="H242" t="inlineStr">
        <is>
          <t>MADE TO ORDER</t>
        </is>
      </c>
      <c r="I242">
        <f>IMAGE("https://englanderline.com/wp-content/uploads/2017/12/Classic-Style-Dining-Chair-with-Luxury-Handmade-Rattan-Back-600x600.jpg")</f>
        <v/>
      </c>
    </row>
    <row r="243">
      <c r="A243" s="1" t="n">
        <v>241</v>
      </c>
      <c r="B243" t="inlineStr">
        <is>
          <t xml:space="preserve">
Floral Vintage Blue Sofa</t>
        </is>
      </c>
      <c r="C243" t="inlineStr">
        <is>
          <t>£0.00</t>
        </is>
      </c>
      <c r="D243" t="inlineStr"/>
      <c r="E243" t="inlineStr"/>
      <c r="F243" t="inlineStr">
        <is>
          <t xml:space="preserve">Product Type: Floral Vintage Blue Sofa
Product Code: EL7684
Material: Fabric
Carving: Full handmade carving
Polishing: Full handmade polishing, polishing options are available.
Upholstery: Full handmade upholstered in calico, Fabric Options are available (in customize product section).
Size: 3 Seater
Color: Blue
Delivery Time: 12-14 Weeks
</t>
        </is>
      </c>
      <c r="G243" t="inlineStr">
        <is>
          <t>In-Stock</t>
        </is>
      </c>
      <c r="H243" t="inlineStr">
        <is>
          <t>MADE TO ORDER</t>
        </is>
      </c>
      <c r="I243">
        <f>IMAGE("https://englanderline.com/wp-content/uploads/2022/02/floral-vintage-blue-sofa-600x600.jpg")</f>
        <v/>
      </c>
    </row>
    <row r="244">
      <c r="A244" s="1" t="n">
        <v>242</v>
      </c>
      <c r="B244" t="inlineStr">
        <is>
          <t xml:space="preserve">
Grey Vintage Sofa</t>
        </is>
      </c>
      <c r="C244" t="inlineStr">
        <is>
          <t>£0.00</t>
        </is>
      </c>
      <c r="D244" t="inlineStr"/>
      <c r="E244" t="inlineStr"/>
      <c r="F244" t="inlineStr">
        <is>
          <t xml:space="preserve">Product Type: Grey Vintage Sofa
Product Code: EL7677
Material: Fabric
Carving: Full handmade carving
Polishing: Full handmade polishing, polishing options are available.
Upholstery: Full handmade upholstered in calico, Fabric Options are available (in customize product section).
Size: 3 Seater
Color: Gray
Delivery Time: 12-14 Weeks
</t>
        </is>
      </c>
      <c r="G244" t="inlineStr">
        <is>
          <t>In-Stock</t>
        </is>
      </c>
      <c r="H244" t="inlineStr">
        <is>
          <t>MADE TO ORDER</t>
        </is>
      </c>
      <c r="I244">
        <f>IMAGE("https://englanderline.com/wp-content/uploads/2022/02/grey-vintage-sofa-600x600.jpg")</f>
        <v/>
      </c>
    </row>
    <row r="245">
      <c r="A245" s="1" t="n">
        <v>243</v>
      </c>
      <c r="B245" t="inlineStr">
        <is>
          <t xml:space="preserve">
Green Vintage Sofa</t>
        </is>
      </c>
      <c r="C245" t="inlineStr">
        <is>
          <t>£0.00</t>
        </is>
      </c>
      <c r="D245" t="inlineStr"/>
      <c r="E245" t="inlineStr"/>
      <c r="F245" t="inlineStr">
        <is>
          <t xml:space="preserve">Product Type: Green Vintage Sofa
Product Code: EL7693
Material: Fabric
Carving: Full handmade carving
Polishing: Full handmade polishing, polishing options are available.
Upholstery: Full handmade upholstered in calico, Fabric Options are available (in customize product section).
Size: 2 Seater
Color: Gold
Delivery Time: 12-14 Weeks
</t>
        </is>
      </c>
      <c r="G245" t="inlineStr">
        <is>
          <t>In-Stock</t>
        </is>
      </c>
      <c r="H245" t="inlineStr">
        <is>
          <t>MADE TO ORDER</t>
        </is>
      </c>
      <c r="I245">
        <f>IMAGE("https://englanderline.com/wp-content/uploads/2022/02/green-vintage-sofa-600x600.jpg")</f>
        <v/>
      </c>
    </row>
    <row r="246">
      <c r="A246" s="1" t="n">
        <v>244</v>
      </c>
      <c r="B246" t="inlineStr">
        <is>
          <t xml:space="preserve">
Floral Tufted French Style 2 Seater Sofa</t>
        </is>
      </c>
      <c r="C246" t="inlineStr">
        <is>
          <t>£0.00</t>
        </is>
      </c>
      <c r="D246" t="inlineStr"/>
      <c r="E246" t="inlineStr"/>
      <c r="F246" t="inlineStr">
        <is>
          <t xml:space="preserve">Product Type: Floral Tufted French Style 2 Seater Sofa
Product Code: EL7699
Material: Fabric
Carving: Full handmade carving
Polishing: Full handmade polishing, polishing options are available.
Upholstery: Full handmade upholstered in calico, Fabric Options are available (in customize product section).
Size: 2 Seater
Color: Floral
Delivery Time: 12-14 Weeks
</t>
        </is>
      </c>
      <c r="G246" t="inlineStr">
        <is>
          <t>In-Stock</t>
        </is>
      </c>
      <c r="H246" t="inlineStr">
        <is>
          <t>MADE TO ORDER</t>
        </is>
      </c>
      <c r="I246">
        <f>IMAGE("https://englanderline.com/wp-content/uploads/2022/03/floral-tufted-french-style-2-seater-sofa-600x600.jpg")</f>
        <v/>
      </c>
    </row>
    <row r="247">
      <c r="A247" s="1" t="n">
        <v>245</v>
      </c>
      <c r="B247" t="inlineStr">
        <is>
          <t xml:space="preserve">
Green Small French Style Sofa</t>
        </is>
      </c>
      <c r="C247" t="inlineStr">
        <is>
          <t>£0.00</t>
        </is>
      </c>
      <c r="D247" t="inlineStr"/>
      <c r="E247" t="inlineStr"/>
      <c r="F247" t="inlineStr">
        <is>
          <t xml:space="preserve">Dimensions: Width 122 cm, Depth 63 cm, Height 98 cm
Product Type: Green Small French Style Sofa
Product Code: EL7723
Material: Fabric
Carving: Full handmade carving
Polishing: Full handmade polishing, polishing options are available.
Upholstery: Full handmade upholstered in calico, Fabric Options are available (in customize product section).
Size: 2 Seater
Color: Gold
Delivery Time: 12-14 Weeks
</t>
        </is>
      </c>
      <c r="G247" t="inlineStr">
        <is>
          <t>In-Stock</t>
        </is>
      </c>
      <c r="H247" t="inlineStr">
        <is>
          <t>MADE TO ORDER</t>
        </is>
      </c>
      <c r="I247">
        <f>IMAGE("https://englanderline.com/wp-content/uploads/2022/03/green-small-french-style-sofa-1-600x600.jpg")</f>
        <v/>
      </c>
    </row>
    <row r="248">
      <c r="A248" s="1" t="n">
        <v>246</v>
      </c>
      <c r="B248" t="inlineStr">
        <is>
          <t xml:space="preserve">
Elegant Upholstered French Style Dining Chair</t>
        </is>
      </c>
      <c r="C248" t="inlineStr">
        <is>
          <t>£0.00</t>
        </is>
      </c>
      <c r="D248" t="inlineStr"/>
      <c r="E248" t="inlineStr">
        <is>
          <t xml:space="preserve">Englander Line’s collection of elegant upholstered French style </t>
        </is>
      </c>
      <c r="F248" t="inlineStr">
        <is>
          <t xml:space="preserve">Dimensions: Width 62 cm, Depth 51 cm, Height 113 cm
Product Type: Dining Chair
Product Code: EL0064
Material: Fabric
Carving: Full hand carving
Polishing: Full handmade polishing, polishing options are available.
Upholstery: Full handmade upholstered in calico, Fabric Options are available (in customize product section).
Color: Brown
Delivery Time: 12-14 Weeks
</t>
        </is>
      </c>
      <c r="G248" t="inlineStr">
        <is>
          <t>In-Stock</t>
        </is>
      </c>
      <c r="H248" t="inlineStr">
        <is>
          <t>MADE TO ORDER</t>
        </is>
      </c>
      <c r="I248">
        <f>IMAGE("https://englanderline.com/wp-content/uploads/2017/12/Elegant-Upholstered-French-Style-Dining-Chair-A-600x600.jpg")</f>
        <v/>
      </c>
    </row>
    <row r="249">
      <c r="A249" s="1" t="n">
        <v>247</v>
      </c>
      <c r="B249" t="inlineStr">
        <is>
          <t xml:space="preserve">
Green Vintage Sofa Set</t>
        </is>
      </c>
      <c r="C249" t="inlineStr">
        <is>
          <t>£0.00</t>
        </is>
      </c>
      <c r="D249" t="inlineStr"/>
      <c r="E249" t="inlineStr"/>
      <c r="F249" t="inlineStr">
        <is>
          <t xml:space="preserve">Product Type: Green Vintage Sofa Set
Product Code: EL7668
Material: Fabric
Carving: Full handmade carving
Polishing: Full handmade polishing, polishing options are available.
Upholstery: Full handmade upholstered in calico, Fabric Options are available (in customize product section).
Size: 3 Seater
Color: Green
Delivery Time: 12-14 Weeks
</t>
        </is>
      </c>
      <c r="G249" t="inlineStr">
        <is>
          <t>In-Stock</t>
        </is>
      </c>
      <c r="H249" t="inlineStr">
        <is>
          <t>MADE TO ORDER</t>
        </is>
      </c>
      <c r="I249">
        <f>IMAGE("https://englanderline.com/wp-content/uploads/2022/02/Green-Vintage-Sofa-Set-1-600x600.jpg")</f>
        <v/>
      </c>
    </row>
    <row r="250">
      <c r="A250" s="1" t="n">
        <v>248</v>
      </c>
      <c r="B250" t="inlineStr">
        <is>
          <t xml:space="preserve">
French Vintage Sofa</t>
        </is>
      </c>
      <c r="C250" t="inlineStr">
        <is>
          <t>£0.00</t>
        </is>
      </c>
      <c r="D250" t="inlineStr"/>
      <c r="E250" t="inlineStr">
        <is>
          <t>Our French vintage sofa is an exciting blend of style, elegance, versatility and comfort. It is a furniture piece that can add drama to any room like living room, bedroom or even office. This eclectic sofa can match beautifully with the traditional, transitional or even most modern décor.</t>
        </is>
      </c>
      <c r="F250" t="inlineStr">
        <is>
          <t xml:space="preserve">Product Type: French Vintage Sofa
Product Code: EL7680
Material: Fabric
Carving: Full handmade carving
Polishing: Full handmade polishing, polishing options are available.
Upholstery: Full handmade upholstered in calico, Fabric Options are available (in customize product section).
Size: 3 Seater
Color: Gray
Delivery Time: 12-14 Weeks
</t>
        </is>
      </c>
      <c r="G250" t="inlineStr">
        <is>
          <t>In-Stock</t>
        </is>
      </c>
      <c r="H250" t="inlineStr">
        <is>
          <t>MADE TO ORDER</t>
        </is>
      </c>
      <c r="I250">
        <f>IMAGE("https://englanderline.com/wp-content/uploads/2022/02/french-vintage-sofa-600x600.jpg")</f>
        <v/>
      </c>
    </row>
    <row r="251">
      <c r="A251" s="1" t="n">
        <v>249</v>
      </c>
      <c r="B251" t="inlineStr">
        <is>
          <t xml:space="preserve">
Floral Louis XVI Sofa</t>
        </is>
      </c>
      <c r="C251" t="inlineStr">
        <is>
          <t>£0.00</t>
        </is>
      </c>
      <c r="D251" t="inlineStr"/>
      <c r="E251" t="inlineStr"/>
      <c r="F251" t="inlineStr">
        <is>
          <t xml:space="preserve">Product Type: Floral Vintage Blue Sofa
Product Code: EL7686
Material: Fabric
Carving: Full handmade carving
Polishing: Full handmade polishing, polishing options are available.
Upholstery: Full handmade upholstered in calico, Fabric Options are available (in customize product section).
Size: 2 Seater
Color: Floral
Delivery Time: 12-14 Weeks
</t>
        </is>
      </c>
      <c r="G251" t="inlineStr">
        <is>
          <t>In-Stock</t>
        </is>
      </c>
      <c r="H251" t="inlineStr">
        <is>
          <t>MADE TO ORDER</t>
        </is>
      </c>
      <c r="I251">
        <f>IMAGE("https://englanderline.com/wp-content/uploads/2022/02/floral-louis-xvi-sofa-600x600.jpg")</f>
        <v/>
      </c>
    </row>
    <row r="252">
      <c r="A252" s="1" t="n">
        <v>250</v>
      </c>
      <c r="B252" t="inlineStr">
        <is>
          <t xml:space="preserve">
Floral French Style Sofa</t>
        </is>
      </c>
      <c r="C252" t="inlineStr">
        <is>
          <t>£0.00</t>
        </is>
      </c>
      <c r="D252" t="inlineStr"/>
      <c r="E252" t="inlineStr">
        <is>
          <t>The elegant French style fabric sofa is a chameleon piece that blends well in many different types of décor. from traditional to modern, all styles of the sofa would add ambiance to your beautiful home!</t>
        </is>
      </c>
      <c r="F252" t="inlineStr">
        <is>
          <t xml:space="preserve">Product Type: Floral French Style Sofa
Product Code: EL7698
Material: Fabric
Carving: Full handmade carving
Polishing: Full handmade polishing, polishing options are available.
Upholstery: Full handmade upholstered in calico, Fabric Options are available (in customize product section).
Size: 2 Seater
Color: Floral
Delivery Time: 12-14 Weeks
</t>
        </is>
      </c>
      <c r="G252" t="inlineStr">
        <is>
          <t>In-Stock</t>
        </is>
      </c>
      <c r="H252" t="inlineStr">
        <is>
          <t>MADE TO ORDER</t>
        </is>
      </c>
      <c r="I252">
        <f>IMAGE("https://englanderline.com/wp-content/uploads/2022/03/floral-french-style-sofa-600x600.jpg")</f>
        <v/>
      </c>
    </row>
    <row r="253">
      <c r="A253" s="1" t="n">
        <v>251</v>
      </c>
      <c r="B253" t="inlineStr">
        <is>
          <t xml:space="preserve">
Floral French Two Seater Sofa</t>
        </is>
      </c>
      <c r="C253" t="inlineStr">
        <is>
          <t>£0.00</t>
        </is>
      </c>
      <c r="D253" t="inlineStr"/>
      <c r="E253" t="inlineStr"/>
      <c r="F253" t="inlineStr">
        <is>
          <t xml:space="preserve">Product Type: Floral French Two Seater Sofa
Product Code: EL7704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53" t="inlineStr">
        <is>
          <t>In-Stock</t>
        </is>
      </c>
      <c r="H253" t="inlineStr">
        <is>
          <t>MADE TO ORDER</t>
        </is>
      </c>
      <c r="I253">
        <f>IMAGE("https://englanderline.com/wp-content/uploads/2022/03/floral-french-two-seater-sofa-600x600.jpg")</f>
        <v/>
      </c>
    </row>
    <row r="254">
      <c r="A254" s="1" t="n">
        <v>252</v>
      </c>
      <c r="B254" t="inlineStr">
        <is>
          <t xml:space="preserve">
Blue Vintage French Sofa</t>
        </is>
      </c>
      <c r="C254" t="inlineStr">
        <is>
          <t>£0.00</t>
        </is>
      </c>
      <c r="D254" t="inlineStr"/>
      <c r="E254" t="inlineStr"/>
      <c r="F254" t="inlineStr">
        <is>
          <t xml:space="preserve">Product Type: Blue Vintage French Sofa
Product Code: EL7669
Material: Fabric
Carving: Full handmade carving
Polishing: Full handmade polishing, polishing options are available.
Upholstery: Full handmade upholstered in calico, Fabric Options are available (in customize product section).
Size: 3 Seater
Color: Blue
Delivery Time: 12-14 Weeks
</t>
        </is>
      </c>
      <c r="G254" t="inlineStr">
        <is>
          <t>In-Stock</t>
        </is>
      </c>
      <c r="H254" t="inlineStr">
        <is>
          <t>MADE TO ORDER</t>
        </is>
      </c>
      <c r="I254">
        <f>IMAGE("https://englanderline.com/wp-content/uploads/2022/02/Blue-Vintage-French-Sofa-1-600x600.jpg")</f>
        <v/>
      </c>
    </row>
    <row r="255">
      <c r="A255" s="1" t="n">
        <v>253</v>
      </c>
      <c r="B255" t="inlineStr">
        <is>
          <t xml:space="preserve">
Classic 3 Seater Sofa</t>
        </is>
      </c>
      <c r="C255" t="inlineStr">
        <is>
          <t>£0.00</t>
        </is>
      </c>
      <c r="D255" t="inlineStr"/>
      <c r="E255" t="inlineStr"/>
      <c r="F255" t="inlineStr">
        <is>
          <t xml:space="preserve">Product Type: Classic 3 Seater Sofa
Product Code: EL7672
Material: Fabric
Carving: Full handmade carving
Polishing: Full handmade polishing, polishing options are available.
Upholstery: Full handmade upholstered in calico, Fabric Options are available (in customize product section).
Size: 3 Seater
Color: Beige
Delivery Time: 12-14 Weeks
</t>
        </is>
      </c>
      <c r="G255" t="inlineStr">
        <is>
          <t>In-Stock</t>
        </is>
      </c>
      <c r="H255" t="inlineStr">
        <is>
          <t>MADE TO ORDER</t>
        </is>
      </c>
      <c r="I255">
        <f>IMAGE("https://englanderline.com/wp-content/uploads/2022/02/classic-3-seater-sofa-600x600.jpg")</f>
        <v/>
      </c>
    </row>
    <row r="256">
      <c r="A256" s="1" t="n">
        <v>254</v>
      </c>
      <c r="B256" t="inlineStr">
        <is>
          <t xml:space="preserve">
Cream Vintage Sofa</t>
        </is>
      </c>
      <c r="C256" t="inlineStr">
        <is>
          <t>£0.00</t>
        </is>
      </c>
      <c r="D256" t="inlineStr"/>
      <c r="E256" t="inlineStr"/>
      <c r="F256" t="inlineStr">
        <is>
          <t xml:space="preserve">Product Type: Cream Vintage Sofa
Product Code: EL7670
Material: Fabric
Carving: Full handmade carving
Polishing: Full handmade polishing, polishing options are available.
Upholstery: Full handmade upholstered in calico, Fabric Options are available (in customize product section).
Size: 3 Seater
Color: Cream
Delivery Time: 12-14 Weeks
</t>
        </is>
      </c>
      <c r="G256" t="inlineStr">
        <is>
          <t>In-Stock</t>
        </is>
      </c>
      <c r="H256" t="inlineStr">
        <is>
          <t>MADE TO ORDER</t>
        </is>
      </c>
      <c r="I256">
        <f>IMAGE("https://englanderline.com/wp-content/uploads/2022/02/cream-vintage-sofa-1-600x600.jpg")</f>
        <v/>
      </c>
    </row>
    <row r="257">
      <c r="A257" s="1" t="n">
        <v>255</v>
      </c>
      <c r="B257" t="inlineStr">
        <is>
          <t xml:space="preserve">
Classic Cream Sofa</t>
        </is>
      </c>
      <c r="C257" t="inlineStr">
        <is>
          <t>£0.00</t>
        </is>
      </c>
      <c r="D257" t="inlineStr"/>
      <c r="E257" t="inlineStr"/>
      <c r="F257" t="inlineStr">
        <is>
          <t xml:space="preserve">Product Type: Classic Cream Sofa
Product Code: EL7716
Material: Fabric
Carving: Full handmade carving
Polishing: Full handmade polishing, polishing options are available.
Upholstery: Full handmade upholstered in calico, Fabric Options are available (in customize product section).
Size: 2 Seater
Color: Floral
Delivery Time: 12-14 Weeks
</t>
        </is>
      </c>
      <c r="G257" t="inlineStr">
        <is>
          <t>In-Stock</t>
        </is>
      </c>
      <c r="H257" t="inlineStr">
        <is>
          <t>MADE TO ORDER</t>
        </is>
      </c>
      <c r="I257">
        <f>IMAGE("https://englanderline.com/wp-content/uploads/2022/03/classic-cream-sofa-600x600.jpg")</f>
        <v/>
      </c>
    </row>
    <row r="258">
      <c r="A258" s="1" t="n">
        <v>256</v>
      </c>
      <c r="B258" t="inlineStr">
        <is>
          <t xml:space="preserve">
Blue Vintage 2 Seater Sofa</t>
        </is>
      </c>
      <c r="C258" t="inlineStr">
        <is>
          <t>£0.00</t>
        </is>
      </c>
      <c r="D258" t="inlineStr"/>
      <c r="E258" t="inlineStr"/>
      <c r="F258" t="inlineStr">
        <is>
          <t xml:space="preserve">Product Type: Blue Vintage 2 Seater Sofa
Product Code: EL7671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58" t="inlineStr">
        <is>
          <t>In-Stock</t>
        </is>
      </c>
      <c r="H258" t="inlineStr">
        <is>
          <t>MADE TO ORDER</t>
        </is>
      </c>
      <c r="I258">
        <f>IMAGE("https://englanderline.com/wp-content/uploads/2022/02/blue-vintage-2-seater-sofa-1-600x600.jpg")</f>
        <v/>
      </c>
    </row>
    <row r="259">
      <c r="A259" s="1" t="n">
        <v>257</v>
      </c>
      <c r="B259" t="inlineStr">
        <is>
          <t xml:space="preserve">
Blue Louis XVI Armchair with Café Gold Wooden Frame</t>
        </is>
      </c>
      <c r="C259" t="inlineStr">
        <is>
          <t>£0.00</t>
        </is>
      </c>
      <c r="D259" t="inlineStr"/>
      <c r="E259" t="inlineStr">
        <is>
          <t>Style meets comfort in our blue louis xvi armchair. Its padded fabric cushions and café gold wooden frame adds a rich elegance to any look. The chair’s high back makes it perfect for entertaining at home or unwinding after a long day at the office</t>
        </is>
      </c>
      <c r="F259" t="inlineStr">
        <is>
          <t xml:space="preserve">Product Type: Blue Louis XVI Armchair with Café Gold Wooden Frame
Product Code: EL7691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59" t="inlineStr">
        <is>
          <t>In-Stock</t>
        </is>
      </c>
      <c r="H259" t="inlineStr">
        <is>
          <t>MADE TO ORDER</t>
        </is>
      </c>
      <c r="I259">
        <f>IMAGE("https://englanderline.com/wp-content/uploads/2022/02/blue-louis-xvi-armchair-with-cafe-gold-wooden-frame-600x600.jpg")</f>
        <v/>
      </c>
    </row>
    <row r="260">
      <c r="A260" s="1" t="n">
        <v>258</v>
      </c>
      <c r="B260" t="inlineStr">
        <is>
          <t xml:space="preserve">
Blue French 2 Seater Sofa</t>
        </is>
      </c>
      <c r="C260" t="inlineStr">
        <is>
          <t>£0.00</t>
        </is>
      </c>
      <c r="D260" t="inlineStr"/>
      <c r="E260" t="inlineStr">
        <is>
          <t>Bring glamorous accents to your home with this French 2 seater sofa, featuring elegant arms and natural wooden legs. The sleek lines of the sofa are complemented by gold-finished nailhead trim and design. Blue upholstery gives it a touch of drama, making it an easy addition to your home décor.</t>
        </is>
      </c>
      <c r="F260" t="inlineStr">
        <is>
          <t xml:space="preserve">Product Type: Blue French 2 Seater Sofa
Product Code: EL7703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60" t="inlineStr">
        <is>
          <t>In-Stock</t>
        </is>
      </c>
      <c r="H260" t="inlineStr">
        <is>
          <t>MADE TO ORDER</t>
        </is>
      </c>
      <c r="I260">
        <f>IMAGE("https://englanderline.com/wp-content/uploads/2022/03/blue-french-2-seater-sofa-600x600.jpg")</f>
        <v/>
      </c>
    </row>
    <row r="261">
      <c r="A261" s="1" t="n">
        <v>259</v>
      </c>
      <c r="B261" t="inlineStr">
        <is>
          <t xml:space="preserve">
Blue and Off White Classic 2 Seater Sofa</t>
        </is>
      </c>
      <c r="C261" t="inlineStr">
        <is>
          <t>£0.00</t>
        </is>
      </c>
      <c r="D261" t="inlineStr"/>
      <c r="E261" t="inlineStr"/>
      <c r="F261" t="inlineStr">
        <is>
          <t xml:space="preserve">Product Type: Blue and Off White Classic 2 Seater Sofa
Product Code: EL7695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61" t="inlineStr">
        <is>
          <t>In-Stock</t>
        </is>
      </c>
      <c r="H261" t="inlineStr">
        <is>
          <t>MADE TO ORDER</t>
        </is>
      </c>
      <c r="I261">
        <f>IMAGE("https://englanderline.com/wp-content/uploads/2022/03/blue-and-off-white-classic-2-seater-sofa-600x525.jpg")</f>
        <v/>
      </c>
    </row>
    <row r="262">
      <c r="A262" s="1" t="n">
        <v>260</v>
      </c>
      <c r="B262" t="inlineStr">
        <is>
          <t xml:space="preserve">
French Antique Secretary with Marquetry Veneer Inlay</t>
        </is>
      </c>
      <c r="C262" t="inlineStr">
        <is>
          <t>£1,325.00</t>
        </is>
      </c>
      <c r="D262" t="inlineStr"/>
      <c r="E262" t="inlineStr">
        <is>
          <t xml:space="preserve">This roll-top version of our </t>
        </is>
      </c>
      <c r="F262" t="inlineStr">
        <is>
          <t xml:space="preserve">Dimensions: Width 125 cm, Depth 57 cm, Height 115 cm
Product Type: French Antique Secretary
Product Code: EL3002
Material: Natural Solid Wood Kiln Dried, Natural Veneer Inlay, Marquetry Inlay.
Carving: Full handmade carving
Polishing: Full handmade polishing, polishing options are available.
Color: Brown
Delivery Time: 7 – 10 Days
</t>
        </is>
      </c>
      <c r="G262" t="inlineStr">
        <is>
          <t>In-Stock</t>
        </is>
      </c>
      <c r="H262" t="inlineStr">
        <is>
          <t>In stock</t>
        </is>
      </c>
      <c r="I262">
        <f>IMAGE("https://englanderline.com/wp-content/uploads/2017/11/French-Antique-Secretary-with-Marquetry-Veneer-Inlay-A-600x600.jpg")</f>
        <v/>
      </c>
    </row>
    <row r="263">
      <c r="A263" s="1" t="n">
        <v>261</v>
      </c>
      <c r="B263" t="inlineStr">
        <is>
          <t xml:space="preserve">
Agnale French Salon Set</t>
        </is>
      </c>
      <c r="C263" t="inlineStr">
        <is>
          <t>£0.00</t>
        </is>
      </c>
      <c r="D263" t="inlineStr"/>
      <c r="E263" t="inlineStr">
        <is>
          <t xml:space="preserve"> </t>
        </is>
      </c>
      <c r="F263" t="inlineStr">
        <is>
          <t xml:space="preserve">Product Type: Salon Set
Product Code: EL1507
Material: Natural Solid Wood Kiln Dried, Fabric.
Carving: Full hand carving
Polishing: Full handmade polishing, polishing options are available.
Upholstery: Full handmade upholstered in calico, Fabric Options are available (in customize product section).
</t>
        </is>
      </c>
      <c r="G263" t="inlineStr">
        <is>
          <t>In-Stock</t>
        </is>
      </c>
      <c r="H263" t="inlineStr">
        <is>
          <t>Out of stock</t>
        </is>
      </c>
      <c r="I263">
        <f>IMAGE("https://englanderline.com/wp-content/uploads/2017/12/agnale-french-salon-set.jpg")</f>
        <v/>
      </c>
    </row>
    <row r="264">
      <c r="A264" s="1" t="n">
        <v>262</v>
      </c>
      <c r="B264" t="inlineStr">
        <is>
          <t xml:space="preserve">
Abel Antique French Salon Set</t>
        </is>
      </c>
      <c r="C264" t="inlineStr">
        <is>
          <t>£0.00</t>
        </is>
      </c>
      <c r="D264" t="inlineStr"/>
      <c r="E264" t="inlineStr">
        <is>
          <t>Our antique French salon set on display is truly marvellous and resplendent in style as we offer to you the most classic looking French salon set that has soft and soothing colours on all the furniture sets and the refreshing upholstery material is of the highest quality. Be it the elegant design sofa sets, armchairs, occasional chairs, curtains, lampshades and all other soft furnishings which are simply gorgeous in style and has a signature touch. The beautiful occasional armchairs and the main sofa set in antique French design is a class of its own and is sure to enhance the appeal of your room.</t>
        </is>
      </c>
      <c r="F264" t="inlineStr">
        <is>
          <t xml:space="preserve">Product Type: Salon Set
Product Code: EL1502
Material: Natural Solid Wood Kiln Dried, Fabric.
Carving: Full hand carving
Polishing: Full handmade polishing, polishing options are available.
Upholstery: Full handmade upholstered in calico, Fabric Options are available (in customize product section).
</t>
        </is>
      </c>
      <c r="G264" t="inlineStr">
        <is>
          <t>In-Stock</t>
        </is>
      </c>
      <c r="H264" t="inlineStr">
        <is>
          <t>Out of stock</t>
        </is>
      </c>
      <c r="I264">
        <f>IMAGE("https://englanderline.com/wp-content/uploads/2017/12/abel-french-salon-set.jpg")</f>
        <v/>
      </c>
    </row>
    <row r="265">
      <c r="A265" s="1" t="n">
        <v>263</v>
      </c>
      <c r="B265" t="inlineStr">
        <is>
          <t xml:space="preserve">
Blue 2 Seater Vintage Sofa</t>
        </is>
      </c>
      <c r="C265" t="inlineStr">
        <is>
          <t>£0.00</t>
        </is>
      </c>
      <c r="D265" t="inlineStr"/>
      <c r="E265" t="inlineStr"/>
      <c r="F265" t="inlineStr">
        <is>
          <t xml:space="preserve">Product Type: Blue 2 Seater Vintage Sofa
Product Code: EL7692
Material: Fabric
Carving: Full handmade carving
Polishing: Full handmade polishing, polishing options are available.
Upholstery: Full handmade upholstered in calico, Fabric Options are available (in customize product section).
Size: 2 Seater
Color: Blue
Delivery Time: 12-14 Weeks
</t>
        </is>
      </c>
      <c r="G265" t="inlineStr">
        <is>
          <t>In-Stock</t>
        </is>
      </c>
      <c r="H265" t="inlineStr">
        <is>
          <t>MADE TO ORDER</t>
        </is>
      </c>
      <c r="I265">
        <f>IMAGE("https://englanderline.com/wp-content/uploads/2022/02/blue-2-seater-vintage-sofa-600x600.jpg")</f>
        <v/>
      </c>
    </row>
    <row r="266">
      <c r="A266" s="1" t="n">
        <v>264</v>
      </c>
      <c r="B266" t="inlineStr">
        <is>
          <t xml:space="preserve">
Beige &amp; Yellow French Louis Sofa</t>
        </is>
      </c>
      <c r="C266" t="inlineStr">
        <is>
          <t>£0.00</t>
        </is>
      </c>
      <c r="D266" t="inlineStr"/>
      <c r="E266" t="inlineStr"/>
      <c r="F266" t="inlineStr">
        <is>
          <t xml:space="preserve">Product Type: Beige &amp; Yellow French Louis Sofa
Product Code: EL7689
Material: Fabric
Carving: Full handmade carving
Polishing: Full handmade polishing, polishing options are available.
Upholstery: Full handmade upholstered in calico, Fabric Options are available (in customize product section).
Size: 2 Seater
Color: Beige
Delivery Time: 12-14 Weeks
</t>
        </is>
      </c>
      <c r="G266" t="inlineStr">
        <is>
          <t>In-Stock</t>
        </is>
      </c>
      <c r="H266" t="inlineStr">
        <is>
          <t>MADE TO ORDER</t>
        </is>
      </c>
      <c r="I266">
        <f>IMAGE("https://englanderline.com/wp-content/uploads/2022/02/beige-_-yellow-french-louis-sofa-600x600.jpg")</f>
        <v/>
      </c>
    </row>
    <row r="267">
      <c r="A267" s="1" t="n">
        <v>265</v>
      </c>
      <c r="B267" t="inlineStr">
        <is>
          <t xml:space="preserve">
Abelson Reproduction French Salon Set</t>
        </is>
      </c>
      <c r="C267" t="inlineStr">
        <is>
          <t>£0.00</t>
        </is>
      </c>
      <c r="D267" t="inlineStr"/>
      <c r="E267" t="inlineStr">
        <is>
          <t>Our exquisite looking Abelson Reproduction French Salon set is worth viewing as the beautiful French reproduction style sofa sets, armchairs, center table, coffee table, console table, side table, and soft furnishings are truly overwhelming. The design, craftsmanship, hand polishing and upholstery, all add to the class of this French salon set in UK which is probably the most royal and grand, in its class. The cabriole style legs of the chairs and table is simply out of the world and define the best in traditional craftsmanship on solid natural wood that is beyond explanation.</t>
        </is>
      </c>
      <c r="F267" t="inlineStr">
        <is>
          <t xml:space="preserve">Product Type: Salon Set
Product Code: EL1503
Material: Natural Solid Wood Kiln Dried, Fabric.
Carving: Full hand carving
Polishing: Full handmade polishing, polishing options are available.
Upholstery: Full handmade upholstered in calico, Fabric Options are available (in customize product section).
</t>
        </is>
      </c>
      <c r="G267" t="inlineStr">
        <is>
          <t>In-Stock</t>
        </is>
      </c>
      <c r="H267" t="inlineStr">
        <is>
          <t>Out of stock</t>
        </is>
      </c>
      <c r="I267">
        <f>IMAGE("https://englanderline.com/wp-content/uploads/2017/12/abelson-french-salon-set.jpg")</f>
        <v/>
      </c>
    </row>
    <row r="268">
      <c r="A268" s="1" t="n">
        <v>266</v>
      </c>
      <c r="B268" t="inlineStr">
        <is>
          <t xml:space="preserve">
Agnew Classical French Salon Set</t>
        </is>
      </c>
      <c r="C268" t="inlineStr">
        <is>
          <t>£0.00</t>
        </is>
      </c>
      <c r="D268" t="inlineStr"/>
      <c r="E268" t="inlineStr">
        <is>
          <t>This Angew Classical French salon set is beauty at its all time best as the two classical French salons in rich cotton printed upholstery and the intricate design console table with mirror are sublimely beautiful and overwhelming. The ornate design, fine hand carvings and high quality distressed paint finish gives this stunningly beautiful French salon set that touch of pristine artistry and gorgeous appeal that is hard to find anywhere else in the world. The professional craftsmanship on the legs and on the front apron of the console table depicts wooden craftsmanship that is truly professional and grand. This classic French salon set is undoubtedly the best piece of art in wood that is ageless and priceless.</t>
        </is>
      </c>
      <c r="F268" t="inlineStr">
        <is>
          <t xml:space="preserve">Product Type: Salon Set
Product Code: EL1508
Material: Natural Solid Wood Kiln Dried, Fabric.
Carving: Full hand carving
Polishing: Full handmade polishing, polishing options are available.
Upholstery: Full handmade upholstered in calico, Fabric Options are available (in customize product section).
</t>
        </is>
      </c>
      <c r="G268" t="inlineStr">
        <is>
          <t>In-Stock</t>
        </is>
      </c>
      <c r="H268" t="inlineStr">
        <is>
          <t>Out of stock</t>
        </is>
      </c>
      <c r="I268">
        <f>IMAGE("https://englanderline.com/wp-content/uploads/2017/12/agnew-french-salon-set.jpg")</f>
        <v/>
      </c>
    </row>
    <row r="269">
      <c r="A269" s="1" t="n">
        <v>267</v>
      </c>
      <c r="B269" t="inlineStr">
        <is>
          <t xml:space="preserve">
Albom Contemporary French Furniture Salon Set</t>
        </is>
      </c>
      <c r="C269" t="inlineStr">
        <is>
          <t>£0.00</t>
        </is>
      </c>
      <c r="D269" t="inlineStr"/>
      <c r="E269" t="inlineStr">
        <is>
          <t xml:space="preserve"> </t>
        </is>
      </c>
      <c r="F269" t="inlineStr">
        <is>
          <t xml:space="preserve">Product Type: Albom Furniture Salon Set
Product Code: EL1513
Material: Natural Solid Wood Kiln Dried, Fabric.
Carving: Full hand carving
Polishing: Full handmade polishing, polishing options are available.
Upholstery: Full handmade upholstered in calico, Fabric Options are available (in customize product section).
</t>
        </is>
      </c>
      <c r="G269" t="inlineStr">
        <is>
          <t>In-Stock</t>
        </is>
      </c>
      <c r="H269" t="inlineStr">
        <is>
          <t>Out of stock</t>
        </is>
      </c>
      <c r="I269">
        <f>IMAGE("https://englanderline.com/wp-content/uploads/2017/12/albom-french-salon-set.jpg")</f>
        <v/>
      </c>
    </row>
    <row r="270">
      <c r="A270" s="1" t="n">
        <v>268</v>
      </c>
      <c r="B270" t="inlineStr">
        <is>
          <t xml:space="preserve">
Andrians Classical French Salon Set</t>
        </is>
      </c>
      <c r="C270" t="inlineStr">
        <is>
          <t>£0.00</t>
        </is>
      </c>
      <c r="D270" t="inlineStr"/>
      <c r="E270" t="inlineStr">
        <is>
          <t xml:space="preserve"> </t>
        </is>
      </c>
      <c r="F270" t="inlineStr">
        <is>
          <t xml:space="preserve">Product Type: French Salon Set
Product Code: EL1526
Material: Fabric
Carving: Full handmade carving
Polishing: Full handmade polishing, polishing options are available.
Upholstery: Full handmade upholstered in calico, Fabric Options are available (in customize product section).
</t>
        </is>
      </c>
      <c r="G270" t="inlineStr">
        <is>
          <t>In-Stock</t>
        </is>
      </c>
      <c r="H270" t="inlineStr">
        <is>
          <t>Out of stock</t>
        </is>
      </c>
      <c r="I270">
        <f>IMAGE("https://englanderline.com/wp-content/uploads/2017/12/andrians-french-salon-set.jpg")</f>
        <v/>
      </c>
    </row>
    <row r="271">
      <c r="A271" s="1" t="n">
        <v>269</v>
      </c>
      <c r="B271" t="inlineStr">
        <is>
          <t xml:space="preserve">
Amos Classical French Salon Set</t>
        </is>
      </c>
      <c r="C271" t="inlineStr">
        <is>
          <t>£0.00</t>
        </is>
      </c>
      <c r="D271" t="inlineStr"/>
      <c r="E271" t="inlineStr">
        <is>
          <t xml:space="preserve"> </t>
        </is>
      </c>
      <c r="F271" t="inlineStr">
        <is>
          <t xml:space="preserve">Product Type: French Salon Set
Product Code: EL1523
Material: Fabric
Carving: Full handmade carving
Polishing: Full handmade polishing, polishing options are available.
Upholstery: Full handmade upholstered in calico, Fabric Options are available (in customize product section).
</t>
        </is>
      </c>
      <c r="G271" t="inlineStr">
        <is>
          <t>In-Stock</t>
        </is>
      </c>
      <c r="H271" t="inlineStr">
        <is>
          <t>MADE TO ORDER</t>
        </is>
      </c>
      <c r="I271">
        <f>IMAGE("https://englanderline.com/wp-content/uploads/2017/12/amos-french-salon-set.jpg")</f>
        <v/>
      </c>
    </row>
    <row r="272">
      <c r="A272" s="1" t="n">
        <v>270</v>
      </c>
      <c r="B272" t="inlineStr">
        <is>
          <t xml:space="preserve">
Ahern Bespoke French Furniture Salon Set</t>
        </is>
      </c>
      <c r="C272" t="inlineStr">
        <is>
          <t>£0.00</t>
        </is>
      </c>
      <c r="D272" t="inlineStr"/>
      <c r="E272" t="inlineStr">
        <is>
          <t>Finding admirable furniture for a lavish home décor then Englanderline.com is one stop shop. Like your home’s inside area, your garden also needs a unique décor. Our garden furniture sets are the thing you fall in love with. We have designer salon sets for decorating your green garden. Ahern Bespoke French Furniture Salon Set is a perfect piece for creating a stunning décor in the garden area.</t>
        </is>
      </c>
      <c r="F272" t="inlineStr">
        <is>
          <t xml:space="preserve">Product Type: Ahern Furniture Salon Set
Product Code: EL1510
Material: Natural Solid Wood Kiln Dried, Fabric.
Carving: Full hand carving
Polishing: Full handmade polishing, polishing options are available.
Upholstery: Full handmade upholstered in calico, Fabric Options are available (in customize product section).
</t>
        </is>
      </c>
      <c r="G272" t="inlineStr">
        <is>
          <t>In-Stock</t>
        </is>
      </c>
      <c r="H272" t="inlineStr">
        <is>
          <t>Out of stock</t>
        </is>
      </c>
      <c r="I272">
        <f>IMAGE("https://englanderline.com/wp-content/uploads/2017/12/ahern-french-salon-set.jpg")</f>
        <v/>
      </c>
    </row>
    <row r="273">
      <c r="A273" s="1" t="n">
        <v>271</v>
      </c>
      <c r="B273" t="inlineStr">
        <is>
          <t xml:space="preserve">
Anderson Classical French Salon Set</t>
        </is>
      </c>
      <c r="C273" t="inlineStr">
        <is>
          <t>£0.00</t>
        </is>
      </c>
      <c r="D273" t="inlineStr"/>
      <c r="E273" t="inlineStr">
        <is>
          <t xml:space="preserve"> </t>
        </is>
      </c>
      <c r="F273" t="inlineStr">
        <is>
          <t xml:space="preserve">Product Type: Salon Set
Product Code: EL1525
Material: Natural Solid Wood Kiln Dried, Fabric.
Carving: Full hand carving
Polishing: Full handmade polishing, polishing options are available.
Upholstery: Full handmade upholstered in calico, Fabric Options are available (in customize product section).
</t>
        </is>
      </c>
      <c r="G273" t="inlineStr">
        <is>
          <t>In-Stock</t>
        </is>
      </c>
      <c r="H273" t="inlineStr">
        <is>
          <t>Out of stock</t>
        </is>
      </c>
      <c r="I273">
        <f>IMAGE("https://englanderline.com/wp-content/uploads/2017/12/anderson-french-salon-set.jpg")</f>
        <v/>
      </c>
    </row>
    <row r="274">
      <c r="A274" s="1" t="n">
        <v>272</v>
      </c>
      <c r="B274" t="inlineStr">
        <is>
          <t xml:space="preserve">
Angell Classical French Salon Set</t>
        </is>
      </c>
      <c r="C274" t="inlineStr">
        <is>
          <t>£0.00</t>
        </is>
      </c>
      <c r="D274" t="inlineStr"/>
      <c r="E274" t="inlineStr">
        <is>
          <t>This flawless hand-carved Angell classical French salon set is sublimely beautiful with the best hand carvings and fine upholstery that is sure to bolster the appeal of your living room as the best quality solid wood and exquisite carvings increase the appeal of your living space. The elegant design of wingback chairs with a high backrest and the marble top coffee table in intricate carvings and elegant design is brilliant in style and execution. The corner stool is also elegantly designed giving your room that perfect appeal.</t>
        </is>
      </c>
      <c r="F274" t="inlineStr">
        <is>
          <t xml:space="preserve">Product Type: Salon Set
Product Code: EL1528
Material: Natural Solid Wood Kiln Dried, Fabric.
Carving: Full hand carving
Polishing: Full handmade polishing, polishing options are available.
Upholstery: Full handmade upholstered in calico, Fabric Options are available (in customize product section).
</t>
        </is>
      </c>
      <c r="G274" t="inlineStr">
        <is>
          <t>In-Stock</t>
        </is>
      </c>
      <c r="H274" t="inlineStr">
        <is>
          <t>Out of stock</t>
        </is>
      </c>
      <c r="I274">
        <f>IMAGE("https://englanderline.com/wp-content/uploads/2017/12/angell-french-salon-set.jpg")</f>
        <v/>
      </c>
    </row>
    <row r="275">
      <c r="A275" s="1" t="n">
        <v>273</v>
      </c>
      <c r="B275" t="inlineStr">
        <is>
          <t xml:space="preserve">
Alcott Carved French Furniture Salon Set</t>
        </is>
      </c>
      <c r="C275" t="inlineStr">
        <is>
          <t>£0.00</t>
        </is>
      </c>
      <c r="D275" t="inlineStr"/>
      <c r="E275" t="inlineStr">
        <is>
          <t xml:space="preserve"> </t>
        </is>
      </c>
      <c r="F275" t="inlineStr">
        <is>
          <t xml:space="preserve">Product Type: Salon Set
Product Code: EL1514
Material: Natural Solid Wood Kiln Dried, Fabric.
Carving: Full hand carving
Polishing: Full handmade polishing, polishing options are available.
Upholstery: Full handmade upholstered in calico, Fabric Options are available (in customize product section).
</t>
        </is>
      </c>
      <c r="G275" t="inlineStr">
        <is>
          <t>In-Stock</t>
        </is>
      </c>
      <c r="H275" t="inlineStr">
        <is>
          <t>Out of stock</t>
        </is>
      </c>
      <c r="I275">
        <f>IMAGE("https://englanderline.com/wp-content/uploads/2017/12/alcott-french-salon-set.jpg")</f>
        <v/>
      </c>
    </row>
    <row r="276">
      <c r="A276" s="1" t="n">
        <v>274</v>
      </c>
      <c r="B276" t="inlineStr">
        <is>
          <t xml:space="preserve">
Amiel Classical French Salon Set</t>
        </is>
      </c>
      <c r="C276" t="inlineStr">
        <is>
          <t>£0.00</t>
        </is>
      </c>
      <c r="D276" t="inlineStr"/>
      <c r="E276" t="inlineStr">
        <is>
          <t xml:space="preserve"> </t>
        </is>
      </c>
      <c r="F276" t="inlineStr">
        <is>
          <t xml:space="preserve">Product Type: Salon Set
Product Code: EL1521
Material: Natural Solid Wood Kiln Dried, Fabric.
Carving: Full hand carving
Polishing: Full handmade polishing, polishing options are available.
Upholstery: Full handmade upholstered in calico, Fabric Options are available (in customize product section).
</t>
        </is>
      </c>
      <c r="G276" t="inlineStr">
        <is>
          <t>In-Stock</t>
        </is>
      </c>
      <c r="H276" t="inlineStr">
        <is>
          <t>Out of stock</t>
        </is>
      </c>
      <c r="I276">
        <f>IMAGE("https://englanderline.com/wp-content/uploads/2017/12/amiel-french-salon-set.jpg")</f>
        <v/>
      </c>
    </row>
    <row r="277">
      <c r="A277" s="1" t="n">
        <v>275</v>
      </c>
      <c r="B277" t="inlineStr">
        <is>
          <t xml:space="preserve">
Ascham Classical French Salon Set</t>
        </is>
      </c>
      <c r="C277" t="inlineStr">
        <is>
          <t>£0.00</t>
        </is>
      </c>
      <c r="D277" t="inlineStr"/>
      <c r="E277" t="inlineStr">
        <is>
          <t>This exquisitely designed Ascham classical French salon set is beauty par-excellence as the beautiful hand carvings on wood and the elegant cotton upholstery on the sofa chair and on the occasional hotel armchair reveals the best in English craftsmanship.</t>
        </is>
      </c>
      <c r="F277" t="inlineStr">
        <is>
          <t xml:space="preserve">Product: Salon Set
Product Code: EL1532
Material: Natural Solid Wood Kiln Dried, Fabric.
Carving: Full hand carving
Polishing: Full handmade polishing, polishing options are available.
Upholstery: Full handmade upholstered in calico, Fabric Options are available (in customize product section).
</t>
        </is>
      </c>
      <c r="G277" t="inlineStr">
        <is>
          <t>In-Stock</t>
        </is>
      </c>
      <c r="H277" t="inlineStr">
        <is>
          <t>Out of stock</t>
        </is>
      </c>
      <c r="I277">
        <f>IMAGE("https://englanderline.com/wp-content/uploads/2017/12/ascham-french-salon-set-300x161-1.jpg")</f>
        <v/>
      </c>
    </row>
    <row r="278">
      <c r="A278" s="1" t="n">
        <v>276</v>
      </c>
      <c r="B278" t="inlineStr">
        <is>
          <t xml:space="preserve">
Araya Classical French Salon Set</t>
        </is>
      </c>
      <c r="C278" t="inlineStr">
        <is>
          <t>£0.00</t>
        </is>
      </c>
      <c r="D278" t="inlineStr"/>
      <c r="E278" t="inlineStr">
        <is>
          <t xml:space="preserve"> </t>
        </is>
      </c>
      <c r="F278" t="inlineStr">
        <is>
          <t xml:space="preserve">Product Type: French Salon Set
Product Code: EL1531
Material: Fabric
Carving: Full handmade carving
Polishing: Full handmade polishing, polishing options are available.
Upholstery: Full handmade upholstered in calico, Fabric Options are available (in customize product section).
</t>
        </is>
      </c>
      <c r="G278" t="inlineStr">
        <is>
          <t>In-Stock</t>
        </is>
      </c>
      <c r="H278" t="inlineStr">
        <is>
          <t>Out of stock</t>
        </is>
      </c>
      <c r="I278">
        <f>IMAGE("https://englanderline.com/wp-content/uploads/2017/12/araya-french-salon-set.jpg")</f>
        <v/>
      </c>
    </row>
    <row r="279">
      <c r="A279" s="1" t="n">
        <v>277</v>
      </c>
      <c r="B279" t="inlineStr">
        <is>
          <t xml:space="preserve">
Vintage French Themed Living Room</t>
        </is>
      </c>
      <c r="C279" t="inlineStr">
        <is>
          <t>£0.00</t>
        </is>
      </c>
      <c r="D279" t="inlineStr"/>
      <c r="E279" t="inlineStr"/>
      <c r="F279" t="inlineStr">
        <is>
          <t xml:space="preserve">Product Type: sofa Set
Product Code: EL1553
Material: Natural Solid Wood Kiln Dried, Fabric.
Carving: Full hand carving
Polishing: Full handmade polishing, polishing options are available.
Upholstery: Full handmade upholstered in calico, Fabric Options are available (in customize product section).
</t>
        </is>
      </c>
      <c r="G279" t="inlineStr">
        <is>
          <t>In-Stock</t>
        </is>
      </c>
      <c r="H279" t="inlineStr">
        <is>
          <t>Out of stock</t>
        </is>
      </c>
      <c r="I279">
        <f>IMAGE("https://englanderline.com/wp-content/uploads/2020/12/Vintage-French-Themed-Living-Room-600x600.jpg")</f>
        <v/>
      </c>
    </row>
    <row r="280">
      <c r="A280" s="1" t="n">
        <v>278</v>
      </c>
      <c r="B280" t="inlineStr">
        <is>
          <t xml:space="preserve">
Austin Classical French Salon Set</t>
        </is>
      </c>
      <c r="C280" t="inlineStr">
        <is>
          <t>£0.00</t>
        </is>
      </c>
      <c r="D280" t="inlineStr"/>
      <c r="E280" t="inlineStr">
        <is>
          <t>This stylish looking Austin classical French salon set has a stroke of sublime beauty as the beautiful inlay work and ornate carvings on wood make this French style furniture a ‘best-seller’ in its class. The spindle shaped straight legs, the comfortable elbow rests and the soft cushioning on the oval shaped back rest, balances the style and elegance of this classic living room furniture in antique design. The fabric upholstery material is of the highest quality and it brings about a stunning look to this French salon which is a true masterpiece in its class.</t>
        </is>
      </c>
      <c r="F280" t="inlineStr">
        <is>
          <t xml:space="preserve">Product Type: French Salon Set
Product Code: EL1541
Material: Fabric
Carving: Full handmade carving
Polishing: Full handmade polishing, polishing options are available.
Upholstery: Full handmade upholstered in calico, Fabric Options are available (in customize product section).
</t>
        </is>
      </c>
      <c r="G280" t="inlineStr">
        <is>
          <t>In-Stock</t>
        </is>
      </c>
      <c r="H280" t="inlineStr">
        <is>
          <t>Out of stock</t>
        </is>
      </c>
      <c r="I280">
        <f>IMAGE("https://englanderline.com/wp-content/uploads/2017/12/austin-french-salon-set.jpg")</f>
        <v/>
      </c>
    </row>
    <row r="281">
      <c r="A281" s="1" t="n">
        <v>279</v>
      </c>
      <c r="B281" t="inlineStr">
        <is>
          <t xml:space="preserve">
Auden Classical French Salon Set</t>
        </is>
      </c>
      <c r="C281" t="inlineStr">
        <is>
          <t>£0.00</t>
        </is>
      </c>
      <c r="D281" t="inlineStr"/>
      <c r="E281" t="inlineStr"/>
      <c r="F281" t="inlineStr">
        <is>
          <t xml:space="preserve">Product Type: French Salon Set
Product Code: EL1538
Material: Fabric
Carving: Full handmade carving
Polishing: Full handmade polishing, polishing options are available.
Upholstery: Full handmade upholstered in calico, Fabric Options are available (in customize product section).
</t>
        </is>
      </c>
      <c r="G281" t="inlineStr">
        <is>
          <t>In-Stock</t>
        </is>
      </c>
      <c r="H281" t="inlineStr">
        <is>
          <t>Out of stock</t>
        </is>
      </c>
      <c r="I281">
        <f>IMAGE("https://englanderline.com/wp-content/uploads/2017/12/auden-french-salon-set.jpg")</f>
        <v/>
      </c>
    </row>
    <row r="282">
      <c r="A282" s="1" t="n">
        <v>280</v>
      </c>
      <c r="B282" t="inlineStr">
        <is>
          <t xml:space="preserve">
Ashe Classical French Salon Set</t>
        </is>
      </c>
      <c r="C282" t="inlineStr">
        <is>
          <t>£0.00</t>
        </is>
      </c>
      <c r="D282" t="inlineStr"/>
      <c r="E282" t="inlineStr">
        <is>
          <t xml:space="preserve">
Overall it is perfect furniture for every home that wants something luxury. It will redefine the look of even a simple space and make it graceful. We choose best of upholstery and finish color shades for making a matching piece for your home. It will easily go with your interiors and the soft foam padding gives you huge comfort.</t>
        </is>
      </c>
      <c r="F282" t="inlineStr">
        <is>
          <t xml:space="preserve">Product Type: Salon Set
Product Code: EL1533
Material: Natural Solid Wood Kiln Dried, Fabric.
Carving: Full hand carving
Polishing: Full handmade polishing, polishing options are available.
Upholstery: Full handmade upholstered in calico, Fabric Options are available (in customize product section).
</t>
        </is>
      </c>
      <c r="G282" t="inlineStr">
        <is>
          <t>In-Stock</t>
        </is>
      </c>
      <c r="H282" t="inlineStr">
        <is>
          <t>Out of stock</t>
        </is>
      </c>
      <c r="I282">
        <f>IMAGE("https://englanderline.com/wp-content/uploads/2017/12/ashe-french-salon-set.jpg")</f>
        <v/>
      </c>
    </row>
    <row r="283">
      <c r="A283" s="1" t="n">
        <v>281</v>
      </c>
      <c r="B283" t="inlineStr">
        <is>
          <t xml:space="preserve">
Eckert Classic Sofa Set</t>
        </is>
      </c>
      <c r="C283" t="inlineStr">
        <is>
          <t>£0.00</t>
        </is>
      </c>
      <c r="D283" t="inlineStr"/>
      <c r="E283" t="inlineStr">
        <is>
          <t>This one piece of sofa along with table set is vintage looking and just ideal for your home interiors. It is generally the living room, where guests have access to and you would love to have stylish furniture for that particular space. We would like to say that this particular sofa table is just the type, which could bring out the wow impact from onlookers. It falls under the custom made furniture and you could see that the design work done on the piece is just superb.  The upholstery of a sofa is its focal point and you can feel that there has been use of neutral linen blended fabric. There is a textured touch to the sofa set and it is just the place to relax.</t>
        </is>
      </c>
      <c r="F283" t="inlineStr">
        <is>
          <t xml:space="preserve">Product Type: Classic Sofa Set
Product Code: EL1004
Material: Natural Solid Wood Kiln Dried, Fabric.
Carving: Full hand carving
Polishing: Full handmade polishing, polishing options are available.
Upholstery: Full handmade upholstered in calico, Fabric Options are available (in customize product section).
</t>
        </is>
      </c>
      <c r="G283" t="inlineStr">
        <is>
          <t>In-Stock</t>
        </is>
      </c>
      <c r="H283" t="inlineStr">
        <is>
          <t>Out of stock</t>
        </is>
      </c>
      <c r="I283">
        <f>IMAGE("https://englanderline.com/wp-content/uploads/2017/12/eckert-classic-sofa-set-600x427.jpg")</f>
        <v/>
      </c>
    </row>
    <row r="284">
      <c r="A284" s="1" t="n">
        <v>282</v>
      </c>
      <c r="B284" t="inlineStr">
        <is>
          <t xml:space="preserve">
Ashlag Classical French Salon Set</t>
        </is>
      </c>
      <c r="C284" t="inlineStr">
        <is>
          <t>£0.00</t>
        </is>
      </c>
      <c r="D284" t="inlineStr"/>
      <c r="E284" t="inlineStr"/>
      <c r="F284" t="inlineStr">
        <is>
          <t xml:space="preserve">Product Type: Salon Set
Product Code: EL1534
Material: Natural solid wood Kill dried.
Carving: Full hand carving
Polishing: Full handmade polishing, polishing options are available.
Upholstery: Full handmade upholstered in calico, Fabric Options are available (in customize product section).
</t>
        </is>
      </c>
      <c r="G284" t="inlineStr">
        <is>
          <t>In-Stock</t>
        </is>
      </c>
      <c r="H284" t="inlineStr">
        <is>
          <t>Out of stock</t>
        </is>
      </c>
      <c r="I284">
        <f>IMAGE("https://englanderline.com/wp-content/uploads/2017/12/ashlag-french-salon-set.jpg")</f>
        <v/>
      </c>
    </row>
    <row r="285">
      <c r="A285" s="1" t="n">
        <v>283</v>
      </c>
      <c r="B285" t="inlineStr">
        <is>
          <t xml:space="preserve">
Ecroyd Classic Sofa Set</t>
        </is>
      </c>
      <c r="C285" t="inlineStr">
        <is>
          <t>£0.00</t>
        </is>
      </c>
      <c r="D285" t="inlineStr"/>
      <c r="E285" t="inlineStr"/>
      <c r="F285" t="inlineStr">
        <is>
          <t xml:space="preserve">Product Type: Antique Sofa Set
Product Code: EL1006
Material: Natural Solid Wood Kiln Dried, Fabric.
Carving: Full hand carving
Polishing: Full handmade polishing, polishing options are available.
Upholstery: Full handmade upholstered in calico, Fabric Options are available (in customize product section).
</t>
        </is>
      </c>
      <c r="G285" t="inlineStr">
        <is>
          <t>In-Stock</t>
        </is>
      </c>
      <c r="H285" t="inlineStr">
        <is>
          <t>Out of stock</t>
        </is>
      </c>
      <c r="I285">
        <f>IMAGE("https://englanderline.com/wp-content/uploads/2017/12/ecroyd-classic-sofa-set-600x473.jpg")</f>
        <v/>
      </c>
    </row>
    <row r="286">
      <c r="A286" s="1" t="n">
        <v>284</v>
      </c>
      <c r="B286" t="inlineStr">
        <is>
          <t xml:space="preserve">
Victorian Themed Living Room</t>
        </is>
      </c>
      <c r="C286" t="inlineStr">
        <is>
          <t>£0.00</t>
        </is>
      </c>
      <c r="D286" t="inlineStr"/>
      <c r="E286" t="inlineStr"/>
      <c r="F286" t="inlineStr">
        <is>
          <t xml:space="preserve">Product Type: sofa Set
Product Code: EL1560
Material: Natural Solid Wood Kiln Dried, Fabric.
Carving: Full hand carving
Polishing: Full handmade polishing, polishing options are available.
Upholstery: Full handmade upholstered in calico, Fabric Options are available (in customize product section).
</t>
        </is>
      </c>
      <c r="G286" t="inlineStr">
        <is>
          <t>In-Stock</t>
        </is>
      </c>
      <c r="H286" t="inlineStr">
        <is>
          <t>Out of stock</t>
        </is>
      </c>
      <c r="I286">
        <f>IMAGE("https://englanderline.com/wp-content/uploads/2020/12/victorian-themed-living-room-600x600.jpg")</f>
        <v/>
      </c>
    </row>
    <row r="287">
      <c r="A287" s="1" t="n">
        <v>285</v>
      </c>
      <c r="B287" t="inlineStr">
        <is>
          <t xml:space="preserve">
Victorian Themed Living Room set</t>
        </is>
      </c>
      <c r="C287" t="inlineStr">
        <is>
          <t>£0.00</t>
        </is>
      </c>
      <c r="D287" t="inlineStr"/>
      <c r="E287" t="inlineStr"/>
      <c r="F287" t="inlineStr">
        <is>
          <t xml:space="preserve">Product Type: sofa Set
Product Code: EL1564
Material: Natural Solid Wood Kiln Dried, Fabric.
Carving: Full hand carving
Polishing: Full handmade polishing, polishing options are available.
Upholstery: Full handmade upholstered in calico, Fabric Options are available (in customize product section).
</t>
        </is>
      </c>
      <c r="G287" t="inlineStr">
        <is>
          <t>In-Stock</t>
        </is>
      </c>
      <c r="H287" t="inlineStr">
        <is>
          <t>Out of stock</t>
        </is>
      </c>
      <c r="I287">
        <f>IMAGE("https://englanderline.com/wp-content/uploads/2020/12/victorian-themed-living-room-1-600x856.jpg")</f>
        <v/>
      </c>
    </row>
    <row r="288">
      <c r="A288" s="1" t="n">
        <v>286</v>
      </c>
      <c r="B288" t="inlineStr">
        <is>
          <t xml:space="preserve">
Antique Luxury Dining Tables with Hand Carved Wood</t>
        </is>
      </c>
      <c r="C288" t="inlineStr">
        <is>
          <t>£0.00</t>
        </is>
      </c>
      <c r="D288" t="inlineStr"/>
      <c r="E288" t="inlineStr"/>
      <c r="F288" t="inlineStr">
        <is>
          <t xml:space="preserve">Dimensions: Width 198 cm, Depth 107 cm, Height 78 cm
Product Type: Antique Dining Table
Product Code: EL2611
Material: Brass Inlay
Carving: Full hand carving
Polishing: Full handmade polishing, polishing options are available.
Color: Brass
Delivery Time: 12-14 Weeks
</t>
        </is>
      </c>
      <c r="G288" t="inlineStr">
        <is>
          <t>In-Stock</t>
        </is>
      </c>
      <c r="H288" t="inlineStr">
        <is>
          <t>MADE TO ORDER</t>
        </is>
      </c>
      <c r="I288">
        <f>IMAGE("https://englanderline.com/wp-content/uploads/2017/11/Antique-Luxury-Dining-Tables-with-Hand-Carved-Wood-A-600x600.jpg")</f>
        <v/>
      </c>
    </row>
    <row r="289">
      <c r="A289" s="1" t="n">
        <v>287</v>
      </c>
      <c r="B289" t="inlineStr">
        <is>
          <t xml:space="preserve">
Audette Classical French Sofa Salon Set – Antique French Furniture</t>
        </is>
      </c>
      <c r="C289" t="inlineStr">
        <is>
          <t>£0.00</t>
        </is>
      </c>
      <c r="D289" t="inlineStr"/>
      <c r="E289" t="inlineStr">
        <is>
          <t>This Audette classic French salon set is handcrafted and distressed painted to perfection with intricate hand carvings on the wooden frame and on the cabriole style legs.</t>
        </is>
      </c>
      <c r="F289" t="inlineStr">
        <is>
          <t xml:space="preserve">Product Type: Salon Set
Product Code: EL1539
Material: Natural Solid Wood Kiln Dried, Fabric.
Carving: Full hand carving
Polishing: Full handmade polishing, polishing options are available.
Upholstery: Full handmade upholstered in calico, Fabric Options are available (in customize product section).
</t>
        </is>
      </c>
      <c r="G289" t="inlineStr">
        <is>
          <t>In-Stock</t>
        </is>
      </c>
      <c r="H289" t="inlineStr">
        <is>
          <t>Out of stock</t>
        </is>
      </c>
      <c r="I289">
        <f>IMAGE("https://englanderline.com/wp-content/uploads/2017/12/audette-french-salon-set.jpg")</f>
        <v/>
      </c>
    </row>
    <row r="290">
      <c r="A290" s="1" t="n">
        <v>288</v>
      </c>
      <c r="B290" t="inlineStr">
        <is>
          <t xml:space="preserve">
Easter Classic Wooden Rattan Bed</t>
        </is>
      </c>
      <c r="C290" t="inlineStr">
        <is>
          <t>£0.00</t>
        </is>
      </c>
      <c r="D290" t="inlineStr"/>
      <c r="E290" t="inlineStr">
        <is>
          <t xml:space="preserve"> brings to you the widest collection of bespoke bedding and similar furniture items at a discounted price.</t>
        </is>
      </c>
      <c r="F290" t="inlineStr">
        <is>
          <t xml:space="preserve">Product Type: Classic Wooden Bed
Product Code: EL3801
Material: Natural Solid Wood Kiln Dried, Rattan.
Carving: Full hand carving
Polishing: Full handmade polishing, polishing options are available.
Color: Beige
Delivery Time: 12-14 Weeks
</t>
        </is>
      </c>
      <c r="G290" t="inlineStr">
        <is>
          <t>In-Stock</t>
        </is>
      </c>
      <c r="H290" t="inlineStr">
        <is>
          <t>MADE TO ORDER</t>
        </is>
      </c>
      <c r="I290">
        <f>IMAGE("https://englanderline.com/wp-content/uploads/2017/12/Easter-Classic-Wooden-Rattan-Bed-A-600x600.jpg")</f>
        <v/>
      </c>
    </row>
    <row r="291">
      <c r="A291" s="1" t="n">
        <v>289</v>
      </c>
      <c r="B291" t="inlineStr">
        <is>
          <t xml:space="preserve">
Ekaterina Hand Carved Antique French Style Display Cabinet</t>
        </is>
      </c>
      <c r="C291" t="inlineStr">
        <is>
          <t>£0.00</t>
        </is>
      </c>
      <c r="D291" t="inlineStr"/>
      <c r="E291" t="inlineStr">
        <is>
          <t xml:space="preserve">The raised back of this tall and elegant Ekaterina Hand Carved Antique French Style </t>
        </is>
      </c>
      <c r="F291" t="inlineStr">
        <is>
          <t xml:space="preserve">Dimensions: Width 140 cm, Depth 65 cm, Height 165 cm
Product Type: Antique Display Cabinet
Product Code: EL3304
Material: Natural Solid Wood Kiln Dried, Natural Veneer Inlay, Fabric.
Carving: Full handmade carving
Polishing: Full handmade polishing, polishing options are available.
Color: Brown
Delivery Time: 12-14 Weeks
</t>
        </is>
      </c>
      <c r="G291" t="inlineStr">
        <is>
          <t>In-Stock</t>
        </is>
      </c>
      <c r="H291" t="inlineStr">
        <is>
          <t>MADE TO ORDER</t>
        </is>
      </c>
      <c r="I291">
        <f>IMAGE("https://englanderline.com/wp-content/uploads/2017/11/Ekaterina-Hand-Carved-Antique-French-Style-Display-Cabinet-with-Three-Doors-and-Tufted-Fabric-A-600x600.jpg")</f>
        <v/>
      </c>
    </row>
    <row r="292">
      <c r="A292" s="1" t="n">
        <v>290</v>
      </c>
      <c r="B292" t="inlineStr">
        <is>
          <t xml:space="preserve">
French Style Rattan Bed</t>
        </is>
      </c>
      <c r="C292" t="inlineStr">
        <is>
          <t>£0.00</t>
        </is>
      </c>
      <c r="D292" t="inlineStr"/>
      <c r="E292" t="inlineStr"/>
      <c r="F292" t="inlineStr">
        <is>
          <t xml:space="preserve">Product Type: Classic Wooden Bed
Product Code: EL3803
Material: Natural Solid Wood Kill Dried &amp; Rattan.
Carving: Full hand carving
Polishing: Full handmade polishing, polishing options are available.
Color: Beige
Delivery Time: 12-14 Weeks
</t>
        </is>
      </c>
      <c r="G292" t="inlineStr">
        <is>
          <t>In-Stock</t>
        </is>
      </c>
      <c r="H292" t="inlineStr">
        <is>
          <t>MADE TO ORDER</t>
        </is>
      </c>
      <c r="I292">
        <f>IMAGE("https://englanderline.com/wp-content/uploads/2017/12/French-Style-Rattan-Bed-A-600x600.jpg")</f>
        <v/>
      </c>
    </row>
    <row r="293">
      <c r="A293" s="1" t="n">
        <v>291</v>
      </c>
      <c r="B293" t="inlineStr">
        <is>
          <t xml:space="preserve">
Eilene Antique French Style Display Cabinet with Glass Doors</t>
        </is>
      </c>
      <c r="C293" t="inlineStr">
        <is>
          <t>£0.00</t>
        </is>
      </c>
      <c r="D293" t="inlineStr"/>
      <c r="E293" t="inlineStr">
        <is>
          <t xml:space="preserve"> is a uniquely designed cabinet for your home.</t>
        </is>
      </c>
      <c r="F293" t="inlineStr">
        <is>
          <t xml:space="preserve">Product Type: Antique Display Cabinet
Product Code: EL3401
Material: Brass Inlay
Carving: Full handmade carving
Polishing: Full handmade polishing, polishing options are available.
Color: Brass
Delivery Time: 12-14 Weeks
</t>
        </is>
      </c>
      <c r="G293" t="inlineStr">
        <is>
          <t>In-Stock</t>
        </is>
      </c>
      <c r="H293" t="inlineStr">
        <is>
          <t>MADE TO ORDER</t>
        </is>
      </c>
      <c r="I293">
        <f>IMAGE("https://englanderline.com/wp-content/uploads/2017/12/Eilene-Antique-French-Style-Display-Cabinet-with-Glass-Doors-600x600.jpg")</f>
        <v/>
      </c>
    </row>
    <row r="294">
      <c r="A294" s="1" t="n">
        <v>292</v>
      </c>
      <c r="B294" t="inlineStr">
        <is>
          <t xml:space="preserve">
Eilis Antique Wooden Display Cabinet with Glass Door</t>
        </is>
      </c>
      <c r="C294" t="inlineStr">
        <is>
          <t>£0.00</t>
        </is>
      </c>
      <c r="D294" t="inlineStr"/>
      <c r="E294" t="inlineStr"/>
      <c r="F294" t="inlineStr">
        <is>
          <t xml:space="preserve">Product Type: Antique Display Cabinets
Product Code: EL3402
Material: Natural Solid Wood Kiln Dried, Natural Veneer Inlay.
Carving: Full hand carving
Polishing: Full handmade polishing, polishing options are available.
Color: Brown
Delivery Time: 12-14 Weeks
</t>
        </is>
      </c>
      <c r="G294" t="inlineStr">
        <is>
          <t>In-Stock</t>
        </is>
      </c>
      <c r="H294" t="inlineStr">
        <is>
          <t>MADE TO ORDER</t>
        </is>
      </c>
      <c r="I294">
        <f>IMAGE("https://englanderline.com/wp-content/uploads/2017/12/Eilis-Antique-Wooden-Display-Cabinet-with-Glass-Door-A-600x600.jpg")</f>
        <v/>
      </c>
    </row>
    <row r="295">
      <c r="A295" s="1" t="n">
        <v>293</v>
      </c>
      <c r="B295" t="inlineStr">
        <is>
          <t xml:space="preserve">
Hand Carved Wooden Bed</t>
        </is>
      </c>
      <c r="C295" t="inlineStr">
        <is>
          <t>£0.00</t>
        </is>
      </c>
      <c r="D295" t="inlineStr"/>
      <c r="E295" t="inlineStr">
        <is>
          <t>Vintage-looking furniture or French furniture handcrafted by English craftsmen in natural solid hardwood that is kiln-dried. The ornate design, intricate woodwork, and rich hand polishing; all reflect class and sophistication. The robust wooden frame and the premium quality upholstery add to the exquisiteness of this French bed.</t>
        </is>
      </c>
      <c r="F295" t="inlineStr">
        <is>
          <t xml:space="preserve">Product Type: Classic Wooden Bed
Product Code: EL3804
Material: Natural Solid Wood Kill Dried &amp; Natural Veneer Inlay.
Carving: Full hand carving
Polishing: Full handmade polishing, polishing options are available.
Color: Brown
Delivery Time: 12-14 Weeks
</t>
        </is>
      </c>
      <c r="G295" t="inlineStr">
        <is>
          <t>In-Stock</t>
        </is>
      </c>
      <c r="H295" t="inlineStr">
        <is>
          <t>MADE TO ORDER</t>
        </is>
      </c>
      <c r="I295">
        <f>IMAGE("https://englanderline.com/wp-content/uploads/2017/12/Hand-Carved-Wooden-Bed-A-600x600.jpg")</f>
        <v/>
      </c>
    </row>
    <row r="296">
      <c r="A296" s="1" t="n">
        <v>294</v>
      </c>
      <c r="B296" t="inlineStr">
        <is>
          <t xml:space="preserve">
Eimile Antique Hand Carved Wooden Display Cabinets Glasses</t>
        </is>
      </c>
      <c r="C296" t="inlineStr">
        <is>
          <t>£0.00</t>
        </is>
      </c>
      <c r="D296" t="inlineStr"/>
      <c r="E296" t="inlineStr">
        <is>
          <t xml:space="preserve">The smart-looking </t>
        </is>
      </c>
      <c r="F296" t="inlineStr">
        <is>
          <t xml:space="preserve">Product Type: Antique Display Cabinets
Product Code: EL3403
Material: Natural Solid Wood Kiln Dried, Natural Veneer Inlay.
Carving: Full hand carving
Polishing: Full handmade polishing, polishing options are available.
Color: Brown
Delivery Time: 12-14 Weeks
</t>
        </is>
      </c>
      <c r="G296" t="inlineStr">
        <is>
          <t>In-Stock</t>
        </is>
      </c>
      <c r="H296" t="inlineStr">
        <is>
          <t>MADE TO ORDER</t>
        </is>
      </c>
      <c r="I296">
        <f>IMAGE("https://englanderline.com/wp-content/uploads/2017/12/Eimile-Antique-Hand-Carved-Wooden-Display-Cabinets-Glasses-A-600x600.jpg")</f>
        <v/>
      </c>
    </row>
    <row r="297">
      <c r="A297" s="1" t="n">
        <v>295</v>
      </c>
      <c r="B297" t="inlineStr">
        <is>
          <t xml:space="preserve">
French Style Rattan Bed Furniture</t>
        </is>
      </c>
      <c r="C297" t="inlineStr">
        <is>
          <t>£0.00</t>
        </is>
      </c>
      <c r="D297" t="inlineStr"/>
      <c r="E297" t="inlineStr">
        <is>
          <t xml:space="preserve"> </t>
        </is>
      </c>
      <c r="F297" t="inlineStr">
        <is>
          <t xml:space="preserve">Product Type: Classic Wooden Bed
Product Code: EL3802
Material: Natural Solid Wood Kiln Dried, Rattan.
Carving: Full hand carving
Polishing: Full handmade polishing, polishing options are available.
Color: Beige
Delivery Time: 12-14 Weeks
</t>
        </is>
      </c>
      <c r="G297" t="inlineStr">
        <is>
          <t>In-Stock</t>
        </is>
      </c>
      <c r="H297" t="inlineStr">
        <is>
          <t>MADE TO ORDER</t>
        </is>
      </c>
      <c r="I297">
        <f>IMAGE("https://englanderline.com/wp-content/uploads/2017/12/French-Style-Rattan-Bed-Furniture-A-600x600.jpg")</f>
        <v/>
      </c>
    </row>
    <row r="298">
      <c r="A298" s="1" t="n">
        <v>296</v>
      </c>
      <c r="B298" t="inlineStr">
        <is>
          <t xml:space="preserve">
Eastham Classic Wooden Beds</t>
        </is>
      </c>
      <c r="C298" t="inlineStr">
        <is>
          <t>£0.00</t>
        </is>
      </c>
      <c r="D298" t="inlineStr"/>
      <c r="E298" t="inlineStr"/>
      <c r="F298" t="inlineStr">
        <is>
          <t xml:space="preserve">Product Type: Wooden Bed
Product Code: EL3805
Material: Natural solid wood Kill dried.
Carving: Full hand carving
Polishing: Full handmade polishing, polishing options are available.
Color: Brown
Delivery Time: 12-14 Weeks
</t>
        </is>
      </c>
      <c r="G298" t="inlineStr">
        <is>
          <t>In-Stock</t>
        </is>
      </c>
      <c r="H298" t="inlineStr">
        <is>
          <t>MADE TO ORDER</t>
        </is>
      </c>
      <c r="I298">
        <f>IMAGE("https://englanderline.com/wp-content/uploads/2017/12/Eastham-Classic-Wooden-Beds-A-600x600.jpg")</f>
        <v/>
      </c>
    </row>
    <row r="299">
      <c r="A299" s="1" t="n">
        <v>297</v>
      </c>
      <c r="B299" t="inlineStr">
        <is>
          <t xml:space="preserve">
Eirena Bespoke Antique Display Cabinets</t>
        </is>
      </c>
      <c r="C299" t="inlineStr">
        <is>
          <t>£0.00</t>
        </is>
      </c>
      <c r="D299" t="inlineStr"/>
      <c r="E299" t="inlineStr">
        <is>
          <t>Beautify your home interior with these beautifully crafted Eirena Bespoke Antique Display Cabinets. Made from the finest quality solid timber, these furniture pieces promise the highest level of longevity with minimal care and maintenance.</t>
        </is>
      </c>
      <c r="F299" t="inlineStr">
        <is>
          <t xml:space="preserve">Product Type: Antique Display Cabinets
Product Code: EL3404
Material: Natural Solid Wood Kiln Dried, Natural Veneer Inlay, Brass Inlay.
Carving: Full hand carving
Polishing: Full handmade polishing, polishing options are available.
Color: Brass
Delivery Time: 12-14 Weeks
</t>
        </is>
      </c>
      <c r="G299" t="inlineStr">
        <is>
          <t>In-Stock</t>
        </is>
      </c>
      <c r="H299" t="inlineStr">
        <is>
          <t>MADE TO ORDER</t>
        </is>
      </c>
      <c r="I299">
        <f>IMAGE("https://englanderline.com/wp-content/uploads/2017/12/Eirena-Bespoke-Antique-Display-Cabinets-A-600x600.jpg")</f>
        <v/>
      </c>
    </row>
    <row r="300">
      <c r="A300" s="1" t="n">
        <v>298</v>
      </c>
      <c r="B300" t="inlineStr">
        <is>
          <t xml:space="preserve">
Wooden Rococo Ornate Bed Hand Carved Wood</t>
        </is>
      </c>
      <c r="C300" t="inlineStr">
        <is>
          <t>£0.00</t>
        </is>
      </c>
      <c r="D300" t="inlineStr"/>
      <c r="E300" t="inlineStr">
        <is>
          <t>This French-style high headboard beds in an ornamented design pattern and in rich hand polishing is a classic piece of art in natural solid wood that has lots of takers, here in UK.</t>
        </is>
      </c>
      <c r="F300" t="inlineStr">
        <is>
          <t xml:space="preserve">Product Type: Wooden Bed
Product Code: EL3806
Material: Natural Solid Wood Kill Dried &amp; Natural Veneer Inlay.
Carving: Full hand carving
Polishing: Full handmade polishing, polishing options are available.
Color: Brown
Delivery Time: 12-14 Weeks
</t>
        </is>
      </c>
      <c r="G300" t="inlineStr">
        <is>
          <t>In-Stock</t>
        </is>
      </c>
      <c r="H300" t="inlineStr">
        <is>
          <t>MADE TO ORDER</t>
        </is>
      </c>
      <c r="I300">
        <f>IMAGE("https://englanderline.com/wp-content/uploads/2021/07/Wooden-Rococo-Ornate-Bed-Hand-Carved-Wood-600x600.jpg")</f>
        <v/>
      </c>
    </row>
    <row r="301">
      <c r="A301" s="1" t="n">
        <v>299</v>
      </c>
      <c r="B301" t="inlineStr">
        <is>
          <t xml:space="preserve">
Eladia Tall Drinks Cabinet</t>
        </is>
      </c>
      <c r="C301" t="inlineStr">
        <is>
          <t>£0.00</t>
        </is>
      </c>
      <c r="D301" t="inlineStr"/>
      <c r="E301" t="inlineStr"/>
      <c r="F301" t="inlineStr">
        <is>
          <t xml:space="preserve">Product Type: Antique Display Cabinets
Product Code: EL3405
Material: Natural Solid Wood Kiln Dried, Natural Veneer Inlay, Brass Inlay.
Carving: Full hand carving
Polishing: Full handmade polishing, polishing options are available.
Color: Brass
Delivery Time: 12-14 Weeks
</t>
        </is>
      </c>
      <c r="G301" t="inlineStr">
        <is>
          <t>In-Stock</t>
        </is>
      </c>
      <c r="H301" t="inlineStr">
        <is>
          <t>MADE TO ORDER</t>
        </is>
      </c>
      <c r="I301">
        <f>IMAGE("https://englanderline.com/wp-content/uploads/2017/12/Eladia-Tall-Drinks-Cabinet-A-600x600.jpeg")</f>
        <v/>
      </c>
    </row>
    <row r="302">
      <c r="A302" s="1" t="n">
        <v>300</v>
      </c>
      <c r="B302" t="inlineStr">
        <is>
          <t xml:space="preserve">
Egner Elegant French Style Display Cabinet with Tufted Upholstery</t>
        </is>
      </c>
      <c r="C302" t="inlineStr">
        <is>
          <t>£0.00</t>
        </is>
      </c>
      <c r="D302" t="inlineStr"/>
      <c r="E302" t="inlineStr">
        <is>
          <t xml:space="preserve">This ‘old gentleman’ Egner Elegant French Style </t>
        </is>
      </c>
      <c r="F302" t="inlineStr">
        <is>
          <t xml:space="preserve">Dimensions: Width 122 cm, Depth 70 cm, Height 215 cm
Product Type: Antique Display Cabinet
Product Code: EL3302
Material: Natural Solid Wood Kiln Dried, Natural Veneer Inlay, Fabric.
Carving: Full handmade carving
Polishing: Full handmade polishing, polishing options are available.
Color: Brown
Delivery Time: 12-14 Weeks
</t>
        </is>
      </c>
      <c r="G302" t="inlineStr">
        <is>
          <t>In-Stock</t>
        </is>
      </c>
      <c r="H302" t="inlineStr">
        <is>
          <t>MADE TO ORDER</t>
        </is>
      </c>
      <c r="I302">
        <f>IMAGE("https://englanderline.com/wp-content/uploads/2017/11/Egner-Elegant-French-Style-Display-Cabinet-with-Tufted-Upholstery-A-600x600.jpg")</f>
        <v/>
      </c>
    </row>
    <row r="303">
      <c r="A303" s="1" t="n">
        <v>301</v>
      </c>
      <c r="B303" t="inlineStr">
        <is>
          <t xml:space="preserve">
Tall Narrow Cabinet</t>
        </is>
      </c>
      <c r="C303" t="inlineStr">
        <is>
          <t>£0.00</t>
        </is>
      </c>
      <c r="D303" t="inlineStr"/>
      <c r="E303" t="inlineStr">
        <is>
          <t xml:space="preserve">The fluted columns that make up the corner uprights of our </t>
        </is>
      </c>
      <c r="F303" t="inlineStr">
        <is>
          <t xml:space="preserve">Dimensions: Width 90 cm, Depth 69 cm, Height 220 cm
Product Type: Antique Display Cabinet
Product Code: EL3406
Material: Natural Solid Wood Kiln Dried, Natural Veneer Inlay, Fabric.
Carving: Full handmade carving
Polishing: Full handmade polishing, polishing options are available.
Color: Brown
Delivery Time: 12-14 Weeks
</t>
        </is>
      </c>
      <c r="G303" t="inlineStr">
        <is>
          <t>In-Stock</t>
        </is>
      </c>
      <c r="H303" t="inlineStr">
        <is>
          <t>MADE TO ORDER</t>
        </is>
      </c>
      <c r="I303">
        <f>IMAGE("https://englanderline.com/wp-content/uploads/2017/11/Tall-Narrow-Cabinet-A-600x600.jpg")</f>
        <v/>
      </c>
    </row>
    <row r="304">
      <c r="A304" s="1" t="n">
        <v>302</v>
      </c>
      <c r="B304" t="inlineStr">
        <is>
          <t xml:space="preserve">
Eggleton Antique French Style Display Cabinet</t>
        </is>
      </c>
      <c r="C304" t="inlineStr">
        <is>
          <t>£0.00</t>
        </is>
      </c>
      <c r="D304" t="inlineStr"/>
      <c r="E304" t="inlineStr">
        <is>
          <t xml:space="preserve">This Eggleton Antique French Style </t>
        </is>
      </c>
      <c r="F304" t="inlineStr">
        <is>
          <t xml:space="preserve">Dimensions: Width 115 cm, Depth 63 cm, Height 160 cm
Product Type: Antique Display Cabinet
Product Code: EL3301
Material: Natural Solid Wood Kiln Dried, Natural Veneer Inlay, Fabric.
Carving: Full handmade carving
Polishing: Full handmade polishing, polishing options are available.
Color: Brown
Delivery Time: 12-14 Weeks
</t>
        </is>
      </c>
      <c r="G304" t="inlineStr">
        <is>
          <t>In-Stock</t>
        </is>
      </c>
      <c r="H304" t="inlineStr">
        <is>
          <t>MADE TO ORDER</t>
        </is>
      </c>
      <c r="I304">
        <f>IMAGE("https://englanderline.com/wp-content/uploads/2017/11/Eggleton-Antique-French-Style-Display-Cabinet-with-Luxury-Tufted-Velvet-Fabric-A-600x600.jpg")</f>
        <v/>
      </c>
    </row>
    <row r="305">
      <c r="A305" s="1" t="n">
        <v>303</v>
      </c>
      <c r="B305" t="inlineStr">
        <is>
          <t xml:space="preserve">
Eastone Classic Wooden Veneered Bed Hand Carved Wood</t>
        </is>
      </c>
      <c r="C305" t="inlineStr">
        <is>
          <t>£0.00</t>
        </is>
      </c>
      <c r="D305" t="inlineStr"/>
      <c r="E305" t="inlineStr"/>
      <c r="F305" t="inlineStr">
        <is>
          <t xml:space="preserve">Dimensions: Width 120 cm, Depth 195 cm, Height 140 cm
Product Type: Wooden Bed
Product Code: EL3807
Material: Natural Solid Wood Kill Dried &amp; Natural Veneer Inlay.
Carving: Full hand carving
Polishing: Full handmade polishing, polishing options are available.
Color: Brown
Delivery Time: 12-14 Weeks
</t>
        </is>
      </c>
      <c r="G305" t="inlineStr">
        <is>
          <t>In-Stock</t>
        </is>
      </c>
      <c r="H305" t="inlineStr">
        <is>
          <t>MADE TO ORDER</t>
        </is>
      </c>
      <c r="I305">
        <f>IMAGE("https://englanderline.com/wp-content/uploads/2017/12/Eastone-Classic-Wooden-Veneered-Bed-Hand-Carved-Wood-600x600.jpg")</f>
        <v/>
      </c>
    </row>
    <row r="306">
      <c r="A306" s="1" t="n">
        <v>304</v>
      </c>
      <c r="B306" t="inlineStr">
        <is>
          <t xml:space="preserve">
Classic Chesterfield Tufted Leather Sofa</t>
        </is>
      </c>
      <c r="C306" t="inlineStr">
        <is>
          <t>£1,520.00</t>
        </is>
      </c>
      <c r="D306" t="inlineStr"/>
      <c r="E306" t="inlineStr">
        <is>
          <t xml:space="preserve">Our Classic Chesterfield </t>
        </is>
      </c>
      <c r="F306" t="inlineStr">
        <is>
          <t xml:space="preserve">Dimensions: Width 195 cm, Depth 85 cm, Height 65 cm
Product Type: Classic Leather Sofa
Product Code: EL0802
Material: Natural Leather
Carving: Full handmade carving
Polishing: Full handmade polishing, polishing options are available.
Upholstery: Full handmade upholstered in calico, Fabric Options are available (in customize product section).
Size: 2 Seater
Color: Brown
Delivery Time: 3 – 5 Days
</t>
        </is>
      </c>
      <c r="G306" t="inlineStr">
        <is>
          <t>In-Stock</t>
        </is>
      </c>
      <c r="H306" t="inlineStr">
        <is>
          <t>In stock</t>
        </is>
      </c>
      <c r="I306">
        <f>IMAGE("https://englanderline.com/wp-content/uploads/2017/11/Classic-Chesterfield-Tufted-Leather-Sofa-A-600x600.jpg")</f>
        <v/>
      </c>
    </row>
    <row r="307">
      <c r="A307" s="1" t="n">
        <v>305</v>
      </c>
      <c r="B307" t="inlineStr">
        <is>
          <t xml:space="preserve">
Aziza Gold Modern Coffee Table</t>
        </is>
      </c>
      <c r="C307" t="inlineStr">
        <is>
          <t>£1,775.00</t>
        </is>
      </c>
      <c r="D307" t="inlineStr">
        <is>
          <t>contemporary coffee table, dark brown coffee table, glass top coffee table, luxury living room furniture, Wooden Coffee Table</t>
        </is>
      </c>
      <c r="E307" t="inlineStr">
        <is>
          <t xml:space="preserve">Willing to equip your interior space with a touch of abstract artistry, Aziza </t>
        </is>
      </c>
      <c r="F307" t="inlineStr">
        <is>
          <t xml:space="preserve">Dimensions: Width 132 cm, Depth 100 cm, Height 45 cm
Product Type: Aziza Coffee Table
Product Code: EL6031-O
Material: Natural Solid Wood Kiln Dried, Natural Veneer Inlay.
Carving: Full handmade carving
Polishing: Full handmade polishing, polishing options are available.
Color: Black and Gold
Delivery Time: 12-14 Weeks
</t>
        </is>
      </c>
      <c r="G307" t="inlineStr">
        <is>
          <t>In-Stock</t>
        </is>
      </c>
      <c r="H307" t="inlineStr">
        <is>
          <t>MADE TO ORDER</t>
        </is>
      </c>
      <c r="I307">
        <f>IMAGE("https://englanderline.com/wp-content/uploads/2021/03/Aziza-Gold-and-Dark-Brown-Modern-Wooden-Coffee-Table-Front-View-E-600x600.jpg")</f>
        <v/>
      </c>
    </row>
    <row r="308">
      <c r="A308" s="1" t="n">
        <v>306</v>
      </c>
      <c r="B308" t="inlineStr">
        <is>
          <t xml:space="preserve">
3 Seater Leather Sofa</t>
        </is>
      </c>
      <c r="C308" t="inlineStr">
        <is>
          <t>£2,730.00</t>
        </is>
      </c>
      <c r="D308" t="inlineStr">
        <is>
          <t>3 seater sofa, contemporary sofa, leather sofa uk, luxury living room furniture, traditional leather furniture, upholstered sofas</t>
        </is>
      </c>
      <c r="E308" t="inlineStr">
        <is>
          <t>3 Seater Leather Sofa 4 UK Luxurious Hotel, office and home furniture.</t>
        </is>
      </c>
      <c r="F308" t="inlineStr">
        <is>
          <t xml:space="preserve">Dimensions: Width 266 cm, Depth 103 cm, Height 92 cm
Product Type: Leather Sofa
Product Code: EL0802/1
Material: Natural Solid Wood Kiln Dried, Leather.
Carving: Full handmade carving
Polishing: Full handmade polishing, polishing options are available.
Upholstery: Full handmade upholstered in calico, Fabric Options are available (in customize product section).
Size: 3 Seater
Color: Brown
Delivery Time: 12-14 Weeks
</t>
        </is>
      </c>
      <c r="G308" t="inlineStr">
        <is>
          <t>In-Stock</t>
        </is>
      </c>
      <c r="H308" t="inlineStr">
        <is>
          <t>MADE TO ORDER</t>
        </is>
      </c>
      <c r="I308">
        <f>IMAGE("https://englanderline.com/wp-content/uploads/2020/02/3-Seater-Leather-Sofa-A-600x600.jpg")</f>
        <v/>
      </c>
    </row>
    <row r="309">
      <c r="A309" s="1" t="n">
        <v>307</v>
      </c>
      <c r="B309" t="inlineStr">
        <is>
          <t xml:space="preserve">
2 Seater Leather Sofa</t>
        </is>
      </c>
      <c r="C309" t="inlineStr">
        <is>
          <t>£2,060.00</t>
        </is>
      </c>
      <c r="D309" t="inlineStr">
        <is>
          <t>2 seater sofa, contemporary sofa, leather sofa uk, luxury living room furniture, modern sofas uk, traditional leather furniture</t>
        </is>
      </c>
      <c r="E309" t="inlineStr">
        <is>
          <t>2 Seater Leather Sofa 4 UK Luxurious Hotel, office and home Furniture.</t>
        </is>
      </c>
      <c r="F309" t="inlineStr">
        <is>
          <t xml:space="preserve">Dimensions: Width 227 cm, Depth 103 cm, Height 92 cm
Product Type: Leather Sofa
Product Code: EL0802/2
Material: Natural Solid Wood Kiln Dried, Leather.
Carving: Full handmade carving
Polishing: Full handmade polishing, polishing options are available.
Color: Brown
Upholstery: Full handmade upholstered in calico, Fabric Options are available (in customize product section).
Size: 2 Seater
Delivery Time: 12-14 Weeks
</t>
        </is>
      </c>
      <c r="G309" t="inlineStr">
        <is>
          <t>In-Stock</t>
        </is>
      </c>
      <c r="H309" t="inlineStr">
        <is>
          <t>MADE TO ORDER</t>
        </is>
      </c>
      <c r="I309">
        <f>IMAGE("https://englanderline.com/wp-content/uploads/2020/02/2-Seater-Leather-Sofa-A-600x600.jpg")</f>
        <v/>
      </c>
    </row>
    <row r="310">
      <c r="A310" s="1" t="n">
        <v>308</v>
      </c>
      <c r="B310" t="inlineStr">
        <is>
          <t xml:space="preserve">
French Style Arm Chair in Distressed Frame Finish</t>
        </is>
      </c>
      <c r="C310" t="inlineStr">
        <is>
          <t>£0.00</t>
        </is>
      </c>
      <c r="D310" t="inlineStr"/>
      <c r="E310" t="inlineStr">
        <is>
          <t xml:space="preserve">Our </t>
        </is>
      </c>
      <c r="F310" t="inlineStr">
        <is>
          <t xml:space="preserve">Dimensions: Width 68 cm, Depth 70 cm, Height 122 cm
Product Type: French Style Arm Chair
Product Code: EL0244
Material: Natural Solid Wood Kiln Dried, Fabric.
Carving: Full handmade carving
Polishing: Full handmade polishing, polishing options are available.
Upholstery: Full handmade upholstered in calico, Fabric Options are available (in customize product section).
Color: Gray
Delivery Time: 12-14 Weeks
</t>
        </is>
      </c>
      <c r="G310" t="inlineStr">
        <is>
          <t>In-Stock</t>
        </is>
      </c>
      <c r="H310" t="inlineStr">
        <is>
          <t>MADE TO ORDER</t>
        </is>
      </c>
      <c r="I310">
        <f>IMAGE("https://englanderline.com/wp-content/uploads/2017/11/French-Style-Arm-Chair-in-Distressed-Frame-Finish-A-600x600.jpg")</f>
        <v/>
      </c>
    </row>
    <row r="311">
      <c r="A311" s="1" t="n">
        <v>309</v>
      </c>
      <c r="B311" t="inlineStr">
        <is>
          <t xml:space="preserve">
David Sofa</t>
        </is>
      </c>
      <c r="C311" t="inlineStr">
        <is>
          <t>£3,205.00</t>
        </is>
      </c>
      <c r="D311" t="inlineStr"/>
      <c r="E311" t="inlineStr">
        <is>
          <t>Elevate your space with extremely comfortable David sofa thanks to its cushioned pads. The design is further improved in different modern neutrals accented with supportive beechwood legs and frame that guarantee to have a piece to live for many years to come.</t>
        </is>
      </c>
      <c r="F311" t="inlineStr">
        <is>
          <t xml:space="preserve">Dimensions: Width 222 cm, Depth 94 cm, Height 70 cm
Product Type: David sofa
Product Code: EL0317
Material: Natural Solid Wood Kiln Dried, Fabric.
Carving: Full handmade carving
Polishing: Full handmade polishing, polishing options are available.
Upholstery: Full handmade upholstered in calico, Fabric Options are available (in customize product section).
Size: 3 Seater
Color: Brown
Delivery Time: 12-14 Weeks
</t>
        </is>
      </c>
      <c r="G311" t="inlineStr">
        <is>
          <t>In-Stock</t>
        </is>
      </c>
      <c r="H311" t="inlineStr">
        <is>
          <t>MADE TO ORDER</t>
        </is>
      </c>
      <c r="I311">
        <f>IMAGE("https://englanderline.com/wp-content/uploads/2017/11/David-Sofa-A-600x600.jpg")</f>
        <v/>
      </c>
    </row>
    <row r="312">
      <c r="A312" s="1" t="n">
        <v>310</v>
      </c>
      <c r="B312" t="inlineStr">
        <is>
          <t xml:space="preserve">
Colonial Hand Carved Wing Chair with Upholstery Luxury Velvet</t>
        </is>
      </c>
      <c r="C312" t="inlineStr">
        <is>
          <t>£1,705.00</t>
        </is>
      </c>
      <c r="D312" t="inlineStr"/>
      <c r="E312" t="inlineStr"/>
      <c r="F312" t="inlineStr">
        <is>
          <t xml:space="preserve">Dimensions: Width 72 cm, Depth 72 cm, Height 117 cm
Product Type: Classic Wing Back Chair
Product Code: EL0261
Material: Fabric
Carving: Full handmade carving
Polishing: Full handmade polishing, polishing options are available.
Upholstery: Full handmade upholstered in calico, Fabric Options are available (in customize product section).
Color: Brown
Delivery Time: 7 – 10 Days
</t>
        </is>
      </c>
      <c r="G312" t="inlineStr">
        <is>
          <t>In-Stock</t>
        </is>
      </c>
      <c r="H312" t="inlineStr">
        <is>
          <t>2 in stock</t>
        </is>
      </c>
      <c r="I312">
        <f>IMAGE("https://englanderline.com/wp-content/uploads/2017/11/Colonial-Hand-Carved-Wing-Chair-with-Upholstery-Luxury-Velvet-A-600x600.jpg")</f>
        <v/>
      </c>
    </row>
    <row r="313">
      <c r="A313" s="1" t="n">
        <v>311</v>
      </c>
      <c r="B313" t="inlineStr">
        <is>
          <t>Mira Cushion</t>
        </is>
      </c>
      <c r="C313" t="inlineStr">
        <is>
          <t>£65.00</t>
        </is>
      </c>
      <c r="D313" t="inlineStr"/>
      <c r="E313" t="inlineStr">
        <is>
          <t>There might be slight colour tone difference between image and real product due to difference in screen resolution</t>
        </is>
      </c>
      <c r="F313" t="inlineStr">
        <is>
          <t xml:space="preserve">Size: 50 x 50cm
</t>
        </is>
      </c>
      <c r="G313" t="inlineStr">
        <is>
          <t>In-Stock</t>
        </is>
      </c>
      <c r="H313" t="inlineStr">
        <is>
          <t>In stock</t>
        </is>
      </c>
      <c r="I313">
        <f>IMAGE("https://englanderline.com/wp-content/uploads/2018/10/mira-cushion-600x450.png")</f>
        <v/>
      </c>
    </row>
    <row r="314">
      <c r="A314" s="1" t="n">
        <v>312</v>
      </c>
      <c r="B314" t="inlineStr">
        <is>
          <t xml:space="preserve">
Classic Wing Back Chair with Wooden Carved and Strip Fabric Upholstery</t>
        </is>
      </c>
      <c r="C314" t="inlineStr">
        <is>
          <t>£0.00</t>
        </is>
      </c>
      <c r="D314" t="inlineStr"/>
      <c r="E314" t="inlineStr">
        <is>
          <t>Englanderline’s gorgeous collection of Classic Wingback Armchairs are inspired by the French Renaissance Era.</t>
        </is>
      </c>
      <c r="F314" t="inlineStr">
        <is>
          <t xml:space="preserve">Dimensions: Width 77 cm, Depth 70 cm, Height 114 cm
Product Type: Classic Wing Back Chair
Product Code: EL0218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314" t="inlineStr">
        <is>
          <t>In-Stock</t>
        </is>
      </c>
      <c r="H314" t="inlineStr">
        <is>
          <t>MADE TO ORDER</t>
        </is>
      </c>
      <c r="I314">
        <f>IMAGE("https://englanderline.com/wp-content/uploads/2017/11/Classic-Wing-Back-Chair-with-Wooden-Carved-and-Strip-Fabric-Upholstery-A-600x600.jpg")</f>
        <v/>
      </c>
    </row>
    <row r="315">
      <c r="A315" s="1" t="n">
        <v>313</v>
      </c>
      <c r="B315" t="inlineStr">
        <is>
          <t xml:space="preserve">
Antique French Style Armchair Hand Carved Wood</t>
        </is>
      </c>
      <c r="C315" t="inlineStr">
        <is>
          <t>£0.00</t>
        </is>
      </c>
      <c r="D315" t="inlineStr"/>
      <c r="E315" t="inlineStr">
        <is>
          <t>A classic masterpiece depicting the royal appeal with its intricate style and ornate design on a sophisticatedly hand-carved kiln-dried hardwood frame with shiny silver distress paint over its backrest frame, gorgeous cabriolet legs and stylish armrests.</t>
        </is>
      </c>
      <c r="F315" t="inlineStr">
        <is>
          <t xml:space="preserve">Dimensions: Width 70 cm, Depth 77 cm, Height 114 cm
Product Type: French Reproduction Armchair
Product Code: EL0234
Material: Fabric
Carving: Full hand carving
Polishing: Full handmade polishing, polishing options are available.
Upholstery: Full handmade upholstered in calico, Fabric Options are available (in customize product section).
Color: Gray
Delivery Time: 12-14 Weeks
</t>
        </is>
      </c>
      <c r="G315" t="inlineStr">
        <is>
          <t>In-Stock</t>
        </is>
      </c>
      <c r="H315" t="inlineStr">
        <is>
          <t>MADE TO ORDER</t>
        </is>
      </c>
      <c r="I315">
        <f>IMAGE("https://englanderline.com/wp-content/uploads/2017/12/Antique-French-Style-Armchair-Hand-Carved-Wood-Gray-600x600.jpg")</f>
        <v/>
      </c>
    </row>
    <row r="316">
      <c r="A316" s="1" t="n">
        <v>314</v>
      </c>
      <c r="B316" t="inlineStr">
        <is>
          <t xml:space="preserve">
Antique French Style Oval Armchair Dark Red Velvet Upholstery Fabric</t>
        </is>
      </c>
      <c r="C316" t="inlineStr">
        <is>
          <t>£0.00</t>
        </is>
      </c>
      <c r="D316" t="inlineStr"/>
      <c r="E316" t="inlineStr">
        <is>
          <t>Englander Line proudly presents before you it’s an exclusive collection of Royal French style Oval Armchairs which are professionally hand-carved out of finest grade kiln-dried solid hardwood and made into a gorgeous looking armchair that showcases an oval backrest, beautiful reeded legs and royal red cotton upholstery on its seating and backrest.</t>
        </is>
      </c>
      <c r="F316" t="inlineStr">
        <is>
          <t xml:space="preserve">Dimensions: Width 54 cm, Depth 48 cm, Height 107 cm
Product Type: French Oval ArmChair
Product Code: EL0229
Material: Fabric
Carving: Full hand carving
Polishing: Full handmade polishing, polishing options are available.
Upholstery: Full handmade upholstered in calico, Fabric Options are available (in customize product section).
Color: Beige
Delivery Time: 12-14 Weeks
</t>
        </is>
      </c>
      <c r="G316" t="inlineStr">
        <is>
          <t>In-Stock</t>
        </is>
      </c>
      <c r="H316" t="inlineStr">
        <is>
          <t>MADE TO ORDER</t>
        </is>
      </c>
      <c r="I316">
        <f>IMAGE("https://englanderline.com/wp-content/uploads/2017/12/Antique-French-Style-Oval-Armchair-Dark-Red-Velvet-Upholstery-Fabric-600x600.jpg")</f>
        <v/>
      </c>
    </row>
    <row r="317">
      <c r="A317" s="1" t="n">
        <v>315</v>
      </c>
      <c r="B317" t="inlineStr">
        <is>
          <t>Sergio Cushion</t>
        </is>
      </c>
      <c r="C317" t="inlineStr">
        <is>
          <t>£65.00</t>
        </is>
      </c>
      <c r="D317" t="inlineStr"/>
      <c r="E317" t="inlineStr">
        <is>
          <t xml:space="preserve">Silk thread embroidery and white shade can make any space even classier. Choose the Sergio </t>
        </is>
      </c>
      <c r="F317" t="inlineStr">
        <is>
          <t xml:space="preserve">Size: 40 x 40cm
</t>
        </is>
      </c>
      <c r="G317" t="inlineStr">
        <is>
          <t>In-Stock</t>
        </is>
      </c>
      <c r="H317" t="inlineStr">
        <is>
          <t>In stock</t>
        </is>
      </c>
      <c r="I317">
        <f>IMAGE("https://englanderline.com/wp-content/uploads/2020/02/sergio-cushion-600x450.png")</f>
        <v/>
      </c>
    </row>
    <row r="318">
      <c r="A318" s="1" t="n">
        <v>316</v>
      </c>
      <c r="B318" t="inlineStr">
        <is>
          <t xml:space="preserve">
Watson Wood Light Grey Console Table with Mirror Glass Top</t>
        </is>
      </c>
      <c r="C318" t="inlineStr">
        <is>
          <t>£0.00</t>
        </is>
      </c>
      <c r="D318" t="inlineStr"/>
      <c r="E318" t="inlineStr">
        <is>
          <t>The classic fluted and tapered legs of this Watson wood light grey console table indicate the source of its design inspiration. They support a glass top with mirror. The frame of the separate mirror is carved with the same motif to provide continuity to the appearance.</t>
        </is>
      </c>
      <c r="F318" t="inlineStr">
        <is>
          <t xml:space="preserve">Product Type: Antique Console Table
Product Code: EL7133
Material: Natural solid wood Kiln dried.
Carving: Full handmade carving
Polishing: Full handmade polishing, polishing options are available.
Color: Gold
Delivery Time: 12-14 Weeks
</t>
        </is>
      </c>
      <c r="G318" t="inlineStr">
        <is>
          <t>In-Stock</t>
        </is>
      </c>
      <c r="H318" t="inlineStr">
        <is>
          <t>MADE TO ORDER</t>
        </is>
      </c>
      <c r="I318">
        <f>IMAGE("https://englanderline.com/wp-content/uploads/2020/07/Watson-Wood-Light-Grey-Console-Table-with-Mirror-Glass-Top-A-600x600.jpg")</f>
        <v/>
      </c>
    </row>
    <row r="319">
      <c r="A319" s="1" t="n">
        <v>317</v>
      </c>
      <c r="B319" t="inlineStr">
        <is>
          <t xml:space="preserve">
Berry Marble Top Dining Table</t>
        </is>
      </c>
      <c r="C319" t="inlineStr">
        <is>
          <t>£5,125.00</t>
        </is>
      </c>
      <c r="D319" t="inlineStr">
        <is>
          <t>contemporary dining table, designer dining tables, marble top dining table</t>
        </is>
      </c>
      <c r="E319" t="inlineStr">
        <is>
          <t>The Berry Dining Table will enhance any room of your home.</t>
        </is>
      </c>
      <c r="F319" t="inlineStr">
        <is>
          <t xml:space="preserve">Dimensions: Width 240 cm, Depth 125 cm, Height 78 cm
Product Type: Berry Marble Top Dining Table
Product Code: EL2613
Material: Brass Inlay
Carving: Full hand carving
Polishing: Full handmade polishing, polishing options are available.
Color: Brass
Delivery Time: 12-14 Weeks
</t>
        </is>
      </c>
      <c r="G319" t="inlineStr">
        <is>
          <t>In-Stock</t>
        </is>
      </c>
      <c r="H319" t="inlineStr">
        <is>
          <t>MADE TO ORDER</t>
        </is>
      </c>
      <c r="I319">
        <f>IMAGE("https://englanderline.com/wp-content/uploads/2017/11/Berry-Marble-Top-Dining-Table-A-600x600.jpg")</f>
        <v/>
      </c>
    </row>
    <row r="320">
      <c r="A320" s="1" t="n">
        <v>318</v>
      </c>
      <c r="B320" t="inlineStr">
        <is>
          <t xml:space="preserve">
Oldham Tufted Back Dining Chair</t>
        </is>
      </c>
      <c r="C320" t="inlineStr">
        <is>
          <t>£785.00</t>
        </is>
      </c>
      <c r="D320" t="inlineStr">
        <is>
          <t>Beige Chairs, contemporary chairs uk, elegant dining chair, fabric dining chair, luxury dining room furniture, luxury dining room sets, upholstered dining chair, Velvet Chairs</t>
        </is>
      </c>
      <c r="E320" t="inlineStr">
        <is>
          <t>This dining chair is crafted with a tufted back and beige fabric. It’s perfect for a coastal dining room, or anywhere you can enjoy the view.</t>
        </is>
      </c>
      <c r="F320" t="inlineStr">
        <is>
          <t xml:space="preserve">Dimensions: Width 60 cm, Depth 64 cm, Height 100 cm
Product Type: Oldham Tufted Back Dining Chair
Product Code: EL0003-DCh
Material: Massive Beech Wood, Fabric.
Carving: Full handmade carving
Polishing: Full handmade polishing, polishing options are available.
Upholstery: Full handmade upholstered in velvet, Fabric Options are available (in customize product section).
Color: Beige
Delivery Time: 12-14 Weeks
</t>
        </is>
      </c>
      <c r="G320" t="inlineStr">
        <is>
          <t>In-Stock</t>
        </is>
      </c>
      <c r="H320" t="inlineStr">
        <is>
          <t>MADE TO ORDER</t>
        </is>
      </c>
      <c r="I320">
        <f>IMAGE("https://englanderline.com/wp-content/uploads/2022/05/oldham-puffy-arm-chair-A-600x600.jpg")</f>
        <v/>
      </c>
    </row>
    <row r="321">
      <c r="A321" s="1" t="n">
        <v>319</v>
      </c>
      <c r="B321" t="inlineStr">
        <is>
          <t xml:space="preserve">
Northumberland Brown Wood Dining Chair</t>
        </is>
      </c>
      <c r="C321" t="inlineStr">
        <is>
          <t>£1,015.00</t>
        </is>
      </c>
      <c r="D321" t="inlineStr">
        <is>
          <t>Beige Chairs, contemporary chairs uk, elegant dining chair, fabric dining chair, luxury dining room furniture, luxury dining room sets, upholstered dining chair, Velvet Chairs</t>
        </is>
      </c>
      <c r="E321" t="inlineStr">
        <is>
          <t>The Tosce dining chairs are made from solid brown polish wood and upholstered in soft, beige fabric. The chair has a simple silhouette and would be perfect in your country home.</t>
        </is>
      </c>
      <c r="F321" t="inlineStr">
        <is>
          <t xml:space="preserve">Dimensions: Width 75 cm, Depth 75 cm, Height 100 cm
Product Type: Northumberland Brown Wood Dining Chair
Product Code: EL0002-DCh
Material: Massive Beech Wood, Fabric.
Carving: Full handmade carving
Polishing: Full handmade polishing, polishing options are available.
Upholstery: Full handmade upholstered in velvet, Fabric Options are available (in customize product section).
Color: Beige
Delivery Time: 12-14 Weeks
</t>
        </is>
      </c>
      <c r="G321" t="inlineStr">
        <is>
          <t>In-Stock</t>
        </is>
      </c>
      <c r="H321" t="inlineStr">
        <is>
          <t>MADE TO ORDER</t>
        </is>
      </c>
      <c r="I321">
        <f>IMAGE("https://englanderline.com/wp-content/uploads/2022/05/Northumberland-Brown-Wood-Dining-Chair-A-600x600.jpg")</f>
        <v/>
      </c>
    </row>
    <row r="322">
      <c r="A322" s="1" t="n">
        <v>320</v>
      </c>
      <c r="B322" t="inlineStr">
        <is>
          <t xml:space="preserve">
Kmart Upholstered Tufted Pattern Armchair</t>
        </is>
      </c>
      <c r="C322" t="inlineStr">
        <is>
          <t>£0.00</t>
        </is>
      </c>
      <c r="D322" t="inlineStr"/>
      <c r="E322" t="inlineStr">
        <is>
          <t>Kmart armchair is a traditionally designed and crafted piece of furniture, which can elevate your interior space and accentuate its classical style. The upholstered chair is tufted with a patterned design. It has a gold frame and cabriole legs. The chair has exquisite handmade carvings.</t>
        </is>
      </c>
      <c r="F322" t="inlineStr">
        <is>
          <t xml:space="preserve">Product Type: Arm Chair
Product Code: EL7136
Material: Fabric
Carving: Full handmade carving
Polishing: Full handmade polishing, polishing options are available.
Upholstery: Full handmade upholstered in calico, Fabric Options are available (in customize product section).
Color: Brown
Delivery Time: 12-14 Weeks
</t>
        </is>
      </c>
      <c r="G322" t="inlineStr">
        <is>
          <t>In-Stock</t>
        </is>
      </c>
      <c r="H322" t="inlineStr">
        <is>
          <t>MADE TO ORDER</t>
        </is>
      </c>
      <c r="I322">
        <f>IMAGE("https://englanderline.com/wp-content/uploads/2020/07/Kmart-Upholstered-Tufted-Pattern-Armchair-A-600x600.jpg")</f>
        <v/>
      </c>
    </row>
    <row r="323">
      <c r="A323" s="1" t="n">
        <v>321</v>
      </c>
      <c r="B323" t="inlineStr">
        <is>
          <t xml:space="preserve">
Blue French Antique Armchair</t>
        </is>
      </c>
      <c r="C323" t="inlineStr">
        <is>
          <t>£0.00</t>
        </is>
      </c>
      <c r="D323" t="inlineStr"/>
      <c r="E323" t="inlineStr"/>
      <c r="F323" t="inlineStr">
        <is>
          <t xml:space="preserve">Product: Blue French Antique Armchair
Product Code: EL7725
Material: Fabric
Carving: Full hand carving
Polishing: Full handmade polishing, polishing options are available.
Upholstery: Full handmade upholstered in calico, Fabric Options are available (in customize product section).
Color: Blue
Delivery Time: 12-14 Weeks
</t>
        </is>
      </c>
      <c r="G323" t="inlineStr">
        <is>
          <t>In-Stock</t>
        </is>
      </c>
      <c r="H323" t="inlineStr">
        <is>
          <t>MADE TO ORDER</t>
        </is>
      </c>
      <c r="I323">
        <f>IMAGE("https://englanderline.com/wp-content/uploads/2022/03/blue-french-antique-armchair-600x600.jpg")</f>
        <v/>
      </c>
    </row>
    <row r="324">
      <c r="A324" s="1" t="n">
        <v>322</v>
      </c>
      <c r="B324" t="inlineStr">
        <is>
          <t xml:space="preserve">
Baby Blue French Louis Armchair</t>
        </is>
      </c>
      <c r="C324" t="inlineStr">
        <is>
          <t>£0.00</t>
        </is>
      </c>
      <c r="D324" t="inlineStr"/>
      <c r="E324" t="inlineStr"/>
      <c r="F324" t="inlineStr">
        <is>
          <t xml:space="preserve">Product: Baby Blue French Louis Armchair
Product Code: EL7688
Material: Fabric
Carving: Full hand carving
Polishing: Full handmade polishing, polishing options are available.
Upholstery: Full handmade upholstered in calico, Fabric Options are available (in customize product section).
Color: Baby Blue
Delivery Time: 12-14 Weeks
</t>
        </is>
      </c>
      <c r="G324" t="inlineStr">
        <is>
          <t>In-Stock</t>
        </is>
      </c>
      <c r="H324" t="inlineStr">
        <is>
          <t>MADE TO ORDER</t>
        </is>
      </c>
      <c r="I324">
        <f>IMAGE("https://englanderline.com/wp-content/uploads/2022/02/baby-blue-french-louis-armchair-600x600.jpg")</f>
        <v/>
      </c>
    </row>
    <row r="325">
      <c r="A325" s="1" t="n">
        <v>323</v>
      </c>
      <c r="B325" t="inlineStr">
        <is>
          <t xml:space="preserve">
Vintage Blue Armchair with Silver Pattern</t>
        </is>
      </c>
      <c r="C325" t="inlineStr">
        <is>
          <t>£0.00</t>
        </is>
      </c>
      <c r="D325" t="inlineStr"/>
      <c r="E325" t="inlineStr">
        <is>
          <t>Elegance is captured in this timeless blue French louis armchair. Handcrafted using old-world techniques and materials, it features a sophisticated silver pattern complementing the luxurious velvet body. This statement piece elevates the style of any interior to new heights.</t>
        </is>
      </c>
      <c r="F325" t="inlineStr">
        <is>
          <t xml:space="preserve">Product: Vintage Blue Armchair with Silver Pattern
Product Code: EL7687
Material: Fabric
Carving: Full hand carving
Polishing: Full handmade polishing, polishing options are available.
Upholstery: Full handmade upholstered in calico, Fabric Options are available (in customize product section).
Color: Blue
Delivery Time: 12-14 Weeks
</t>
        </is>
      </c>
      <c r="G325" t="inlineStr">
        <is>
          <t>In-Stock</t>
        </is>
      </c>
      <c r="H325" t="inlineStr">
        <is>
          <t>MADE TO ORDER</t>
        </is>
      </c>
      <c r="I325">
        <f>IMAGE("https://englanderline.com/wp-content/uploads/2022/02/vintage-blue-armchair-with-silver-pattern-600x600.jpg")</f>
        <v/>
      </c>
    </row>
    <row r="326">
      <c r="A326" s="1" t="n">
        <v>324</v>
      </c>
      <c r="B326" t="inlineStr">
        <is>
          <t xml:space="preserve">
French Antique Style Armchair Detailed Distressed Paint</t>
        </is>
      </c>
      <c r="C326" t="inlineStr">
        <is>
          <t>£0.00</t>
        </is>
      </c>
      <c r="D326" t="inlineStr"/>
      <c r="E326" t="inlineStr">
        <is>
          <t>Featuring a classy silver finish distressed paint over its gorgeously ornate royal French style cabriolet legs and armrest, this armchair is set to enhance the richness of your living space.</t>
        </is>
      </c>
      <c r="F326" t="inlineStr">
        <is>
          <t xml:space="preserve">Dimensions: Width 77 cm, Depth 70 cm, Height 114 cm
Product Type: French Polishing ArmChair
Product Code: EL0232
Material: Fabric
Carving: Full hand carving
Polishing: Full handmade polishing, polishing options are available.
Upholstery: Full handmade upholstered in calico, Fabric Options are available (in customize product section).
Color: Gray
Delivery Time: 12-14 Weeks
</t>
        </is>
      </c>
      <c r="G326" t="inlineStr">
        <is>
          <t>In-Stock</t>
        </is>
      </c>
      <c r="H326" t="inlineStr">
        <is>
          <t>MADE TO ORDER</t>
        </is>
      </c>
      <c r="I326">
        <f>IMAGE("https://englanderline.com/wp-content/uploads/2017/12/French-Antique-Style-Armchair-Detailed-Distressed-Paint-A-600x600.jpg")</f>
        <v/>
      </c>
    </row>
    <row r="327">
      <c r="A327" s="1" t="n">
        <v>325</v>
      </c>
      <c r="B327" t="inlineStr">
        <is>
          <t xml:space="preserve">
French Style Oval Armchair Desert Velvet Upholstery Fabric</t>
        </is>
      </c>
      <c r="C327" t="inlineStr">
        <is>
          <t>£0.00</t>
        </is>
      </c>
      <c r="D327" t="inlineStr"/>
      <c r="E327" t="inlineStr">
        <is>
          <t>Elevate the richness of your living space with Englander Line’s classic range of French style Oval Armchairs showcasing the Empire style of round-backrest sophisticatedly hand-finished with Golden cotton upholstery and high-quality soft padded cushioning on its seat that provides utmost comfort to the sitter.</t>
        </is>
      </c>
      <c r="F327" t="inlineStr">
        <is>
          <t xml:space="preserve">Dimensions: Width 54 cm, Depth 48 cm, Height 107 cm
Product Type: French Oval Arm Chair
Product Code: EL0228
Material: Fabric
Carving: Full hand carving
Polishing: Full handmade polishing, polishing options are available.
Upholstery: Full handmade upholstered in calico, Fabric Options are available (in customize product section).
Color: Brown
Delivery Time: 12-14 Weeks
</t>
        </is>
      </c>
      <c r="G327" t="inlineStr">
        <is>
          <t>In-Stock</t>
        </is>
      </c>
      <c r="H327" t="inlineStr">
        <is>
          <t>MADE TO ORDER</t>
        </is>
      </c>
      <c r="I327">
        <f>IMAGE("https://englanderline.com/wp-content/uploads/2017/12/French-Style-Oval-Armchair-Desert-Velvet-Upholstery-Fabric-600x600.jpg")</f>
        <v/>
      </c>
    </row>
    <row r="328">
      <c r="A328" s="1" t="n">
        <v>326</v>
      </c>
      <c r="B328" t="inlineStr">
        <is>
          <t xml:space="preserve">
Classic French Style Carved Armchair</t>
        </is>
      </c>
      <c r="C328" t="inlineStr">
        <is>
          <t>£0.00</t>
        </is>
      </c>
      <c r="D328" t="inlineStr"/>
      <c r="E328" t="inlineStr">
        <is>
          <t>Englander Line brings before you an amazing collection of French Reproduction style bespoke furniture items. Our specialization can be seen in the work our craftsmen put into the making of bespoke furniture items, especially the gorgeous French chairs which are carved out of pristine quality natural hardwood along with sophisticated hand-finished upholstery and polishing which makes them one of a kind.</t>
        </is>
      </c>
      <c r="F328" t="inlineStr">
        <is>
          <t xml:space="preserve">Dimensions: Width 64 cm, Depth 56 cm, Height 113 cm
Product Type: Classic French Arm Chair
Product Code: EL0213
Material: Fabric
Carving: Full hand carving
Polishing: Full handmade polishing, polishing options are available.
Upholstery: Full handmade upholstered in calico, Fabric Options are available (in customize product section).
Color: Beige
Delivery Time: 12-14 Weeks
</t>
        </is>
      </c>
      <c r="G328" t="inlineStr">
        <is>
          <t>In-Stock</t>
        </is>
      </c>
      <c r="H328" t="inlineStr">
        <is>
          <t>MADE TO ORDER</t>
        </is>
      </c>
      <c r="I328">
        <f>IMAGE("https://englanderline.com/wp-content/uploads/2017/12/Classic-French-Style-Carved-Armchair-600x600.jpg")</f>
        <v/>
      </c>
    </row>
    <row r="329">
      <c r="A329" s="1" t="n">
        <v>327</v>
      </c>
      <c r="B329" t="inlineStr">
        <is>
          <t xml:space="preserve">
Classic Shabby Chic Armchair Upholstery Luxury Fabric</t>
        </is>
      </c>
      <c r="C329" t="inlineStr">
        <is>
          <t>£0.00</t>
        </is>
      </c>
      <c r="D329" t="inlineStr"/>
      <c r="E329" t="inlineStr">
        <is>
          <t>Shabby Chic Furniture A Classic French beauty in natural wood and Egyptian cotton fabric on display is handcrafted to perfection by our skilled English craftsmen.</t>
        </is>
      </c>
      <c r="F329" t="inlineStr">
        <is>
          <t xml:space="preserve">Dimensions: Width 63 cm, Depth 57 cm, Height 113 cm
Product Type: Classic Reproduction Arm Chair
Product Code: EL0217
Material: Fabric
Carving: Full hand carving
Polishing: Full handmade polishing, polishing options are available.
Upholstery: Full handmade upholstered in calico, Fabric Options are available (in customize product section).
Color: Brown
Delivery Time: 12-14 Weeks
</t>
        </is>
      </c>
      <c r="G329" t="inlineStr">
        <is>
          <t>In-Stock</t>
        </is>
      </c>
      <c r="H329" t="inlineStr">
        <is>
          <t>MADE TO ORDER</t>
        </is>
      </c>
      <c r="I329">
        <f>IMAGE("https://englanderline.com/wp-content/uploads/2017/12/Classic-Shabby-Chic-Armchair-Upholstery-Luxury-Fabric-600x600.jpg")</f>
        <v/>
      </c>
    </row>
    <row r="330">
      <c r="A330" s="1" t="n">
        <v>328</v>
      </c>
      <c r="B330" t="inlineStr">
        <is>
          <t xml:space="preserve">
French Style Armchair Rattan Back Upholstery Luxury Fabric Seater</t>
        </is>
      </c>
      <c r="C330" t="inlineStr">
        <is>
          <t>£0.00</t>
        </is>
      </c>
      <c r="D330" t="inlineStr"/>
      <c r="E330" t="inlineStr">
        <is>
          <t>Give your living space a traditional feel with Englander Line’s classic country French style armchair which is professionally hand-carved out of finest grade kiln-dried natural solid hardwood that promises longevity and sturdiness to the chair.</t>
        </is>
      </c>
      <c r="F330" t="inlineStr">
        <is>
          <t xml:space="preserve">Dimensions: Width 63 cm, Depth 57 cm, Height 113 cm
Product Type: Rattan Armchair
Product Code: EL0219
Material: Fabric
Carving: Full hand carving
Polishing: Full handmade polishing, polishing options are available.
Upholstery: Full handmade upholstered in calico, Fabric Options are available (in customize product section).
Color: Beige
Delivery Time: 12-14 Weeks
</t>
        </is>
      </c>
      <c r="G330" t="inlineStr">
        <is>
          <t>In-Stock</t>
        </is>
      </c>
      <c r="H330" t="inlineStr">
        <is>
          <t>MADE TO ORDER</t>
        </is>
      </c>
      <c r="I330">
        <f>IMAGE("https://englanderline.com/wp-content/uploads/2017/12/French-Style-Armchair-Rattan-Back-Upholstery-Luxury-Fabric-Seater-600x600.jpg")</f>
        <v/>
      </c>
    </row>
    <row r="331">
      <c r="A331" s="1" t="n">
        <v>329</v>
      </c>
      <c r="B331" t="inlineStr">
        <is>
          <t xml:space="preserve">
Genuine Lion Carved Arm Chair with Tufted Leather</t>
        </is>
      </c>
      <c r="C331" t="inlineStr">
        <is>
          <t>£14,550.00</t>
        </is>
      </c>
      <c r="D331" t="inlineStr"/>
      <c r="E331" t="inlineStr">
        <is>
          <t xml:space="preserve">’s collection of Genuine Lion Carved Arm Chair with Tufted Leather are inspired from the Victorian Era. Our every furniture item is exclusively hand-carved to perfection with intricate carvings, ornament cabriolet legs, perfect round edges with luxurious leather </t>
        </is>
      </c>
      <c r="F331" t="inlineStr">
        <is>
          <t xml:space="preserve">Dimensions: Width 84 cm, Depth 76 cm, Height 129 cm
Product Type: English Style Arm Chair
Product Code: EL0260
Material: Natural Leather
Carving: Full hand carving
Polishing: Full handmade French polishing, polishing options are available.
Upholstery: Genuine Leather upholstered. Fabric Options are available
Color: Brown
Delivery Time: 7 – 10 Days
</t>
        </is>
      </c>
      <c r="G331" t="inlineStr">
        <is>
          <t>In-Stock</t>
        </is>
      </c>
      <c r="H331" t="inlineStr">
        <is>
          <t>2 in stock</t>
        </is>
      </c>
      <c r="I331">
        <f>IMAGE("https://englanderline.com/wp-content/uploads/2017/11/Genuine-Lion-Carved-Arm-Chair-with-Tufted-Leather-A-600x600.jpg")</f>
        <v/>
      </c>
    </row>
    <row r="332">
      <c r="A332" s="1" t="n">
        <v>330</v>
      </c>
      <c r="B332" t="inlineStr">
        <is>
          <t xml:space="preserve">
French Classic Armchair Hand Carved Detailed Upholstery Luxury Fabric</t>
        </is>
      </c>
      <c r="C332" t="inlineStr">
        <is>
          <t>£0.00</t>
        </is>
      </c>
      <c r="D332" t="inlineStr"/>
      <c r="E332" t="inlineStr">
        <is>
          <t xml:space="preserve">Give your living space a classy appeal with </t>
        </is>
      </c>
      <c r="F332" t="inlineStr">
        <is>
          <t xml:space="preserve">Dimensions: Width 63 cm, Depth 57 cm, Height 113 cm
Product Type: French Classic Reproduction Arm Chair
Product Code: EL0235
Material: Fabric
Carving: Full hand carving
Polishing: Full handmade polishing, polishing options are available.
Upholstery: Full handmade upholstered in calico, Fabric Options are available (in customize product section).
Color: Beige
Delivery Time: 12-14 Weeks
</t>
        </is>
      </c>
      <c r="G332" t="inlineStr">
        <is>
          <t>In-Stock</t>
        </is>
      </c>
      <c r="H332" t="inlineStr">
        <is>
          <t>MADE TO ORDER</t>
        </is>
      </c>
      <c r="I332">
        <f>IMAGE("https://englanderline.com/wp-content/uploads/2017/12/French-Classic-Armchair-Hand-Carved-Detailed-Upholstery-Luxury-Fabric-A-600x600.jpg")</f>
        <v/>
      </c>
    </row>
    <row r="333">
      <c r="A333" s="1" t="n">
        <v>331</v>
      </c>
      <c r="B333" t="inlineStr">
        <is>
          <t xml:space="preserve">
Gaunt Antique French Armchair Hand Carved Detailed</t>
        </is>
      </c>
      <c r="C333" t="inlineStr">
        <is>
          <t>£0.00</t>
        </is>
      </c>
      <c r="D333" t="inlineStr"/>
      <c r="E333" t="inlineStr">
        <is>
          <t>Showcasing a grand look with an oval pattern in the middle of a rectangular wooden backrest with ornate designing and use of rich upholstery material makes this armchair a stunningly beautiful piece of living room furniture that has huge admirers.</t>
        </is>
      </c>
      <c r="F333" t="inlineStr">
        <is>
          <t xml:space="preserve">Dimensions: Width 67 cm, Depth 60 cm, Height 113 cm
Product Type: Reproduction French Arm Chair
Product Code: EL0264
Material: Fabric
Carving: Full hand carving
Polishing: Full handmade polishing, polishing options are available.
Upholstery: Full handmade upholstered in calico, Fabric Options are available (in customize product section).
Color: Beige
Delivery Time: 12-14 Weeks
</t>
        </is>
      </c>
      <c r="G333" t="inlineStr">
        <is>
          <t>In-Stock</t>
        </is>
      </c>
      <c r="H333" t="inlineStr">
        <is>
          <t>MADE TO ORDER</t>
        </is>
      </c>
      <c r="I333">
        <f>IMAGE("https://englanderline.com/wp-content/uploads/2017/12/Gaunt-Antique-French-Armchair-Hand-Carved-Detailed-600x600.jpg")</f>
        <v/>
      </c>
    </row>
    <row r="334">
      <c r="A334" s="1" t="n">
        <v>332</v>
      </c>
      <c r="B334" t="inlineStr">
        <is>
          <t xml:space="preserve">
Elegant Armchair Hand Carved Detailed Upholstery Luxury Fabric</t>
        </is>
      </c>
      <c r="C334" t="inlineStr">
        <is>
          <t>£0.00</t>
        </is>
      </c>
      <c r="D334" t="inlineStr"/>
      <c r="E334" t="inlineStr">
        <is>
          <t xml:space="preserve">Beauty, style and class can be best described in this </t>
        </is>
      </c>
      <c r="F334" t="inlineStr">
        <is>
          <t xml:space="preserve">Dimensions: Width 67 cm, Depth 60 cm, Height 113 cm
Product Type: Elegant Reproduction Arm Chair
Product Code: EL0221
Material: Fabric
Carving: Full hand carving
Polishing: Full handmade polishing, polishing options are available.
Upholstery: Full handmade upholstered in calico, Fabric Options are available (in customize product section).
Color: Beige
Delivery Time: 12-14 Weeks
</t>
        </is>
      </c>
      <c r="G334" t="inlineStr">
        <is>
          <t>In-Stock</t>
        </is>
      </c>
      <c r="H334" t="inlineStr">
        <is>
          <t>MADE TO ORDER</t>
        </is>
      </c>
      <c r="I334">
        <f>IMAGE("https://englanderline.com/wp-content/uploads/2017/12/Elegant-Armchair-Hand-Carved-Detailed-Upholstery-Luxury-600x600.jpg")</f>
        <v/>
      </c>
    </row>
    <row r="335">
      <c r="A335" s="1" t="n">
        <v>333</v>
      </c>
      <c r="B335" t="inlineStr">
        <is>
          <t xml:space="preserve">
Luxurious Hotel Restaurant Armchairs</t>
        </is>
      </c>
      <c r="C335" t="inlineStr">
        <is>
          <t>£0.00</t>
        </is>
      </c>
      <c r="D335" t="inlineStr"/>
      <c r="E335" t="inlineStr">
        <is>
          <t xml:space="preserve">At </t>
        </is>
      </c>
      <c r="F335" t="inlineStr">
        <is>
          <t xml:space="preserve">Dimensions: Width 64 cm, Depth 54 cm, Height 113 cm
Product Type: Classic French Armchair
Product Code: EL0214
Material: Brass Inlay
Carving: Full hand carving
Polishing: Full handmade polishing, polishing options are available.
Upholstery: Full handmade upholstered in calico, Fabric Options are available (in customize product section).
Color: Beige
Delivery Time: 12-14 Weeks
</t>
        </is>
      </c>
      <c r="G335" t="inlineStr">
        <is>
          <t>In-Stock</t>
        </is>
      </c>
      <c r="H335" t="inlineStr">
        <is>
          <t>MADE TO ORDER</t>
        </is>
      </c>
      <c r="I335">
        <f>IMAGE("https://englanderline.com/wp-content/uploads/2017/12/Luxurious-Hotel-Restaurant-Armchairs-A-600x600.jpg")</f>
        <v/>
      </c>
    </row>
    <row r="336">
      <c r="A336" s="1" t="n">
        <v>334</v>
      </c>
      <c r="B336" t="inlineStr">
        <is>
          <t xml:space="preserve">
English Style Armchair Hand Carved Detailed Upholstery Luxury Fabric</t>
        </is>
      </c>
      <c r="C336" t="inlineStr">
        <is>
          <t>£0.00</t>
        </is>
      </c>
      <c r="D336" t="inlineStr"/>
      <c r="E336" t="inlineStr">
        <is>
          <t>Give your living space a Royal appeal with Englander Line’s elegant collection of English style Armchairs that have extensive detailing on the legs, under the frame apron and on the armrest with ornate carvings that makes this chair a sublime beauty in wood, both in terms of design and traditional craftsmanship.</t>
        </is>
      </c>
      <c r="F336" t="inlineStr">
        <is>
          <t xml:space="preserve">Dimensions: Width 66 cm, Depth 58 cm, Height 120 cm
Product Type: English Style Arm Chair
Product Code: EL0224
Material: Fabric
Carving: Full hand carving
Polishing: Full handmade polishing, polishing options are available.
Upholstery: Full handmade upholstered in calico, Fabric Options are available (in customize product section).
Color: Beige
Delivery Time: 12-14 Weeks
</t>
        </is>
      </c>
      <c r="G336" t="inlineStr">
        <is>
          <t>In-Stock</t>
        </is>
      </c>
      <c r="H336" t="inlineStr">
        <is>
          <t>MADE TO ORDER</t>
        </is>
      </c>
      <c r="I336">
        <f>IMAGE("https://englanderline.com/wp-content/uploads/2017/12/English-Style-Armchair-Hand-Carved-Detailed-Upholstery-Luxury-Fabric-A-600x600.jpg")</f>
        <v/>
      </c>
    </row>
    <row r="337">
      <c r="A337" s="1" t="n">
        <v>335</v>
      </c>
      <c r="B337" t="inlineStr">
        <is>
          <t xml:space="preserve">
Aurora Chair</t>
        </is>
      </c>
      <c r="C337" t="inlineStr">
        <is>
          <t>£980.00</t>
        </is>
      </c>
      <c r="D337" t="inlineStr"/>
      <c r="E337" t="inlineStr">
        <is>
          <t>Englander Line presents before you a perfect blend of style and comfort with its exquisitely gorgeous contemporary style Aurora Armchairs.</t>
        </is>
      </c>
      <c r="F337" t="inlineStr">
        <is>
          <t xml:space="preserve">Dimensions: Width 75 cm, Depth 80 cm, Height 100 cm
Product Type: Aurora armchair
Product Code: EL0149
Material: Fabric
Carving: Full hand carving
Polishing: Full handmade polishing, polishing options are available.
Upholstery: Full handmade upholstered in calico as displayed, Fabric Options are available (in customize product section).
Color: Black
Delivery Time: 12-14 Weeks
</t>
        </is>
      </c>
      <c r="G337" t="inlineStr">
        <is>
          <t>In-Stock</t>
        </is>
      </c>
      <c r="H337" t="inlineStr">
        <is>
          <t>MADE TO ORDER</t>
        </is>
      </c>
      <c r="I337">
        <f>IMAGE("https://englanderline.com/wp-content/uploads/2018/02/Aurora-Chair-A-600x600.jpg")</f>
        <v/>
      </c>
    </row>
    <row r="338">
      <c r="A338" s="1" t="n">
        <v>336</v>
      </c>
      <c r="B338" t="inlineStr">
        <is>
          <t xml:space="preserve">
French Rattan Armchair with Hand Carved Wood</t>
        </is>
      </c>
      <c r="C338" t="inlineStr">
        <is>
          <t>£0.00</t>
        </is>
      </c>
      <c r="D338" t="inlineStr"/>
      <c r="E338" t="inlineStr">
        <is>
          <t>Englander Line’s collection of French Rattan armchairs are inspired by the French Colonial era. Our furniture items are exclusively hand-carved to perfection with intricate carvings, ornament cabriolet legs and perfect round edges that is a treat to every eye.</t>
        </is>
      </c>
      <c r="F338" t="inlineStr">
        <is>
          <t xml:space="preserve">Dimensions: Width 66 cm, Depth 58 cm, Height 120 cm
Product Type: French Rattan Arm Chair
Product Code: EL0233
Material: Rattan
Carving: Full hand carving
Polishing: Full handmade polishing, polishing options are available.
Color: Beige
Delivery Time: 12-14 Weeks
</t>
        </is>
      </c>
      <c r="G338" t="inlineStr">
        <is>
          <t>In-Stock</t>
        </is>
      </c>
      <c r="H338" t="inlineStr">
        <is>
          <t>MADE TO ORDER</t>
        </is>
      </c>
      <c r="I338">
        <f>IMAGE("https://englanderline.com/wp-content/uploads/2017/12/French-Rattan-Armchair-with-Hand-Carved-Wood-600x600.jpg")</f>
        <v/>
      </c>
    </row>
    <row r="339">
      <c r="A339" s="1" t="n">
        <v>337</v>
      </c>
      <c r="B339" t="inlineStr">
        <is>
          <t xml:space="preserve">
Elegant French Arm Chair with Hand Carved Detailed</t>
        </is>
      </c>
      <c r="C339" t="inlineStr">
        <is>
          <t>£0.00</t>
        </is>
      </c>
      <c r="D339" t="inlineStr"/>
      <c r="E339" t="inlineStr">
        <is>
          <t>Englander Line’s collection of elegant French reproduction style armchairs are inspired by the French Colonial era. Our furniture items are exclusively hand-carved to perfection with intricate carvings, ornament cabriolet legs, perfect round edges and beautifully printed upholstery that is a treat to every eye.</t>
        </is>
      </c>
      <c r="F339" t="inlineStr">
        <is>
          <t xml:space="preserve">Dimensions: Width 74 cm, Depth 60 cm, Height 125 cm
Product Type: Elegant french Arm Chair
Product Code: EL0220
Material: Fabric
Carving: Full hand carving
Polishing: Full handmade polishing, polishing options are available.
Upholstery: Full handmade upholstered in calico, Fabric Options are available (in customize product section).
Color: Beige
Delivery Time: 12-14 Weeks
</t>
        </is>
      </c>
      <c r="G339" t="inlineStr">
        <is>
          <t>In-Stock</t>
        </is>
      </c>
      <c r="H339" t="inlineStr">
        <is>
          <t>MADE TO ORDER</t>
        </is>
      </c>
      <c r="I339">
        <f>IMAGE("https://englanderline.com/wp-content/uploads/2017/12/Elegant-French-Arm-Chair-with-Hand-Carved-Detailed-600x600.jpg")</f>
        <v/>
      </c>
    </row>
    <row r="340">
      <c r="A340" s="1" t="n">
        <v>338</v>
      </c>
      <c r="B340" t="inlineStr">
        <is>
          <t xml:space="preserve">
Barcelona Upholstered Charme Chocolate Leather Corner Sofa</t>
        </is>
      </c>
      <c r="C340" t="inlineStr">
        <is>
          <t>£4,755.00</t>
        </is>
      </c>
      <c r="D340" t="inlineStr">
        <is>
          <t>Chocolate Corner Sofa, contemporary corner sofa, luxury leather corner sofa, luxury living room furniture, modern sofas uk</t>
        </is>
      </c>
      <c r="E340" t="inlineStr">
        <is>
          <t>The Barcelona Upholstery Corner Sofa is a timeless piece of craftsmanship and design. Its unique design makes it the perfect accent in any living space</t>
        </is>
      </c>
      <c r="F340" t="inlineStr">
        <is>
          <t xml:space="preserve">Dimensions: Side1: Width 255 cm, Depth 90 cm, Height 87 cm
Product Type: Barcelona Upholstered Charme Chocolate Leather Corner Sofa
Product Code: EL7418-5
Material: Natural Solid Wood Kiln Dried, Leather.
Carving: Full handmade carving
Polishing: Full handmade polishing, polishing options are available.
Upholstery: Full handmade upholstered in leather, Fabric Options are available (in customize product section).
Color: Brown
Size: 4 Seater
Delivery Time: 12-14 Weeks
</t>
        </is>
      </c>
      <c r="G340" t="inlineStr">
        <is>
          <t>In-Stock</t>
        </is>
      </c>
      <c r="H340" t="inlineStr">
        <is>
          <t>MADE TO ORDER</t>
        </is>
      </c>
      <c r="I340">
        <f>IMAGE("https://englanderline.com/wp-content/uploads/2021/05/Barcelona-Upholstered-Charme-Chocolate-Leather-Corner-Sofa.webp")</f>
        <v/>
      </c>
    </row>
    <row r="341">
      <c r="A341" s="1" t="n">
        <v>339</v>
      </c>
      <c r="B341" t="inlineStr">
        <is>
          <t>Terry Throw</t>
        </is>
      </c>
      <c r="C341" t="inlineStr">
        <is>
          <t>£300.00</t>
        </is>
      </c>
      <c r="D341" t="inlineStr"/>
      <c r="E341" t="inlineStr">
        <is>
          <t>200 x 140cm Double sided throw, lined</t>
        </is>
      </c>
      <c r="F341" t="inlineStr">
        <is>
          <t xml:space="preserve">Size: 200 x 140cm
</t>
        </is>
      </c>
      <c r="G341" t="inlineStr">
        <is>
          <t>In-Stock</t>
        </is>
      </c>
      <c r="H341" t="inlineStr">
        <is>
          <t>In stock</t>
        </is>
      </c>
      <c r="I341">
        <f>IMAGE("https://englanderline.com/wp-content/uploads/2020/02/terry-throw-600x449.png")</f>
        <v/>
      </c>
    </row>
    <row r="342">
      <c r="A342" s="1" t="n">
        <v>340</v>
      </c>
      <c r="B342" t="inlineStr">
        <is>
          <t xml:space="preserve">
Luxury French Armchair with Upholstery Stripe Fabric</t>
        </is>
      </c>
      <c r="C342" t="inlineStr">
        <is>
          <t>£0.00</t>
        </is>
      </c>
      <c r="D342" t="inlineStr"/>
      <c r="E342" t="inlineStr">
        <is>
          <t>Englander Line’s collection of Luxury French Armchair with Hand-Carved Detailed and Upholstery Stripe Fabric is inspired from the French Colonial era.</t>
        </is>
      </c>
      <c r="F342" t="inlineStr">
        <is>
          <t xml:space="preserve">Dimensions: Width 68 cm, Depth 58 cm, Height 116 cm
Product Type: French Classical Reproduction Armchair
Product Code: EL0236
Material: Fabric
Carving: Full hand carving
Polishing: Full handmade polishing, polishing options are available.
Upholstery: Full handmade upholstered in calico, Fabric Options are available (in customize product section).
Color: Brown
Delivery Time: 12-14 Weeks
</t>
        </is>
      </c>
      <c r="G342" t="inlineStr">
        <is>
          <t>In-Stock</t>
        </is>
      </c>
      <c r="H342" t="inlineStr">
        <is>
          <t>MADE TO ORDER</t>
        </is>
      </c>
      <c r="I342">
        <f>IMAGE("https://englanderline.com/wp-content/uploads/2017/12/Luxury-French-Armchair-with-Upholstery-Stripe-Fabric-600x600.jpg")</f>
        <v/>
      </c>
    </row>
    <row r="343">
      <c r="A343" s="1" t="n">
        <v>341</v>
      </c>
      <c r="B343" t="inlineStr">
        <is>
          <t xml:space="preserve">
French Antique Reproduction Arm Chair</t>
        </is>
      </c>
      <c r="C343" t="inlineStr">
        <is>
          <t>£0.00</t>
        </is>
      </c>
      <c r="D343" t="inlineStr"/>
      <c r="E343" t="inlineStr">
        <is>
          <t>Englander Line’s collection of antique French reproduction style armchairs are inspired by the French Colonial era.</t>
        </is>
      </c>
      <c r="F343" t="inlineStr">
        <is>
          <t xml:space="preserve">Dimensions: Width 74 cm, Depth 60 cm, Height 123 cm
Product Type: French Antique Reproduction Arm Chair.
Product Code: EL0226
Material: Fabric
Carving: Full hand carving
Polishing: Full handmade polishing, polishing options are available.
Upholstery: Full handmade upholstered in calico, Fabric Options are available (in customize product section).
Color: Beige
Delivery Time: 12-14 Weeks
</t>
        </is>
      </c>
      <c r="G343" t="inlineStr">
        <is>
          <t>In-Stock</t>
        </is>
      </c>
      <c r="H343" t="inlineStr">
        <is>
          <t>MADE TO ORDER</t>
        </is>
      </c>
      <c r="I343">
        <f>IMAGE("https://englanderline.com/wp-content/uploads/2017/12/French-Antique-Reproduction-Arm-Chair-A-600x600.jpg")</f>
        <v/>
      </c>
    </row>
    <row r="344">
      <c r="A344" s="1" t="n">
        <v>342</v>
      </c>
      <c r="B344" t="inlineStr">
        <is>
          <t>Shades Throw</t>
        </is>
      </c>
      <c r="C344" t="inlineStr">
        <is>
          <t>£308.00</t>
        </is>
      </c>
      <c r="D344" t="inlineStr"/>
      <c r="E344" t="inlineStr">
        <is>
          <t>240 x 180cm Double sided throw, lined.</t>
        </is>
      </c>
      <c r="F344" t="inlineStr">
        <is>
          <t xml:space="preserve">Size: 240 x 180cm
</t>
        </is>
      </c>
      <c r="G344" t="inlineStr">
        <is>
          <t>In-Stock</t>
        </is>
      </c>
      <c r="H344" t="inlineStr">
        <is>
          <t>In stock</t>
        </is>
      </c>
      <c r="I344">
        <f>IMAGE("https://englanderline.com/wp-content/uploads/2020/02/shades-throw.png")</f>
        <v/>
      </c>
    </row>
    <row r="345">
      <c r="A345" s="1" t="n">
        <v>343</v>
      </c>
      <c r="B345" t="inlineStr">
        <is>
          <t>Maddison throw</t>
        </is>
      </c>
      <c r="C345" t="inlineStr">
        <is>
          <t>£240.00</t>
        </is>
      </c>
      <c r="D345" t="inlineStr"/>
      <c r="E345" t="inlineStr">
        <is>
          <t>200 x 140cm Double sided runner, lined</t>
        </is>
      </c>
      <c r="F345" t="inlineStr">
        <is>
          <t xml:space="preserve">Size: 200 x 140cm
</t>
        </is>
      </c>
      <c r="G345" t="inlineStr">
        <is>
          <t>In-Stock</t>
        </is>
      </c>
      <c r="H345" t="inlineStr">
        <is>
          <t>In stock</t>
        </is>
      </c>
      <c r="I345">
        <f>IMAGE("https://englanderline.com/wp-content/uploads/2020/02/maddison-throw-600x449.png")</f>
        <v/>
      </c>
    </row>
    <row r="346">
      <c r="A346" s="1" t="n">
        <v>344</v>
      </c>
      <c r="B346" t="inlineStr">
        <is>
          <t>Lizzy Throw</t>
        </is>
      </c>
      <c r="C346" t="inlineStr">
        <is>
          <t>£128.00</t>
        </is>
      </c>
      <c r="D346" t="inlineStr"/>
      <c r="E346" t="inlineStr">
        <is>
          <t>200 x 76cm Double sided runner, lined, with borders on 4 sides of the runner</t>
        </is>
      </c>
      <c r="F346" t="inlineStr">
        <is>
          <t xml:space="preserve">Size: 200 x 76cm
</t>
        </is>
      </c>
      <c r="G346" t="inlineStr">
        <is>
          <t>In-Stock</t>
        </is>
      </c>
      <c r="H346" t="inlineStr">
        <is>
          <t>In stock</t>
        </is>
      </c>
      <c r="I346">
        <f>IMAGE("https://englanderline.com/wp-content/uploads/2020/02/lizzy-throw.png")</f>
        <v/>
      </c>
    </row>
    <row r="347">
      <c r="A347" s="1" t="n">
        <v>345</v>
      </c>
      <c r="B347" t="inlineStr">
        <is>
          <t>Zig Zag Cushion</t>
        </is>
      </c>
      <c r="C347" t="inlineStr">
        <is>
          <t>£65.00</t>
        </is>
      </c>
      <c r="D347" t="inlineStr"/>
      <c r="E347" t="inlineStr">
        <is>
          <t>Get your kitchen, bedroom, living room, or complete home designed in your desired way. We offer all these services at the best price and we make sure you will get the exact thing you are looking for.</t>
        </is>
      </c>
      <c r="F347" t="inlineStr">
        <is>
          <t xml:space="preserve">Size: 47 x 30cm
</t>
        </is>
      </c>
      <c r="G347" t="inlineStr">
        <is>
          <t>In-Stock</t>
        </is>
      </c>
      <c r="H347" t="inlineStr">
        <is>
          <t>In stock</t>
        </is>
      </c>
      <c r="I347">
        <f>IMAGE("https://englanderline.com/wp-content/uploads/2020/02/zig-zag-cushion-600x450.png")</f>
        <v/>
      </c>
    </row>
    <row r="348">
      <c r="A348" s="1" t="n">
        <v>346</v>
      </c>
      <c r="B348" t="inlineStr">
        <is>
          <t xml:space="preserve">
Rattan Back Armchair Plus Seat Cushion</t>
        </is>
      </c>
      <c r="C348" t="inlineStr">
        <is>
          <t>£0.00</t>
        </is>
      </c>
      <c r="D348" t="inlineStr"/>
      <c r="E348" t="inlineStr">
        <is>
          <t>With its antique Rattan back meshed design in combination with beautifully ornate cabriole legs which lends a classic finish in its formal classical lines creating a unique look that is as much at home in a conservatory as in any relatively informal space.</t>
        </is>
      </c>
      <c r="F348" t="inlineStr">
        <is>
          <t xml:space="preserve">Dimensions: Width 77 cm, Depth 80 cm, Height 111 cm
Product Type: Rattan back armchair with seat cushion
Product Code: EL0259
Material: Natural Solid Wood Kiln Dried, Fabric.
Carving: Full handmade carving
Polishing: Full handmade polishing, polishing options are available.
Upholstery: Full handmade upholstered in calico, Fabric Options are available (in customize product section).
Color: Gray
Delivery Time: 12-14 Weeks
</t>
        </is>
      </c>
      <c r="G348" t="inlineStr">
        <is>
          <t>In-Stock</t>
        </is>
      </c>
      <c r="H348" t="inlineStr">
        <is>
          <t>MADE TO ORDER</t>
        </is>
      </c>
      <c r="I348">
        <f>IMAGE("https://englanderline.com/wp-content/uploads/2017/11/Rattan-Back-Armchair-Plus-Seat-Cushion-A-600x600.jpg")</f>
        <v/>
      </c>
    </row>
    <row r="349">
      <c r="A349" s="1" t="n">
        <v>347</v>
      </c>
      <c r="B349" t="inlineStr">
        <is>
          <t xml:space="preserve">
French Style Wing Back Armchair with Luxury Fabric</t>
        </is>
      </c>
      <c r="C349" t="inlineStr">
        <is>
          <t>£0.00</t>
        </is>
      </c>
      <c r="D349" t="inlineStr"/>
      <c r="E349" t="inlineStr">
        <is>
          <t xml:space="preserve">The padded elbow rests on this </t>
        </is>
      </c>
      <c r="F349" t="inlineStr">
        <is>
          <t xml:space="preserve">Dimensions: Width 77 cm, Depth 70 cm, Height 114 cm
Product Type: French Style Wing Back Chair
Product Code: EL0257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349" t="inlineStr">
        <is>
          <t>In-Stock</t>
        </is>
      </c>
      <c r="H349" t="inlineStr">
        <is>
          <t>MADE TO ORDER</t>
        </is>
      </c>
      <c r="I349">
        <f>IMAGE("https://englanderline.com/wp-content/uploads/2017/11/French-Style-Wing-Back-Armchair-with-Hand-Carved-Wood-and-Upholstery-Luxury-Fabric-Brown-A-600x600.jpg")</f>
        <v/>
      </c>
    </row>
    <row r="350">
      <c r="A350" s="1" t="n">
        <v>348</v>
      </c>
      <c r="B350" t="inlineStr">
        <is>
          <t xml:space="preserve">
French Style Wing Back Chair Gray</t>
        </is>
      </c>
      <c r="C350" t="inlineStr">
        <is>
          <t>£2,540.00</t>
        </is>
      </c>
      <c r="D350" t="inlineStr"/>
      <c r="E350" t="inlineStr">
        <is>
          <t xml:space="preserve">The custom finish on this </t>
        </is>
      </c>
      <c r="F350" t="inlineStr">
        <is>
          <t xml:space="preserve">Dimensions: Width 77 cm, Depth 70 cm, Height 114 cm
Product Type: French Style Wing Back Chair.
Product Code: EL0256
Material: Fabric
Carving: Full handmade carving
Polishing: Full handmade polishing, polishing options are available.
Upholstery: Full handmade upholstered in calico, Fabric Options are available (in customize product section).
Color: Gray
Delivery Time: 12-14 Weeks
</t>
        </is>
      </c>
      <c r="G350" t="inlineStr">
        <is>
          <t>In-Stock</t>
        </is>
      </c>
      <c r="H350" t="inlineStr">
        <is>
          <t>MADE TO ORDER</t>
        </is>
      </c>
      <c r="I350">
        <f>IMAGE("https://englanderline.com/wp-content/uploads/2017/11/French-Style-Wing-Back-Chair-Gray-A-600x600.jpg")</f>
        <v/>
      </c>
    </row>
    <row r="351">
      <c r="A351" s="1" t="n">
        <v>349</v>
      </c>
      <c r="B351" t="inlineStr">
        <is>
          <t xml:space="preserve">
Classic French Antique Armchairs UK</t>
        </is>
      </c>
      <c r="C351" t="inlineStr">
        <is>
          <t>£0.00</t>
        </is>
      </c>
      <c r="D351" t="inlineStr"/>
      <c r="E351" t="inlineStr"/>
      <c r="F351" t="inlineStr">
        <is>
          <t xml:space="preserve">Dimensions: Width 74 cm, Depth 60 cm, Height 125 cm
Product Type: French Antique Classic Reproduction Armchair
Product Code: EL0237
Material: Fabric
Carving: Full hand carving
Polishing: Full handmade polishing, polishing options are available.
Upholstery: Full handmade upholstered in calico, Fabric Options are available (in customize product section).
Color: Beige
Delivery Time: 12-14 Weeks
</t>
        </is>
      </c>
      <c r="G351" t="inlineStr">
        <is>
          <t>In-Stock</t>
        </is>
      </c>
      <c r="H351" t="inlineStr">
        <is>
          <t>MADE TO ORDER</t>
        </is>
      </c>
      <c r="I351">
        <f>IMAGE("https://englanderline.com/wp-content/uploads/2017/12/Classic-French-Antique-Armchairs-UK-A-600x600.jpg")</f>
        <v/>
      </c>
    </row>
    <row r="352">
      <c r="A352" s="1" t="n">
        <v>350</v>
      </c>
      <c r="B352" t="inlineStr">
        <is>
          <t xml:space="preserve">
French Style Wing Back Armchair with Hand Carved Wood</t>
        </is>
      </c>
      <c r="C352" t="inlineStr">
        <is>
          <t>£1,705.00</t>
        </is>
      </c>
      <c r="D352" t="inlineStr"/>
      <c r="E352" t="inlineStr">
        <is>
          <t xml:space="preserve">Englander Line is proud to present this elegant </t>
        </is>
      </c>
      <c r="F352" t="inlineStr">
        <is>
          <t xml:space="preserve">Dimensions: Width 77 cm, Depth 70 cm, Height 114 cm
Product Type: French Style Wing Back Chair
Product Code: EL0258
Material: Natural Solid Wood Kiln Dried, Fabric.
Carving: Full handmade carving
Polishing: Full handmade polishing, polishing options are available.
Upholstery: Full handmade upholstered in calico, Fabric Options are available (in customize product section).
Color: Cream
Delivery Time: 7 – 10 Days
</t>
        </is>
      </c>
      <c r="G352" t="inlineStr">
        <is>
          <t>In-Stock</t>
        </is>
      </c>
      <c r="H352" t="inlineStr">
        <is>
          <t>1 in stock</t>
        </is>
      </c>
      <c r="I352">
        <f>IMAGE("https://englanderline.com/wp-content/uploads/2017/11/French-Style-Wing-Back-Armchair-with-Hand-Carved-Wood-A-600x600.jpg")</f>
        <v/>
      </c>
    </row>
    <row r="353">
      <c r="A353" s="1" t="n">
        <v>351</v>
      </c>
      <c r="B353" t="inlineStr">
        <is>
          <t>Val Cushion and Runner</t>
        </is>
      </c>
      <c r="C353" t="inlineStr">
        <is>
          <t>£70.00</t>
        </is>
      </c>
      <c r="D353" t="inlineStr"/>
      <c r="E353" t="inlineStr">
        <is>
          <t>140 x 62cm Bed runner, double sided</t>
        </is>
      </c>
      <c r="F353" t="inlineStr">
        <is>
          <t xml:space="preserve">Size: 140 x 62cm
</t>
        </is>
      </c>
      <c r="G353" t="inlineStr">
        <is>
          <t>In-Stock</t>
        </is>
      </c>
      <c r="H353" t="inlineStr">
        <is>
          <t>In stock</t>
        </is>
      </c>
      <c r="I353">
        <f>IMAGE("https://englanderline.com/wp-content/uploads/2020/02/val-cushion-and-runner-600x449.png")</f>
        <v/>
      </c>
    </row>
    <row r="354">
      <c r="A354" s="1" t="n">
        <v>352</v>
      </c>
      <c r="B354" t="inlineStr">
        <is>
          <t xml:space="preserve">
Elegant English Style Armchair Natural Leather Upholstery</t>
        </is>
      </c>
      <c r="C354" t="inlineStr">
        <is>
          <t>£0.00</t>
        </is>
      </c>
      <c r="D354" t="inlineStr"/>
      <c r="E354" t="inlineStr">
        <is>
          <t>Englander Line’s gorgeous collection of Elegant English Style Armchairs are inspired from the Royal European Renaissance Era.</t>
        </is>
      </c>
      <c r="F354" t="inlineStr">
        <is>
          <t xml:space="preserve">Dimensions: Width 70 cm, Depth 60 cm, Height 107 cm
Product Type: Elegant Style Armchair
Product Code: EL0222
Material: Natural Solid Wood Kiln Dried, Natural Leather.
Carving: Full handmade carving
Polishing: Full handmade French polishing, polishing options are available.
Upholstery: Genuine Leather upholstered. Fabric Options are available
Color: Blue
Delivery Time: 12-14 Weeks
</t>
        </is>
      </c>
      <c r="G354" t="inlineStr">
        <is>
          <t>In-Stock</t>
        </is>
      </c>
      <c r="H354" t="inlineStr">
        <is>
          <t>MADE TO ORDER</t>
        </is>
      </c>
      <c r="I354">
        <f>IMAGE("https://englanderline.com/wp-content/uploads/2017/11/Elegant-English-Style-Armchair-Natural-Leather-Upholstery-E-600x600.jpg")</f>
        <v/>
      </c>
    </row>
    <row r="355">
      <c r="A355" s="1" t="n">
        <v>353</v>
      </c>
      <c r="B355" t="inlineStr">
        <is>
          <t xml:space="preserve">
English Armchair with Hand Carved Wooden</t>
        </is>
      </c>
      <c r="C355" t="inlineStr">
        <is>
          <t>£0.00</t>
        </is>
      </c>
      <c r="D355" t="inlineStr"/>
      <c r="E355" t="inlineStr">
        <is>
          <t>Englander Line’s gorgeous and classic collection of English Armchair with Hand-Carved Englanderline Wooden Detailed and Upholstery Natural Leather is inspired by the Historical Victorian Era. Our every furniture item is exclusively hand-carved to perfection with intricate carvings, ornament cabriolet legs, perfect round edges with beautifully printed upholstery which is a treat to every eye.</t>
        </is>
      </c>
      <c r="F355" t="inlineStr">
        <is>
          <t xml:space="preserve">Dimensions: Width 68 cm, Depth 58 cm, Height 122 cm
Product Type: English Reproduction Armchair
Product Code: EL0223
Material: Natural Solid Wood Kiln Dried, Natural Leather.
Carving: Full handmade carving
Polishing: Full handmade French polishing, polishing options are available.
Upholstery: Genuine Leather upholstered. Fabric Options are available
Color: Brown
Delivery Time: 12-14 Weeks
</t>
        </is>
      </c>
      <c r="G355" t="inlineStr">
        <is>
          <t>In-Stock</t>
        </is>
      </c>
      <c r="H355" t="inlineStr">
        <is>
          <t>MADE TO ORDER</t>
        </is>
      </c>
      <c r="I355">
        <f>IMAGE("https://englanderline.com/wp-content/uploads/2017/11/English-Armchair-with-Hand-Carved-Englanderline-Wooden-Detailed-and-Upholstery-Natural-Leather-Side-View-B-600x600.jpg")</f>
        <v/>
      </c>
    </row>
    <row r="356">
      <c r="A356" s="1" t="n">
        <v>354</v>
      </c>
      <c r="B356" t="inlineStr">
        <is>
          <t xml:space="preserve">
Classic Carved Armchair Upholstery English Red Velvet</t>
        </is>
      </c>
      <c r="C356" t="inlineStr">
        <is>
          <t>£0.00</t>
        </is>
      </c>
      <c r="D356" t="inlineStr"/>
      <c r="E356" t="inlineStr">
        <is>
          <t>Englander Line’s collection of elegant French reproduction style armchairs are inspired by the French Colonial era.</t>
        </is>
      </c>
      <c r="F356" t="inlineStr">
        <is>
          <t xml:space="preserve">Dimensions: Width 74 cm, Depth 60 cm, Height 125 cm
Product Type: Classic French Reproduction Arm Chair.
Product Code: EL0215
Material: Fabric
Carving: Full hand carving
Polishing: Full handmade polishing, polishing options are available.
Upholstery: Full handmade upholstered in calico, Fabric Options are available (in customize product section).
Color: Beige
Delivery Time: 12-14 Weeks
</t>
        </is>
      </c>
      <c r="G356" t="inlineStr">
        <is>
          <t>In-Stock</t>
        </is>
      </c>
      <c r="H356" t="inlineStr">
        <is>
          <t>MADE TO ORDER</t>
        </is>
      </c>
      <c r="I356">
        <f>IMAGE("https://englanderline.com/wp-content/uploads/2017/12/Classic-Carved-Armchair-Upholstery-English-Red-Velvet-600x600.jpg")</f>
        <v/>
      </c>
    </row>
    <row r="357">
      <c r="A357" s="1" t="n">
        <v>355</v>
      </c>
      <c r="B357" t="inlineStr">
        <is>
          <t xml:space="preserve">
French Distressed Painted Armchair</t>
        </is>
      </c>
      <c r="C357" t="inlineStr">
        <is>
          <t>£0.00</t>
        </is>
      </c>
      <c r="D357" t="inlineStr"/>
      <c r="E357" t="inlineStr">
        <is>
          <t>Englander Line’s gorgeous collection of French Distressed Painted Armchair with Wooden Hand Carved and Luxury Upholstery Fabric are inspired from the Imperial French Era.</t>
        </is>
      </c>
      <c r="F357" t="inlineStr">
        <is>
          <t xml:space="preserve">Dimensions: Width 67 cm, Depth 59 cm, Height 102 cm
Product Type: Distressed French Painting Arm Chair
Product Code: EL0227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357" t="inlineStr">
        <is>
          <t>In-Stock</t>
        </is>
      </c>
      <c r="H357" t="inlineStr">
        <is>
          <t>MADE TO ORDER</t>
        </is>
      </c>
      <c r="I357">
        <f>IMAGE("https://englanderline.com/wp-content/uploads/2017/11/French-Distressed-Painted-Armchair-with-Wooden-Hand-Carved-and-Luxury-Upholstery-Fabric-A-600x600.jpg")</f>
        <v/>
      </c>
    </row>
    <row r="358">
      <c r="A358" s="1" t="n">
        <v>356</v>
      </c>
      <c r="B358" t="inlineStr">
        <is>
          <t xml:space="preserve">
French Distressed Painted Armchair</t>
        </is>
      </c>
      <c r="C358" t="inlineStr">
        <is>
          <t>£0.00</t>
        </is>
      </c>
      <c r="D358" t="inlineStr"/>
      <c r="E358" t="inlineStr">
        <is>
          <t>Englander Line’s gilded collection of French Distressed Painted Armchairs are inspired from the Imperial French Era. Our every furniture item is exclusively hand-carved to perfection with intricate carvings, ornament cabriolet legs, perfect round edges with beautifully printed upholstery which is a treat to every eye.</t>
        </is>
      </c>
      <c r="F358" t="inlineStr">
        <is>
          <t xml:space="preserve">Dimensions: Width 70 cm, Depth 68 cm, Height 122 cm
Product Type: French Painted Armchair
Product Code: EL0231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358" t="inlineStr">
        <is>
          <t>In-Stock</t>
        </is>
      </c>
      <c r="H358" t="inlineStr">
        <is>
          <t>MADE TO ORDER</t>
        </is>
      </c>
      <c r="I358">
        <f>IMAGE("https://englanderline.com/wp-content/uploads/2017/11/French-Distressed-Painted-Armchair-A-600x600.jpg")</f>
        <v/>
      </c>
    </row>
    <row r="359">
      <c r="A359" s="1" t="n">
        <v>357</v>
      </c>
      <c r="B359" t="inlineStr">
        <is>
          <t xml:space="preserve">
Gilded French Armchair with Hand Carved Wood and Luxury Upholstery</t>
        </is>
      </c>
      <c r="C359" t="inlineStr">
        <is>
          <t>£0.00</t>
        </is>
      </c>
      <c r="D359" t="inlineStr"/>
      <c r="E359" t="inlineStr">
        <is>
          <t xml:space="preserve">’s gilded collection of French </t>
        </is>
      </c>
      <c r="F359" t="inlineStr">
        <is>
          <t xml:space="preserve">Dimensions: Width 84 cm, Depth 76 cm, Height 129 cm
Product Type: French Armchair
Product Code: EL0902
Material: Fabric
Carving: Full handmade carving
Polishing: Full handmade polishing, polishing options are available.
Upholstery: Full handmade upholstered in calico, Fabric Options are available (in customize product section).
Color: Gold
Delivery Time: 12-14 Weeks
</t>
        </is>
      </c>
      <c r="G359" t="inlineStr">
        <is>
          <t>In-Stock</t>
        </is>
      </c>
      <c r="H359" t="inlineStr">
        <is>
          <t>MADE TO ORDER</t>
        </is>
      </c>
      <c r="I359">
        <f>IMAGE("https://englanderline.com/wp-content/uploads/2017/11/Gilded-French-Armchair-with-Hand-Carved-Wood-and-Luxury-Upholstery-A-600x600.jpg")</f>
        <v/>
      </c>
    </row>
    <row r="360">
      <c r="A360" s="1" t="n">
        <v>358</v>
      </c>
      <c r="B360" t="inlineStr">
        <is>
          <t xml:space="preserve">
French Armchair with Hand Carved Detailed and Distressed Paint</t>
        </is>
      </c>
      <c r="C360" t="inlineStr">
        <is>
          <t>£0.00</t>
        </is>
      </c>
      <c r="D360" t="inlineStr"/>
      <c r="E360" t="inlineStr">
        <is>
          <t xml:space="preserve">’s gilded collection of French </t>
        </is>
      </c>
      <c r="F360" t="inlineStr">
        <is>
          <t xml:space="preserve">Dimensions: Width 84 cm, Depth 76 cm, Height 129 cm
Product Type: French Arm Chair
Product Code: EL0903
Material: Fabric
Carving: Full handmade carving
Polishing: Full handmade polishing, polishing options are available.
Upholstery: Full handmade upholstered in calico, Fabric Options are available (in customize product section).
Color: Gray
Delivery Time: 12-14 Weeks
</t>
        </is>
      </c>
      <c r="G360" t="inlineStr">
        <is>
          <t>In-Stock</t>
        </is>
      </c>
      <c r="H360" t="inlineStr">
        <is>
          <t>MADE TO ORDER</t>
        </is>
      </c>
      <c r="I360">
        <f>IMAGE("https://englanderline.com/wp-content/uploads/2017/11/French-Armchair-with-Hand-Carved-Detailed-and-Distressed-Paint-A-600x600.jpg")</f>
        <v/>
      </c>
    </row>
    <row r="361">
      <c r="A361" s="1" t="n">
        <v>359</v>
      </c>
      <c r="B361" t="inlineStr">
        <is>
          <t xml:space="preserve">
Classic Armchair</t>
        </is>
      </c>
      <c r="C361" t="inlineStr">
        <is>
          <t>£0.00</t>
        </is>
      </c>
      <c r="D361" t="inlineStr"/>
      <c r="E361" t="inlineStr">
        <is>
          <t>Englander Line’s collection of elegant and classy armchairs are inspired by the French Colonial era.</t>
        </is>
      </c>
      <c r="F361" t="inlineStr">
        <is>
          <t xml:space="preserve">Dimensions: Width 77 cm, Depth 70 cm, Height 114 cm
Product Type: Classic Armchair
Product Code: EL0246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361" t="inlineStr">
        <is>
          <t>In-Stock</t>
        </is>
      </c>
      <c r="H361" t="inlineStr">
        <is>
          <t>MADE TO ORDER</t>
        </is>
      </c>
      <c r="I361">
        <f>IMAGE("https://englanderline.com/wp-content/uploads/2017/11/Classic-Armchair-White-E-600x600.jpg")</f>
        <v/>
      </c>
    </row>
    <row r="362">
      <c r="A362" s="1" t="n">
        <v>360</v>
      </c>
      <c r="B362" t="inlineStr">
        <is>
          <t xml:space="preserve">
Roxy Rectangular Marble Coffee Table with Curved Legs</t>
        </is>
      </c>
      <c r="C362" t="inlineStr">
        <is>
          <t>£835.00</t>
        </is>
      </c>
      <c r="D362" t="inlineStr">
        <is>
          <t>Black Coffee Table, black furniture living room, contemporary coffee table, Gold Stainless Steel Legs, luxury living room furniture, Wooden Coffee Table</t>
        </is>
      </c>
      <c r="E362" t="inlineStr">
        <is>
          <t>Enhance your living space with the mystique of marble. This coffee table features a modern shape with gently curved legs that complement virtually any surrounding.</t>
        </is>
      </c>
      <c r="F362" t="inlineStr">
        <is>
          <t xml:space="preserve">Dimensions: Width 130 cm, Depth 80 cm, Height 47 cm
Product Type: Roxy Coffee Table
Product Code: EL7379
Material: Natural solid wood Kiln dried, Natural Marble Stone.
Carving: Full handmade carving
Polishing: Full handmade polishing, polishing options are available.
Color: Black
Delivery Time: 7 – 10 Days
</t>
        </is>
      </c>
      <c r="G362" t="inlineStr">
        <is>
          <t>In-Stock</t>
        </is>
      </c>
      <c r="H362" t="inlineStr">
        <is>
          <t>2 in stock</t>
        </is>
      </c>
      <c r="I362">
        <f>IMAGE("https://englanderline.com/wp-content/uploads/2021/08/Roxy-Rectangular-Marble-Coffee-Table-with-Curved-Legs-A-600x600.jpg")</f>
        <v/>
      </c>
    </row>
    <row r="363">
      <c r="A363" s="1" t="n">
        <v>361</v>
      </c>
      <c r="B363" t="inlineStr">
        <is>
          <t xml:space="preserve">
Emma Bedside Table with Brass Inlay</t>
        </is>
      </c>
      <c r="C363" t="inlineStr">
        <is>
          <t>£1,010.00</t>
        </is>
      </c>
      <c r="D363" t="inlineStr">
        <is>
          <t>2 Drawer Bedside Table, Brown Bedside Table, Contemporary Bedroom Furniture, Luxury Bedroom Furniture UK, Oak Bedside Table, Unusual Bedside Tables UK, Wooden Bedside Table</t>
        </is>
      </c>
      <c r="E363" t="inlineStr">
        <is>
          <t>The Emma bedside table is an elegant addition to any bedroom. It features two drawers for ample storage. A brass inlay adds an elegant touch to the walnut top.</t>
        </is>
      </c>
      <c r="F363" t="inlineStr">
        <is>
          <t xml:space="preserve">Dimensions: Width 60 cm, Depth 42 cm, Height 65 cm
Product Type: Emma Bedside Table
Product Code: EL7171
Material: Natural Solid Wood Kiln Dried, Natural Veneer Inlay, Brass Inlay.
Carving: Full handmade carving
Polishing: Full handmade polishing, polishing options are available.
Delivery Time: 7 – 10 Days
Minimum Order Quantity: 2
None: Color
</t>
        </is>
      </c>
      <c r="G363" t="inlineStr">
        <is>
          <t>In-Stock</t>
        </is>
      </c>
      <c r="H363" t="inlineStr">
        <is>
          <t>2 in stock</t>
        </is>
      </c>
      <c r="I363">
        <f>IMAGE("https://englanderline.com/wp-content/uploads/2020/07/Emma-Walnut-Bedside-Table-with-Brass-Inlay-A-600x600.jpg")</f>
        <v/>
      </c>
    </row>
    <row r="364">
      <c r="A364" s="1" t="n">
        <v>362</v>
      </c>
      <c r="B364" t="inlineStr">
        <is>
          <t xml:space="preserve">
Gail Smoked Glass Top Coffee Table with Storage</t>
        </is>
      </c>
      <c r="C364" t="inlineStr">
        <is>
          <t>£580.00</t>
        </is>
      </c>
      <c r="D364" t="inlineStr">
        <is>
          <t>Black Coffee Table, black furniture living room, contemporary coffee table, Gold Stainless Steel Legs, luxury living room furniture, Wooden Coffee Table</t>
        </is>
      </c>
      <c r="E364" t="inlineStr">
        <is>
          <t>A new addition to your living room. Gail rectangular Smoked Glass top Coffee Table with Storage is the table that will successfully blend in with your existing furniture, and at the same time, add a hint of uniqueness to your home.</t>
        </is>
      </c>
      <c r="F364" t="inlineStr">
        <is>
          <t xml:space="preserve">Dimensions: Width 120 cm, Depth 80 cm, Height 40 cm
Product Type: Gail Coffee Table
Product Code: EL7110
Material: Natural Solid Wood Kiln Dried, Natural Veneer Inlay, 1 cm Security Glass Top.
Carving: Full handmade carving
Polishing: Full handmade polishing, polishing options are available.
Color: Black
Delivery Time: 7 – 10 Days
</t>
        </is>
      </c>
      <c r="G364" t="inlineStr">
        <is>
          <t>In-Stock</t>
        </is>
      </c>
      <c r="H364" t="inlineStr">
        <is>
          <t>2 in stock</t>
        </is>
      </c>
      <c r="I364">
        <f>IMAGE("https://englanderline.com/wp-content/uploads/2021/08/Gail-Smoked-Glass-Top-Coffee-Table-with-Storage-B-600x600.jpg")</f>
        <v/>
      </c>
    </row>
    <row r="365">
      <c r="A365" s="1" t="n">
        <v>363</v>
      </c>
      <c r="B365" t="inlineStr">
        <is>
          <t xml:space="preserve">
Corndell Cream White Contemporary Bedside Table</t>
        </is>
      </c>
      <c r="C365" t="inlineStr">
        <is>
          <t>£560.00</t>
        </is>
      </c>
      <c r="D365" t="inlineStr">
        <is>
          <t>1 Drawer Bedside Table, Brown Bedside Table, Contemporary Bedroom Furniture, Cream Bedside Table, Luxury Bedroom Furniture UK, Marble Bedside Tables, Wooden Bedside Table</t>
        </is>
      </c>
      <c r="E365" t="inlineStr">
        <is>
          <t>The cream white contemporary bedside table is a simple and minimal design for any bedroom. The solid walnut and oak base features a warm Cream colored wood that is contrasted with a white marble top to create a modern and elegant table.</t>
        </is>
      </c>
      <c r="F365" t="inlineStr">
        <is>
          <t xml:space="preserve">Dimensions: Width 56 cm, Depth 54 cm, Height 66 cm
Product Type: Corndell Cream White Contemporary Bedside Table
Product Code: EL7131
Material: Natural Solid Wood Kiln Dried, Natural Veneer Inlay, Natural Marble Stone, Touch Closing Mechanism.
Carving: Full handmade carving
Polishing: Full handmade polishing, polishing options are available.
Color: Brown
Delivery Time: 7 – 10 Days
Minimum Order Quantity: 2
</t>
        </is>
      </c>
      <c r="G365" t="inlineStr">
        <is>
          <t>In-Stock</t>
        </is>
      </c>
      <c r="H365" t="inlineStr">
        <is>
          <t>2 in stock</t>
        </is>
      </c>
      <c r="I365">
        <f>IMAGE("https://englanderline.com/wp-content/uploads/2021/06/Corndell-Cream-White-Contemporary-Bedside-Table-600x600.jpg")</f>
        <v/>
      </c>
    </row>
    <row r="366">
      <c r="A366" s="1" t="n">
        <v>364</v>
      </c>
      <c r="B366" t="inlineStr">
        <is>
          <t xml:space="preserve">
Vintage Victorian Armchair</t>
        </is>
      </c>
      <c r="C366" t="inlineStr">
        <is>
          <t>£0.00</t>
        </is>
      </c>
      <c r="D366" t="inlineStr"/>
      <c r="E366" t="inlineStr"/>
      <c r="F366" t="inlineStr">
        <is>
          <t xml:space="preserve">Product: Vintage Victorian Armchair
Product Code: EL7728
Material: Fabric
Carving: Full hand carving
Polishing: Full handmade polishing, polishing options are available.
Upholstery: Full handmade upholstered in calico, Fabric Options are available (in customize product section).
Color: Gold
Delivery Time: 12-14 Weeks
</t>
        </is>
      </c>
      <c r="G366" t="inlineStr">
        <is>
          <t>In-Stock</t>
        </is>
      </c>
      <c r="H366" t="inlineStr">
        <is>
          <t>MADE TO ORDER</t>
        </is>
      </c>
      <c r="I366">
        <f>IMAGE("https://englanderline.com/wp-content/uploads/2022/03/vintage-victorian-armchair-600x600.jpg")</f>
        <v/>
      </c>
    </row>
    <row r="367">
      <c r="A367" s="1" t="n">
        <v>365</v>
      </c>
      <c r="B367" t="inlineStr">
        <is>
          <t xml:space="preserve">
Vintage Floral Armchair</t>
        </is>
      </c>
      <c r="C367" t="inlineStr">
        <is>
          <t>£0.00</t>
        </is>
      </c>
      <c r="D367" t="inlineStr"/>
      <c r="E367" t="inlineStr"/>
      <c r="F367" t="inlineStr">
        <is>
          <t xml:space="preserve">Product: Vintage Floral Armchair
Product Code: EL7710
Material: Fabric
Carving: Full hand carving
Polishing: Full handmade polishing, polishing options are available.
Upholstery: Full handmade upholstered in calico, Fabric Options are available (in customize product section).
Color: Floral
Delivery Time: 12-14 Weeks
</t>
        </is>
      </c>
      <c r="G367" t="inlineStr">
        <is>
          <t>In-Stock</t>
        </is>
      </c>
      <c r="H367" t="inlineStr">
        <is>
          <t>MADE TO ORDER</t>
        </is>
      </c>
      <c r="I367">
        <f>IMAGE("https://englanderline.com/wp-content/uploads/2022/03/vintage-floral-armchair-600x600.jpg")</f>
        <v/>
      </c>
    </row>
    <row r="368">
      <c r="A368" s="1" t="n">
        <v>366</v>
      </c>
      <c r="B368" t="inlineStr">
        <is>
          <t>Shila Cushion</t>
        </is>
      </c>
      <c r="C368" t="inlineStr">
        <is>
          <t>£65.00</t>
        </is>
      </c>
      <c r="D368" t="inlineStr"/>
      <c r="E368" t="inlineStr">
        <is>
          <t>Cushion cover 50 x 47cm including feather pad</t>
        </is>
      </c>
      <c r="F368" t="inlineStr">
        <is>
          <t xml:space="preserve">Size: 45 x 40cm
</t>
        </is>
      </c>
      <c r="G368" t="inlineStr">
        <is>
          <t>In-Stock</t>
        </is>
      </c>
      <c r="H368" t="inlineStr">
        <is>
          <t>In stock</t>
        </is>
      </c>
      <c r="I368">
        <f>IMAGE("https://englanderline.com/wp-content/uploads/2020/02/shila-cushion-600x450.jpg")</f>
        <v/>
      </c>
    </row>
    <row r="369">
      <c r="A369" s="1" t="n">
        <v>367</v>
      </c>
      <c r="B369" t="inlineStr">
        <is>
          <t>Elady Mustard Cushion</t>
        </is>
      </c>
      <c r="C369" t="inlineStr">
        <is>
          <t>£65.00</t>
        </is>
      </c>
      <c r="D369" t="inlineStr"/>
      <c r="E369" t="inlineStr">
        <is>
          <t xml:space="preserve">Colorful prints on a silky soft fabric will make your space even more gorgeous. Give a stunning look to your luxury home with our elady mustard </t>
        </is>
      </c>
      <c r="F369" t="inlineStr">
        <is>
          <t xml:space="preserve">Size: 50 x 30cm
</t>
        </is>
      </c>
      <c r="G369" t="inlineStr">
        <is>
          <t>In-Stock</t>
        </is>
      </c>
      <c r="H369" t="inlineStr">
        <is>
          <t>In stock</t>
        </is>
      </c>
      <c r="I369">
        <f>IMAGE("https://englanderline.com/wp-content/uploads/2020/02/elady-mustard-cushion-600x450.png")</f>
        <v/>
      </c>
    </row>
    <row r="370">
      <c r="A370" s="1" t="n">
        <v>368</v>
      </c>
      <c r="B370" t="inlineStr">
        <is>
          <t>Dasy Cushion</t>
        </is>
      </c>
      <c r="C370" t="inlineStr">
        <is>
          <t>£65.00</t>
        </is>
      </c>
      <c r="D370" t="inlineStr"/>
      <c r="E370" t="inlineStr">
        <is>
          <t>Explore our collection of soft luxuries in a myriad of fabrics design prints cushions and bed throws. We have match of both commercial and residential spaces you can choose from.</t>
        </is>
      </c>
      <c r="F370" t="inlineStr">
        <is>
          <t xml:space="preserve">Size: 40 x 40cm
</t>
        </is>
      </c>
      <c r="G370" t="inlineStr">
        <is>
          <t>In-Stock</t>
        </is>
      </c>
      <c r="H370" t="inlineStr">
        <is>
          <t>In stock</t>
        </is>
      </c>
      <c r="I370">
        <f>IMAGE("https://englanderline.com/wp-content/uploads/2020/02/dasy-cushion-600x450.png")</f>
        <v/>
      </c>
    </row>
    <row r="371">
      <c r="A371" s="1" t="n">
        <v>369</v>
      </c>
      <c r="B371" t="inlineStr">
        <is>
          <t xml:space="preserve">
Modern Arm Chair</t>
        </is>
      </c>
      <c r="C371" t="inlineStr">
        <is>
          <t>£540.00</t>
        </is>
      </c>
      <c r="D371" t="inlineStr"/>
      <c r="E371" t="inlineStr">
        <is>
          <t>Englander Line proudly presents before you its wide collection of modern Armchairs which are made to perfection by our skilled craftsmen who pay great attention towards slightest of details in our products. This modern armchair is professionally hand-carved out of finest grade kiln-dried hardwood and fitted with high-quality foam padded cushioning that provides sheer comfort along with robustness and longevity to the life of this modern armchair. Our modern armchairs are sophisticatedly hand-finished in calico and brown cotton upholstery in contrast with dark brown polishing shade on its wooden frame as shown in the display picture.</t>
        </is>
      </c>
      <c r="F371" t="inlineStr">
        <is>
          <t xml:space="preserve">Dimensions: Width 67 cm, Depth 59 cm, Height 82 cm
Product Type: Modern Arm Chair
Product Code: EL0243
Material: Natural Solid Wood Kiln Dried, Fabric.
Carving: Full handmade carving
Polishing: Full handmade polishing, polishing options are available.
Upholstery: Full handmade upholstered in calico, Fabric Options are available (in customize product section).
Color: Beige
Delivery Time: 7 – 10 Days
</t>
        </is>
      </c>
      <c r="G371" t="inlineStr">
        <is>
          <t>In-Stock</t>
        </is>
      </c>
      <c r="H371" t="inlineStr">
        <is>
          <t>1 in stock</t>
        </is>
      </c>
      <c r="I371">
        <f>IMAGE("https://englanderline.com/wp-content/uploads/2017/11/Modern-Arm-Chair-A-600x600.jpg")</f>
        <v/>
      </c>
    </row>
    <row r="372">
      <c r="A372" s="1" t="n">
        <v>370</v>
      </c>
      <c r="B372" t="inlineStr">
        <is>
          <t>Pink and Green Cushion</t>
        </is>
      </c>
      <c r="C372" t="inlineStr">
        <is>
          <t>£75.00</t>
        </is>
      </c>
      <c r="D372" t="inlineStr"/>
      <c r="E372" t="inlineStr">
        <is>
          <t>Transform your home’s look with beautiful pink and green velvet cushions. We have these pleasing shades for providing an eye-catching décor.</t>
        </is>
      </c>
      <c r="F372" t="inlineStr">
        <is>
          <t xml:space="preserve">Size: 50 x 40cm
</t>
        </is>
      </c>
      <c r="G372" t="inlineStr">
        <is>
          <t>In-Stock</t>
        </is>
      </c>
      <c r="H372" t="inlineStr">
        <is>
          <t>In stock</t>
        </is>
      </c>
      <c r="I372">
        <f>IMAGE("https://englanderline.com/wp-content/uploads/2020/02/pink-and-green-cushion.png")</f>
        <v/>
      </c>
    </row>
    <row r="373">
      <c r="A373" s="1" t="n">
        <v>371</v>
      </c>
      <c r="B373" t="inlineStr">
        <is>
          <t xml:space="preserve">
Edris Marble Top Half Moon Console Table</t>
        </is>
      </c>
      <c r="C373" t="inlineStr">
        <is>
          <t>£0.00</t>
        </is>
      </c>
      <c r="D373" t="inlineStr"/>
      <c r="E373" t="inlineStr">
        <is>
          <t xml:space="preserve">The solid marble surface of our </t>
        </is>
      </c>
      <c r="F373" t="inlineStr">
        <is>
          <t xml:space="preserve">Dimensions: Width 145 cm, Depth 56 cm, Height 78 cm
Product Type: Antique Console Table
Product Code: EL2215
Material: Natural Solid Wood Kiln Dried, Brass Inlay, Natural Marble.
Carving: Full handade carving
Polishing: Full handmade polishing, polishing options are available.
Color: Brass
Delivery Time: 12-14 Weeks
</t>
        </is>
      </c>
      <c r="G373" t="inlineStr">
        <is>
          <t>In-Stock</t>
        </is>
      </c>
      <c r="H373" t="inlineStr">
        <is>
          <t>MADE TO ORDER</t>
        </is>
      </c>
      <c r="I373">
        <f>IMAGE("https://englanderline.com/wp-content/uploads/2017/11/Edris-Marble-Top-Half-Moon-Console-Table-A-600x600.jpg")</f>
        <v/>
      </c>
    </row>
    <row r="374">
      <c r="A374" s="1" t="n">
        <v>372</v>
      </c>
      <c r="B374" t="inlineStr">
        <is>
          <t xml:space="preserve">
Edna Shabby Chic Console Table with Wooden Hand Carved Detailed</t>
        </is>
      </c>
      <c r="C374" t="inlineStr">
        <is>
          <t>£0.00</t>
        </is>
      </c>
      <c r="D374" t="inlineStr"/>
      <c r="E374" t="inlineStr">
        <is>
          <t xml:space="preserve">We show this version of our </t>
        </is>
      </c>
      <c r="F374" t="inlineStr">
        <is>
          <t xml:space="preserve">Dimensions: Width 93 cm, Depth 57 cm, Height 93 cm
Product Type: Edna Console Table
Product Code: EL2213
Material: Natural Solid Wood Kiln Dried, Natural Veneer Inlay.
Carving: Full handmade carving
Polishing: Full handmade polishing, polishing options are available.
Delivery Time: 12-14 Weeks
</t>
        </is>
      </c>
      <c r="G374" t="inlineStr">
        <is>
          <t>In-Stock</t>
        </is>
      </c>
      <c r="H374" t="inlineStr">
        <is>
          <t>MADE TO ORDER</t>
        </is>
      </c>
      <c r="I374">
        <f>IMAGE("https://englanderline.com/wp-content/uploads/2017/11/Edna-Shabby-Chic-Console-Table-with-Wooden-Hand-Carved-Detailed-Front-D-600x600.jpg")</f>
        <v/>
      </c>
    </row>
    <row r="375">
      <c r="A375" s="1" t="n">
        <v>373</v>
      </c>
      <c r="B375" t="inlineStr">
        <is>
          <t xml:space="preserve">
Antique Console Table Hand Carved Detailed</t>
        </is>
      </c>
      <c r="C375" t="inlineStr">
        <is>
          <t>£0.00</t>
        </is>
      </c>
      <c r="D375" t="inlineStr"/>
      <c r="E375" t="inlineStr">
        <is>
          <t xml:space="preserve">The visual focal point of our </t>
        </is>
      </c>
      <c r="F375" t="inlineStr">
        <is>
          <t xml:space="preserve">Dimensions: Width 120 cm, Depth 47 cm, Height 91 cm
Product Type: Antique Console Table
Product Code: EL2205
Material: Natural Solid Wood Kiln Dried, Natural Veneer Inlay.
Carving: Full handmade carving
Polishing: Full handmade polishing, polishing options are available.
Color: Bronze
Delivery Time: 12-14 Weeks
</t>
        </is>
      </c>
      <c r="G375" t="inlineStr">
        <is>
          <t>In-Stock</t>
        </is>
      </c>
      <c r="H375" t="inlineStr">
        <is>
          <t>MADE TO ORDER</t>
        </is>
      </c>
      <c r="I375">
        <f>IMAGE("https://englanderline.com/wp-content/uploads/2017/11/Antique-Console-Table-Hand-Carved-Detailed-A-600x600.jpg")</f>
        <v/>
      </c>
    </row>
    <row r="376">
      <c r="A376" s="1" t="n">
        <v>374</v>
      </c>
      <c r="B376" t="inlineStr">
        <is>
          <t xml:space="preserve">
Azure Upholstered with Wooden Frame Armchair</t>
        </is>
      </c>
      <c r="C376" t="inlineStr">
        <is>
          <t>£1,045.00</t>
        </is>
      </c>
      <c r="D376" t="inlineStr">
        <is>
          <t>Comfortable Armchairs, Contemporary Armchair uk, Contemporary Living Room Chairs, Modern Settee, Off white Armchair, Upholstered Armchair</t>
        </is>
      </c>
      <c r="E376" t="inlineStr">
        <is>
          <t>Willing to equip your space with stylishness and elegance, this piece would look great as it is practical and chic as it looks to suit many décors. Its deeply button-tufted backrest guarantee both beauty and comfort you look for. With a curved back and tub style design coupled with foam and fibre-filled seat and back cushions, Azure Tub Armchair will look great either bedroom or hallway.</t>
        </is>
      </c>
      <c r="F376" t="inlineStr">
        <is>
          <t xml:space="preserve">Dimensions: Width 72 cm, Depth 74 cm, Height 80 cm
Product Type: Azure Tub Arm Chair
Product Code: EL0208
Material: Natural Solid Wood Kiln Dried, Fabric.
Carving: Full hand carving
Polishing: Full handmade polishing, polishing options are available.
Upholstery: Full handmade upholstered in calico as displayed, Fabric Options are available (in customize product section).
Color: Black
Delivery Time: 12-14 Weeks
None: Fabric Color
</t>
        </is>
      </c>
      <c r="G376" t="inlineStr">
        <is>
          <t>In-Stock</t>
        </is>
      </c>
      <c r="H376" t="inlineStr">
        <is>
          <t>MADE TO ORDER</t>
        </is>
      </c>
      <c r="I376">
        <f>IMAGE("https://englanderline.com/wp-content/uploads/2018/06/Azure-Upholstered-with-Wooden-Frame-Armchair-A-600x600.jpg")</f>
        <v/>
      </c>
    </row>
    <row r="377">
      <c r="A377" s="1" t="n">
        <v>375</v>
      </c>
      <c r="B377" t="inlineStr">
        <is>
          <t xml:space="preserve">
Stokholm Modern Armless Sofa</t>
        </is>
      </c>
      <c r="C377" t="inlineStr">
        <is>
          <t>£2,290.00 - £3,435.00</t>
        </is>
      </c>
      <c r="D377" t="inlineStr">
        <is>
          <t>Brown Dining Tables, contemporary dining table, Round Dining Tables, wooden dining table</t>
        </is>
      </c>
      <c r="E377" t="inlineStr"/>
      <c r="F377" t="inlineStr">
        <is>
          <t xml:space="preserve">Product Type: Stokholm Modern Armless Sofa
Product Code: EL0014-S
Material: Natural Solid Wood Kiln Dried, Fabric.
Carving: Full handmade carving.
Polishing: Full handmade polishing, polishing options are available.
Color: Beige
Delivery Time: 12-14 Weeks
None: Choose Size
</t>
        </is>
      </c>
      <c r="G377" t="inlineStr">
        <is>
          <t>In-Stock</t>
        </is>
      </c>
      <c r="H377" t="inlineStr">
        <is>
          <t>MADE TO ORDER</t>
        </is>
      </c>
      <c r="I377">
        <f>IMAGE("https://englanderline.com/wp-content/uploads/2022/06/Stokholm-Modern-Armless-Sofa-A-600x600.jpg")</f>
        <v/>
      </c>
    </row>
    <row r="378">
      <c r="A378" s="1" t="n">
        <v>376</v>
      </c>
      <c r="B378" t="inlineStr">
        <is>
          <t xml:space="preserve">
Genaro Upholstered Low Back Armchair</t>
        </is>
      </c>
      <c r="C378" t="inlineStr">
        <is>
          <t>£1,260.00</t>
        </is>
      </c>
      <c r="D378" t="inlineStr">
        <is>
          <t>Comfortable Armchairs, Comfy chair, Contemporary Armchair uk, Modern Settee, Off white Armchair, Upholstered Armchair</t>
        </is>
      </c>
      <c r="E378" t="inlineStr">
        <is>
          <t>Stylish and elegant, this piece, like no other, comes in upholstered legs and plinth. The design of this is crafted with tough beechwood frame, which is glued, screwed and dowelled for extra support, and cuts an elegant silhouette. Due to simplicity in design, Genaro would look great in your many parts of your home, ranging from bedroom, lounge or hallway.</t>
        </is>
      </c>
      <c r="F378" t="inlineStr">
        <is>
          <t xml:space="preserve">Dimensions: Width 81 cm, Depth 77 cm, Height 89 cm
Product Type: Genaro Armchair
Product Code: EL0152
Material: Natural Solid Wood Kiln Dried, Fabric.
Carving: Full handmade carving
Polishing: Full handmade polishing, polishing options are available.
Upholstery: Full handmade upholstered in calico as displayed, Fabric Options are available (in customize product section).
Color: Off White
Delivery Time: 12-14 Weeks
</t>
        </is>
      </c>
      <c r="G378" t="inlineStr">
        <is>
          <t>In-Stock</t>
        </is>
      </c>
      <c r="H378" t="inlineStr">
        <is>
          <t>MADE TO ORDER</t>
        </is>
      </c>
      <c r="I378">
        <f>IMAGE("https://englanderline.com/wp-content/uploads/2018/05/Genaro-Upholstered-Low-Back-Armchair-A-600x600.jpg")</f>
        <v/>
      </c>
    </row>
    <row r="379">
      <c r="A379" s="1" t="n">
        <v>377</v>
      </c>
      <c r="B379" t="inlineStr">
        <is>
          <t xml:space="preserve">
Clwyd Rectangle Metal and Wooden Coffee Table with Veneer Inlay</t>
        </is>
      </c>
      <c r="C379" t="inlineStr">
        <is>
          <t>£1,840.00</t>
        </is>
      </c>
      <c r="D379" t="inlineStr">
        <is>
          <t>contemporary coffee table, luxury living room furniture, modern marble coffee table, Wooden Coffee Table</t>
        </is>
      </c>
      <c r="E379" t="inlineStr">
        <is>
          <t>Crisp lines, natural wood grain patterns and a modern industrial feel come together to create this gold metal and wooden coffee table with veneer inlay. The solid wood frame is built to last, as are all our products, while the high quality design easily blends in with contemporary or traditional spaces.</t>
        </is>
      </c>
      <c r="F379" t="inlineStr">
        <is>
          <t xml:space="preserve">Dimensions: Width 110 cm, Depth 55 cm, Height 45 cm
Product Type: Clwyd Rectangle Metal and Wooden Coffee Table with Veneer Inlay
Product Code: EL0016-CT
Material: Natural Solid Wood Kiln Dried, Natural Veneer Inlay, Metal.
Carving: Full handmade carving
Polishing: Full handmade polishing, polishing options are available.
Color: Brown
Delivery Time: 12-14 Weeks
</t>
        </is>
      </c>
      <c r="G379" t="inlineStr">
        <is>
          <t>In-Stock</t>
        </is>
      </c>
      <c r="H379" t="inlineStr">
        <is>
          <t>MADE TO ORDER</t>
        </is>
      </c>
      <c r="I379">
        <f>IMAGE("https://englanderline.com/wp-content/uploads/2022/05/Clwyd-Rectangle-Metal-and-Wooden-Coffee-Table-with-Veneer-Inlay-A-600x600.jpg")</f>
        <v/>
      </c>
    </row>
    <row r="380">
      <c r="A380" s="1" t="n">
        <v>378</v>
      </c>
      <c r="B380" t="inlineStr">
        <is>
          <t xml:space="preserve">
Aberdeenshire Circle Wooden Coffee Table with Veneer Inlay</t>
        </is>
      </c>
      <c r="C380" t="inlineStr">
        <is>
          <t>£1,495.00</t>
        </is>
      </c>
      <c r="D380" t="inlineStr">
        <is>
          <t>contemporary coffee table, luxury living room furniture, modern marble coffee table, Wooden Coffee Table</t>
        </is>
      </c>
      <c r="E380" t="inlineStr">
        <is>
          <t>Give your living room a touch of character with this circle wooden coffee table. The coffee table features an elegant veneer inlay and can be used as extra storage space or as display surface.</t>
        </is>
      </c>
      <c r="F380" t="inlineStr">
        <is>
          <t xml:space="preserve">Dimensions: Width 90 cm, Depth 90 cm, Height 45 cm
Product Type: Aberdeenshire Circle Wooden Coffee Table with Veneer Inlay
Product Code: EL0015-CT
Material: Natural Solid Wood Kiln Dried, Natural Veneer Inlay.
Carving: Full handmade carving
Polishing: Full handmade polishing, polishing options are available.
Delivery Time: 12-14 Weeks
None: Color
</t>
        </is>
      </c>
      <c r="G380" t="inlineStr">
        <is>
          <t>In-Stock</t>
        </is>
      </c>
      <c r="H380" t="inlineStr">
        <is>
          <t>MADE TO ORDER</t>
        </is>
      </c>
      <c r="I380">
        <f>IMAGE("https://englanderline.com/wp-content/uploads/2022/05/Aberdeenshire-Circle-Wooden-Coffee-Table-with-Brown-Veneer-Inlay-B-600x600.jpg")</f>
        <v/>
      </c>
    </row>
    <row r="381">
      <c r="A381" s="1" t="n">
        <v>379</v>
      </c>
      <c r="B381" t="inlineStr">
        <is>
          <t xml:space="preserve">
Huxley Grey Sofa With Silver Legs</t>
        </is>
      </c>
      <c r="C381" t="inlineStr">
        <is>
          <t>£3,800.00</t>
        </is>
      </c>
      <c r="D381" t="inlineStr">
        <is>
          <t>Brown Dining Tables, contemporary dining table, Round Dining Tables, wooden dining table</t>
        </is>
      </c>
      <c r="E381" t="inlineStr"/>
      <c r="F381" t="inlineStr">
        <is>
          <t xml:space="preserve">Dimensions: Width R 200 cm, Depth R 90 cm, Height 70 cm
Product Type: Huxley Grey Sofa With Silver Legs
Product Code: EL0012-S
Material: Natural Solid Wood Kiln Dried, Fabric.
Carving: Full handmade carving.
Polishing: Full handmade polishing, polishing options are available.
Color: Gray
Delivery Time: 12-14 Weeks
</t>
        </is>
      </c>
      <c r="G381" t="inlineStr">
        <is>
          <t>In-Stock</t>
        </is>
      </c>
      <c r="H381" t="inlineStr">
        <is>
          <t>MADE TO ORDER</t>
        </is>
      </c>
      <c r="I381">
        <f>IMAGE("https://englanderline.com/wp-content/uploads/2022/06/Huxley-Grey-Sofa-With-Silver-Legs-A-600x600.jpg")</f>
        <v/>
      </c>
    </row>
    <row r="382">
      <c r="A382" s="1" t="n">
        <v>380</v>
      </c>
      <c r="B382" t="inlineStr">
        <is>
          <t xml:space="preserve">
Falkirk Wooden Coffee Table with Veneer Inlay</t>
        </is>
      </c>
      <c r="C382" t="inlineStr">
        <is>
          <t>£1,495.00</t>
        </is>
      </c>
      <c r="D382" t="inlineStr">
        <is>
          <t>contemporary coffee table, luxury living room furniture, modern marble coffee table, Wooden Coffee Table</t>
        </is>
      </c>
      <c r="E382" t="inlineStr">
        <is>
          <t>The one in this range of rectangular wooden coffee table with veneer inlay a perfect selection for your home. You can store lots of your things on the shelf like magazines, books and etc. The surface of this coffee table is smooth so that it’s easy to clean and maintain. Besides, the modern style of this coffee table will be great decoration for your living room.</t>
        </is>
      </c>
      <c r="F382" t="inlineStr">
        <is>
          <t xml:space="preserve">Dimensions: Width 110 cm, Depth 55 cm, Height 45 cm
Product Type: Falkirk Wooden Coffee Table with Veneer Inlay
Product Code: EL0014-CT
Material: Natural Solid Wood Kiln Dried, Natural Veneer Inlay.
Carving: Full handmade carving
Polishing: Full handmade polishing, polishing options are available.
Delivery Time: 12-14 Weeks
None: Color
</t>
        </is>
      </c>
      <c r="G382" t="inlineStr">
        <is>
          <t>In-Stock</t>
        </is>
      </c>
      <c r="H382" t="inlineStr">
        <is>
          <t>MADE TO ORDER</t>
        </is>
      </c>
      <c r="I382">
        <f>IMAGE("https://englanderline.com/wp-content/uploads/2022/05/Falkirk-Wooden-Coffee-Table-with-Brown-Veneer-Inlay-C-600x600.jpg")</f>
        <v/>
      </c>
    </row>
    <row r="383">
      <c r="A383" s="1" t="n">
        <v>381</v>
      </c>
      <c r="B383" t="inlineStr">
        <is>
          <t xml:space="preserve">
Amaris Velvet Purple Striped Sofa</t>
        </is>
      </c>
      <c r="C383" t="inlineStr">
        <is>
          <t>£2,625.00 - £3,935.00</t>
        </is>
      </c>
      <c r="D383" t="inlineStr">
        <is>
          <t>Brown Dining Tables, contemporary dining table, Round Dining Tables, wooden dining table</t>
        </is>
      </c>
      <c r="E383" t="inlineStr"/>
      <c r="F383" t="inlineStr">
        <is>
          <t xml:space="preserve">Product Type: Amaris Velvet Purple Striped Sofa
Product Code: EL0011-S
Material: Natural Solid Wood Kiln Dried, Fabric.
Carving: Full handmade carving.
Polishing: Full handmade polishing, polishing options are available.
Color: Purple
Delivery Time: 12-14 Weeks
None: Choose Size
</t>
        </is>
      </c>
      <c r="G383" t="inlineStr">
        <is>
          <t>In-Stock</t>
        </is>
      </c>
      <c r="H383" t="inlineStr">
        <is>
          <t>MADE TO ORDER</t>
        </is>
      </c>
      <c r="I383">
        <f>IMAGE("https://englanderline.com/wp-content/uploads/2022/06/Amaris-Velvet-Purple-Striped-Sofa-A-600x600.jpg")</f>
        <v/>
      </c>
    </row>
    <row r="384">
      <c r="A384" s="1" t="n">
        <v>382</v>
      </c>
      <c r="B384" t="inlineStr">
        <is>
          <t xml:space="preserve">
Stirling Stainless Steel and Wooden Coffee Table</t>
        </is>
      </c>
      <c r="C384" t="inlineStr">
        <is>
          <t>£840.00</t>
        </is>
      </c>
      <c r="D384" t="inlineStr">
        <is>
          <t>contemporary coffee table, luxury living room furniture, modern marble coffee table, Wooden Coffee Table</t>
        </is>
      </c>
      <c r="E384" t="inlineStr">
        <is>
          <t>This sleek and minimalist coffee table is crafted from solid wood for a clean-lined finish, enhanced by sculpted stainless steel legs. It provides a perfect surface for placing candles or magazines, as well as holding drinks for guests.</t>
        </is>
      </c>
      <c r="F384" t="inlineStr">
        <is>
          <t xml:space="preserve">Dimensions: Width 110 cm, Depth 55 cm, Height 50 cm
Product Type: Stirling Stainless Steel and Wooden Coffee Table
Product Code: EL0013-CT
Material: Natural Solid Wood Kiln Dried, Natural Veneer Inlay, Stainless Steel.
Carving: Full handmade carving
Polishing: Full handmade polishing, polishing options are available.
Color: Brown
Delivery Time: 12-14 Weeks
</t>
        </is>
      </c>
      <c r="G384" t="inlineStr">
        <is>
          <t>In-Stock</t>
        </is>
      </c>
      <c r="H384" t="inlineStr">
        <is>
          <t>MADE TO ORDER</t>
        </is>
      </c>
      <c r="I384">
        <f>IMAGE("https://englanderline.com/wp-content/uploads/2022/05/Stirling-Stainless-Steel-and-Wooden-Coffee-Table-A-600x600.jpg")</f>
        <v/>
      </c>
    </row>
    <row r="385">
      <c r="A385" s="1" t="n">
        <v>383</v>
      </c>
      <c r="B385" t="inlineStr">
        <is>
          <t xml:space="preserve">
Yorkshire Black Wooden Coffee Table</t>
        </is>
      </c>
      <c r="C385" t="inlineStr">
        <is>
          <t>£785.00</t>
        </is>
      </c>
      <c r="D385" t="inlineStr">
        <is>
          <t>contemporary coffee table, luxury living room furniture, modern marble coffee table, Wooden Coffee Table</t>
        </is>
      </c>
      <c r="E385" t="inlineStr">
        <is>
          <t>Our black square coffee table has a contemporary design to fit into any home, with a versatile and timeless appeal. Made from wood, this coffee table will be a great addition to your living room and complement the furniture you have inside.</t>
        </is>
      </c>
      <c r="F385" t="inlineStr">
        <is>
          <t xml:space="preserve">Dimensions: Width 95 cm, Depth 95 cm, Height 45 cm
Product Type: Yorkshire Black Wooden Coffee Table
Product Code: EL0012-CT
Material: Natural Solid Wood Kiln Dried, Natural Veneer Inlay.
Carving: Full handmade carving
Polishing: Full handmade polishing, polishing options are available.
Color: Black
Delivery Time: 12-14 Weeks
</t>
        </is>
      </c>
      <c r="G385" t="inlineStr">
        <is>
          <t>In-Stock</t>
        </is>
      </c>
      <c r="H385" t="inlineStr">
        <is>
          <t>MADE TO ORDER</t>
        </is>
      </c>
      <c r="I385">
        <f>IMAGE("https://englanderline.com/wp-content/uploads/2022/05/Yorkshire-Black-Wooden-Coffee-Table-B-600x600.jpg")</f>
        <v/>
      </c>
    </row>
    <row r="386">
      <c r="A386" s="1" t="n">
        <v>384</v>
      </c>
      <c r="B386" t="inlineStr">
        <is>
          <t xml:space="preserve">
Newcastle Console Table</t>
        </is>
      </c>
      <c r="C386" t="inlineStr">
        <is>
          <t>£1,660.00</t>
        </is>
      </c>
      <c r="D386" t="inlineStr">
        <is>
          <t>brown console table, Cream Console Table, Curved Console Table, Oak Console Table, wooden console table</t>
        </is>
      </c>
      <c r="E386" t="inlineStr">
        <is>
          <t>Make a tasteful statement in your space with Newcastle Console Table. Crafted from beach wood and oak veneer inlay, one drawer features ample storage room to keep essentials handy.</t>
        </is>
      </c>
      <c r="F386" t="inlineStr">
        <is>
          <t xml:space="preserve">Dimensions: Width 115 cm, Depth 40 cm, Height 85 cm
Product Type: Newcastle Console Table
Product Code: EL0022-CsT
Material: Natural Solid Wood Kiln Dried, Natural Veneer Inlay.
Carving: Full handmade carving
Polishing: Full handmade polishing, polishing options are available.
Color: Beige
Delivery Time: 12-14 Weeks
</t>
        </is>
      </c>
      <c r="G386" t="inlineStr">
        <is>
          <t>In-Stock</t>
        </is>
      </c>
      <c r="H386" t="inlineStr">
        <is>
          <t>MADE TO ORDER</t>
        </is>
      </c>
      <c r="I386">
        <f>IMAGE("https://englanderline.com/wp-content/uploads/2022/11/Newcastle-Console-Table-A-600x600.jpg")</f>
        <v/>
      </c>
    </row>
    <row r="387">
      <c r="A387" s="1" t="n">
        <v>385</v>
      </c>
      <c r="B387" t="inlineStr">
        <is>
          <t xml:space="preserve">
Cambria Dark Blue Button Tufted Sofa</t>
        </is>
      </c>
      <c r="C387" t="inlineStr">
        <is>
          <t>£2,625.00 - £3,935.00</t>
        </is>
      </c>
      <c r="D387" t="inlineStr">
        <is>
          <t>Brown Dining Tables, contemporary dining table, Round Dining Tables, wooden dining table</t>
        </is>
      </c>
      <c r="E387" t="inlineStr"/>
      <c r="F387" t="inlineStr">
        <is>
          <t xml:space="preserve">Product Type: Cambria Dark Blue Button Tufted Sofa
Product Code: EL0010-S
Material: Natural Solid Wood Kiln Dried, Fabric.
Carving: Full handmade carving.
Polishing: Full handmade polishing, polishing options are available.
Color: Blue
Delivery Time: 12-14 Weeks
None: Choose Size
</t>
        </is>
      </c>
      <c r="G387" t="inlineStr">
        <is>
          <t>In-Stock</t>
        </is>
      </c>
      <c r="H387" t="inlineStr">
        <is>
          <t>MADE TO ORDER</t>
        </is>
      </c>
      <c r="I387">
        <f>IMAGE("https://englanderline.com/wp-content/uploads/2022/06/Cambria-Dark-Blue-Button-Tufted-Sofa-A-600x600.jpg")</f>
        <v/>
      </c>
    </row>
    <row r="388">
      <c r="A388" s="1" t="n">
        <v>386</v>
      </c>
      <c r="B388" t="inlineStr">
        <is>
          <t xml:space="preserve">
Pharo Upholstered Armchair</t>
        </is>
      </c>
      <c r="C388" t="inlineStr">
        <is>
          <t>£1,510.00</t>
        </is>
      </c>
      <c r="D388" t="inlineStr">
        <is>
          <t>Comfortable Armchairs, Comfy chair, Contemporary Armchair uk, Contemporary Living Room Chairs, Off white Armchair, Upholstered Armchair</t>
        </is>
      </c>
      <c r="E388" t="inlineStr">
        <is>
          <t>Inspired by the pharos in the old Egyptian civilization, Pharo armchair is perfectly upholstered and designed to bring a sense of royalty and elegance to your space. Its quality foam cushion – made up for different densities- offer a splendid foundation and then a maximum comfort.</t>
        </is>
      </c>
      <c r="F388" t="inlineStr">
        <is>
          <t xml:space="preserve">Dimensions: Width 80 cm, Depth 93 cm, Height 90 cm
Product Type: Pharo Armchair
Product Code: EL0155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388" t="inlineStr">
        <is>
          <t>In-Stock</t>
        </is>
      </c>
      <c r="H388" t="inlineStr">
        <is>
          <t>MADE TO ORDER</t>
        </is>
      </c>
      <c r="I388">
        <f>IMAGE("https://englanderline.com/wp-content/uploads/2018/05/Pharo-Upholstered-Armchair-A-600x600.jpg")</f>
        <v/>
      </c>
    </row>
    <row r="389">
      <c r="A389" s="1" t="n">
        <v>387</v>
      </c>
      <c r="B389" t="inlineStr">
        <is>
          <t xml:space="preserve">
Capri Upholstered Square Winged Armchair</t>
        </is>
      </c>
      <c r="C389" t="inlineStr">
        <is>
          <t>£625.00</t>
        </is>
      </c>
      <c r="D389" t="inlineStr">
        <is>
          <t>Beige Armchair, Comfortable Armchairs, Contemporary Armchair uk, Contemporary Living Room Chairs, Modern Armchairs uk, Stylish Armchairs, Upholstered Armchair</t>
        </is>
      </c>
      <c r="E389" t="inlineStr">
        <is>
          <t>opt for an impressive retro-aesthetic chair, Capri armchair is designed to look sumptuous and elegant in your interior space. Capri’s boxy finish and stitched back cushion make it eye-catchy in any room it occupies with its unique design.</t>
        </is>
      </c>
      <c r="F389" t="inlineStr">
        <is>
          <t xml:space="preserve">Dimensions: Width 60 cm, Depth 50 cm, Height 70 cm
Product Type: Capri Armchair
Product Code: EL0209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389" t="inlineStr">
        <is>
          <t>In-Stock</t>
        </is>
      </c>
      <c r="H389" t="inlineStr">
        <is>
          <t>MADE TO ORDER</t>
        </is>
      </c>
      <c r="I389">
        <f>IMAGE("https://englanderline.com/wp-content/uploads/2017/11/Capri-Upholstered-Square-Winged-Armchair-A-600x600.jpg")</f>
        <v/>
      </c>
    </row>
    <row r="390">
      <c r="A390" s="1" t="n">
        <v>388</v>
      </c>
      <c r="B390" t="inlineStr">
        <is>
          <t xml:space="preserve">
Zimmer Armchair</t>
        </is>
      </c>
      <c r="C390" t="inlineStr">
        <is>
          <t>£825.00</t>
        </is>
      </c>
      <c r="D390" t="inlineStr">
        <is>
          <t>Blue Velvet Armchair, Comfortable Armchairs, Comfy chair, Contemporary Armchair uk, Contemporary Living Room Chairs, Stylish Armchairs, Upholstered Armchair</t>
        </is>
      </c>
      <c r="E390" t="inlineStr">
        <is>
          <t>Style your living room or hallway with Zimmer armchair. With its stunningly unique design, Zimmer armchair adds a sense of elegance to your living space. Its curved low backrest supported with a quality foam foundation guarantees good seating.</t>
        </is>
      </c>
      <c r="F390" t="inlineStr">
        <is>
          <t xml:space="preserve">Dimensions: Width 75 cm, Depth 75 cm, Height 80 cm
Product Type: Zimmer Armchair
Product Code: EL6119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390" t="inlineStr">
        <is>
          <t>In-Stock</t>
        </is>
      </c>
      <c r="H390" t="inlineStr">
        <is>
          <t>MADE TO ORDER</t>
        </is>
      </c>
      <c r="I390">
        <f>IMAGE("https://englanderline.com/wp-content/uploads/2019/07/Zimmer-Armchair-A-600x600.jpg")</f>
        <v/>
      </c>
    </row>
    <row r="391">
      <c r="A391" s="1" t="n">
        <v>389</v>
      </c>
      <c r="B391" t="inlineStr">
        <is>
          <t xml:space="preserve">
Arch Gold Marble Top Console Table</t>
        </is>
      </c>
      <c r="C391" t="inlineStr">
        <is>
          <t>£780.00</t>
        </is>
      </c>
      <c r="D391" t="inlineStr">
        <is>
          <t>contemporary console table uk, designer console tables uk, gold console table, marble top console table</t>
        </is>
      </c>
      <c r="E391" t="inlineStr">
        <is>
          <t>Add a touch of uniqueness to your interior space with the exquisite design and curves of Arch console table. It has an attractive marble top supported with gold legs; the body of the table is designed as an appealing arch that will fit with various décors.</t>
        </is>
      </c>
      <c r="F391" t="inlineStr">
        <is>
          <t xml:space="preserve">Dimensions: Width 140 cm, Depth 40 cm, Height 92 cm
Product Type: Arch Console Table
Product Code: EL6092
Material: Natural Solid Wood Kiln Dried, Natural Veneer Inlay, Natural Marble.
Carving: Full handmade carving
Polishing: Full handmade polishing, polishing options are available.
Color: Gold
Delivery Time: 7 – 10 Days
</t>
        </is>
      </c>
      <c r="G391" t="inlineStr">
        <is>
          <t>In-Stock</t>
        </is>
      </c>
      <c r="H391" t="inlineStr">
        <is>
          <t>1 in stock</t>
        </is>
      </c>
      <c r="I391">
        <f>IMAGE("https://englanderline.com/wp-content/uploads/2019/07/Arch-Gold-Marble-Top-Console-Table-A-600x600.jpg")</f>
        <v/>
      </c>
    </row>
    <row r="392">
      <c r="A392" s="1" t="n">
        <v>390</v>
      </c>
      <c r="B392" t="inlineStr">
        <is>
          <t xml:space="preserve">
Orka Blue Fabric 3 Piece Corner Sofa</t>
        </is>
      </c>
      <c r="C392" t="inlineStr">
        <is>
          <t>£5,220.00</t>
        </is>
      </c>
      <c r="D392" t="inlineStr">
        <is>
          <t>Brown Dining Tables, contemporary dining table, Round Dining Tables, wooden dining table</t>
        </is>
      </c>
      <c r="E392" t="inlineStr"/>
      <c r="F392" t="inlineStr">
        <is>
          <t xml:space="preserve">Dimensions: Width A 180 cm, Depth A 110 cm, Height 65 cm
Product Type: Orka Blue Fabric 3 Piece Corner Sofa
Product Code: EL0009-S
Material: Natural Solid Wood Kiln Dried, Fabric.
Carving: Full handmade carving.
Polishing: Full handmade polishing, polishing options are available.
Color: Blue
Delivery Time: 12-14 Weeks
</t>
        </is>
      </c>
      <c r="G392" t="inlineStr">
        <is>
          <t>In-Stock</t>
        </is>
      </c>
      <c r="H392" t="inlineStr">
        <is>
          <t>MADE TO ORDER</t>
        </is>
      </c>
      <c r="I392">
        <f>IMAGE("https://englanderline.com/wp-content/uploads/2022/06/Orka-Blue-Fabric-3-Piece-Corner-Sofa-A-600x600.jpg")</f>
        <v/>
      </c>
    </row>
    <row r="393">
      <c r="A393" s="1" t="n">
        <v>391</v>
      </c>
      <c r="B393" t="inlineStr">
        <is>
          <t xml:space="preserve">
Celina Wood with Marble Brass Console Table</t>
        </is>
      </c>
      <c r="C393" t="inlineStr">
        <is>
          <t>£2,250.00</t>
        </is>
      </c>
      <c r="D393" t="inlineStr">
        <is>
          <t>black contemporary console table, contemporary console table uk, designer console tables uk, marble top console table, wooden console table</t>
        </is>
      </c>
      <c r="E393" t="inlineStr">
        <is>
          <t>Add a touch of uniqueness to your interior space with the exquisite design and curves of Celina wood with marble and brass console table. It has an attractive marble top supported with wood stand.</t>
        </is>
      </c>
      <c r="F393" t="inlineStr">
        <is>
          <t xml:space="preserve">Dimensions: Width 140 cm, Depth 40 cm, Height 90 cm
Product Type: Celina Console Table
Product Code: EL7113
Material: Natural Solid Wood Kiln Dried, Brass Inlay, Natural Marble.
Carving: Full handmade carving
Polishing: Full handmade polishing, polishing options are available.
Color: Brass
Delivery Time: 7 – 10 Days
</t>
        </is>
      </c>
      <c r="G393" t="inlineStr">
        <is>
          <t>In-Stock</t>
        </is>
      </c>
      <c r="H393" t="inlineStr">
        <is>
          <t>MADE TO ORDER</t>
        </is>
      </c>
      <c r="I393">
        <f>IMAGE("https://englanderline.com/wp-content/uploads/2020/07/Celina-Wood-with-Marble-Brass-Console-Table-A-600x600.jpg")</f>
        <v/>
      </c>
    </row>
    <row r="394">
      <c r="A394" s="1" t="n">
        <v>392</v>
      </c>
      <c r="B394" t="inlineStr">
        <is>
          <t xml:space="preserve">
Lothian Brown Veneer Inlay Wooden and Brass Legs Coffee Table</t>
        </is>
      </c>
      <c r="C394" t="inlineStr">
        <is>
          <t>£1,070.00</t>
        </is>
      </c>
      <c r="D394" t="inlineStr">
        <is>
          <t>contemporary coffee table, luxury living room furniture, modern marble coffee table, Wooden Coffee Table</t>
        </is>
      </c>
      <c r="E394" t="inlineStr">
        <is>
          <t>The brown veneer inlay wooden and brass legs coffee table is an essential piece for any living room. This table features a stunning wood veneer inlay that gives it an elegant look. The top surface is large enough for serving dinner and drinks. It also has small shelves on each side, which makes the table perfect for storing magazines or remote controls.</t>
        </is>
      </c>
      <c r="F394" t="inlineStr">
        <is>
          <t xml:space="preserve">Dimensions: Width 95 cm, Depth 95 cm, Height 50 cm
Product Type: Lothian Brown Veneer Inlay Wooden and Brass Legs Coffee Table
Product Code: EL0011-CT
Material: Natural Solid Wood Kiln Dried, Natural Veneer Inlay, Metal, Glass.
Carving: Full handmade carving
Polishing: Full handmade polishing, polishing options are available.
Color: Brass
Delivery Time: 12-14 Weeks
</t>
        </is>
      </c>
      <c r="G394" t="inlineStr">
        <is>
          <t>In-Stock</t>
        </is>
      </c>
      <c r="H394" t="inlineStr">
        <is>
          <t>MADE TO ORDER</t>
        </is>
      </c>
      <c r="I394">
        <f>IMAGE("https://englanderline.com/wp-content/uploads/2022/05/Lothian-Brown-Veneer-Inlay-Wooden-and-Brass-Legs-Coffee-Table-A-600x600.jpg")</f>
        <v/>
      </c>
    </row>
    <row r="395">
      <c r="A395" s="1" t="n">
        <v>393</v>
      </c>
      <c r="B395" t="inlineStr">
        <is>
          <t xml:space="preserve">
Ziggy Upholstered Stripe Armchair</t>
        </is>
      </c>
      <c r="C395" t="inlineStr">
        <is>
          <t>£935.00</t>
        </is>
      </c>
      <c r="D395" t="inlineStr">
        <is>
          <t>Blue Velvet Armchair, Comfortable Armchairs, Contemporary Armchair uk, Contemporary Living Room Chairs, luxury living room furniture, Modern Armchairs uk, Upholstered Armchair</t>
        </is>
      </c>
      <c r="E395" t="inlineStr">
        <is>
          <t>Ziggy Armchair brings a sense of modern stylishness to your living space with its stunningly unique design. Its smooth lines supported by a tactile fabric cushion guarantee to provide maximum comfort. Being comfortable and beautiful in equal measure makes this chair suitable for any decor.</t>
        </is>
      </c>
      <c r="F395" t="inlineStr">
        <is>
          <t xml:space="preserve">Dimensions: Width 70 cm, Depth 75 cm, Height 90 cm
Product Type: ziggy Armchair
Product Code: EL2823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395" t="inlineStr">
        <is>
          <t>In-Stock</t>
        </is>
      </c>
      <c r="H395" t="inlineStr">
        <is>
          <t>MADE TO ORDER</t>
        </is>
      </c>
      <c r="I395">
        <f>IMAGE("https://englanderline.com/wp-content/uploads/2019/07/Ziggy-Upholstered-Stripe-Armchair-A-600x600.jpg")</f>
        <v/>
      </c>
    </row>
    <row r="396">
      <c r="A396" s="1" t="n">
        <v>394</v>
      </c>
      <c r="B396" t="inlineStr">
        <is>
          <t xml:space="preserve">
Banffshire Brown Veneer Inlay Wooden and Brass Coffee Table</t>
        </is>
      </c>
      <c r="C396" t="inlineStr">
        <is>
          <t>£1,015.00</t>
        </is>
      </c>
      <c r="D396" t="inlineStr">
        <is>
          <t>contemporary coffee table, luxury living room furniture, modern marble coffee table, Wooden Coffee Table</t>
        </is>
      </c>
      <c r="E396" t="inlineStr">
        <is>
          <t>Add class to your living room with the brown veneer inlay wooden and brass coffee table. It features an elegant design, supported by a sturdy wooden frame and a durable brass finish. This stylish table is sure to add a touch of class and elegance to your home decor.</t>
        </is>
      </c>
      <c r="F396" t="inlineStr">
        <is>
          <t xml:space="preserve">Dimensions: Width 95 cm, Depth 95 cm, Height 45 cm
Product Type: Banffshire Brown Veneer Inlay Wooden and Brass Coffee Table
Product Code: EL0010-CT
Material: Natural Solid Wood Kiln Dried, Natural Veneer Inlay, Metal.
Carving: Full handmade carving
Polishing: Full handmade polishing, polishing options are available.
Color: Brass
Delivery Time: 12-14 Weeks
</t>
        </is>
      </c>
      <c r="G396" t="inlineStr">
        <is>
          <t>In-Stock</t>
        </is>
      </c>
      <c r="H396" t="inlineStr">
        <is>
          <t>MADE TO ORDER</t>
        </is>
      </c>
      <c r="I396">
        <f>IMAGE("https://englanderline.com/wp-content/uploads/2022/05/Banffshire-Brown-Veneer-Inlay-Wooden-and-Brass-Coffee-Table-B-600x600.jpg")</f>
        <v/>
      </c>
    </row>
    <row r="397">
      <c r="A397" s="1" t="n">
        <v>395</v>
      </c>
      <c r="B397" t="inlineStr">
        <is>
          <t xml:space="preserve">
Dorel Modern Grey Velvet Sofa</t>
        </is>
      </c>
      <c r="C397" t="inlineStr">
        <is>
          <t>£1,955.00 - £2,940.00</t>
        </is>
      </c>
      <c r="D397" t="inlineStr">
        <is>
          <t>Brown Dining Tables, contemporary dining table, Round Dining Tables, wooden dining table</t>
        </is>
      </c>
      <c r="E397" t="inlineStr"/>
      <c r="F397" t="inlineStr">
        <is>
          <t xml:space="preserve">Product Type: Dorel Modern Grey Velvet Sofa
Product Code: EL0006-S
Material: Natural Solid Wood Kiln Dried, Fabric.
Carving: Full handmade carving.
Polishing: Full handmade polishing, polishing options are available.
Color: Gray
Delivery Time: 12-14 Weeks
None: Choose Size
</t>
        </is>
      </c>
      <c r="G397" t="inlineStr">
        <is>
          <t>In-Stock</t>
        </is>
      </c>
      <c r="H397" t="inlineStr">
        <is>
          <t>MADE TO ORDER</t>
        </is>
      </c>
      <c r="I397">
        <f>IMAGE("https://englanderline.com/wp-content/uploads/2022/06/Dorel-Modern-Grey-Velvet-Sofa-A-600x600.jpg")</f>
        <v/>
      </c>
    </row>
    <row r="398">
      <c r="A398" s="1" t="n">
        <v>396</v>
      </c>
      <c r="B398" t="inlineStr">
        <is>
          <t xml:space="preserve">
Hampshire Wooden Console Table Dark Brown and Brass</t>
        </is>
      </c>
      <c r="C398" t="inlineStr">
        <is>
          <t>£3,165.00</t>
        </is>
      </c>
      <c r="D398" t="inlineStr">
        <is>
          <t>brown console table, Cream Console Table, Curved Console Table, Oak Console Table, wooden console table</t>
        </is>
      </c>
      <c r="E398" t="inlineStr">
        <is>
          <t>Combining both geometric and organic modern styles, this dark brown console table features a brass. Made with a solid wood frame, this piece adds an air of luxury to your space.</t>
        </is>
      </c>
      <c r="F398" t="inlineStr">
        <is>
          <t xml:space="preserve">Dimensions: Width 140 cm, Depth 40 cm, Height 80 cm
Product Type: Hampshire Wooden Console Table Dark Brown and Brass
Product Code: EL0021-CsT
Material: Natural Solid Wood Kiln Dried, Natural Veneer Inlay, Glass.
Carving: Full handmade carving
Polishing: Full handmade polishing, polishing options are available.
Color: Brass
Delivery Time: 12-14 Weeks
</t>
        </is>
      </c>
      <c r="G398" t="inlineStr">
        <is>
          <t>In-Stock</t>
        </is>
      </c>
      <c r="H398" t="inlineStr">
        <is>
          <t>MADE TO ORDER</t>
        </is>
      </c>
      <c r="I398">
        <f>IMAGE("https://englanderline.com/wp-content/uploads/2022/05/Hampshire-Wooden-Console-Table-Dark-Brown-and-Brass-A-600x600.jpg")</f>
        <v/>
      </c>
    </row>
    <row r="399">
      <c r="A399" s="1" t="n">
        <v>397</v>
      </c>
      <c r="B399" t="inlineStr">
        <is>
          <t xml:space="preserve">
Bishop Bedside Table with Marble Top</t>
        </is>
      </c>
      <c r="C399" t="inlineStr">
        <is>
          <t>£605.00</t>
        </is>
      </c>
      <c r="D399" t="inlineStr">
        <is>
          <t>Bedside Table With Drawer, Cream Bedside Table, Luxury Bedroom Furniture UK, Marble Bedside Tables, Round Bedside Table, Round Bedside Table With Drawer</t>
        </is>
      </c>
      <c r="E399" t="inlineStr">
        <is>
          <t>Willing to add a sense of exquisite flavor to the bedroom, Bishop Bed Side Table is an ideal choice Being finished in beautiful cream color, this piece is designed to bring a stylish aesthetic to your space.</t>
        </is>
      </c>
      <c r="F399" t="inlineStr">
        <is>
          <t xml:space="preserve">Dimensions: Width 45 cm, Depth 45 cm, Height 60 cm
Product Type: Bishop cream white lacquer bedside table with marble top
Product Code: EL6103
Material: Natural Solid Wood Kiln Dried, Natural Veneer Inlay, Natural Marble Stone, Touch Closing Mechanism.
Carving: Full handmade carving
Polishing: Full handmade polishing, polishing options are available.
Delivery Time: 7 – 10 Days
Minimum Order Quantity: 2
</t>
        </is>
      </c>
      <c r="G399" t="inlineStr">
        <is>
          <t>In-Stock</t>
        </is>
      </c>
      <c r="H399" t="inlineStr">
        <is>
          <t>2 in stock</t>
        </is>
      </c>
      <c r="I399">
        <f>IMAGE("https://englanderline.com/wp-content/uploads/2021/03/Bishop-Cream-White-Lacquer-Bedside-Table-with-Marble-Top-A-600x600.jpg")</f>
        <v/>
      </c>
    </row>
    <row r="400">
      <c r="A400" s="1" t="n">
        <v>398</v>
      </c>
      <c r="B400" t="inlineStr">
        <is>
          <t xml:space="preserve">
Zaz Upholstered Wingback Armchair</t>
        </is>
      </c>
      <c r="C400" t="inlineStr">
        <is>
          <t>£450.00</t>
        </is>
      </c>
      <c r="D400" t="inlineStr">
        <is>
          <t>Beige Armchair, Comfortable Armchairs, Contemporary Armchair uk, Contemporary Living Room Chairs, luxury living room furniture, Modern Armchairs uk, Stylish Armchairs, Upholstered Armchair</t>
        </is>
      </c>
      <c r="E400" t="inlineStr">
        <is>
          <t>If your home is fashioned with classism, Zaz Armchair expertly crafted to look great and stylish at your space, ranging from lounge, living room, hallway or bedroom.</t>
        </is>
      </c>
      <c r="F400" t="inlineStr">
        <is>
          <t xml:space="preserve">Dimensions: Width 70 cm, Depth 65 cm, Height 85 cm
Product Type: Zaz Armchair
Product Code: EL6009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400" t="inlineStr">
        <is>
          <t>In-Stock</t>
        </is>
      </c>
      <c r="H400" t="inlineStr">
        <is>
          <t>MADE TO ORDER</t>
        </is>
      </c>
      <c r="I400">
        <f>IMAGE("https://englanderline.com/wp-content/uploads/2019/07/Zaz-Upholstered-Wingback-Armchair-A-600x600.jpg")</f>
        <v/>
      </c>
    </row>
    <row r="401">
      <c r="A401" s="1" t="n">
        <v>399</v>
      </c>
      <c r="B401" t="inlineStr">
        <is>
          <t xml:space="preserve">
Diamond Modern Blue Velvet Corner Sofa</t>
        </is>
      </c>
      <c r="C401" t="inlineStr">
        <is>
          <t>£4,130.00</t>
        </is>
      </c>
      <c r="D401" t="inlineStr">
        <is>
          <t>Brown Dining Tables, contemporary dining table, Round Dining Tables, wooden dining table</t>
        </is>
      </c>
      <c r="E401" t="inlineStr"/>
      <c r="F401" t="inlineStr">
        <is>
          <t xml:space="preserve">Dimensions: Width A 207 cm, Depth A 95 cm, Height 68 cm
Product Type: Diamond Modern Blue Velvet Corner Sofa
Product Code: EL0005-S
Material: Natural Solid Wood Kiln Dried, Fabric.
Carving: Full handmade carving.
Polishing: Full handmade polishing, polishing options are available.
Color: Blue
Delivery Time: 12-14 Weeks
</t>
        </is>
      </c>
      <c r="G401" t="inlineStr">
        <is>
          <t>In-Stock</t>
        </is>
      </c>
      <c r="H401" t="inlineStr">
        <is>
          <t>MADE TO ORDER</t>
        </is>
      </c>
      <c r="I401">
        <f>IMAGE("https://englanderline.com/wp-content/uploads/2022/06/Diamond-Modern-Blue-Velvet-Corner-Sofa-A-600x600.jpg")</f>
        <v/>
      </c>
    </row>
    <row r="402">
      <c r="A402" s="1" t="n">
        <v>400</v>
      </c>
      <c r="B402" t="inlineStr">
        <is>
          <t xml:space="preserve">
Cheshire Wooden Console Table with Two Drawer and Natural Marble Top</t>
        </is>
      </c>
      <c r="C402" t="inlineStr">
        <is>
          <t>£1,265.00</t>
        </is>
      </c>
      <c r="D402" t="inlineStr">
        <is>
          <t>brown console table, Cream Console Table, Curved Console Table, Oak Console Table, wooden console table</t>
        </is>
      </c>
      <c r="E402" t="inlineStr">
        <is>
          <t>Display your favorite decorative accessories and make your living space both sophisticated and inviting with this wooden console table. Featuring a natural marble top and two drawers, it’s the perfect addition to your entryway or living room.</t>
        </is>
      </c>
      <c r="F402" t="inlineStr">
        <is>
          <t xml:space="preserve">Dimensions: Width 120 cm, Depth 40 cm, Height 80 cm
Product Type: Cheshire Wooden Console Table with Two Drawer and Natural Marble Top
Product Code: EL0020-CsT
Material: Natural Solid Wood Kiln Dried, Natural Veneer Inlay, Natural Marble.
Carving: Full handmade carving
Polishing: Full handmade polishing, polishing options are available.
Color: Brown
Delivery Time: 12-14 Weeks
</t>
        </is>
      </c>
      <c r="G402" t="inlineStr">
        <is>
          <t>In-Stock</t>
        </is>
      </c>
      <c r="H402" t="inlineStr">
        <is>
          <t>MADE TO ORDER</t>
        </is>
      </c>
      <c r="I402">
        <f>IMAGE("https://englanderline.com/wp-content/uploads/2022/05/Cheshire-Wooden-Console-Table-with-Two-Drawer-and-Natural-Marble-Top-A-600x600.jpg")</f>
        <v/>
      </c>
    </row>
    <row r="403">
      <c r="A403" s="1" t="n">
        <v>401</v>
      </c>
      <c r="B403" t="inlineStr">
        <is>
          <t xml:space="preserve">
Tolga Armchair</t>
        </is>
      </c>
      <c r="C403" t="inlineStr">
        <is>
          <t>£1,240.00</t>
        </is>
      </c>
      <c r="D403" t="inlineStr">
        <is>
          <t>Blue Velvet Armchair, Comfortable Armchairs, Contemporary Armchair uk, Contemporary Living Room Chairs, Loveseats, Modern Armchairs uk, Stylish Armchairs, Upholstered Armchair</t>
        </is>
      </c>
      <c r="E403" t="inlineStr">
        <is>
          <t>Elegantly crafted, Tolga armchair is an excellent mixture of both style and comfort. Being crafted from a massive beechwood, this chair is guaranteed to have a premium long-lasting and a stylish look. Its unique design base and swivel cushion create a luxuriously modern look whilst tapping into a retro mood.</t>
        </is>
      </c>
      <c r="F403" t="inlineStr">
        <is>
          <t xml:space="preserve">Dimensions: Width 80 cm, Depth 75 cm, Height 80 cm
Product Type: Tolga Armchair
Product Code: EL6118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403" t="inlineStr">
        <is>
          <t>In-Stock</t>
        </is>
      </c>
      <c r="H403" t="inlineStr">
        <is>
          <t>MADE TO ORDER</t>
        </is>
      </c>
      <c r="I403">
        <f>IMAGE("https://englanderline.com/wp-content/uploads/2019/07/Tolga-Armchair-A-600x600.jpg")</f>
        <v/>
      </c>
    </row>
    <row r="404">
      <c r="A404" s="1" t="n">
        <v>402</v>
      </c>
      <c r="B404" t="inlineStr">
        <is>
          <t xml:space="preserve">
Gwent Brown Veneer Inlay Base Wooden Coffee Table with Glass Top</t>
        </is>
      </c>
      <c r="C404" t="inlineStr">
        <is>
          <t>£990.00</t>
        </is>
      </c>
      <c r="D404" t="inlineStr">
        <is>
          <t>contemporary coffee table, luxury living room furniture, modern marble coffee table, Wooden Coffee Table</t>
        </is>
      </c>
      <c r="E404" t="inlineStr">
        <is>
          <t>This brown veneer inlay base wooden coffee table with glass top is a must have for your home. This perfect coffee table has an impressive style and is made of solid wood for durability. This coffee table is the perfect addition to any living room, lounge or family room that looks great and is a sure conversation piece.</t>
        </is>
      </c>
      <c r="F404" t="inlineStr">
        <is>
          <t xml:space="preserve">Dimensions: Width 95 cm, Depth 95 cm, Height 45 cm
Product Type: Gwent Brown Veneer Inlay Base Wooden Coffee Table with Glass Top
Product Code: EL0009-CT
Material: Natural Solid Wood Kiln Dried, Glass.
Carving: Full handmade carving
Polishing: Full handmade polishing, polishing options are available.
Color: Brown
Delivery Time: 12-14 Weeks
</t>
        </is>
      </c>
      <c r="G404" t="inlineStr">
        <is>
          <t>In-Stock</t>
        </is>
      </c>
      <c r="H404" t="inlineStr">
        <is>
          <t>MADE TO ORDER</t>
        </is>
      </c>
      <c r="I404">
        <f>IMAGE("https://englanderline.com/wp-content/uploads/2022/05/Gwent-Brown-Veneer-Inlay-Base-Wooden-Coffee-Table-with-Glass-Top-A-600x600.jpg")</f>
        <v/>
      </c>
    </row>
    <row r="405">
      <c r="A405" s="1" t="n">
        <v>403</v>
      </c>
      <c r="B405" t="inlineStr">
        <is>
          <t xml:space="preserve">
Kinross Curved Base Wooden Coffee Table with Glass Top</t>
        </is>
      </c>
      <c r="C405" t="inlineStr">
        <is>
          <t>£920.00</t>
        </is>
      </c>
      <c r="D405" t="inlineStr">
        <is>
          <t>contemporary coffee table, luxury living room furniture, modern marble coffee table, Wooden Coffee Table</t>
        </is>
      </c>
      <c r="E405" t="inlineStr">
        <is>
          <t>Our curved base wooden coffee table with glass top is sure to add a touch of elegance to your living room. The perfectly curved, slender legs and a tempered glass top offer a sleek aesthetic.</t>
        </is>
      </c>
      <c r="F405" t="inlineStr">
        <is>
          <t xml:space="preserve">Dimensions: Width 95 cm, Depth 95 cm, Height 45 cm
Product Type: Kinross Curved Base Wooden Coffee Table with Glass Top
Product Code: EL0008-CT
Material: Natural Solid Wood Kiln Dried, Natural Veneer Inlay, Glass.
Carving: Full handmade carving
Polishing: Full handmade polishing, polishing options are available.
Color: Brown
Delivery Time: 12-14 Weeks
</t>
        </is>
      </c>
      <c r="G405" t="inlineStr">
        <is>
          <t>In-Stock</t>
        </is>
      </c>
      <c r="H405" t="inlineStr">
        <is>
          <t>MADE TO ORDER</t>
        </is>
      </c>
      <c r="I405">
        <f>IMAGE("https://englanderline.com/wp-content/uploads/2022/05/Kinross-Curved-Base-Wooden-Coffee-Table-with-Glass-Top-B-600x600.jpg")</f>
        <v/>
      </c>
    </row>
    <row r="406">
      <c r="A406" s="1" t="n">
        <v>404</v>
      </c>
      <c r="B406" t="inlineStr">
        <is>
          <t xml:space="preserve">
Lucy Right Hand Fabric Corner Sofa</t>
        </is>
      </c>
      <c r="C406" t="inlineStr">
        <is>
          <t>£4,130.00</t>
        </is>
      </c>
      <c r="D406" t="inlineStr">
        <is>
          <t>Brown Dining Tables, contemporary dining table, Round Dining Tables, wooden dining table</t>
        </is>
      </c>
      <c r="E406" t="inlineStr"/>
      <c r="F406" t="inlineStr">
        <is>
          <t xml:space="preserve">Dimensions: Width A 200 cm, Depth A 90 cm, Height 70 cm
Product Type: Lucy Right Hand Fabric Corner Sofa
Product Code: EL0004-S
Material: Natural Solid Wood Kiln Dried, Fabric.
Carving: Full handmade carving.
Polishing: Full handmade polishing, polishing options are available.
Delivery Time: 12-14 Weeks
None: Color
</t>
        </is>
      </c>
      <c r="G406" t="inlineStr">
        <is>
          <t>In-Stock</t>
        </is>
      </c>
      <c r="H406" t="inlineStr">
        <is>
          <t>MADE TO ORDER</t>
        </is>
      </c>
      <c r="I406">
        <f>IMAGE("https://englanderline.com/wp-content/uploads/2022/06/Lucy-Right-Hand-Fabric-Corner-Sofa-A-600x600.jpg")</f>
        <v/>
      </c>
    </row>
    <row r="407">
      <c r="A407" s="1" t="n">
        <v>405</v>
      </c>
      <c r="B407" t="inlineStr">
        <is>
          <t xml:space="preserve">
Ascot Bedside Table with Shelf and Stainless Leg</t>
        </is>
      </c>
      <c r="C407" t="inlineStr">
        <is>
          <t>£590.00</t>
        </is>
      </c>
      <c r="D407" t="inlineStr">
        <is>
          <t>Bedside Table With Drawer, Bedside Table With Shelf, Contemporary Bedroom Furniture, Dark Brown Bedside Table, Luxury Bedroom Furniture UK, Stainless Steel Legs, Unusual Bedside Tables UK</t>
        </is>
      </c>
      <c r="E407" t="inlineStr">
        <is>
          <t>The Ascot bedside table is the height of modern luxury, with the simple and minimalist design to boot. Stainless steel legs complete the look, while one drawer makes it easy to store small items.</t>
        </is>
      </c>
      <c r="F407" t="inlineStr">
        <is>
          <t xml:space="preserve">Dimensions: Width 60 cm, Depth 40 cm, Height 61 cm
Product Type: Ascot Bedside Table
Product Code: EL7116
Material: Natural Solid Wood Kiln Dried, Natural Veneer Inlay, Stainless Steel.
Carving: Full handmade carving
Polishing: Full handmade polishing, polishing options are available.
Delivery Time: 7 – 10 Days
Minimum Order Quantity: 2
None: Color
</t>
        </is>
      </c>
      <c r="G407" t="inlineStr">
        <is>
          <t>In-Stock</t>
        </is>
      </c>
      <c r="H407" t="inlineStr">
        <is>
          <t>2 in stock</t>
        </is>
      </c>
      <c r="I407">
        <f>IMAGE("https://englanderline.com/wp-content/uploads/2022/03/Ascot-Bedside-Table-Grey-with-Black-Metal-Base-D-600x600.jpg")</f>
        <v/>
      </c>
    </row>
    <row r="408">
      <c r="A408" s="1" t="n">
        <v>406</v>
      </c>
      <c r="B408" t="inlineStr">
        <is>
          <t xml:space="preserve">
Cheshire Wooden Console Table with Natural Marble</t>
        </is>
      </c>
      <c r="C408" t="inlineStr">
        <is>
          <t>£1,015.00</t>
        </is>
      </c>
      <c r="D408" t="inlineStr">
        <is>
          <t>brown console table, Cream Console Table, Curved Console Table, Oak Console Table, wooden console table</t>
        </is>
      </c>
      <c r="E408" t="inlineStr">
        <is>
          <t>The classic wood console table with marble top is a perfect addition to your home. It features a beautifully elegant design. Specially designed to look great in any room, this piece is perfect for holding jewelry or other small items.</t>
        </is>
      </c>
      <c r="F408" t="inlineStr">
        <is>
          <t xml:space="preserve">Dimensions: Width 85 cm, Depth 40 cm, Height 80 cm
Product Type: Cheshire Wooden Console Table with Natural Marble
Product Code: EL0019-CsT
Material: Natural Solid Wood Kiln Dried, Natural Veneer Inlay, Natural Marble.
Carving: Full handmade carving
Polishing: Full handmade polishing, polishing options are available.
Color: Brown
Delivery Time: 12-14 Weeks
</t>
        </is>
      </c>
      <c r="G408" t="inlineStr">
        <is>
          <t>In-Stock</t>
        </is>
      </c>
      <c r="H408" t="inlineStr">
        <is>
          <t>MADE TO ORDER</t>
        </is>
      </c>
      <c r="I408">
        <f>IMAGE("https://englanderline.com/wp-content/uploads/2022/05/Cheshire-Wooden-Console-Table-with-Natural-Marble-A-600x600.jpg")</f>
        <v/>
      </c>
    </row>
    <row r="409">
      <c r="A409" s="1" t="n">
        <v>407</v>
      </c>
      <c r="B409" t="inlineStr">
        <is>
          <t xml:space="preserve">
Talia Armchair</t>
        </is>
      </c>
      <c r="C409" t="inlineStr">
        <is>
          <t>£1,705.00</t>
        </is>
      </c>
      <c r="D409" t="inlineStr">
        <is>
          <t>Blue Velvet Armchair, Comfortable Armchairs, Contemporary Armchair uk, Contemporary Living Room Chairs, Modern Armchairs uk, Stylish Armchairs, Upholstered Armchair</t>
        </is>
      </c>
      <c r="E409" t="inlineStr">
        <is>
          <t>Extravagantly soft, Talia armchair takes you to the next level of comfort and relaxation. This armchair is an ideal choice for sitting back in whilst a foam cushioned, and high backrest offers extra indulgence. Being hand-made crafted from a massive beechwood guarantee to have a piece that will last for many years to come.</t>
        </is>
      </c>
      <c r="F409" t="inlineStr">
        <is>
          <t xml:space="preserve">Dimensions: Width 90 cm, Depth 80 cm, Height 96 cm
Product Type: Talia Armchair
Product Code: EL6107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09" t="inlineStr">
        <is>
          <t>In-Stock</t>
        </is>
      </c>
      <c r="H409" t="inlineStr">
        <is>
          <t>MADE TO ORDER</t>
        </is>
      </c>
      <c r="I409">
        <f>IMAGE("https://englanderline.com/wp-content/uploads/2019/07/Talia-Armchair-A-600x600.jpg")</f>
        <v/>
      </c>
    </row>
    <row r="410">
      <c r="A410" s="1" t="n">
        <v>408</v>
      </c>
      <c r="B410" t="inlineStr">
        <is>
          <t xml:space="preserve">
Perth Square Wooden Coffee Table with Beige Marble Top</t>
        </is>
      </c>
      <c r="C410" t="inlineStr">
        <is>
          <t>£1,610.00</t>
        </is>
      </c>
      <c r="D410" t="inlineStr">
        <is>
          <t>contemporary coffee table, luxury living room furniture, modern marble coffee table, Wooden Coffee Table</t>
        </is>
      </c>
      <c r="E410" t="inlineStr">
        <is>
          <t>Luxurious and elegant, this modern square wooden coffee table is designed to add sophistication to your living space. Made with a beige marble top, the table has a clean look with simple lines that give it a timeless style.</t>
        </is>
      </c>
      <c r="F410" t="inlineStr">
        <is>
          <t xml:space="preserve">Dimensions: Width 95 cm, Depth 95 cm, Height 40 cm
Product Type: Perth Square Wooden Coffee Table with Beige Marble Top
Product Code: EL0007-CT
Material: Natural Solid Wood Kiln Dried, Natural Veneer Inlay, Natural Marble.
Carving: Full handmade carving
Polishing: Full handmade polishing, polishing options are available.
Color: Beige
Delivery Time: 12-14 Weeks
</t>
        </is>
      </c>
      <c r="G410" t="inlineStr">
        <is>
          <t>In-Stock</t>
        </is>
      </c>
      <c r="H410" t="inlineStr">
        <is>
          <t>MADE TO ORDER</t>
        </is>
      </c>
      <c r="I410">
        <f>IMAGE("https://englanderline.com/wp-content/uploads/2022/05/Perth-Square-Wooden-Coffee-Table-with-Beige-Marble-Top-B-600x600.jpg")</f>
        <v/>
      </c>
    </row>
    <row r="411">
      <c r="A411" s="1" t="n">
        <v>409</v>
      </c>
      <c r="B411" t="inlineStr">
        <is>
          <t xml:space="preserve">
Fabian Grey Velvet Two Seater Sofa</t>
        </is>
      </c>
      <c r="C411" t="inlineStr">
        <is>
          <t>£1,955.00 - £2,940.00</t>
        </is>
      </c>
      <c r="D411" t="inlineStr">
        <is>
          <t>Brown Dining Tables, contemporary dining table, Round Dining Tables, wooden dining table</t>
        </is>
      </c>
      <c r="E411" t="inlineStr"/>
      <c r="F411" t="inlineStr">
        <is>
          <t xml:space="preserve">Product Type: Fabian Grey Velvet Two Seater Sofa
Product Code: EL0003-S
Material: Natural Solid Wood Kiln Dried, Fabric.
Carving: Full handmade carving.
Polishing: Full handmade polishing, polishing options are available.
Color: Gray
Delivery Time: 12-14 Weeks
None: Choose Size
</t>
        </is>
      </c>
      <c r="G411" t="inlineStr">
        <is>
          <t>In-Stock</t>
        </is>
      </c>
      <c r="H411" t="inlineStr">
        <is>
          <t>MADE TO ORDER</t>
        </is>
      </c>
      <c r="I411">
        <f>IMAGE("https://englanderline.com/wp-content/uploads/2022/06/fabian-grey-velvet-two-seater-sofa-D-600x600.jpg")</f>
        <v/>
      </c>
    </row>
    <row r="412">
      <c r="A412" s="1" t="n">
        <v>410</v>
      </c>
      <c r="B412" t="inlineStr">
        <is>
          <t xml:space="preserve">
Edmund Upholstered Square Arm Chair with Wooden Legs</t>
        </is>
      </c>
      <c r="C412" t="inlineStr">
        <is>
          <t>£360.00</t>
        </is>
      </c>
      <c r="D412" t="inlineStr">
        <is>
          <t>Contemporary Armchair uk, Contemporary Living Room Chairs, Grey Armchair, Modern Settee, Upholstered Armchair</t>
        </is>
      </c>
      <c r="E412" t="inlineStr">
        <is>
          <t>Skilful artisans use of traditional and modern to hand-sculpt from massive beechwood and come up with this piece. Edmund is perfectly proportioned for enjoyable activities when reading or relaxing after a long day.</t>
        </is>
      </c>
      <c r="F412" t="inlineStr">
        <is>
          <t xml:space="preserve">Dimensions: Width 64 cm, Depth 67 cm, Height 90 cm
Product Type: Edmund Armchair
Product Code: EL0247
Material: Natural Solid Wood Kiln Dried, Fabric.
Carving: Full handmade carving
Polishing: Full handmade polishing, polishing options are available.
Upholstery: Full handmade upholstered in calico, Fabric Options are available (in customize product section).
Color: Black
Delivery Time: 7 – 10 Days
</t>
        </is>
      </c>
      <c r="G412" t="inlineStr">
        <is>
          <t>In-Stock</t>
        </is>
      </c>
      <c r="H412" t="inlineStr">
        <is>
          <t>1 in stock</t>
        </is>
      </c>
      <c r="I412">
        <f>IMAGE("https://englanderline.com/wp-content/uploads/2017/11/Edmund-Upholstered-Square-Arm-Chair-with-Wooden-Legs-A-600x600.jpg")</f>
        <v/>
      </c>
    </row>
    <row r="413">
      <c r="A413" s="1" t="n">
        <v>411</v>
      </c>
      <c r="B413" t="inlineStr">
        <is>
          <t xml:space="preserve">
Theo Upholstered with Wooden Frame Armchair</t>
        </is>
      </c>
      <c r="C413" t="inlineStr">
        <is>
          <t>£1,015.00</t>
        </is>
      </c>
      <c r="D413" t="inlineStr">
        <is>
          <t>Contemporary Living Room Chairs, Grey Armchair, luxury living room furniture, Upholstered Armchair, Wooden Armchair</t>
        </is>
      </c>
      <c r="E413" t="inlineStr">
        <is>
          <t>Opt for experiencing true modern style, Theo armchair is very practical and chic as it looks. With a curved back and tub style design coupled with foam and fibre filled seat and back cushions, Theo Armchair will look great in your living space either bedroom or hallway.</t>
        </is>
      </c>
      <c r="F413" t="inlineStr">
        <is>
          <t xml:space="preserve">Dimensions: Width 74 cm, Depth 68 cm, Height 80 cm
Product Type: Theo Armchair
Product Code: EL0252
Material: Natural Solid Wood Kiln Dried, Fabric.
Carving: Full hand carving
Polishing: Full handmade polishing, polishing options are available.
Upholstery: Full handmade upholstered in calico, Fabric Options are available (in customize product section).
Color: Black
Delivery Time: 12-14 Weeks
None: Fabric Color
</t>
        </is>
      </c>
      <c r="G413" t="inlineStr">
        <is>
          <t>In-Stock</t>
        </is>
      </c>
      <c r="H413" t="inlineStr">
        <is>
          <t>MADE TO ORDER</t>
        </is>
      </c>
      <c r="I413">
        <f>IMAGE("https://englanderline.com/wp-content/uploads/2017/11/Theo-Upholstered-with-Wooden-Frame-Armchair-A-600x600.jpg")</f>
        <v/>
      </c>
    </row>
    <row r="414">
      <c r="A414" s="1" t="n">
        <v>412</v>
      </c>
      <c r="B414" t="inlineStr">
        <is>
          <t xml:space="preserve">
Claremont Z Shaped Side Table</t>
        </is>
      </c>
      <c r="C414" t="inlineStr">
        <is>
          <t>£465.00</t>
        </is>
      </c>
      <c r="D414" t="inlineStr">
        <is>
          <t>contemporary side tables for living room uk, curved leg side table, Gray Side Tables, grey side table uk, luxury side table, Oak Side Tables, Z Shaped Side Table</t>
        </is>
      </c>
      <c r="E414" t="inlineStr">
        <is>
          <t>Neatly stacked or artfully displayed, this particular square Z-shaped side table becomes an instant eye-catcher. This design original is eloquently executed in a modern design that includes a contrasting bottom shelf.</t>
        </is>
      </c>
      <c r="F414" t="inlineStr">
        <is>
          <t xml:space="preserve">Dimensions: Width 45 cm, Depth 45 cm, Height 57 cm
Product Type: Claremont Z Shaped Side Table
Product Code: EL7225
Material: Natural Solid Wood Kiln Dried, Natural Veneer Inlay.
Carving: Full handmade carving
Polishing: Full handmade polishing, polishing options are available.
Delivery Time: 7 – 10 Days
None: Color
</t>
        </is>
      </c>
      <c r="G414" t="inlineStr">
        <is>
          <t>In-Stock</t>
        </is>
      </c>
      <c r="H414" t="inlineStr">
        <is>
          <t>2 in stock</t>
        </is>
      </c>
      <c r="I414">
        <f>IMAGE("https://englanderline.com/wp-content/uploads/2022/06/Claremont-Z-Shaped-Side-Table-Off-White-D-600x600.jpg")</f>
        <v/>
      </c>
    </row>
    <row r="415">
      <c r="A415" s="1" t="n">
        <v>413</v>
      </c>
      <c r="B415" t="inlineStr">
        <is>
          <t xml:space="preserve">
Fido Wooden Side Table</t>
        </is>
      </c>
      <c r="C415" t="inlineStr">
        <is>
          <t>£590.00</t>
        </is>
      </c>
      <c r="D415" t="inlineStr">
        <is>
          <t>Circular Side Table, contemporary side tables for living room uk, Dark Brown Side Table, gold side table uk, luxury side table, three legged side table, Wooden Side Table</t>
        </is>
      </c>
      <c r="E415" t="inlineStr">
        <is>
          <t>Fido dark brown and gold side table is a piece of art. Its circular dark brown top rests on three gold legs for a sophisticated look. The table has a circular base with a brown ring in the center.</t>
        </is>
      </c>
      <c r="F415" t="inlineStr">
        <is>
          <t xml:space="preserve">Dimensions: Width 50 cm, Depth 50 cm, Height 60 cm
Product Type: Fido Side Table
Product Code: EL6002
Material: Natural Solid Wood Kiln Dried, Natural Veneer Inlay.
Carving: Full handmade carving
Polishing: Full handmade polishing, polishing options are available.
Delivery Time: 7 – 10 Days
</t>
        </is>
      </c>
      <c r="G415" t="inlineStr">
        <is>
          <t>In-Stock</t>
        </is>
      </c>
      <c r="H415" t="inlineStr">
        <is>
          <t>1 in stock</t>
        </is>
      </c>
      <c r="I415">
        <f>IMAGE("https://englanderline.com/wp-content/uploads/2020/02/Fido-Black-Wooden-Distressed-Side-Table-A-600x600.jpg")</f>
        <v/>
      </c>
    </row>
    <row r="416">
      <c r="A416" s="1" t="n">
        <v>414</v>
      </c>
      <c r="B416" t="inlineStr">
        <is>
          <t xml:space="preserve">
Inverness Circle Metal and Marble Top Coffee Table</t>
        </is>
      </c>
      <c r="C416" t="inlineStr">
        <is>
          <t>£1,085.00</t>
        </is>
      </c>
      <c r="D416" t="inlineStr">
        <is>
          <t>contemporary coffee table, luxury living room furniture, modern marble coffee table, Wooden Coffee Table</t>
        </is>
      </c>
      <c r="E416" t="inlineStr">
        <is>
          <t>Handcrafted from metal and marble, this circle metal and marble top coffee table will add a sophisticated flair to your living room or den. The circular design features a timeless marble top, accented by an inset circle perimeter, along with a brushed curved metal legs for a sleek look that coordinates with today’s modern homes.</t>
        </is>
      </c>
      <c r="F416" t="inlineStr">
        <is>
          <t xml:space="preserve">Dimensions: Diameter 110 cm, Height 50 cm
Product Type: Inverness Circle Metal and Marble Top Coffee Table
Product Code: EL0006-CT
Material: Metal, Natural Marble.
Carving: Full handmade carving
Polishing: Full handmade polishing, polishing options are available.
Color: Black
Delivery Time: 12-14 Weeks
</t>
        </is>
      </c>
      <c r="G416" t="inlineStr">
        <is>
          <t>In-Stock</t>
        </is>
      </c>
      <c r="H416" t="inlineStr">
        <is>
          <t>MADE TO ORDER</t>
        </is>
      </c>
      <c r="I416">
        <f>IMAGE("https://englanderline.com/wp-content/uploads/2022/05/Inverness-Circle-Metal-and-Marble-Top-Coffee-Table-B-600x600.jpg")</f>
        <v/>
      </c>
    </row>
    <row r="417">
      <c r="A417" s="1" t="n">
        <v>415</v>
      </c>
      <c r="B417" t="inlineStr">
        <is>
          <t xml:space="preserve">
Cambridgeshire Wooden Console Table with Natural Marble</t>
        </is>
      </c>
      <c r="C417" t="inlineStr">
        <is>
          <t>£1,025.00</t>
        </is>
      </c>
      <c r="D417" t="inlineStr">
        <is>
          <t>brown console table, Cream Console Table, Curved Console Table, Oak Console Table, wooden console table</t>
        </is>
      </c>
      <c r="E417" t="inlineStr">
        <is>
          <t>A timeless piece of furniture that will make your living room stand out, this wooden console table has been finished with a natural marble top. It’s the perfect place to keep family photos.</t>
        </is>
      </c>
      <c r="F417" t="inlineStr">
        <is>
          <t xml:space="preserve">Dimensions: Width 85 cm, Depth 40 cm, Height 80 cm
Product Type: Cambridgeshire Wooden Console Table with Natural Marble
Product Code: EL0018-CsT
Material: Natural Solid Wood Kiln Dried, Natural Veneer Inlay, Natural Marble.
Carving: Full handmade carving
Polishing: Full handmade polishing, polishing options are available.
Color: Brown
Delivery Time: 12-14 Weeks
</t>
        </is>
      </c>
      <c r="G417" t="inlineStr">
        <is>
          <t>In-Stock</t>
        </is>
      </c>
      <c r="H417" t="inlineStr">
        <is>
          <t>MADE TO ORDER</t>
        </is>
      </c>
      <c r="I417">
        <f>IMAGE("https://englanderline.com/wp-content/uploads/2022/05/Cambridgeshire-Wooden-Console-Table-with-Natural-Marble-E-600x600.jpg")</f>
        <v/>
      </c>
    </row>
    <row r="418">
      <c r="A418" s="1" t="n">
        <v>416</v>
      </c>
      <c r="B418" t="inlineStr">
        <is>
          <t xml:space="preserve">
Franco 3 Seat Fabric Sofa</t>
        </is>
      </c>
      <c r="C418" t="inlineStr">
        <is>
          <t>£1,955.00 - £2,940.00</t>
        </is>
      </c>
      <c r="D418" t="inlineStr">
        <is>
          <t>Brown Dining Tables, contemporary dining table, Round Dining Tables, wooden dining table</t>
        </is>
      </c>
      <c r="E418" t="inlineStr"/>
      <c r="F418" t="inlineStr">
        <is>
          <t xml:space="preserve">Product Type: Franco 3 Seat Fabric Sofa
Product Code: EL0002-S
Material: Natural Solid Wood Kiln Dried, Fabric.
Carving: Full handmade carving.
Polishing: Full handmade polishing, polishing options are available.
Delivery Time: 12-14 Weeks
None: Color
None: Choose Size
</t>
        </is>
      </c>
      <c r="G418" t="inlineStr">
        <is>
          <t>In-Stock</t>
        </is>
      </c>
      <c r="H418" t="inlineStr">
        <is>
          <t>MADE TO ORDER</t>
        </is>
      </c>
      <c r="I418">
        <f>IMAGE("https://englanderline.com/wp-content/uploads/2022/06/franco-3-seat-fabric-sofa-A-600x600.jpg")</f>
        <v/>
      </c>
    </row>
    <row r="419">
      <c r="A419" s="1" t="n">
        <v>417</v>
      </c>
      <c r="B419" t="inlineStr">
        <is>
          <t xml:space="preserve">
Spectrum Upholstered High Seat Armchair</t>
        </is>
      </c>
      <c r="C419" t="inlineStr">
        <is>
          <t>£1,100.00</t>
        </is>
      </c>
      <c r="D419" t="inlineStr">
        <is>
          <t>Comfortable Armchairs, Contemporary Armchair uk, Contemporary Living Room Chairs, Loveseats, Luxury Armchairs, Modern Armchairs uk, Off white Armchair</t>
        </is>
      </c>
      <c r="E419" t="inlineStr">
        <is>
          <t>Elevate your interior space with an inviting feel and look. Expert artisans beautifully sculpt spectrum armchair to look perfect in any décor, ranging from lounges to bedrooms for its luxurious look and high backrest.</t>
        </is>
      </c>
      <c r="F419" t="inlineStr">
        <is>
          <t xml:space="preserve">Dimensions: Width 76 cm, Depth 77 cm, Height 110 cm
Product Type: Spectrum Armchair
Product Code: EL0153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419" t="inlineStr">
        <is>
          <t>In-Stock</t>
        </is>
      </c>
      <c r="H419" t="inlineStr">
        <is>
          <t>MADE TO ORDER</t>
        </is>
      </c>
      <c r="I419">
        <f>IMAGE("https://englanderline.com/wp-content/uploads/2018/05/Spectrum-Upholstered-High-Seat-Armchair-A-600x600.jpg")</f>
        <v/>
      </c>
    </row>
    <row r="420">
      <c r="A420" s="1" t="n">
        <v>418</v>
      </c>
      <c r="B420" t="inlineStr">
        <is>
          <t xml:space="preserve">
Hertfordshire Natural Marble Top Console Table</t>
        </is>
      </c>
      <c r="C420" t="inlineStr">
        <is>
          <t>£2,165.00</t>
        </is>
      </c>
      <c r="D420" t="inlineStr">
        <is>
          <t>brown console table, Cream Console Table, Curved Console Table, Oak Console Table, wooden console table</t>
        </is>
      </c>
      <c r="E420" t="inlineStr">
        <is>
          <t>This marble top console table is sure to add elegance and sophistication to your home. It’s a perfect piece for the hallway, entryway, living room or dining room.</t>
        </is>
      </c>
      <c r="F420" t="inlineStr">
        <is>
          <t xml:space="preserve">Dimensions: Width 120 cm, Depth 40 cm, Height 80 cm
Product Type: Hertfordshire Natural Marble Top Console Table
Product Code: EL0017-CsT
Material: Natural Marble, Metal.
Carving: Full handmade carving
Polishing: Full handmade polishing, polishing options are available.
Delivery Time: 12-14 Weeks
None: Color
</t>
        </is>
      </c>
      <c r="G420" t="inlineStr">
        <is>
          <t>In-Stock</t>
        </is>
      </c>
      <c r="H420" t="inlineStr">
        <is>
          <t>MADE TO ORDER</t>
        </is>
      </c>
      <c r="I420">
        <f>IMAGE("https://englanderline.com/wp-content/uploads/2022/05/Hertfordshire-Natural-Black-Marble-Top-Console-Table-B-600x600.jpg")</f>
        <v/>
      </c>
    </row>
    <row r="421">
      <c r="A421" s="1" t="n">
        <v>419</v>
      </c>
      <c r="B421" t="inlineStr">
        <is>
          <t xml:space="preserve">
Derby Bedside Table with Stainless Steel</t>
        </is>
      </c>
      <c r="C421" t="inlineStr">
        <is>
          <t>£940.00</t>
        </is>
      </c>
      <c r="D421" t="inlineStr">
        <is>
          <t>2 Drawer Bedside Table, Contemporary Bedroom Furniture, Grey Bedside Table UK, Luxury Bedroom Furniture UK, Stainless Steel Legs, Unusual Bedside Tables UK, Wooden Bedside Table</t>
        </is>
      </c>
      <c r="E421" t="inlineStr">
        <is>
          <t>A timeless addition to any bedroom, the Derby Bedside Table is a beautiful and functional piece of furniture. It features a gorgeous stainless steel frame that is strong and lightweight, with two drawer units that allow you to store your essential items in an organized way.</t>
        </is>
      </c>
      <c r="F421" t="inlineStr">
        <is>
          <t xml:space="preserve">Dimensions: Width 58 cm, Depth 38 cm, Height 62 cm
Product Type: Max Bedside Table
Product Code: EL7071
Material: Natural Solid Wood Kiln Dried, Natural Veneer Inlay, Stainless Steel.
Carving: Full handmade carving
Polishing: Full handmade polishing, polishing options are available.
Delivery Time: 7 – 10 Days
Minimum Order Quantity: 2
None: Color
</t>
        </is>
      </c>
      <c r="G421" t="inlineStr">
        <is>
          <t>In-Stock</t>
        </is>
      </c>
      <c r="H421" t="inlineStr">
        <is>
          <t>2 in stock</t>
        </is>
      </c>
      <c r="I421">
        <f>IMAGE("https://englanderline.com/wp-content/uploads/2022/11/Derby-Bedside-Table-with-Stainless-Steel-A-1-600x600.jpg")</f>
        <v/>
      </c>
    </row>
    <row r="422">
      <c r="A422" s="1" t="n">
        <v>420</v>
      </c>
      <c r="B422" t="inlineStr">
        <is>
          <t xml:space="preserve">
Sonet Armchair</t>
        </is>
      </c>
      <c r="C422" t="inlineStr">
        <is>
          <t>£625.00</t>
        </is>
      </c>
      <c r="D422" t="inlineStr">
        <is>
          <t>Blue Velvet Armchair, Comfortable Armchairs, Contemporary Armchair uk, Contemporary Living Room Chairs, Modern Armchairs uk, Upholstered Armchair, Wooden Armchair</t>
        </is>
      </c>
      <c r="E422" t="inlineStr">
        <is>
          <t>If your interior is fashioned with midcentury classism, this beautiful Sonet Armchair will look great in your living space. Its quality foam cushion – made up for different densities- offers a splendid foundation and maximum comfort. This chair’s design is padded in a choice of modern neutrals accented with supportive bronze legs for long-lasting luxury.</t>
        </is>
      </c>
      <c r="F422" t="inlineStr">
        <is>
          <t xml:space="preserve">Dimensions: Width 70 cm, Depth 75 cm, Height 90 cm
Product Type: Sonet Armchair
Product Code: EL6040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22" t="inlineStr">
        <is>
          <t>In-Stock</t>
        </is>
      </c>
      <c r="H422" t="inlineStr">
        <is>
          <t>MADE TO ORDER</t>
        </is>
      </c>
      <c r="I422">
        <f>IMAGE("https://englanderline.com/wp-content/uploads/2019/07/Sonet-Armchair-A-600x600.jpg")</f>
        <v/>
      </c>
    </row>
    <row r="423">
      <c r="A423" s="1" t="n">
        <v>421</v>
      </c>
      <c r="B423" t="inlineStr">
        <is>
          <t xml:space="preserve">
Caerdydd Bedside Table</t>
        </is>
      </c>
      <c r="C423" t="inlineStr">
        <is>
          <t>£0.00</t>
        </is>
      </c>
      <c r="D423" t="inlineStr"/>
      <c r="E423" t="inlineStr">
        <is>
          <t>This hand made bedside table is designed to be the perfect complement to your bedroom. With two drawers and a high quality finish, it will be a beautiful addition to your room for years to come.</t>
        </is>
      </c>
      <c r="F423" t="inlineStr">
        <is>
          <t xml:space="preserve">Dimensions: Width 45 cm, Depth 40 cm, Height 75 cm
Product Type: Bed Side Table
Product Code: EL7341
Material: Natural Solid Wood Kiln Dried, Natural Veneer Inlay.
Carving: Full handmade carving
Polishing: Full handmade polishing, polishing options are available.
Color: White
Delivery Time: 12-14 Weeks
</t>
        </is>
      </c>
      <c r="G423" t="inlineStr">
        <is>
          <t>In-Stock</t>
        </is>
      </c>
      <c r="H423" t="inlineStr">
        <is>
          <t>MADE TO ORDER</t>
        </is>
      </c>
      <c r="I423">
        <f>IMAGE("https://englanderline.com/wp-content/uploads/2022/11/Caerdydd-Bedside-Table-A-600x600.jpg")</f>
        <v/>
      </c>
    </row>
    <row r="424">
      <c r="A424" s="1" t="n">
        <v>422</v>
      </c>
      <c r="B424" t="inlineStr">
        <is>
          <t xml:space="preserve">
Gwynedd Circle Wooden Coffee Table with Veneer Inlay</t>
        </is>
      </c>
      <c r="C424" t="inlineStr">
        <is>
          <t>£1,265.00</t>
        </is>
      </c>
      <c r="D424" t="inlineStr">
        <is>
          <t>contemporary coffee table, luxury living room furniture, modern marble coffee table, Wooden Coffee Table</t>
        </is>
      </c>
      <c r="E424" t="inlineStr">
        <is>
          <t>Bring sophistication into your living room with our circle wooden coffee table. The distressed veneer inlay gives a rustic feel to this coffee table, while the tapered design keeps things simple and elegant.</t>
        </is>
      </c>
      <c r="F424" t="inlineStr">
        <is>
          <t xml:space="preserve">Dimensions: Diameter 120 cm, Height 44 cm
Product Type: Gwynedd Circle Wooden Coffee Table with Veneer Inlay
Product Code: EL0005-CT
Material: Natural Solid Wood Kiln Dried, Natural Veneer Inlay.
Carving: Full handmade carving
Polishing: Full handmade polishing, polishing options are available.
Color: Brown
Delivery Time: 12-14 Weeks
</t>
        </is>
      </c>
      <c r="G424" t="inlineStr">
        <is>
          <t>In-Stock</t>
        </is>
      </c>
      <c r="H424" t="inlineStr">
        <is>
          <t>MADE TO ORDER</t>
        </is>
      </c>
      <c r="I424">
        <f>IMAGE("https://englanderline.com/wp-content/uploads/2022/05/Gwynedd-Circle-Wooden-Coffee-Table-with-Veneer-Inlay-B-600x600.jpg")</f>
        <v/>
      </c>
    </row>
    <row r="425">
      <c r="A425" s="1" t="n">
        <v>423</v>
      </c>
      <c r="B425" t="inlineStr">
        <is>
          <t xml:space="preserve">
Soft Modern Living room Sofa</t>
        </is>
      </c>
      <c r="C425" t="inlineStr">
        <is>
          <t>£2,345.00</t>
        </is>
      </c>
      <c r="D425" t="inlineStr"/>
      <c r="E425" t="inlineStr">
        <is>
          <t xml:space="preserve">The simple lines of our </t>
        </is>
      </c>
      <c r="F425" t="inlineStr">
        <is>
          <t xml:space="preserve">Dimensions: Width 230 cm, Depth 80 cm, Height 83 cm
Product Type: Soft Modern Living room Sofa
Product Code: EL0310
Material: Fabric
Carving: Full handmade carving
Polishing: Full handmade polishing, polishing options are available.
Upholstery: Full handmade upholstered in calico, Fabric Options are available (in customize product section).
Size: 3 Seater
Color: Brown
Delivery Time: 12-14 Weeks
</t>
        </is>
      </c>
      <c r="G425" t="inlineStr">
        <is>
          <t>In-Stock</t>
        </is>
      </c>
      <c r="H425" t="inlineStr">
        <is>
          <t>MADE TO ORDER</t>
        </is>
      </c>
      <c r="I425">
        <f>IMAGE("https://englanderline.com/wp-content/uploads/2017/11/Soft-Modern-Living-room-Sofa-A-600x600.jpg")</f>
        <v/>
      </c>
    </row>
    <row r="426">
      <c r="A426" s="1" t="n">
        <v>424</v>
      </c>
      <c r="B426" t="inlineStr">
        <is>
          <t xml:space="preserve">
Belfast Occasional Chair</t>
        </is>
      </c>
      <c r="C426" t="inlineStr">
        <is>
          <t>£0.00</t>
        </is>
      </c>
      <c r="D426" t="inlineStr">
        <is>
          <t>contemporary chairs uk, Contemporary Living Room Chairs, luxury living room furniture, occasional chair uk, small occasional chair, upholstered chair</t>
        </is>
      </c>
      <c r="E426" t="inlineStr">
        <is>
          <t>The Belfast Occasional Chair is a striking statement piece. Be sure to give your room that extra edge with this sumptuous occasional chair. Made from a luxurious velvet fabric and finished with a high-quality upholstery, it’s perfect for any living area.</t>
        </is>
      </c>
      <c r="F426" t="inlineStr">
        <is>
          <t xml:space="preserve">Dimensions: Width 77 cm, Depth 80 cm, Height 105 cm
Product Type: Belfast Occasional Chair
Product Code: EL0004-OC
Material: Natural Solid Wood Kiln Dried, Fabric.
Carving: Full handmade carving
Polishing: Full handmade polishing, polishing options are available.
Upholstery: Full handmade upholstered in calico, Fabric Options are available (in customize product section).
Color: Brown
Delivery Time: 7 – 10 Days
</t>
        </is>
      </c>
      <c r="G426" t="inlineStr">
        <is>
          <t>In-Stock</t>
        </is>
      </c>
      <c r="H426" t="inlineStr">
        <is>
          <t>1 in stock</t>
        </is>
      </c>
      <c r="I426">
        <f>IMAGE("https://englanderline.com/wp-content/uploads/2022/11/Belfast-Occasional-Chair-A-600x600.jpg")</f>
        <v/>
      </c>
    </row>
    <row r="427">
      <c r="A427" s="1" t="n">
        <v>425</v>
      </c>
      <c r="B427" t="inlineStr">
        <is>
          <t xml:space="preserve">
Krypton Console Brass and Marble</t>
        </is>
      </c>
      <c r="C427" t="inlineStr">
        <is>
          <t>£1,795.00</t>
        </is>
      </c>
      <c r="D427" t="inlineStr">
        <is>
          <t>brown console table, Cream Console Table, Curved Console Table, Oak Console Table, wooden console table</t>
        </is>
      </c>
      <c r="E427" t="inlineStr">
        <is>
          <t>Show off your modern aesthetic with this sleek geometric design. The natural marble top provides a substantial contrast to the dark, rich timber base, creating an eye-catching look for your living space.</t>
        </is>
      </c>
      <c r="F427" t="inlineStr">
        <is>
          <t xml:space="preserve">Dimensions: Width 150 cm, Depth 45 cm, Height 80 cm
Product Type: Krypton Console Brass and Marble
Product Code: EL0016-CsT
Material: Natural Marble, Metal.
Carving: Full handmade carving
Polishing: Full handmade polishing, polishing options are available.
Color: Brass
Delivery Time: 12-14 Weeks
</t>
        </is>
      </c>
      <c r="G427" t="inlineStr">
        <is>
          <t>In-Stock</t>
        </is>
      </c>
      <c r="H427" t="inlineStr">
        <is>
          <t>MADE TO ORDER</t>
        </is>
      </c>
      <c r="I427">
        <f>IMAGE("https://englanderline.com/wp-content/uploads/2022/05/krypton-console-brass-and-marble-A-600x600.jpg")</f>
        <v/>
      </c>
    </row>
    <row r="428">
      <c r="A428" s="1" t="n">
        <v>426</v>
      </c>
      <c r="B428" t="inlineStr">
        <is>
          <t xml:space="preserve">
Ettrick Stainless steel with Glass Top Console Table</t>
        </is>
      </c>
      <c r="C428" t="inlineStr">
        <is>
          <t>£1,935.00</t>
        </is>
      </c>
      <c r="D428" t="inlineStr">
        <is>
          <t>brown console table, Cream Console Table, Curved Console Table, Oak Console Table, wooden console table</t>
        </is>
      </c>
      <c r="E428" t="inlineStr">
        <is>
          <t>Arriving today is this stunning stainless steel and glass console table designed to be perfectly at home in the modern kitchen, dining room or living room. It features a high-gloss finish and has a toughened glass top for added stability and cleanliness.</t>
        </is>
      </c>
      <c r="F428" t="inlineStr">
        <is>
          <t xml:space="preserve">Dimensions: Width 130 cm, Depth 45 cm, Height 80 cm
Product Type: Ettrick Stainless steel with Glass Top Console Table
Product Code: EL0013-CsT
Material: Stainless Steel, Glass.
Carving: Full handmade carving
Polishing: Full handmade polishing, polishing options are available.
Color: Black
Delivery Time: 12-14 Weeks
</t>
        </is>
      </c>
      <c r="G428" t="inlineStr">
        <is>
          <t>In-Stock</t>
        </is>
      </c>
      <c r="H428" t="inlineStr">
        <is>
          <t>MADE TO ORDER</t>
        </is>
      </c>
      <c r="I428">
        <f>IMAGE("https://englanderline.com/wp-content/uploads/2022/05/Ettrick-Stainless-steel-with-Glass-Top-Console-Table-A-1-600x600.jpg")</f>
        <v/>
      </c>
    </row>
    <row r="429">
      <c r="A429" s="1" t="n">
        <v>427</v>
      </c>
      <c r="B429" t="inlineStr">
        <is>
          <t xml:space="preserve">
Dusk Two Drawers Wood and Stainless Steel Bedside Table</t>
        </is>
      </c>
      <c r="C429" t="inlineStr">
        <is>
          <t>£475.00</t>
        </is>
      </c>
      <c r="D429" t="inlineStr">
        <is>
          <t>2 Drawer Bedside Table, Dark Brown Bedside Table, Luxury Bedroom Furniture UK, Stainless Steel Legs, Unusual Bedside Tables UK, Wooden Bedside Table</t>
        </is>
      </c>
      <c r="E429" t="inlineStr">
        <is>
          <t>Fall in love with this modern bedside table thanks to its exquisitely unique design.</t>
        </is>
      </c>
      <c r="F429" t="inlineStr">
        <is>
          <t xml:space="preserve">Dimensions: Width 70 cm, Depth 47 cm, Height 60 cm
Product Type: Dusk Bedside Table
Product Code: EL7098
Material: Natural Solid Wood Kiln Dried, Natural Veneer Inlay, Stainless Steel.
Carving: Full handmade carving
Polishing: Full handmade polishing, polishing options are available.
Color: Brown
Delivery Time: 7 – 10 Days
Minimum Order Quantity: 2
</t>
        </is>
      </c>
      <c r="G429" t="inlineStr">
        <is>
          <t>In-Stock</t>
        </is>
      </c>
      <c r="H429" t="inlineStr">
        <is>
          <t>4 in stock</t>
        </is>
      </c>
      <c r="I429">
        <f>IMAGE("https://englanderline.com/wp-content/uploads/2019/11/Dusk-Two-Drawers-Wood-and-Stainless-Steel-Bedside-Table-A-600x600.jpg")</f>
        <v/>
      </c>
    </row>
    <row r="430">
      <c r="A430" s="1" t="n">
        <v>428</v>
      </c>
      <c r="B430" t="inlineStr">
        <is>
          <t xml:space="preserve">
Noa Upholstered Two Seater Armless Sofa</t>
        </is>
      </c>
      <c r="C430" t="inlineStr">
        <is>
          <t>£990.00</t>
        </is>
      </c>
      <c r="D430" t="inlineStr">
        <is>
          <t>2 seater sofa, contemporary sofa, Loveseats, modern sofas uk, upholstered sofas, white living room furniture, white sofa</t>
        </is>
      </c>
      <c r="E430" t="inlineStr">
        <is>
          <t>Stunning and comfortable, this piece is designed to be functional and versatile thanks to its simple design. With its fully upholstered smooth lines and simple design, Noa sofa is proportioned for enjoyable activities when reading, relaxing or chatting after a long day.</t>
        </is>
      </c>
      <c r="F430" t="inlineStr">
        <is>
          <t xml:space="preserve">Dimensions: Width 120 cm, Depth 64 cm, Height 99 cm
Product Type: Noa sofa
Product Code: EL1208
Material: Natural solid wood Kill dried &amp; Fabric.
Carving: Full hand carving
Polishing: Full handmade polishing, polishing options are available.
Upholstery: Full handmade upholstered in calico as displayed, Fabric Options are available (in customize product section).
Color: Black
Size: 2 Seater
Delivery Time: 8-10 Days
</t>
        </is>
      </c>
      <c r="G430" t="inlineStr">
        <is>
          <t>In-Stock</t>
        </is>
      </c>
      <c r="H430" t="inlineStr">
        <is>
          <t>1 in stock</t>
        </is>
      </c>
      <c r="I430">
        <f>IMAGE("https://englanderline.com/wp-content/uploads/2017/11/Noa-Upholstered-Two-Seater-Armless-Sofa-A-600x600.jpg")</f>
        <v/>
      </c>
    </row>
    <row r="431">
      <c r="A431" s="1" t="n">
        <v>429</v>
      </c>
      <c r="B431" t="inlineStr">
        <is>
          <t xml:space="preserve">
Ronald Upholstered Round Armchair with Wooden Frame</t>
        </is>
      </c>
      <c r="C431" t="inlineStr">
        <is>
          <t>£1,090.00</t>
        </is>
      </c>
      <c r="D431" t="inlineStr">
        <is>
          <t>Contemporary Armchair uk, Luxury Armchairs, luxury living room furniture, Modern Armchairs uk, Stylish Armchairs, Upholstered Armchair, Wooden Armchair</t>
        </is>
      </c>
      <c r="E431" t="inlineStr">
        <is>
          <t>Elegantly crafted, this swivel armchair is the perfect mixture of both style and comfort. The tough massive beechwood of this chair offers a stylish look and guarantees premium long-lasting. Its unique design base and swivel cushion create a luxuriously modern look whilst tapping into a retro mood.</t>
        </is>
      </c>
      <c r="F431" t="inlineStr">
        <is>
          <t xml:space="preserve">Dimensions: Width 75 cm, Depth 75 cm, Height 80 cm
Product Type: Ronald Armchair
Product Code: EL6120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431" t="inlineStr">
        <is>
          <t>In-Stock</t>
        </is>
      </c>
      <c r="H431" t="inlineStr">
        <is>
          <t>MADE TO ORDER</t>
        </is>
      </c>
      <c r="I431">
        <f>IMAGE("https://englanderline.com/wp-content/uploads/2019/07/Ronald-Upholstered-Round-Armchair-with-Wooden-Frame-A-600x600.jpg")</f>
        <v/>
      </c>
    </row>
    <row r="432">
      <c r="A432" s="1" t="n">
        <v>430</v>
      </c>
      <c r="B432" t="inlineStr">
        <is>
          <t xml:space="preserve">
Artis 2 Seat Upholstered Sofa</t>
        </is>
      </c>
      <c r="C432" t="inlineStr">
        <is>
          <t>£1,725.00</t>
        </is>
      </c>
      <c r="D432" t="inlineStr">
        <is>
          <t>2 seater sofa, contemporary sofa, Loveseats, modern sofas uk, upholstered sofas, white living room furniture, white sofa</t>
        </is>
      </c>
      <c r="E432" t="inlineStr">
        <is>
          <t>Opt for Artis sofa that combines utmost elegance with great comfort. This captivating two-seater is fully upholstered and well-padded. This inviting piece of art is supported with sturdy black legs, for everlasting beauty and relaxation.</t>
        </is>
      </c>
      <c r="F432" t="inlineStr">
        <is>
          <t xml:space="preserve">Dimensions: Width 180 cm, Depth 90 cm, Height 88 cm
Product Type: Artis Sofa
Product Code: EL7118
Material: Natural Solid Wood Kiln Dried, Fabric.
Carving: Full handmade carving
Polishing: Full handmade polishing, polishing options are available.
Upholstery: Full handmade upholstered in calico as displayed, Fabric Options are available (in customize product section).
Size: 2 Seater
Color: Black
Delivery Time: 12-14 Weeks
</t>
        </is>
      </c>
      <c r="G432" t="inlineStr">
        <is>
          <t>In-Stock</t>
        </is>
      </c>
      <c r="H432" t="inlineStr">
        <is>
          <t>MADE TO ORDER</t>
        </is>
      </c>
      <c r="I432">
        <f>IMAGE("https://englanderline.com/wp-content/uploads/2020/07/Artis-2-Seat-Upholstered-Sofa-A-600x600.jpg")</f>
        <v/>
      </c>
    </row>
    <row r="433">
      <c r="A433" s="1" t="n">
        <v>431</v>
      </c>
      <c r="B433" t="inlineStr">
        <is>
          <t xml:space="preserve">
Norwich Stool</t>
        </is>
      </c>
      <c r="C433" t="inlineStr">
        <is>
          <t>£0.00</t>
        </is>
      </c>
      <c r="D433" t="inlineStr">
        <is>
          <t>Contemporary Bedroom Furniture, Contemporary Living Room Chairs, footstools and pouffes, living room pouf, Luxury Bedroom Furniture UK, luxury living room furniture</t>
        </is>
      </c>
      <c r="E433" t="inlineStr">
        <is>
          <t>This Norwich Stool is made from beech wood and upholstered to the highest standards. It is designed to last, as it has been finished in fabric and made from strong beech wood.</t>
        </is>
      </c>
      <c r="F433" t="inlineStr">
        <is>
          <t xml:space="preserve">Dimensions: Width 50 cm, Depth 40 cm, Height 45 cm
Product Type: Norwich Stool
Product Code: EL6136
Material: Natural Solid Wood Kiln Dried, Natural Veneer Inlay.
Carving: Full handmade carving
Polishing: Full handmade polishing, polishing options are available.
Upholstery: Full handmade upholstered in calico as displayed, Fabric Options are available (in customize product section).
Color: Beige
Delivery Time: 12-14 Weeks
</t>
        </is>
      </c>
      <c r="G433" t="inlineStr">
        <is>
          <t>In-Stock</t>
        </is>
      </c>
      <c r="H433" t="inlineStr">
        <is>
          <t>MADE TO ORDER</t>
        </is>
      </c>
      <c r="I433">
        <f>IMAGE("https://englanderline.com/wp-content/uploads/2022/11/Norwich-Stool-A-600x600.jpg")</f>
        <v/>
      </c>
    </row>
    <row r="434">
      <c r="A434" s="1" t="n">
        <v>432</v>
      </c>
      <c r="B434" t="inlineStr">
        <is>
          <t xml:space="preserve">
Roxburgh Stainless steel with Brown Wood Top Console Table</t>
        </is>
      </c>
      <c r="C434" t="inlineStr">
        <is>
          <t>£1,555.00</t>
        </is>
      </c>
      <c r="D434" t="inlineStr">
        <is>
          <t>brown console table, Cream Console Table, Curved Console Table, Oak Console Table, wooden console table</t>
        </is>
      </c>
      <c r="E434" t="inlineStr">
        <is>
          <t>This stunning console table is crafted from a sheet of stainless steel with a wood top to have a modern design that’s just as at home in your living room as it is on your patio.</t>
        </is>
      </c>
      <c r="F434" t="inlineStr">
        <is>
          <t xml:space="preserve">Dimensions: Width 130 cm, Depth 45 cm, Height 80 cm
Product Type: Roxburgh Stainless steel with Brown Wood Top Console Table
Product Code: EL0012-CsT
Material: Natural Solid Wood Kiln Dried, Natural Veneer Inlay, Stainless Steel.
Carving: Full handmade carving
Polishing: Full handmade polishing, polishing options are available.
Color: Brown
Delivery Time: 12-14 Weeks
</t>
        </is>
      </c>
      <c r="G434" t="inlineStr">
        <is>
          <t>In-Stock</t>
        </is>
      </c>
      <c r="H434" t="inlineStr">
        <is>
          <t>MADE TO ORDER</t>
        </is>
      </c>
      <c r="I434">
        <f>IMAGE("https://englanderline.com/wp-content/uploads/2022/05/Roxburgh-Stainless-steel-with-Brown-Wood-Top-Console-Table-C-1-600x600.jpg")</f>
        <v/>
      </c>
    </row>
    <row r="435">
      <c r="A435" s="1" t="n">
        <v>433</v>
      </c>
      <c r="B435" t="inlineStr">
        <is>
          <t xml:space="preserve">
Lovy Round Velvet Turquoise Blue Pouf with Brass Base</t>
        </is>
      </c>
      <c r="C435" t="inlineStr">
        <is>
          <t>£380.00 - £905.00</t>
        </is>
      </c>
      <c r="D435" t="inlineStr">
        <is>
          <t>Brass Pouf, Contemporary Living Room Chairs, footstools and pouffes, Green Pouf, living room pouf, Luxury Bedroom Furniture UK, round pouffe uk, Velvet Pouf</t>
        </is>
      </c>
      <c r="E435" t="inlineStr">
        <is>
          <t>The Lovy Pouf is a velvet pouffe with a brass base. Round pouffes are perfect for adding additional seating or as a footrest.</t>
        </is>
      </c>
      <c r="F435" t="inlineStr">
        <is>
          <t xml:space="preserve">Dimensions: Width 45 cm, Depth 50 cm, Height 50 cm
Product Type: Lovy Round Velvet Turquoise Blue Pouf With Brass Base
Product Code: EL7086
Material: Natural Solid Wood Kiln Dried, Brass Inlay, Fabric.
Carving: Full handmade carving
Polishing: Full handmade polishing, polishing options are available.
Upholstery: Full handmade upholstered in velvet as displayed, Fabric Options are available (in customize product section).
Color: Blue
Delivery Time: 7 – 10 Days
None: Fabric Color
</t>
        </is>
      </c>
      <c r="G435" t="inlineStr">
        <is>
          <t>In-Stock</t>
        </is>
      </c>
      <c r="H435" t="inlineStr">
        <is>
          <t>2 in stock</t>
        </is>
      </c>
      <c r="I435">
        <f>IMAGE("https://englanderline.com/wp-content/uploads/2021/03/Lovy-Round-Velvet-Turquoise-Blue-Pouf-with-Brass-Base-A-600x600.jpg")</f>
        <v/>
      </c>
    </row>
    <row r="436">
      <c r="A436" s="1" t="n">
        <v>434</v>
      </c>
      <c r="B436" t="inlineStr">
        <is>
          <t xml:space="preserve">
Beverly Upholstered Oval Back Accent Chair</t>
        </is>
      </c>
      <c r="C436" t="inlineStr">
        <is>
          <t>£1,165.00</t>
        </is>
      </c>
      <c r="D436" t="inlineStr">
        <is>
          <t>accent chair uk, Luxury Chairs, luxury living room furniture, occasional chair uk, upholstered chair, white living room furniture</t>
        </is>
      </c>
      <c r="E436" t="inlineStr">
        <is>
          <t>Customization Services:</t>
        </is>
      </c>
      <c r="F436" t="inlineStr">
        <is>
          <t xml:space="preserve">Dimensions: Width 76 cm, Depth 66 cm, Height 129 cm
Product Type: Beverly Accent Chair
Product Code: EL0138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436" t="inlineStr">
        <is>
          <t>In-Stock</t>
        </is>
      </c>
      <c r="H436" t="inlineStr">
        <is>
          <t>1 in stock</t>
        </is>
      </c>
      <c r="I436">
        <f>IMAGE("https://englanderline.com/wp-content/uploads/2017/11/Beverly-Upholstered-Oval-Back-Accent-Chair-A-600x600.jpg")</f>
        <v/>
      </c>
    </row>
    <row r="437">
      <c r="A437" s="1" t="n">
        <v>435</v>
      </c>
      <c r="B437" t="inlineStr">
        <is>
          <t xml:space="preserve">
Ethan Upholstered Curved 2 Seater Sofa</t>
        </is>
      </c>
      <c r="C437" t="inlineStr">
        <is>
          <t>£2,855.00</t>
        </is>
      </c>
      <c r="D437" t="inlineStr">
        <is>
          <t>2 seater sofa, contemporary sofa, Loveseats, modern sofas uk, upholstered sofas, white living room furniture, white sofa</t>
        </is>
      </c>
      <c r="E437" t="inlineStr">
        <is>
          <t>Elevate your living space with a striking ambience of Ethan sofa. Its sloping lines offer a chic presence and welcoming look where you could sink into after a long day. Having an exclusive curvaceous shape allows sumptuous from any side.</t>
        </is>
      </c>
      <c r="F437" t="inlineStr">
        <is>
          <t xml:space="preserve">Dimensions: Width 225 cm, Depth 97 cm, Height 100 cm
Product Type: Ethan Sofa
Product Code: EL0314
Material: Natural solid wood Kill dried &amp; Fabric.
Carving: Full handmade carving
Polishing: Full handmade polishing, polishing options are available.
Upholstery: Full handmade upholstered in calico as displayed, Fabric Options are available (in customize product section).
Color: Brown
Size: 3 Seater
Delivery Time: 8-10 Days
</t>
        </is>
      </c>
      <c r="G437" t="inlineStr">
        <is>
          <t>In-Stock</t>
        </is>
      </c>
      <c r="H437" t="inlineStr">
        <is>
          <t>MADE TO ORDER</t>
        </is>
      </c>
      <c r="I437">
        <f>IMAGE("https://englanderline.com/wp-content/uploads/2017/11/Ethan-Upholstered-Curved-2-Seater-Sofa-A-600x600.jpg")</f>
        <v/>
      </c>
    </row>
    <row r="438">
      <c r="A438" s="1" t="n">
        <v>436</v>
      </c>
      <c r="B438" t="inlineStr">
        <is>
          <t xml:space="preserve">
Leo Wooden 2 Drawer Dark Brown Bedside Table</t>
        </is>
      </c>
      <c r="C438" t="inlineStr">
        <is>
          <t>£915.00</t>
        </is>
      </c>
      <c r="D438" t="inlineStr">
        <is>
          <t>2 Drawer Bedside Table, Dark Brown Bedside Table, Luxury Bedroom Furniture UK, Unusual Bedside Tables UK, Wooden Bedside Table</t>
        </is>
      </c>
      <c r="E438" t="inlineStr">
        <is>
          <t>Inspired by the midcentury classism, Leo bedside table is expertly crafted and beautifully finished in dark brown to look superb and chic in your interior space.</t>
        </is>
      </c>
      <c r="F438" t="inlineStr">
        <is>
          <t xml:space="preserve">Dimensions: Width 72 cm, Depth 47 cm, Height 76 cm
Product Type: Leo Bedside Table
Product Code: EL7072
Material: Natural Solid Wood Kiln Dried, Natural Veneer Inlay.
Carving: Full handmade carving
Polishing: Full handmade polishing, polishing options are available.
Color: Brown
Delivery Time: 12-14 Weeks
</t>
        </is>
      </c>
      <c r="G438" t="inlineStr">
        <is>
          <t>In-Stock</t>
        </is>
      </c>
      <c r="H438" t="inlineStr">
        <is>
          <t>MADE TO ORDER</t>
        </is>
      </c>
      <c r="I438">
        <f>IMAGE("https://englanderline.com/wp-content/uploads/2019/10/Leo-Wooden-2-Drawer-Dark-Brown-Bedside-Table-A-600x600.jpg")</f>
        <v/>
      </c>
    </row>
    <row r="439">
      <c r="A439" s="1" t="n">
        <v>437</v>
      </c>
      <c r="B439" t="inlineStr">
        <is>
          <t xml:space="preserve">
Liz Round Velvet Cream Pouffe</t>
        </is>
      </c>
      <c r="C439" t="inlineStr">
        <is>
          <t>£570.00</t>
        </is>
      </c>
      <c r="D439" t="inlineStr">
        <is>
          <t>Contemporary Living Room Chairs, Cream Pouffe, footstools and pouffes, living room pouf, Luxury Bedroom Furniture UK, round pouffe uk, Velvet Pouf</t>
        </is>
      </c>
      <c r="E439" t="inlineStr">
        <is>
          <t xml:space="preserve">Add a touch of plush style to your seating arrangement with our Liz Pouffe. Resting on a round metal base, this buttery-soft pouffe is covered in soft velvet and is the perfect companion to </t>
        </is>
      </c>
      <c r="F439" t="inlineStr">
        <is>
          <t xml:space="preserve">Dimensions: Width 45 cm, Depth 45 cm, Height 50 cm
Product Type: Liz Round Velvet Cream Pouffe
Product Code: EL7148
Material: Natural Solid Wood Kiln Dried, Fabric.
Carving: Full handmade carving
Polishing: Full handmade polishing, polishing options are available.
Upholstery: Full handmade upholstered in velvet as displayed, Fabric Options are available (in customize product section).
Color: Cream
Delivery Time: 12-14 Weeks
</t>
        </is>
      </c>
      <c r="G439" t="inlineStr">
        <is>
          <t>In-Stock</t>
        </is>
      </c>
      <c r="H439" t="inlineStr">
        <is>
          <t>MADE TO ORDER</t>
        </is>
      </c>
      <c r="I439">
        <f>IMAGE("https://englanderline.com/wp-content/uploads/2021/03/Liz-Round-Velvet-Cream-Pouffe-A-600x600.jpg")</f>
        <v/>
      </c>
    </row>
    <row r="440">
      <c r="A440" s="1" t="n">
        <v>438</v>
      </c>
      <c r="B440" t="inlineStr">
        <is>
          <t xml:space="preserve">
Pilot Armchair</t>
        </is>
      </c>
      <c r="C440" t="inlineStr">
        <is>
          <t>£1,395.00</t>
        </is>
      </c>
      <c r="D440" t="inlineStr">
        <is>
          <t>Comfortable Armchairs, Comfy chair, Contemporary Armchair uk, Contemporary Living Room Chairs, Loveseats, Modern Settee, Off white Armchair</t>
        </is>
      </c>
      <c r="E440" t="inlineStr"/>
      <c r="F440" t="inlineStr">
        <is>
          <t xml:space="preserve">Dimensions: Width 89 cm, Depth 78 cm, Height 92 cm
Product Type: Pilot Armchair
Product Code: EL0156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440" t="inlineStr">
        <is>
          <t>In-Stock</t>
        </is>
      </c>
      <c r="H440" t="inlineStr">
        <is>
          <t>MADE TO ORDER</t>
        </is>
      </c>
      <c r="I440">
        <f>IMAGE("https://englanderline.com/wp-content/uploads/2018/05/Pilot-Armchair-A-600x600.jpg")</f>
        <v/>
      </c>
    </row>
    <row r="441">
      <c r="A441" s="1" t="n">
        <v>439</v>
      </c>
      <c r="B441" t="inlineStr">
        <is>
          <t xml:space="preserve">
Arman Upholstered Wing Back Accent Chair</t>
        </is>
      </c>
      <c r="C441" t="inlineStr">
        <is>
          <t>£465.00</t>
        </is>
      </c>
      <c r="D441" t="inlineStr">
        <is>
          <t>Accent Chair, contemporary chairs uk, Luxury Chairs, small occasional chair, upholstered chair, white living room furniture, wingback chair uk</t>
        </is>
      </c>
      <c r="E441" t="inlineStr">
        <is>
          <t>single sofa chair are new furniture trend along with large sofa sets. These stylish sofa chair collections come with the semi-circular shape of the backrest.</t>
        </is>
      </c>
      <c r="F441" t="inlineStr">
        <is>
          <t xml:space="preserve">Dimensions: Width 61 cm, Depth 61 cm, Height 85 cm
Product Type: Arman Upholstered Wing Back Accent Chair
Product Code: EL1210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t>
        </is>
      </c>
      <c r="G441" t="inlineStr">
        <is>
          <t>In-Stock</t>
        </is>
      </c>
      <c r="H441" t="inlineStr">
        <is>
          <t>1 in stock</t>
        </is>
      </c>
      <c r="I441">
        <f>IMAGE("https://englanderline.com/wp-content/uploads/2017/11/Arman-Upholstered-Wing-Back-Accent-Chair-A-600x600.jpg")</f>
        <v/>
      </c>
    </row>
    <row r="442">
      <c r="A442" s="1" t="n">
        <v>440</v>
      </c>
      <c r="B442" t="inlineStr">
        <is>
          <t xml:space="preserve">
Kirkcudbright Three Wooden Lathe Legs with Marble Top Console Table</t>
        </is>
      </c>
      <c r="C442" t="inlineStr">
        <is>
          <t>£1,590.00</t>
        </is>
      </c>
      <c r="D442" t="inlineStr">
        <is>
          <t>brown console table, Cream Console Table, Curved Console Table, Oak Console Table, wooden console table</t>
        </is>
      </c>
      <c r="E442" t="inlineStr">
        <is>
          <t>Create a unique, elegant look in your home with our three wooden lathe legs with marble top console table. This piece is made of high-quality wood and comes with three wooden legs that have stylized, carved details. Built to last and sure to be the focal point of any room, it can be customized especially for you.</t>
        </is>
      </c>
      <c r="F442" t="inlineStr">
        <is>
          <t xml:space="preserve">Dimensions: Width 120 cm, Depth 50 cm, Height 75 cm
Product Type: Kirkcudbright Three Wooden Lathe Legs with Marble Top Console Table
Product Code: EL0011-CsT
Material: Natural Solid Wood Kiln Dried, Natural Marble.
Carving: Full handmade carving
Polishing: Full handmade polishing, polishing options are available.
Delivery Time: 12-14 Weeks
None: Color
</t>
        </is>
      </c>
      <c r="G442" t="inlineStr">
        <is>
          <t>In-Stock</t>
        </is>
      </c>
      <c r="H442" t="inlineStr">
        <is>
          <t>MADE TO ORDER</t>
        </is>
      </c>
      <c r="I442">
        <f>IMAGE("https://englanderline.com/wp-content/uploads/2022/05/Kirkcudbright-Three-Wooden-Lathe-Legs-with-Black-Marble-Top-Console-Table-A-600x600.jpg")</f>
        <v/>
      </c>
    </row>
    <row r="443">
      <c r="A443" s="1" t="n">
        <v>441</v>
      </c>
      <c r="B443" t="inlineStr">
        <is>
          <t xml:space="preserve">
Elysee Glass Top Coffee Table with Wooden Legs</t>
        </is>
      </c>
      <c r="C443" t="inlineStr">
        <is>
          <t>£685.00</t>
        </is>
      </c>
      <c r="D443" t="inlineStr">
        <is>
          <t>Black Coffee Table, black furniture living room, glass top coffee table, Gold Coffee Table, luxury living room furniture, Wooden Coffee Table</t>
        </is>
      </c>
      <c r="E443" t="inlineStr">
        <is>
          <t>The Elysee Coffee Table is a minimalist coffee table, great for smaller rooms or just to add a dash of contemporary style.</t>
        </is>
      </c>
      <c r="F443" t="inlineStr">
        <is>
          <t xml:space="preserve">Dimensions: Width 110 cm, Depth 65 cm, Height 40 cm
Product Type: Elysee Coffee Table
Product Code: EL7111
Material: Natural Solid Wood Kiln Dried, Natural Veneer Inlay.
Carving: Full handmade carving
Polishing: Full handmade polishing, polishing options are available.
Color: Black
Delivery Time: 12-14 Weeks
</t>
        </is>
      </c>
      <c r="G443" t="inlineStr">
        <is>
          <t>In-Stock</t>
        </is>
      </c>
      <c r="H443" t="inlineStr">
        <is>
          <t>MADE TO ORDER</t>
        </is>
      </c>
      <c r="I443">
        <f>IMAGE("https://englanderline.com/wp-content/uploads/2021/03/Elysee-Glass-Top-Coffee-Table-with-wooden-Legs-A-600x600.jpg")</f>
        <v/>
      </c>
    </row>
    <row r="444">
      <c r="A444" s="1" t="n">
        <v>442</v>
      </c>
      <c r="B444" t="inlineStr">
        <is>
          <t xml:space="preserve">
Tulip Upholstered Curved Shaped Sofa with Black Legs</t>
        </is>
      </c>
      <c r="C444" t="inlineStr">
        <is>
          <t>£1,635.00</t>
        </is>
      </c>
      <c r="D444" t="inlineStr">
        <is>
          <t>contemporary sofa, cream sofa, Loveseats, luxury fabric sofas, luxury living room furniture, modern sofas uk, upholstered sofas</t>
        </is>
      </c>
      <c r="E444" t="inlineStr">
        <is>
          <t>Bring the luxury of both style and functionality with this Tulip sofa. Flawlessly crafted with a quality massive beechwood frame, this piece is designed to bring a striking and eye-catching look in your living space. The wing-shape of its backrest offers an inviting look where you could sink into after a long day. Simple and sleek, this piece is designed to be functional and versatile thanks to its simple design. With its fully upholstered and simple design, Tulip sofa is proportioned for enjoyable activities when reading, relaxing or chatting after a long day.</t>
        </is>
      </c>
      <c r="F444" t="inlineStr">
        <is>
          <t xml:space="preserve">Dimensions: Width 165 cm, Depth 84 cm, Height 73 cm
Product Type: Tulip
Product Code: EL0157
Material: Natural Solid Wood Kiln Dried, Fabric.
Carving: Full hand carving
Polishing: Full handmade polishing, polishing options are available.
Upholstery: Full handmade upholstered in calico as displayed, Fabric Options are available (in customize product section).
Size: 2 Seater
Delivery Time: 7 – 10 Days
None: Color
</t>
        </is>
      </c>
      <c r="G444" t="inlineStr">
        <is>
          <t>In-Stock</t>
        </is>
      </c>
      <c r="H444" t="inlineStr">
        <is>
          <t>1 in stock</t>
        </is>
      </c>
      <c r="I444">
        <f>IMAGE("https://englanderline.com/wp-content/uploads/2018/05/Tulip-Grey-Upholstered-Curved-Shaped-Sofa-with-Black-Legs-A-600x600.jpg")</f>
        <v/>
      </c>
    </row>
    <row r="445">
      <c r="A445" s="1" t="n">
        <v>443</v>
      </c>
      <c r="B445" t="inlineStr">
        <is>
          <t xml:space="preserve">
Max Bedside Table with Stainless Steel</t>
        </is>
      </c>
      <c r="C445" t="inlineStr">
        <is>
          <t>£605.00 - £990.00</t>
        </is>
      </c>
      <c r="D445" t="inlineStr">
        <is>
          <t>2 Drawer Bedside Table, Contemporary Bedroom Furniture, Grey Bedside Table UK, Luxury Bedroom Furniture UK, Stainless Steel Legs, Unusual Bedside Tables UK, Wooden Bedside Table</t>
        </is>
      </c>
      <c r="E445" t="inlineStr">
        <is>
          <t>Max bedside table is divinely crafted and further polished with a stainless steel framework to look absolutely elegant and chic.</t>
        </is>
      </c>
      <c r="F445" t="inlineStr">
        <is>
          <t xml:space="preserve">Dimensions: Width 71 cm, Depth 47 cm, Height 71 cm
Product Type: Max Bedside Table
Product Code: EL7071
Material: Natural Solid Wood Kiln Dried, Natural Veneer Inlay, Stainless Steel.
Carving: Full handmade carving
Polishing: Full handmade polishing, polishing options are available.
Minimum Order Quantity: 2
None: Color
None: Delivery Time
</t>
        </is>
      </c>
      <c r="G445" t="inlineStr">
        <is>
          <t>In-Stock</t>
        </is>
      </c>
      <c r="H445" t="inlineStr">
        <is>
          <t>2 in stock</t>
        </is>
      </c>
      <c r="I445">
        <f>IMAGE("https://englanderline.com/wp-content/uploads/2020/02/Max-Light-Grey-Bedside-Table-with-Stainless-Steel-A-600x600.jpg")</f>
        <v/>
      </c>
    </row>
    <row r="446">
      <c r="A446" s="1" t="n">
        <v>444</v>
      </c>
      <c r="B446" t="inlineStr">
        <is>
          <t xml:space="preserve">
Stewartry Brass Base and Black Marble Top Console Table</t>
        </is>
      </c>
      <c r="C446" t="inlineStr">
        <is>
          <t>£2,165.00</t>
        </is>
      </c>
      <c r="D446" t="inlineStr">
        <is>
          <t>brown console table, Cream Console Table, Curved Console Table, Oak Console Table, wooden console table</t>
        </is>
      </c>
      <c r="E446" t="inlineStr">
        <is>
          <t>Luxuriously simple yet sleek, this console table features a solid brass base and black marble top for a beautiful accent to your room. The functional design offers ample space for you to display your favorite decorative pieces or place an upright mirror to create complete ambiance.</t>
        </is>
      </c>
      <c r="F446" t="inlineStr">
        <is>
          <t xml:space="preserve">Dimensions: Width 148 cm, Depth 48 cm, Height 80 cm
Product Type: Stewartry Brass Base and Black Marble Top Console Table
Product Code: EL0010-CsT
Material: Metal, Natural Marble.
Carving: Full handmade carving
Polishing: Full handmade polishing, polishing options are available.
Color: Black
Delivery Time: 12-14 Weeks
</t>
        </is>
      </c>
      <c r="G446" t="inlineStr">
        <is>
          <t>In-Stock</t>
        </is>
      </c>
      <c r="H446" t="inlineStr">
        <is>
          <t>MADE TO ORDER</t>
        </is>
      </c>
      <c r="I446">
        <f>IMAGE("https://englanderline.com/wp-content/uploads/2022/05/Stewartry-Brass-Base-and-Black-Marble-Top-Console-Table-C-1-600x600.jpg")</f>
        <v/>
      </c>
    </row>
    <row r="447">
      <c r="A447" s="1" t="n">
        <v>445</v>
      </c>
      <c r="B447" t="inlineStr">
        <is>
          <t xml:space="preserve">
Olga Upholstered Stripped Curved Armchair</t>
        </is>
      </c>
      <c r="C447" t="inlineStr">
        <is>
          <t>£510.00</t>
        </is>
      </c>
      <c r="D447" t="inlineStr">
        <is>
          <t>Blue Velvet Armchair, Comfortable Armchairs, Contemporary Armchair uk, Contemporary Living Room Chairs, Stylish Armchairs, Upholstered Armchair</t>
        </is>
      </c>
      <c r="E447" t="inlineStr">
        <is>
          <t>Stylish and modern, Olga Armchair adds a sense of elegancy to your living space with its stunningly unique design. Its smooth lines attached to a splendid foundation promise a never-ending comfort. Olga Armchair is perfectly crafted from a solid beechwood, which is screwed, glued and perfectly dowelled for extra support.</t>
        </is>
      </c>
      <c r="F447" t="inlineStr">
        <is>
          <t xml:space="preserve">Dimensions: Width 70 cm, Depth 78 cm, Height 90 cm
Product Type: Olga Armchair
Product Code: EL6039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47" t="inlineStr">
        <is>
          <t>In-Stock</t>
        </is>
      </c>
      <c r="H447" t="inlineStr">
        <is>
          <t>MADE TO ORDER</t>
        </is>
      </c>
      <c r="I447">
        <f>IMAGE("https://englanderline.com/wp-content/uploads/2019/07/Olga-Upholstered-Stripped-Curved-Armchair-A-600x600.jpg")</f>
        <v/>
      </c>
    </row>
    <row r="448">
      <c r="A448" s="1" t="n">
        <v>446</v>
      </c>
      <c r="B448" t="inlineStr">
        <is>
          <t xml:space="preserve">
Addy Upholstered Round Occasional Chair</t>
        </is>
      </c>
      <c r="C448" t="inlineStr">
        <is>
          <t>£420.00</t>
        </is>
      </c>
      <c r="D448" t="inlineStr">
        <is>
          <t>contemporary chairs uk, Contemporary Living Room Chairs, Luxury Chairs, luxury living room furniture, occasional chair uk, small occasional chair, upholstered chair</t>
        </is>
      </c>
      <c r="E448" t="inlineStr">
        <is>
          <t>Give your living room a contemporary feel with Englander Line’s gorgeous collection of Addy Occasional chairs which are very sophisticatedly hand-finished to perfection by our skilled craftsmen.</t>
        </is>
      </c>
      <c r="F448" t="inlineStr">
        <is>
          <t xml:space="preserve">Dimensions: Width 70 cm, Depth 70 cm, Height 75 cm
Product Type: Addy Occasional Armchair
Product Code: EL0105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448" t="inlineStr">
        <is>
          <t>In-Stock</t>
        </is>
      </c>
      <c r="H448" t="inlineStr">
        <is>
          <t>1 in stock</t>
        </is>
      </c>
      <c r="I448">
        <f>IMAGE("https://englanderline.com/wp-content/uploads/2018/06/Addy-Upholstered-Round-Occasional-Chair-A-600x600.jpg")</f>
        <v/>
      </c>
    </row>
    <row r="449">
      <c r="A449" s="1" t="n">
        <v>447</v>
      </c>
      <c r="B449" t="inlineStr">
        <is>
          <t xml:space="preserve">
Hayman Wood Bedside Table with Brass Legs</t>
        </is>
      </c>
      <c r="C449" t="inlineStr">
        <is>
          <t>£570.00</t>
        </is>
      </c>
      <c r="D449" t="inlineStr">
        <is>
          <t>2 Drawer Bedside Table, Black Wood Bedside Table, Contemporary Bedroom Furniture, Luxury Bedroom Furniture UK, Unusual Bedside Tables UK, Wooden Bedside Table</t>
        </is>
      </c>
      <c r="E449" t="inlineStr">
        <is>
          <t>Hayman Wood Bedside Table with Brass Legs</t>
        </is>
      </c>
      <c r="F449" t="inlineStr">
        <is>
          <t xml:space="preserve">Dimensions: Width 55 cm, Depth 40 cm, Height 58 cm
Product Type: Hayman Bedside Table
Product Code: EL7160
Material: Natural Solid Wood Kiln Dried, Natural Veneer Inlay, Brass Inlay.
Carving: Full handmade carving
Polishing: Full handmade polishing, polishing options are available.
Color: Brass
Delivery Time: 7 – 10 Days
Minimum Order Quantity: 2
</t>
        </is>
      </c>
      <c r="G449" t="inlineStr">
        <is>
          <t>In-Stock</t>
        </is>
      </c>
      <c r="H449" t="inlineStr">
        <is>
          <t>2 in stock</t>
        </is>
      </c>
      <c r="I449">
        <f>IMAGE("https://englanderline.com/wp-content/uploads/2021/03/Hayman-Wood-Bedside-Table-with-Brass-Legs-A-600x600.jpg")</f>
        <v/>
      </c>
    </row>
    <row r="450">
      <c r="A450" s="1" t="n">
        <v>448</v>
      </c>
      <c r="B450" t="inlineStr">
        <is>
          <t xml:space="preserve">
Verona Round Velvet Green Pouf with Brass Base</t>
        </is>
      </c>
      <c r="C450" t="inlineStr">
        <is>
          <t>£285.00</t>
        </is>
      </c>
      <c r="D450" t="inlineStr">
        <is>
          <t>Brass Pouf, Contemporary Living Room Chairs, footstools and pouffes, Green Pouf, living room pouf, Luxury Bedroom Furniture UK, round pouffe uk, Velvet Pouf</t>
        </is>
      </c>
      <c r="E450" t="inlineStr">
        <is>
          <t>Add a touch of elegance to your decor with the Verona Pouf. This pouf features a round velvet cover in green and brass base.</t>
        </is>
      </c>
      <c r="F450" t="inlineStr">
        <is>
          <t xml:space="preserve">Dimensions: Width 55 cm, Depth 55 cm, Height 50 cm
Product Type: Verona Round Velvet Green Pouf With Brass Base
Product Code: EL7127
Material: Natural Solid Wood Kiln Dried, Brass Inlay, Fabric.
Carving: Full handmade carving
Polishing: Full handmade polishing, polishing options are available.
Upholstery: Full handmade upholstered in velvet as displayed, Fabric Options are available (in customize product section).
Color: Brass
Delivery Time: 12-14 Weeks
</t>
        </is>
      </c>
      <c r="G450" t="inlineStr">
        <is>
          <t>In-Stock</t>
        </is>
      </c>
      <c r="H450" t="inlineStr">
        <is>
          <t>MADE TO ORDER</t>
        </is>
      </c>
      <c r="I450">
        <f>IMAGE("https://englanderline.com/wp-content/uploads/2021/03/Verona-Round-Velvet-Green-Pouf-With-Brass-Base-A-600x600.jpg")</f>
        <v/>
      </c>
    </row>
    <row r="451">
      <c r="A451" s="1" t="n">
        <v>449</v>
      </c>
      <c r="B451" t="inlineStr">
        <is>
          <t xml:space="preserve">
Berwickshire Black and Gold Console Table</t>
        </is>
      </c>
      <c r="C451" t="inlineStr">
        <is>
          <t>£2,715.00</t>
        </is>
      </c>
      <c r="D451" t="inlineStr">
        <is>
          <t>brown console table, Cream Console Table, Curved Console Table, Oak Console Table, wooden console table</t>
        </is>
      </c>
      <c r="E451" t="inlineStr">
        <is>
          <t>The Black and Rose Gold Console Table is the perfect addition to any room. It has a beautiful design with a rose gold finish that will make any room look great.</t>
        </is>
      </c>
      <c r="F451" t="inlineStr">
        <is>
          <t xml:space="preserve">Dimensions: Width 100 cm, Depth 40 cm, Height 90 cm
Product Type: Fife Black and Gold Wood with Natural Marble Top Console Table
Product Code: EL0007-CsT
Material: Natural Solid Wood Kiln Dried, Natural Veneer Inlay, Natural Marble.
Carving: Full handmade carving
Polishing: Full handmade polishing, polishing options are available.
Color: Black and Gold
Delivery Time: 12-14 Weeks
</t>
        </is>
      </c>
      <c r="G451" t="inlineStr">
        <is>
          <t>In-Stock</t>
        </is>
      </c>
      <c r="H451" t="inlineStr">
        <is>
          <t>MADE TO ORDER</t>
        </is>
      </c>
      <c r="I451">
        <f>IMAGE("https://englanderline.com/wp-content/uploads/2022/05/Berwickshire-Black-and-Gold-Console-Table-A-2-600x600.jpg")</f>
        <v/>
      </c>
    </row>
    <row r="452">
      <c r="A452" s="1" t="n">
        <v>450</v>
      </c>
      <c r="B452" t="inlineStr">
        <is>
          <t xml:space="preserve">
Anais Coffee Table with Gold Stainless Steel Legs</t>
        </is>
      </c>
      <c r="C452" t="inlineStr">
        <is>
          <t>£580.00 - £1,260.00</t>
        </is>
      </c>
      <c r="D452" t="inlineStr">
        <is>
          <t>Black Coffee Table, black furniture living room, contemporary coffee table, Gold Stainless Steel Legs, luxury living room furniture, Wooden Coffee Table</t>
        </is>
      </c>
      <c r="E452" t="inlineStr">
        <is>
          <t xml:space="preserve">Showing an understated indulgence, Anais works as a sublime addition to your </t>
        </is>
      </c>
      <c r="F452" t="inlineStr">
        <is>
          <t xml:space="preserve">Dimensions: Width 120 cm, Depth 70 cm, Height 45 cm
Product Type: Anais Coffee Table
Product Code: EL7067
Material: Natural Solid Wood Kiln Dried, Natural Veneer Inlay, Stainless Steel.
Carving: Full handmade carving
Polishing: Full handmade polishing, polishing options are available.
Color: Black
Delivery Time: 7 – 10 Days
None: Top Material
</t>
        </is>
      </c>
      <c r="G452" t="inlineStr">
        <is>
          <t>In-Stock</t>
        </is>
      </c>
      <c r="H452" t="inlineStr">
        <is>
          <t>1 in stock</t>
        </is>
      </c>
      <c r="I452">
        <f>IMAGE("https://englanderline.com/wp-content/uploads/2019/07/Anais-Wooden-Coffee-Table-with-Gold-Stainless-Steel-Legs-A-600x600.jpg")</f>
        <v/>
      </c>
    </row>
    <row r="453">
      <c r="A453" s="1" t="n">
        <v>451</v>
      </c>
      <c r="B453" t="inlineStr">
        <is>
          <t xml:space="preserve">
Quan Pouf</t>
        </is>
      </c>
      <c r="C453" t="inlineStr">
        <is>
          <t>£980.00</t>
        </is>
      </c>
      <c r="D453" t="inlineStr">
        <is>
          <t>blue pouf, Contemporary Bedroom Furniture, contemporary chairs uk, living room pouf, luxury living room furniture, round pouffe uk</t>
        </is>
      </c>
      <c r="E453" t="inlineStr">
        <is>
          <t>The blue Round pouf has been crafted from a soft fabric. The modern pouf is great for sitting on the side of a bed and looks strong as an extra side table for another room in the house.</t>
        </is>
      </c>
      <c r="F453" t="inlineStr">
        <is>
          <t xml:space="preserve">Dimensions: Width 55 cm, Depth 55 cm, Height 40 cm
Product Type: Quan Pouf
Product Code: EL7154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453" t="inlineStr">
        <is>
          <t>In-Stock</t>
        </is>
      </c>
      <c r="H453" t="inlineStr">
        <is>
          <t>MADE TO ORDER</t>
        </is>
      </c>
      <c r="I453">
        <f>IMAGE("https://englanderline.com/wp-content/uploads/2020/07/Quan-Pouf-A-600x600.jpg")</f>
        <v/>
      </c>
    </row>
    <row r="454">
      <c r="A454" s="1" t="n">
        <v>452</v>
      </c>
      <c r="B454" t="inlineStr">
        <is>
          <t xml:space="preserve">
Mario Upholstered Square Armless Accent Chair</t>
        </is>
      </c>
      <c r="C454" t="inlineStr">
        <is>
          <t>£740.00</t>
        </is>
      </c>
      <c r="D454" t="inlineStr">
        <is>
          <t>Contemporary Living Room Chairs, Luxury Chairs, luxury living room furniture, occasional chair uk, upholstered chair</t>
        </is>
      </c>
      <c r="E454" t="inlineStr">
        <is>
          <t>Mario is a stylish and trendy contemporary modern chair. The square back of the seat is well padded for extra support, while the double cutout will ensure support for the back, offering ultimate comfort.</t>
        </is>
      </c>
      <c r="F454" t="inlineStr">
        <is>
          <t xml:space="preserve">Dimensions: Width 68 cm, Depth 75 cm, Height 90 cm
Product Type: Mario Accent Chair
Product Code: EL7090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t>
        </is>
      </c>
      <c r="G454" t="inlineStr">
        <is>
          <t>In-Stock</t>
        </is>
      </c>
      <c r="H454" t="inlineStr">
        <is>
          <t>2 in stock</t>
        </is>
      </c>
      <c r="I454">
        <f>IMAGE("https://englanderline.com/wp-content/uploads/2019/11/Mario-Upholstered-Square-Armless-Accent-Chair-A-600x600.jpg")</f>
        <v/>
      </c>
    </row>
    <row r="455">
      <c r="A455" s="1" t="n">
        <v>453</v>
      </c>
      <c r="B455" t="inlineStr">
        <is>
          <t xml:space="preserve">
Fife Black and Gold Wood with Natural Marble Top Console Table</t>
        </is>
      </c>
      <c r="C455" t="inlineStr">
        <is>
          <t>£1,590.00</t>
        </is>
      </c>
      <c r="D455" t="inlineStr">
        <is>
          <t>brown console table, Cream Console Table, Curved Console Table, Oak Console Table, wooden console table</t>
        </is>
      </c>
      <c r="E455" t="inlineStr">
        <is>
          <t>Sleek and beautiful, our black and gold wood with natural marble top console table is a masterful piece of furniture. This console table stands out with its sleek black wood legs and natural marble top that gives it a touch of class. It’s perfect for your foyer or other entryway to give the room an updated look.</t>
        </is>
      </c>
      <c r="F455" t="inlineStr">
        <is>
          <t xml:space="preserve">Dimensions: Width 115 cm, Depth 40 cm, Height 90 cm
Product Type: Fife Black and Gold Wood with Natural Marble Top Console Table
Product Code: EL0006-CsT
Material: Natural Solid Wood Kiln Dried, Natural Veneer Inlay, Natural Marble.
Carving: Full handmade carving
Polishing: Full handmade polishing, polishing options are available.
Color: Black and Gold
Delivery Time: 12-14 Weeks
</t>
        </is>
      </c>
      <c r="G455" t="inlineStr">
        <is>
          <t>In-Stock</t>
        </is>
      </c>
      <c r="H455" t="inlineStr">
        <is>
          <t>MADE TO ORDER</t>
        </is>
      </c>
      <c r="I455">
        <f>IMAGE("https://englanderline.com/wp-content/uploads/2022/05/Fife-Black-and-Gold-Wood-with-Natural-Marble-Top-Console-Table-A-600x600.jpg")</f>
        <v/>
      </c>
    </row>
    <row r="456">
      <c r="A456" s="1" t="n">
        <v>454</v>
      </c>
      <c r="B456" t="inlineStr">
        <is>
          <t xml:space="preserve">
Smoky Pouf</t>
        </is>
      </c>
      <c r="C456" t="inlineStr">
        <is>
          <t>£1,025.00</t>
        </is>
      </c>
      <c r="D456" t="inlineStr">
        <is>
          <t>blue pouf, Contemporary Bedroom Furniture, contemporary chairs uk, Contemporary Living Room Chairs, footstools and pouffes, luxury living room furniture, round pouffe uk</t>
        </is>
      </c>
      <c r="E456" t="inlineStr">
        <is>
          <t>Our Smokey pouf is a perfect accent for any room in the house. With blue fabric upholstery and a contrast stitching finish, it’s sure to add a nice pop of color to your space.</t>
        </is>
      </c>
      <c r="F456" t="inlineStr">
        <is>
          <t xml:space="preserve">Dimensions: Width 54 cm, Depth 54 cm, Height 40 cm
Product Type: Smoky Pouf
Product Code: EL7088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456" t="inlineStr">
        <is>
          <t>In-Stock</t>
        </is>
      </c>
      <c r="H456" t="inlineStr">
        <is>
          <t>MADE TO ORDER</t>
        </is>
      </c>
      <c r="I456">
        <f>IMAGE("https://englanderline.com/wp-content/uploads/2020/07/Smoky-Pouf-A-600x600.jpg")</f>
        <v/>
      </c>
    </row>
    <row r="457">
      <c r="A457" s="1" t="n">
        <v>455</v>
      </c>
      <c r="B457" t="inlineStr">
        <is>
          <t xml:space="preserve">
Espresso Marble Stainless Steel Coffee Table Set</t>
        </is>
      </c>
      <c r="C457" t="inlineStr">
        <is>
          <t>£600.00</t>
        </is>
      </c>
      <c r="D457" t="inlineStr">
        <is>
          <t>Gold Coffee Table, Gold Stainless Steel Legs, luxury living room furniture, modern marble coffee table, Stainless Steel Legs</t>
        </is>
      </c>
      <c r="E457" t="inlineStr">
        <is>
          <t>Complete Your Room With marble Coffee Table. Bring the luxury of marble to your home decor, while bringing this Round Marble Table Set to your abode.</t>
        </is>
      </c>
      <c r="F457" t="inlineStr">
        <is>
          <t xml:space="preserve">Dimensions: Width 80 cm, Depth 80 cm, Height 70 cm
Product Type: Espresso Marble Stainless Steel Coffee Table Set
Product Code: EL7377
Material: Real Stainless Steel, Natural Marble Stone.
Carving: Full handmade carving
Polishing: Full handmade polishing, polishing options are available.
Color: Beige
Delivery Time: 7 – 10 Days
</t>
        </is>
      </c>
      <c r="G457" t="inlineStr">
        <is>
          <t>In-Stock</t>
        </is>
      </c>
      <c r="H457" t="inlineStr">
        <is>
          <t>1 in stock</t>
        </is>
      </c>
      <c r="I457">
        <f>IMAGE("https://englanderline.com/wp-content/uploads/2021/03/Espresso-Marble-Stainless-Steel-Coffee-Table-Set-A-600x600.jpg")</f>
        <v/>
      </c>
    </row>
    <row r="458">
      <c r="A458" s="1" t="n">
        <v>456</v>
      </c>
      <c r="B458" t="inlineStr">
        <is>
          <t xml:space="preserve">
Barlet Modern Living Room Fabric Sofa</t>
        </is>
      </c>
      <c r="C458" t="inlineStr">
        <is>
          <t>£4,965.00</t>
        </is>
      </c>
      <c r="D458" t="inlineStr">
        <is>
          <t>contemporary sofa, cream sofa, Loveseats, luxury fabric sofas, luxury living room furniture, modern sofas uk</t>
        </is>
      </c>
      <c r="E458" t="inlineStr">
        <is>
          <t>Designer sofas are in trend from a decade. With changing the time we craft new designs for making something new in furniture. Englanderline is well known for its rich collection of designer sofas. We build the beauty enhancers for the dwelling space. Our furniture is the shine of luxury hotels, mansions, and grand homes. Our creations are timeless furniture pieces that have no limit of durability.</t>
        </is>
      </c>
      <c r="F458" t="inlineStr">
        <is>
          <t xml:space="preserve">Dimensions: Width 350 cm, Depth 98 cm, Height 80 cm
Product Type: Barlet Sofa
Product Code: EL0313
Material: Natural Solid Wood Kiln Dried, Fabric, Brass Inlay.
Carving: Full handmade carving
Polishing: Full handmade polishing, polishing options are available.
Upholstery: Full handmade upholstered in calico, Fabric Options are available (in customize product section).
Size: 5 Seater
Color: Brass
Delivery Time: 12-14 Weeks
</t>
        </is>
      </c>
      <c r="G458" t="inlineStr">
        <is>
          <t>In-Stock</t>
        </is>
      </c>
      <c r="H458" t="inlineStr">
        <is>
          <t>MADE TO ORDER</t>
        </is>
      </c>
      <c r="I458">
        <f>IMAGE("https://englanderline.com/wp-content/uploads/2017/12/barlet-modern-living-room-fabric-sofa1-600x400.jpg")</f>
        <v/>
      </c>
    </row>
    <row r="459">
      <c r="A459" s="1" t="n">
        <v>457</v>
      </c>
      <c r="B459" t="inlineStr">
        <is>
          <t xml:space="preserve">
Arabelle 2 Drawers with Brass and Marble Top Bedside Table</t>
        </is>
      </c>
      <c r="C459" t="inlineStr">
        <is>
          <t>£1,130.00</t>
        </is>
      </c>
      <c r="D459" t="inlineStr">
        <is>
          <t>2 Drawer Bedside Table, Brown Bedside Table, Luxury Bedroom Furniture UK, Unusual Bedside Tables UK, Wooden Bedside Table</t>
        </is>
      </c>
      <c r="E459" t="inlineStr">
        <is>
          <t>The Arabelle Bedside Table is a simple and timeless piece for your bedroom.</t>
        </is>
      </c>
      <c r="F459" t="inlineStr">
        <is>
          <t xml:space="preserve">Dimensions: Width 60 cm, Depth 45 cm, Height 70 cm
Product Type: Arabelle Bedside Table
Product Code: EL7331
Material: Natural Solid Wood Kiln Dried, Natural Veneer Inlay, Brass Inlay, Natural Marble Top.
Carving: Full handmade carving
Polishing: Full handmade polishing, polishing options are available.
Delivery Time: 12-14 Weeks
None: Color
</t>
        </is>
      </c>
      <c r="G459" t="inlineStr">
        <is>
          <t>In-Stock</t>
        </is>
      </c>
      <c r="H459" t="inlineStr">
        <is>
          <t>MADE TO ORDER</t>
        </is>
      </c>
      <c r="I459">
        <f>IMAGE("https://englanderline.com/wp-content/uploads/2021/02/Arabelle-2-Drawers-with-Brass-and-Marble-Top-Bedside-Table-A-600x600.jpg")</f>
        <v/>
      </c>
    </row>
    <row r="460">
      <c r="A460" s="1" t="n">
        <v>458</v>
      </c>
      <c r="B460" t="inlineStr">
        <is>
          <t xml:space="preserve">
Anais Wooden Side Table with Gold Stainless Steel Legs</t>
        </is>
      </c>
      <c r="C460" t="inlineStr">
        <is>
          <t>£420.00</t>
        </is>
      </c>
      <c r="D460" t="inlineStr">
        <is>
          <t>contemporary side tables for living room uk, Dark Brown Side Table, Gold Side Table, luxury living room furniture, Stainless Steel Legs, unusual side table, Wooden Side Table</t>
        </is>
      </c>
      <c r="E460" t="inlineStr">
        <is>
          <t>Add a touch of beauty to your room with Anais side table: it is artistically designed to fit modern style interiors. It has a dark brown rectangular top with gold stainless steel coiled around it and extended as legs supporting the table.</t>
        </is>
      </c>
      <c r="F460" t="inlineStr">
        <is>
          <t xml:space="preserve">Dimensions: Width 60 cm, Depth 51 cm, Height 60 cm
Product Type: Anais Side Table
Product Code: EL7069
Material: Natural Solid Wood Kiln Dried, Natural Veneer Inlay, Stainless Steel.
Carving: Full handmade carving
Polishing: Full handmade polishing, polishing options are available.
Brand: Englanderline
Color: Brown
Delivery Time: 7 – 10 Days
</t>
        </is>
      </c>
      <c r="G460" t="inlineStr">
        <is>
          <t>In-Stock</t>
        </is>
      </c>
      <c r="H460" t="inlineStr">
        <is>
          <t>2 in stock</t>
        </is>
      </c>
      <c r="I460">
        <f>IMAGE("https://englanderline.com/wp-content/uploads/2019/10/Anais-Wooden-Side-Table-with-Gold-Stainless-Steel-Legs-A-600x600.jpg")</f>
        <v/>
      </c>
    </row>
    <row r="461">
      <c r="A461" s="1" t="n">
        <v>459</v>
      </c>
      <c r="B461" t="inlineStr">
        <is>
          <t xml:space="preserve">
Lumi Upholstered Curved Accent Armless Chair</t>
        </is>
      </c>
      <c r="C461" t="inlineStr">
        <is>
          <t>£970.00</t>
        </is>
      </c>
      <c r="D461" t="inlineStr">
        <is>
          <t>accent chair uk, Contemporary Living Room Chairs, Luxury Chairs, luxury living room furniture, occasional chair uk, upholstered chair</t>
        </is>
      </c>
      <c r="E461" t="inlineStr">
        <is>
          <t>Lumi is a trendy and stylish chair which suits modern interiors. It has a unique style, which will stand out in your interior space. Supported by durable legs, the curved armless upholstered chair supports your back and guarantees you great comfort. It is designed and crafted to give a distinguished touch of style to your home or office.</t>
        </is>
      </c>
      <c r="F461" t="inlineStr">
        <is>
          <t xml:space="preserve">Dimensions: Width 80 cm, Depth 70 cm, Height 95 cm
Product Type: Lumi Accent Chair
Product Code: EL6131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461" t="inlineStr">
        <is>
          <t>In-Stock</t>
        </is>
      </c>
      <c r="H461" t="inlineStr">
        <is>
          <t>MADE TO ORDER</t>
        </is>
      </c>
      <c r="I461">
        <f>IMAGE("https://englanderline.com/wp-content/uploads/2019/07/Lumi-Upholstered-Curved-Accent-Armless-Chair-A-600x600.jpg")</f>
        <v/>
      </c>
    </row>
    <row r="462">
      <c r="A462" s="1" t="n">
        <v>460</v>
      </c>
      <c r="B462" t="inlineStr">
        <is>
          <t xml:space="preserve">
Clare 3 Seaters Blue Velvet Sofa with Brass Inlay</t>
        </is>
      </c>
      <c r="C462" t="inlineStr">
        <is>
          <t>£1,600.00</t>
        </is>
      </c>
      <c r="D462" t="inlineStr">
        <is>
          <t>3 seater sofa, blue velvet sofa, Brass Sofas, Contemporary Bedroom Furniture, contemporary sofa, Luxury Bedroom Furniture UK, luxury sofas</t>
        </is>
      </c>
      <c r="E462" t="inlineStr">
        <is>
          <t>A sofa made for the modern family. This 3 seater blue velvet sofa is a unique combination of traditional craftsmanship and contemporary style. The attention to detail on this sofa is clear as you look at the handmade brass inlay detailing on the arms.</t>
        </is>
      </c>
      <c r="F462" t="inlineStr">
        <is>
          <t xml:space="preserve">Dimensions: Width 195 cm, Depth 85 cm, Height 70 cm
Product Type: Clare 3 Seaters Blue Velvet Sofa With Brass Inlay
Product Code: EL7138
Material: Natural Solid Wood Kiln Dried, Brass Inlay, Fabric Velvet.
Carving: Full handmade carving
Polishing: Full handmade polishing, polishing options are available.
Upholstery: High Quality Velvet upholstered. Fabric Options are available.
Color: Blue
Size: 3 Seater
Delivery Time: 12-14 Weeks
</t>
        </is>
      </c>
      <c r="G462" t="inlineStr">
        <is>
          <t>In-Stock</t>
        </is>
      </c>
      <c r="H462" t="inlineStr">
        <is>
          <t>MADE TO ORDER</t>
        </is>
      </c>
      <c r="I462">
        <f>IMAGE("https://englanderline.com/wp-content/uploads/2021/06/Clare-3-Seaters-Blue-Velvet-Sofa-With-Brass-Inlay-600x600.jpg")</f>
        <v/>
      </c>
    </row>
    <row r="463">
      <c r="A463" s="1" t="n">
        <v>461</v>
      </c>
      <c r="B463" t="inlineStr">
        <is>
          <t xml:space="preserve">
Kvadrat Dark Brown and Cream Gloss Bedside Table</t>
        </is>
      </c>
      <c r="C463" t="inlineStr">
        <is>
          <t>£990.00</t>
        </is>
      </c>
      <c r="D463" t="inlineStr">
        <is>
          <t>Contemporary Bedroom Furniture, Cream Bedside Table, Dark Brown Bedside Table, Gloss Bedside Table, Luxury Bedroom Furniture UK, Three Drawer Bedside Table, Unusual Bedside Tables UK, Wooden Bedside Table</t>
        </is>
      </c>
      <c r="E463" t="inlineStr">
        <is>
          <t>Beautifully hand-sculpted from tough massive beechwood, Kvadrat bedside table is designed brings a timeless taste to your bedroom. Its triangular silhouettes of drawers – supported by a touch to close mechanism – are sure to be very striking and eye-catchy, whilst also providing a suitable space for your essentials.</t>
        </is>
      </c>
      <c r="F463" t="inlineStr">
        <is>
          <t xml:space="preserve">Dimensions: Width 60 cm, Depth 41 cm, Height 61 cm
Product Type: Kvadrat Bedside Table
Product Code: EL7074
Material: Natural Solid Wood Kiln Dried, Natural Veneer Inlay, Touch Closing Mechanism.
Carving: Full handmade carving
Polishing: Full handmade polishing, polishing options are available.
Color: Brown
Delivery Time: 7 – 10 Days
Minimum Order Quantity: 2
</t>
        </is>
      </c>
      <c r="G463" t="inlineStr">
        <is>
          <t>In-Stock</t>
        </is>
      </c>
      <c r="H463" t="inlineStr">
        <is>
          <t>4 in stock</t>
        </is>
      </c>
      <c r="I463">
        <f>IMAGE("https://englanderline.com/wp-content/uploads/2018/10/Kvadrat-Dark-Brown-and-Cream-Gloss-Bedside-Table-A-600x600.jpg")</f>
        <v/>
      </c>
    </row>
    <row r="464">
      <c r="A464" s="1" t="n">
        <v>462</v>
      </c>
      <c r="B464" t="inlineStr">
        <is>
          <t xml:space="preserve">
Mercado Dark Brown and Wood Coffee Table</t>
        </is>
      </c>
      <c r="C464" t="inlineStr">
        <is>
          <t>£1,260.00</t>
        </is>
      </c>
      <c r="D464" t="inlineStr">
        <is>
          <t>contemporary coffee table, dark brown coffee table, Gold Coffee Table, luxury living room furniture, Wooden Coffee Table</t>
        </is>
      </c>
      <c r="E464" t="inlineStr">
        <is>
          <t>Mercado dark brown coffee table is a luxury piece of furniture, which has a unique and exquisite design. It is crafted from beech pine wood with mahogany wood veneering. It has a rectangular top, and three legs artistically crafted.</t>
        </is>
      </c>
      <c r="F464" t="inlineStr">
        <is>
          <t xml:space="preserve">Dimensions: Width 140 cm, Depth 80 cm, Height 45 cm
Product Type: Mercado Coffee Table
Product Code: EL7103
Material: Natural Solid Wood Kiln Dried, Natural Veneer Inlay.
Carving: Full handmade carving
Polishing: Full handmade polishing, polishing options are available.
Color: Brown
Delivery Time: 12-14 Weeks
</t>
        </is>
      </c>
      <c r="G464" t="inlineStr">
        <is>
          <t>In-Stock</t>
        </is>
      </c>
      <c r="H464" t="inlineStr">
        <is>
          <t>MADE TO ORDER</t>
        </is>
      </c>
      <c r="I464">
        <f>IMAGE("https://englanderline.com/wp-content/uploads/2020/07/Mercado-Dark-Brown-and-Wood-Coffee-Table-A-600x600.jpg")</f>
        <v/>
      </c>
    </row>
    <row r="465">
      <c r="A465" s="1" t="n">
        <v>463</v>
      </c>
      <c r="B465" t="inlineStr">
        <is>
          <t xml:space="preserve">
Jorge Upholstered Beige Velvet Round Pouffe with Brass Base</t>
        </is>
      </c>
      <c r="C465" t="inlineStr">
        <is>
          <t>£485.00</t>
        </is>
      </c>
      <c r="D465" t="inlineStr">
        <is>
          <t>contemporary chairs uk, Contemporary Living Room Chairs, footstools and pouffes, living room pouf, luxury living room furniture, round pouffe uk</t>
        </is>
      </c>
      <c r="E465" t="inlineStr">
        <is>
          <t>Jorge is round velvet pouffe with a curved backrest, to provide you with comfortable seating and foot support.</t>
        </is>
      </c>
      <c r="F465" t="inlineStr">
        <is>
          <t xml:space="preserve">Dimensions: Width 43 cm, Depth 43 cm, Height 66 cm
Product Type: Jorge Pouffe
Product Code: EL7146
Material: Natural Solid Wood Kiln Dried, Fabric, Brass Inlay.
Carving: Full handmade carving
Polishing: Full handmade polishing, polishing options are available.
Upholstery: Full handmade upholstered in calico, Fabric Options are available (in customize product section).
Color: Beige
Delivery Time: 7 – 10 Days
</t>
        </is>
      </c>
      <c r="G465" t="inlineStr">
        <is>
          <t>In-Stock</t>
        </is>
      </c>
      <c r="H465" t="inlineStr">
        <is>
          <t>2 in stock</t>
        </is>
      </c>
      <c r="I465">
        <f>IMAGE("https://englanderline.com/wp-content/uploads/2020/10/Jorge-Upholstered-Beige-Velvet-Round-Pouffe-with-Brass-Base-A-600x600.jpg")</f>
        <v/>
      </c>
    </row>
    <row r="466">
      <c r="A466" s="1" t="n">
        <v>464</v>
      </c>
      <c r="B466" t="inlineStr">
        <is>
          <t xml:space="preserve">
Keda Upholstered Accent Chair and Footstool with Black Lacquer Legs</t>
        </is>
      </c>
      <c r="C466" t="inlineStr">
        <is>
          <t>£1,120.00</t>
        </is>
      </c>
      <c r="D466" t="inlineStr">
        <is>
          <t>accent chair uk, Luxury Chairs, luxury living room furniture, occasional chair uk, upholstered chair</t>
        </is>
      </c>
      <c r="E466" t="inlineStr">
        <is>
          <t>Keda Chair is a super comfortable piece you could own where you need extra seating, and it suits modern and classic styles.</t>
        </is>
      </c>
      <c r="F466" t="inlineStr">
        <is>
          <t xml:space="preserve">Dimensions: Width 80 cm, Depth 82 cm, Height 90 cm
Product Type: Keda Accent Chair
Product Code: EL6123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12-14 Weeks
</t>
        </is>
      </c>
      <c r="G466" t="inlineStr">
        <is>
          <t>In-Stock</t>
        </is>
      </c>
      <c r="H466" t="inlineStr">
        <is>
          <t>MADE TO ORDER</t>
        </is>
      </c>
      <c r="I466">
        <f>IMAGE("https://englanderline.com/wp-content/uploads/2019/07/Keda-Upholstered-Accent-Chair-and-Footstool-with-Black-Lacquer-Legs-A-600x600.jpg")</f>
        <v/>
      </c>
    </row>
    <row r="467">
      <c r="A467" s="1" t="n">
        <v>465</v>
      </c>
      <c r="B467" t="inlineStr">
        <is>
          <t xml:space="preserve">
Lars Upholstered Two Seater Button Back Sofa</t>
        </is>
      </c>
      <c r="C467" t="inlineStr">
        <is>
          <t>£4,255.00</t>
        </is>
      </c>
      <c r="D467" t="inlineStr">
        <is>
          <t>2 seater sofa, contemporary sofa, luxury fabric sofas, luxury living room furniture, modern sofas uk, upholstered sofas, white living room furniture, white sofa</t>
        </is>
      </c>
      <c r="E467" t="inlineStr">
        <is>
          <t>Offer your interior an extravagantly chic style with Lars sofa. Thanks to its deeply tufted backrest which is padded with premium foam filling, both style and comfort are guaranteed to be delivered to your space.</t>
        </is>
      </c>
      <c r="F467" t="inlineStr">
        <is>
          <t xml:space="preserve">Dimensions: Width 225 cm, Depth 75 cm, Height 78 cm
Product Type: Lars sofa
Product Code: EL0311
Material: Natural solid wood Kill dried &amp; Fabric &amp; Brass.
Carving: Full handmade carving
Polishing: Full handmade polishing, polishing options are available.
Upholstery: Full handmade upholstered in calico as displayed, Fabric Options are available (in customize product section).
Color: Brass
Size: 2 Seater
Delivery Time: 8-10 Days
</t>
        </is>
      </c>
      <c r="G467" t="inlineStr">
        <is>
          <t>In-Stock</t>
        </is>
      </c>
      <c r="H467" t="inlineStr">
        <is>
          <t>1 in stock</t>
        </is>
      </c>
      <c r="I467">
        <f>IMAGE("https://englanderline.com/wp-content/uploads/2017/11/Lars-Upholstered-Two-Seater-Button-Back-Sofa-A-600x600.jpg")</f>
        <v/>
      </c>
    </row>
    <row r="468">
      <c r="A468" s="1" t="n">
        <v>466</v>
      </c>
      <c r="B468" t="inlineStr">
        <is>
          <t xml:space="preserve">
Rosa Wood Bedside Table with Glass Top</t>
        </is>
      </c>
      <c r="C468" t="inlineStr">
        <is>
          <t>£650.00 - £985.00</t>
        </is>
      </c>
      <c r="D468" t="inlineStr">
        <is>
          <t>Bedside Table With Drawer, Contemporary Bedroom Furniture, Dark Brown Bedside Table, Gloss Bedside Table, Luxury Bedroom Furniture UK, Unusual Bedside Tables UK, Wooden Bedside Table</t>
        </is>
      </c>
      <c r="E468" t="inlineStr">
        <is>
          <t>Equip your bedroom with this divinely hand-crafted Rosa bedside table. Being beautifully finished and hand sculpted from massive beechwood, this piece is both functional and practical for toping with a lamp and saving your nighttime needs.</t>
        </is>
      </c>
      <c r="F468" t="inlineStr">
        <is>
          <t xml:space="preserve">Dimensions: Width 55 cm, Depth 40 cm, Height 66.5 cm
Product Type: Rosa Bedside Table
Product Code: EL2838
Material: Natural Solid Wood Kiln Dried, Natural Veneer Inlay.
Top Material: Glass
Carving: Full handmade carving
Polishing: Full handmade polishing, polishing options are available.
Delivery Time: 7 – 10 Days
Minimum Order Quantity: 2
None: Color
</t>
        </is>
      </c>
      <c r="G468" t="inlineStr">
        <is>
          <t>In-Stock</t>
        </is>
      </c>
      <c r="H468" t="inlineStr">
        <is>
          <t>2 in stock</t>
        </is>
      </c>
      <c r="I468">
        <f>IMAGE("https://englanderline.com/wp-content/uploads/2019/10/Rosa-Oval-Glass-Top-Bedside-Table-A-600x600.jpg")</f>
        <v/>
      </c>
    </row>
    <row r="469">
      <c r="A469" s="1" t="n">
        <v>467</v>
      </c>
      <c r="B469" t="inlineStr">
        <is>
          <t xml:space="preserve">
Amoir Side Table with Golden Legs</t>
        </is>
      </c>
      <c r="C469" t="inlineStr">
        <is>
          <t>£515.00</t>
        </is>
      </c>
      <c r="D469" t="inlineStr">
        <is>
          <t>contemporary side tables for living room uk, gold side table uk, luxury living room furniture, luxury side table</t>
        </is>
      </c>
      <c r="E469" t="inlineStr">
        <is>
          <t>If you are looking to add a touch of elegance and value to your interior space, Amoir side table is definitely your choice. The slim table has an exquisite design. It has a round rectangular top supported with gold plated legs.</t>
        </is>
      </c>
      <c r="F469" t="inlineStr">
        <is>
          <t xml:space="preserve">Dimensions: Width 61 cm, Depth 40 cm, Height 63 cm
Product Type: Amoir Small Brown Side Table With Golden Legs
Product Code: EL2522
Material: Natural Solid Wood Kiln Dried, Natural Veneer Inlay, Hand Made Gold Leaf Glued.
Carving: Full handmade carving
Polishing: Full handmade polishing, polishing options are available.
Delivery Time: 7 – 10 Days
None: Color
</t>
        </is>
      </c>
      <c r="G469" t="inlineStr">
        <is>
          <t>In-Stock</t>
        </is>
      </c>
      <c r="H469" t="inlineStr">
        <is>
          <t>2 in stock</t>
        </is>
      </c>
      <c r="I469">
        <f>IMAGE("https://englanderline.com/wp-content/uploads/2018/10/Amoir-Small-Brown-Side-Table-With-Golden-Legs-A-600x600.jpg")</f>
        <v/>
      </c>
    </row>
    <row r="470">
      <c r="A470" s="1" t="n">
        <v>468</v>
      </c>
      <c r="B470" t="inlineStr">
        <is>
          <t xml:space="preserve">
Mary Round Striped Pouf with Brass Base</t>
        </is>
      </c>
      <c r="C470" t="inlineStr">
        <is>
          <t>£660.00</t>
        </is>
      </c>
      <c r="D470" t="inlineStr">
        <is>
          <t>Contemporary Living Room Chairs, footstools and pouffes, grey footstool, living room pouf, Luxury Bedroom Furniture UK, round pouffe uk, Taupe Pouf, Velvet Pouf</t>
        </is>
      </c>
      <c r="E470" t="inlineStr">
        <is>
          <t>Our Mary Pouffe is the perfect small accent to add that bit of personality to any room. With a rich grey hue and round shape, it’s sure to add that color you may be craving.</t>
        </is>
      </c>
      <c r="F470" t="inlineStr">
        <is>
          <t xml:space="preserve">Dimensions: Width 55 cm, Depth 55 cm, Height 50 cm
Product Type: Mary Round Striped Pouf With Brass Base
Product Code: EL7087
Material: Natural Solid Wood Kiln Dried, Fabric Velvet, Brass Inlay.
Carving: Full handmade carving
Polishing: Full handmade polishing, polishing options are available.
Upholstery: Full handmade upholstered in velvet as displayed, Fabric Options are available (in customize product section).
Color: Blue
Delivery Time: 12-14 Weeks
None: Fabric Color
</t>
        </is>
      </c>
      <c r="G470" t="inlineStr">
        <is>
          <t>In-Stock</t>
        </is>
      </c>
      <c r="H470" t="inlineStr">
        <is>
          <t>MADE TO ORDER</t>
        </is>
      </c>
      <c r="I470">
        <f>IMAGE("https://englanderline.com/wp-content/uploads/2021/03/Mary-Round-Striped-Grey-Pouffe-With-Brass-Base-A-600x600.jpg")</f>
        <v/>
      </c>
    </row>
    <row r="471">
      <c r="A471" s="1" t="n">
        <v>469</v>
      </c>
      <c r="B471" t="inlineStr">
        <is>
          <t xml:space="preserve">
Edinburgh Natural Dark Gray Marble and Golden Base Console Table</t>
        </is>
      </c>
      <c r="C471" t="inlineStr">
        <is>
          <t>£5,520.00</t>
        </is>
      </c>
      <c r="D471" t="inlineStr">
        <is>
          <t>brown console table, Cream Console Table, Curved Console Table, Oak Console Table, wooden console table</t>
        </is>
      </c>
      <c r="E471" t="inlineStr">
        <is>
          <t>This natural dark gray marble top console table with a golden base makes any room come alive. This piece stands out from other marble pieces, as it features a unique combination of bronze-gold detailing and was crafted from premium marble .</t>
        </is>
      </c>
      <c r="F471" t="inlineStr">
        <is>
          <t xml:space="preserve">Dimensions: Width 150 cm, Depth 38 cm, Height 90 cm
Product Type: Edinburgh Natural Dark Gray Marble and Golden Base Console Table
Product Code: EL0004-CsT
Material: Metal, Natural Marble
Carving: Full handmade carving
Polishing: Full handmade polishing, polishing options are available.
Color: Dark Gray
Delivery Time: 12-14 Weeks
</t>
        </is>
      </c>
      <c r="G471" t="inlineStr">
        <is>
          <t>In-Stock</t>
        </is>
      </c>
      <c r="H471" t="inlineStr">
        <is>
          <t>MADE TO ORDER</t>
        </is>
      </c>
      <c r="I471">
        <f>IMAGE("https://englanderline.com/wp-content/uploads/2022/05/Edinburgh-Natural-Dark-Gray-Marble-and-Golden-Base-Console-Table-A-600x600.jpg")</f>
        <v/>
      </c>
    </row>
    <row r="472">
      <c r="A472" s="1" t="n">
        <v>470</v>
      </c>
      <c r="B472" t="inlineStr">
        <is>
          <t xml:space="preserve">
Bentley Upholstered Armchair with Black Wooden Arms</t>
        </is>
      </c>
      <c r="C472" t="inlineStr">
        <is>
          <t>£945.00</t>
        </is>
      </c>
      <c r="D472" t="inlineStr">
        <is>
          <t>Contemporary Armchair uk, Contemporary Living Room Chairs, Grey Armchair, Modern Settee, Upholstered Armchair</t>
        </is>
      </c>
      <c r="E472" t="inlineStr">
        <is>
          <t>Bentley chair is absolutely divine. It is impressively hand-sculpted from solid beech wood by master artisans and finished in a beautiful antique dark brown. This gives Bentley a great classy look in either a bedroom or a hallway thanks to its stunningly unique design.</t>
        </is>
      </c>
      <c r="F472" t="inlineStr">
        <is>
          <t xml:space="preserve">Dimensions: Width 68 cm, Depth 64 cm, Height 93 cm
Product Type: Bentley Armchair
Product Code: EL0057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None: Fabric Color
</t>
        </is>
      </c>
      <c r="G472" t="inlineStr">
        <is>
          <t>In-Stock</t>
        </is>
      </c>
      <c r="H472" t="inlineStr">
        <is>
          <t>MADE TO ORDER</t>
        </is>
      </c>
      <c r="I472">
        <f>IMAGE("https://englanderline.com/wp-content/uploads/2018/02/Bentley-Upholstered-Armchair-with-Black-Wooden-Arms-A-600x600.jpg")</f>
        <v/>
      </c>
    </row>
    <row r="473">
      <c r="A473" s="1" t="n">
        <v>471</v>
      </c>
      <c r="B473" t="inlineStr">
        <is>
          <t xml:space="preserve">
Loui Armchair</t>
        </is>
      </c>
      <c r="C473" t="inlineStr">
        <is>
          <t>£1,325.00</t>
        </is>
      </c>
      <c r="D473" t="inlineStr">
        <is>
          <t>Comfortable Armchairs, Contemporary Armchair uk, Contemporary Living Room Chairs, Grey Armchair, Modern Settee, Upholstered Armchair</t>
        </is>
      </c>
      <c r="E473" t="inlineStr">
        <is>
          <t>Loui Armchair is a modern piece which adds an impossibly inviting seat to the living room. This beautifully crafted armchair is supported by long, solid beechwood legs that taper elegantly towards the base and come in a variety of wood finishes.</t>
        </is>
      </c>
      <c r="F473" t="inlineStr">
        <is>
          <t xml:space="preserve">Dimensions: Width 70 cm, Depth 75 cm, Height 80 cm
Product Type: Loui armchair
Product Code: EL6010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73" t="inlineStr">
        <is>
          <t>In-Stock</t>
        </is>
      </c>
      <c r="H473" t="inlineStr">
        <is>
          <t>MADE TO ORDER</t>
        </is>
      </c>
      <c r="I473">
        <f>IMAGE("https://englanderline.com/wp-content/uploads/2019/07/Loui-Armchair-A-600x600.jpg")</f>
        <v/>
      </c>
    </row>
    <row r="474">
      <c r="A474" s="1" t="n">
        <v>472</v>
      </c>
      <c r="B474" t="inlineStr">
        <is>
          <t xml:space="preserve">
Diva Bedroom Chair</t>
        </is>
      </c>
      <c r="C474" t="inlineStr">
        <is>
          <t>£550.00</t>
        </is>
      </c>
      <c r="D474" t="inlineStr">
        <is>
          <t>Contemporary Living Room Chairs, Loveseats, Luxury Chairs, Modern Settee, small occasional chair, upholstered chair</t>
        </is>
      </c>
      <c r="E474" t="inlineStr">
        <is>
          <t>The Diva bedroom chair from “Englander Line” is a perfect example of comfort and luxury as it is handcrafted by our craftsmen who have taken into account the minutest of details while working on the compact sofa fabric, upholstery and woodwork for providing the maximum comfort and style.</t>
        </is>
      </c>
      <c r="F474" t="inlineStr">
        <is>
          <t xml:space="preserve">Dimensions: Width 63 cm, Depth 73 cm, Height 65 cm
Product Type: Diva Bedroom Chair
Product Code: EL1301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474" t="inlineStr">
        <is>
          <t>In-Stock</t>
        </is>
      </c>
      <c r="H474" t="inlineStr">
        <is>
          <t>MADE TO ORDER</t>
        </is>
      </c>
      <c r="I474">
        <f>IMAGE("https://englanderline.com/wp-content/uploads/2017/11/Diva-Bedroom-Chair-A-600x600.jpg")</f>
        <v/>
      </c>
    </row>
    <row r="475">
      <c r="A475" s="1" t="n">
        <v>473</v>
      </c>
      <c r="B475" t="inlineStr">
        <is>
          <t xml:space="preserve">
Victor Tufted Upholstered Sofa</t>
        </is>
      </c>
      <c r="C475" t="inlineStr">
        <is>
          <t>£1,710.00</t>
        </is>
      </c>
      <c r="D475" t="inlineStr">
        <is>
          <t>2 seater sofa, luxury fabric sofas, luxury living room furniture, modern sofas uk, upholstered sofas, white living room furniture, white sofa</t>
        </is>
      </c>
      <c r="E475" t="inlineStr">
        <is>
          <t>Willing to equip your living space with reliable seating, Victor sofa will look elegant either in the bedroom or hallway for its eye-catchy and classy look. With its deeply tufted backrest, which is padded with premium foam filling, both style and comfort are guaranteed to be delivered to your space.</t>
        </is>
      </c>
      <c r="F475" t="inlineStr">
        <is>
          <t xml:space="preserve">Dimensions: Width 221 cm, Depth 98 cm, Height 90 cm
Product Type: Victor Sofa
Product Code: EL0318
Material: Natural Solid Wood Kill Dried &amp; Fabric.
Carving: Full hand carving
Polishing: Full handmade polishing, polishing options are available.
Upholstery: Full handmade upholstered in calico as displayed, Fabric Options are available (in customize product section).
Size: 3 Seater
Color: Brown
Delivery Time: 12-14 Weeks
</t>
        </is>
      </c>
      <c r="G475" t="inlineStr">
        <is>
          <t>In-Stock</t>
        </is>
      </c>
      <c r="H475" t="inlineStr">
        <is>
          <t>MADE TO ORDER</t>
        </is>
      </c>
      <c r="I475">
        <f>IMAGE("https://englanderline.com/wp-content/uploads/2017/11/Victor-Tufted-Upholstered-Sofa-A-600x600.jpg")</f>
        <v/>
      </c>
    </row>
    <row r="476">
      <c r="A476" s="1" t="n">
        <v>474</v>
      </c>
      <c r="B476" t="inlineStr">
        <is>
          <t xml:space="preserve">
Allure Stainless Steel and Marble Side Table</t>
        </is>
      </c>
      <c r="C476" t="inlineStr">
        <is>
          <t>£380.00</t>
        </is>
      </c>
      <c r="D476" t="inlineStr">
        <is>
          <t>contemporary side tables for living room uk, Gold Side Table, luxury living room furniture, marble top side table uk, Stainless Steel Legs, unusual side table</t>
        </is>
      </c>
      <c r="E476" t="inlineStr">
        <is>
          <t>The Allure Gold side table was designed to look stunning. This piece of furniture features a sturdy stainless steel frame and a genuine marble top.</t>
        </is>
      </c>
      <c r="F476" t="inlineStr">
        <is>
          <t xml:space="preserve">Dimensions: Width 50 cm, Depth 30 cm, Height 60 cm
Product Type: Allure Stainless Steel And Marble Side Table
Product Code: EL7224
Material: Real Stainless Steel, Natural Marble Stone.
Carving: Full handmade carving
Polishing: Full handmade polishing, polishing options are available.
Color: Cream
Delivery Time: 7 – 10 Days
</t>
        </is>
      </c>
      <c r="G476" t="inlineStr">
        <is>
          <t>In-Stock</t>
        </is>
      </c>
      <c r="H476" t="inlineStr">
        <is>
          <t>Out of stock</t>
        </is>
      </c>
      <c r="I476">
        <f>IMAGE("https://englanderline.com/wp-content/uploads/2021/03/Allure-Stainless-Steel-and-Marble-Side-Table-A-600x600.jpg")</f>
        <v/>
      </c>
    </row>
    <row r="477">
      <c r="A477" s="1" t="n">
        <v>475</v>
      </c>
      <c r="B477" t="inlineStr">
        <is>
          <t xml:space="preserve">
Manchester Glass and Circles Golden Metal Console Table</t>
        </is>
      </c>
      <c r="C477" t="inlineStr">
        <is>
          <t>£1,565.00</t>
        </is>
      </c>
      <c r="D477" t="inlineStr">
        <is>
          <t>brown console table, Cream Console Table, Curved Console Table, Oak Console Table, wooden console table</t>
        </is>
      </c>
      <c r="E477" t="inlineStr">
        <is>
          <t>The glass top and circles golden metal base console table is a perfect piece of furniture in any home. It is a wonderful addition to any room, hall or entryway. This elegant table features an antique finished stand with glass top and golden circles.</t>
        </is>
      </c>
      <c r="F477" t="inlineStr">
        <is>
          <t xml:space="preserve">Dimensions: Width 80 cm, Depth 38 cm, Height 80 cm
Product Type: Manchester Glass and Circles Golden Metal Console Table
Product Code: EL0003-CsT
Material: Metal, Glass
Carving: Full handmade carving
Polishing: Full handmade polishing, polishing options are available.
Color: Gold
Delivery Time: 12-14 Weeks
</t>
        </is>
      </c>
      <c r="G477" t="inlineStr">
        <is>
          <t>In-Stock</t>
        </is>
      </c>
      <c r="H477" t="inlineStr">
        <is>
          <t>MADE TO ORDER</t>
        </is>
      </c>
      <c r="I477">
        <f>IMAGE("https://englanderline.com/wp-content/uploads/2022/05/Manchester-Glass-and-Circles-Golden-Metal-Console-Table-B-1-600x600.jpg")</f>
        <v/>
      </c>
    </row>
    <row r="478">
      <c r="A478" s="1" t="n">
        <v>476</v>
      </c>
      <c r="B478" t="inlineStr">
        <is>
          <t xml:space="preserve">
Puzzle Circular Coffee Table with Gold Leg</t>
        </is>
      </c>
      <c r="C478" t="inlineStr">
        <is>
          <t>£1,720.00</t>
        </is>
      </c>
      <c r="D478" t="inlineStr">
        <is>
          <t>brown coffee table uk, contemporary coffee table, Gold Stainless Steel Legs, luxury living room furniture, round wooden coffee table</t>
        </is>
      </c>
      <c r="E478" t="inlineStr">
        <is>
          <t xml:space="preserve">Stylish your living room compartments with this puzzle </t>
        </is>
      </c>
      <c r="F478" t="inlineStr">
        <is>
          <t xml:space="preserve">Dimensions: Width 90 cm, Depth 90 cm, Height 55 cm
Product Type: Puzzle Coffee Table
Product Code: EL6096
Material: Natural Solid Wood Kiln Dried, Natural Veneer Inlay, Stainless Steel.
Carving: Full handmade carving
Polishing: Full handmade polishing, polishing options are available.
Color: Brown
Delivery Time: 12-14 Weeks
</t>
        </is>
      </c>
      <c r="G478" t="inlineStr">
        <is>
          <t>In-Stock</t>
        </is>
      </c>
      <c r="H478" t="inlineStr">
        <is>
          <t>MADE TO ORDER</t>
        </is>
      </c>
      <c r="I478">
        <f>IMAGE("https://englanderline.com/wp-content/uploads/2019/07/Puzzle-Circular-Coffee-Table-with-Gold-Leg-F-600x600.jpg")</f>
        <v/>
      </c>
    </row>
    <row r="479">
      <c r="A479" s="1" t="n">
        <v>477</v>
      </c>
      <c r="B479" t="inlineStr">
        <is>
          <t xml:space="preserve">
Rubi Upholstered Velvet Teal Pouf with Brass Base</t>
        </is>
      </c>
      <c r="C479" t="inlineStr">
        <is>
          <t>£465.00</t>
        </is>
      </c>
      <c r="D479" t="inlineStr">
        <is>
          <t>Contemporary Bedroom Furniture, contemporary chairs uk, footstools and pouffes, living room pouf, Luxury Bedroom Furniture UK, luxury living room furniture, round pouffe uk</t>
        </is>
      </c>
      <c r="E479" t="inlineStr">
        <is>
          <t>Rubi pouffe is round and robust, to provide you with extra seating and ultimate footrest. The pouffe is fully upholstered and quite appealing to the touch, being made of fine velvet.</t>
        </is>
      </c>
      <c r="F479" t="inlineStr">
        <is>
          <t xml:space="preserve">Dimensions: Width 55 cm, Depth 55 cm, Height 53 cm
Product Type: Rubi Pouf
Product Code: EL7123
Material: Natural Solid Wood Kiln Dried, Fabric, Brass.
Carving: Full handmade carving
Polishing: Full handmade polishing, polishing options are available.
Upholstery: Full handmade upholstered in calico, Fabric Options are available (in customize product section).
Color: Blue
Delivery Time: 7 – 10 Days
</t>
        </is>
      </c>
      <c r="G479" t="inlineStr">
        <is>
          <t>In-Stock</t>
        </is>
      </c>
      <c r="H479" t="inlineStr">
        <is>
          <t>2 in stock</t>
        </is>
      </c>
      <c r="I479">
        <f>IMAGE("https://englanderline.com/wp-content/uploads/2020/10/Rubi-Upholstered-Velvet-Teal-Pouf-with-Brass-Base-A-600x600.jpg")</f>
        <v/>
      </c>
    </row>
    <row r="480">
      <c r="A480" s="1" t="n">
        <v>478</v>
      </c>
      <c r="B480" t="inlineStr">
        <is>
          <t xml:space="preserve">
Nova Oval Bedside Table with Brass Inlay</t>
        </is>
      </c>
      <c r="C480" t="inlineStr">
        <is>
          <t>£800.00</t>
        </is>
      </c>
      <c r="D480" t="inlineStr">
        <is>
          <t>Bedside Table With Drawer, Contemporary Bedroom Furniture, Dark Brown Bedside Table, Luxury Bedroom Furniture UK, Unusual Bedside Tables UK, Wooden Bedside Table</t>
        </is>
      </c>
      <c r="E480" t="inlineStr">
        <is>
          <t>If you’re searching for the perfect bedside table, your search is over. This handcrafted Nova Bedside Table features a dark brown finish with brass inlay for added style.</t>
        </is>
      </c>
      <c r="F480" t="inlineStr">
        <is>
          <t xml:space="preserve">Dimensions: Width 60 cm, Depth 41 cm, Height 63 cm
Product Type: Nova Bedside Table
Product Code: EL7102
Material: Natural Solid Wood Kiln Dried, Natural Veneer Inlay.
Carving: Full handmade carving
Polishing: Full handmade polishing, polishing options are available.
Delivery Time: 7 – 10 Days
Minimum Order Quantity: 2
None: Color
</t>
        </is>
      </c>
      <c r="G480" t="inlineStr">
        <is>
          <t>In-Stock</t>
        </is>
      </c>
      <c r="H480" t="inlineStr">
        <is>
          <t>2 in stock</t>
        </is>
      </c>
      <c r="I480">
        <f>IMAGE("https://englanderline.com/wp-content/uploads/2020/07/Nova-Dark-Brown-Oval-Bedside-Table-with-Brass-Inlay-A-600x600.jpg")</f>
        <v/>
      </c>
    </row>
    <row r="481">
      <c r="A481" s="1" t="n">
        <v>479</v>
      </c>
      <c r="B481" t="inlineStr">
        <is>
          <t xml:space="preserve">
Romo Modern Sofa</t>
        </is>
      </c>
      <c r="C481" t="inlineStr">
        <is>
          <t>£1,030.00</t>
        </is>
      </c>
      <c r="D481" t="inlineStr">
        <is>
          <t>2 seater sofa, contemporary sofa, cream sofa, luxury fabric sofas, luxury living room furniture, modern sofas uk, upholstered sofas</t>
        </is>
      </c>
      <c r="E481" t="inlineStr">
        <is>
          <t xml:space="preserve">This Romo modern sofa is a perfect example of </t>
        </is>
      </c>
      <c r="F481" t="inlineStr">
        <is>
          <t xml:space="preserve">Dimensions: Width 160 cm, Depth 85 cm, Height 73 cm
Product Type: Romo Sofa
Product Code: EL0503
Material: Natural Solid Wood Kiln Dried, Fabric.
Carving: Full handmade carving
Polishing: Full handmade polishing, polishing options are available.
Upholstery: Full handmade upholstered in calico as displayed, Fabric Options are available (in customize product section).
Color: Brown
Size: 2 Seater
Delivery Time: 7 – 10 Days
</t>
        </is>
      </c>
      <c r="G481" t="inlineStr">
        <is>
          <t>In-Stock</t>
        </is>
      </c>
      <c r="H481" t="inlineStr">
        <is>
          <t>1 in stock</t>
        </is>
      </c>
      <c r="I481">
        <f>IMAGE("https://englanderline.com/wp-content/uploads/2017/11/Romo-Modern-Sofa-A-600x600.jpg")</f>
        <v/>
      </c>
    </row>
    <row r="482">
      <c r="A482" s="1" t="n">
        <v>480</v>
      </c>
      <c r="B482" t="inlineStr">
        <is>
          <t xml:space="preserve">
Corndell Cream White Contemporary Bedside Table</t>
        </is>
      </c>
      <c r="C482" t="inlineStr">
        <is>
          <t>£560.00 - £840.00</t>
        </is>
      </c>
      <c r="D482" t="inlineStr">
        <is>
          <t>1 Drawer Bedside Table, Brown Bedside Table, Contemporary Bedroom Furniture, Cream Bedside Table, Luxury Bedroom Furniture UK, Marble Bedside Tables, Wooden Bedside Table</t>
        </is>
      </c>
      <c r="E482" t="inlineStr">
        <is>
          <t>The cream white contemporary bedside table is a simple and minimal design for any bedroom. The solid walnut and oak base features a warm Cream colored wood that is contrasted with a white marble top to create a modern and elegant table.</t>
        </is>
      </c>
      <c r="F482" t="inlineStr">
        <is>
          <t xml:space="preserve">Dimensions: Width 56 cm, Depth 54 cm, Height 66 cm
Product Type: Corndell Cream White Contemporary Bedside Table
Product Code: EL7131
Material: Natural Solid Wood Kiln Dried, Natural Veneer Inlay, Natural Marble Stone, Touch Closing Mechanism.
Carving: Full handmade carving
Polishing: Full handmade polishing, polishing options are available.
Color: Brown
Delivery Time: 7 – 10 Days
Minimum Order Quantity: 2
None: Top Color
</t>
        </is>
      </c>
      <c r="G482" t="inlineStr">
        <is>
          <t>In-Stock</t>
        </is>
      </c>
      <c r="H482" t="inlineStr">
        <is>
          <t>2 in stock</t>
        </is>
      </c>
      <c r="I482">
        <f>IMAGE("https://englanderline.com/wp-content/uploads/2021/06/Corndell-Cream-White-Contemporary-Bedside-Table-600x600.jpg")</f>
        <v/>
      </c>
    </row>
    <row r="483">
      <c r="A483" s="1" t="n">
        <v>481</v>
      </c>
      <c r="B483" t="inlineStr">
        <is>
          <t xml:space="preserve">
Renata Upholstered Round Back Accent Chair</t>
        </is>
      </c>
      <c r="C483" t="inlineStr">
        <is>
          <t>£590.00 - £1,170.00</t>
        </is>
      </c>
      <c r="D483" t="inlineStr">
        <is>
          <t>accent chair uk, Contemporary Living Room Chairs, Luxury Chairs, luxury living room furniture, occasional chair uk, small occasional chair</t>
        </is>
      </c>
      <c r="E483" t="inlineStr">
        <is>
          <t>The details of Renata chair are simply amazing: its channel tufted wraparound back embraces your body to enjoy the plush round seat. The padded seat is supported with a sturdy structure, to enjoy deep lounging. This piece suits almost all tastes, and it will stand out in your interior space.</t>
        </is>
      </c>
      <c r="F483" t="inlineStr">
        <is>
          <t xml:space="preserve">Dimensions: Width 73 cm, Depth 74 cm, Height 90 cm, Seat Height 42 cm
Product Type: Renata Accent Chair
Product Code: EL6026
Material: Natural Solid Wood Kiln Dried, Fabric.
Carving: Full handmade carving
Polishing: Full handmade polishing, polishing options are available.
Upholstery: Full handmade upholstered in calico, Fabric Options are available (in customize product section).
Color: Beige
Delivery Time: 7 – 10 Days
None: Fabric Color
</t>
        </is>
      </c>
      <c r="G483" t="inlineStr">
        <is>
          <t>In-Stock</t>
        </is>
      </c>
      <c r="H483" t="inlineStr">
        <is>
          <t>2 in stock</t>
        </is>
      </c>
      <c r="I483">
        <f>IMAGE("https://englanderline.com/wp-content/uploads/2019/07/Renata-Upholstered-Round-Back-Accent-Chair-A-600x600.jpg")</f>
        <v/>
      </c>
    </row>
    <row r="484">
      <c r="A484" s="1" t="n">
        <v>482</v>
      </c>
      <c r="B484" t="inlineStr">
        <is>
          <t xml:space="preserve">
Lala Armchair</t>
        </is>
      </c>
      <c r="C484" t="inlineStr">
        <is>
          <t>£1,360.00</t>
        </is>
      </c>
      <c r="D484" t="inlineStr">
        <is>
          <t>Beige Armchair, Contemporary Armchair uk, Modern Settee, Stylish Armchairs, Upholstered Armchair, Velvet Armchair</t>
        </is>
      </c>
      <c r="E484" t="inlineStr">
        <is>
          <t>If your interior is fashioned with classism, this elegantly crafted Lala Armchair will look great in either your living room or hallway. Its quality foam cushion and curved backrest offer a splendid foundation and then a maximum comfort. The design of this chair is padded in a choice of modern neutrals accented with supportive beechwood legs for long-lasting luxury.</t>
        </is>
      </c>
      <c r="F484" t="inlineStr">
        <is>
          <t xml:space="preserve">Dimensions: Width 70 cm, Depth 65 cm, Height 82 cm
Product Type: Lala Armchair
Product Code: EL6007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484" t="inlineStr">
        <is>
          <t>In-Stock</t>
        </is>
      </c>
      <c r="H484" t="inlineStr">
        <is>
          <t>MADE TO ORDER</t>
        </is>
      </c>
      <c r="I484">
        <f>IMAGE("https://englanderline.com/wp-content/uploads/2019/07/Lala-Armchair-A-600x600.jpg")</f>
        <v/>
      </c>
    </row>
    <row r="485">
      <c r="A485" s="1" t="n">
        <v>483</v>
      </c>
      <c r="B485" t="inlineStr">
        <is>
          <t xml:space="preserve">
Kohan Upholstered High Back Armchair</t>
        </is>
      </c>
      <c r="C485" t="inlineStr">
        <is>
          <t>£1,415.00</t>
        </is>
      </c>
      <c r="D485" t="inlineStr">
        <is>
          <t>Blue Velvet Armchair, Contemporary Armchair uk, Contemporary Living Room Chairs, High Back Upholstered Armchair, Modern Settee, Upholstered Armchair</t>
        </is>
      </c>
      <c r="E485" t="inlineStr">
        <is>
          <t>With its stunning design, Kohan armchair is crafted from tough massive beechwood to look elegantly striking and eye-catching in your living space. The fully upholstered seat, arms are as comfortable and practical as they look and take you to the next level of comfort and relaxation.</t>
        </is>
      </c>
      <c r="F485" t="inlineStr">
        <is>
          <t xml:space="preserve">Dimensions: Width 70 cm, Depth 75 cm, Height 90 cm
Product Type: Kohan Armchair
Product Code: EL2826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85" t="inlineStr">
        <is>
          <t>In-Stock</t>
        </is>
      </c>
      <c r="H485" t="inlineStr">
        <is>
          <t>MADE TO ORDER</t>
        </is>
      </c>
      <c r="I485">
        <f>IMAGE("https://englanderline.com/wp-content/uploads/2019/07/Kohan-Upholstered-High-Back-Armchair-A-600x600.jpg")</f>
        <v/>
      </c>
    </row>
    <row r="486">
      <c r="A486" s="1" t="n">
        <v>484</v>
      </c>
      <c r="B486" t="inlineStr">
        <is>
          <t xml:space="preserve">
Alexa Round Bedside Table with Drawer</t>
        </is>
      </c>
      <c r="C486" t="inlineStr">
        <is>
          <t>£605.00</t>
        </is>
      </c>
      <c r="D486" t="inlineStr">
        <is>
          <t>Contemporary Bedroom Furniture, Ivory Bedside Table, Luxury Bedroom Furniture UK, Marble Bedside Tables, Round Bedside Table With Drawer, Wooden Bedside Table</t>
        </is>
      </c>
      <c r="E486" t="inlineStr">
        <is>
          <t>Being sleek and simple, Alexa round bedside table with drawer is divinely handcrafted from a tough massive beechwood to add a sense to modern luxury to your bedroom. As well as looking great, this piece is a beautiful surface for holding on your essentials thanks to its beautiful carved round marble top and self-closing touch mechanism.</t>
        </is>
      </c>
      <c r="F486" t="inlineStr">
        <is>
          <t xml:space="preserve">Dimensions: Width 50 cm, Depth 50 cm, Height 65 cm
Product Type: Alexa Round Bedside Table with Drawer
Product Code: EL6104
Material: Natural Solid Wood Kiln Dried, Natural Veneer Inlay, Natural Marble Stone, Touch Closing Mechanism.
Carving: Full handmade carving
Polishing: Full handmade polishing, polishing options are available.
Delivery Time: 7 – 10 Days
Minimum Order Quantity: 2
</t>
        </is>
      </c>
      <c r="G486" t="inlineStr">
        <is>
          <t>In-Stock</t>
        </is>
      </c>
      <c r="H486" t="inlineStr">
        <is>
          <t>2 in stock</t>
        </is>
      </c>
      <c r="I486">
        <f>IMAGE("https://englanderline.com/wp-content/uploads/2021/06/Alexa-Round-Ivory-White-Bedside-Table-with-Drawer-600x600.jpg")</f>
        <v/>
      </c>
    </row>
    <row r="487">
      <c r="A487" s="1" t="n">
        <v>485</v>
      </c>
      <c r="B487" t="inlineStr">
        <is>
          <t xml:space="preserve">
Ivan Round Armless Upholstered Accent Chair</t>
        </is>
      </c>
      <c r="C487" t="inlineStr">
        <is>
          <t>£400.00</t>
        </is>
      </c>
      <c r="D487" t="inlineStr">
        <is>
          <t>accent chair uk, Contemporary Living Room Chairs, Luxury Chairs, occasional chair uk, small occasional chair, upholstered chair</t>
        </is>
      </c>
      <c r="E487" t="inlineStr">
        <is>
          <t>Bring a sense of modern elegance to interior space with this Ivan chair. Ivan chair is a perfect choice for either your home or office.</t>
        </is>
      </c>
      <c r="F487" t="inlineStr">
        <is>
          <t xml:space="preserve">Dimensions: Width 72 cm, Depth 75 cm, Height 90 cm
Product Type: Ivan Accent Chair
Product Code: EL0147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t>
        </is>
      </c>
      <c r="G487" t="inlineStr">
        <is>
          <t>In-Stock</t>
        </is>
      </c>
      <c r="H487" t="inlineStr">
        <is>
          <t>1 in stock</t>
        </is>
      </c>
      <c r="I487">
        <f>IMAGE("https://englanderline.com/wp-content/uploads/2018/02/Ivan-Round-Armless-Upholstered-Accent-Chair-A-600x600.jpg")</f>
        <v/>
      </c>
    </row>
    <row r="488">
      <c r="A488" s="1" t="n">
        <v>486</v>
      </c>
      <c r="B488" t="inlineStr">
        <is>
          <t xml:space="preserve">
Rion Dark Brown Wood and Brass Coffee Table</t>
        </is>
      </c>
      <c r="C488" t="inlineStr">
        <is>
          <t>£630.00</t>
        </is>
      </c>
      <c r="D488" t="inlineStr">
        <is>
          <t>brass coffee table, contemporary coffee table, dark brown coffee table, luxury living room furniture, Rectangular Coffee Table, Wooden Coffee Table</t>
        </is>
      </c>
      <c r="E488" t="inlineStr">
        <is>
          <t>Rion Dark Brown Wood and Brass Coffee Table</t>
        </is>
      </c>
      <c r="F488" t="inlineStr">
        <is>
          <t xml:space="preserve">Dimensions: Width 130 cm, Depth 70 cm, Height 45 cm
Product Type: Rion Dark Brown Wood and Brass Coffee Table
Product Code: EL7104
Material: Natural Solid Wood Kiln Dried, Natural Veneer Inlay, Brass Inlay.
Carving: Full handmade carving
Polishing: Full handmade polishing, polishing options are available.
Color: Brass
Delivery Time: 7 – 10 Days
</t>
        </is>
      </c>
      <c r="G488" t="inlineStr">
        <is>
          <t>In-Stock</t>
        </is>
      </c>
      <c r="H488" t="inlineStr">
        <is>
          <t>1 in stock</t>
        </is>
      </c>
      <c r="I488">
        <f>IMAGE("https://englanderline.com/wp-content/uploads/2021/03/Rion-Dark-Brown-Wood-and-Brass-Coffee-Table-A-600x600.jpg")</f>
        <v/>
      </c>
    </row>
    <row r="489">
      <c r="A489" s="1" t="n">
        <v>487</v>
      </c>
      <c r="B489" t="inlineStr">
        <is>
          <t xml:space="preserve">
Luna Round Navy Blue Pouf</t>
        </is>
      </c>
      <c r="C489" t="inlineStr">
        <is>
          <t>£400.00</t>
        </is>
      </c>
      <c r="D489" t="inlineStr">
        <is>
          <t>Brass Pouf, Contemporary Living Room Chairs, footstools and pouffes, living room pouf, Luxury Bedroom Furniture UK, round pouffe uk, Taupe Pouf, Velvet Pouf</t>
        </is>
      </c>
      <c r="E489" t="inlineStr">
        <is>
          <t>When you find something as simple and elegant as this Luna navy blue pouf , you have to get it. Made of Full handmade upholstered in velvet, the pouf is supremely soft and comes with a natural wood finish frame.</t>
        </is>
      </c>
      <c r="F489" t="inlineStr">
        <is>
          <t xml:space="preserve">Dimensions: Width 45 cm, Depth 45 cm, Height 50 cm
Product Type: Luna Round Navy Blue Pouf
Product Code: EL7124
Material: Natural Solid Wood Kiln Dried, Fabric.
Carving: Full handmade carving
Polishing: Full handmade polishing, polishing options are available.
Upholstery: Full handmade upholstered in velvet as displayed, Fabric Options are available (in customize product section).
Color: Blue
Delivery Time: 7 – 10 Days
</t>
        </is>
      </c>
      <c r="G489" t="inlineStr">
        <is>
          <t>In-Stock</t>
        </is>
      </c>
      <c r="H489" t="inlineStr">
        <is>
          <t>2 in stock</t>
        </is>
      </c>
      <c r="I489">
        <f>IMAGE("https://englanderline.com/wp-content/uploads/2021/03/Luna-Round-Navy-Blue-Pouf-A-600x600.jpg")</f>
        <v/>
      </c>
    </row>
    <row r="490">
      <c r="A490" s="1" t="n">
        <v>488</v>
      </c>
      <c r="B490" t="inlineStr">
        <is>
          <t xml:space="preserve">
Staffordshire White and Gold Console Table</t>
        </is>
      </c>
      <c r="C490" t="inlineStr">
        <is>
          <t>£4,465.00</t>
        </is>
      </c>
      <c r="D490" t="inlineStr">
        <is>
          <t>brown console table, Cream Console Table, Curved Console Table, Oak Console Table, wooden console table</t>
        </is>
      </c>
      <c r="E490" t="inlineStr">
        <is>
          <t>This modern console table is a perfectly placed accent piece to add some glamor to your space. With its white and gold finish, this stylish console table is sure to look good in any room.</t>
        </is>
      </c>
      <c r="F490" t="inlineStr">
        <is>
          <t xml:space="preserve">Dimensions: Width 110 cm, Depth 40 cm, Height 80 cm
Product Type: Staffordshire White and Gold Console Table
Product Code: EL0002-CsT
Material: Natural Solid Wood Kiln Dried, Natural Veneer Inlay.
Carving: Full handmade carving
Polishing: Full handmade polishing, polishing options are available.
Color: Gold
Delivery Time: 12-14 Weeks
</t>
        </is>
      </c>
      <c r="G490" t="inlineStr">
        <is>
          <t>In-Stock</t>
        </is>
      </c>
      <c r="H490" t="inlineStr">
        <is>
          <t>MADE TO ORDER</t>
        </is>
      </c>
      <c r="I490">
        <f>IMAGE("https://englanderline.com/wp-content/uploads/2022/05/Staffordshire-White-and-Gold-Console-Table-A-1-600x600.jpg")</f>
        <v/>
      </c>
    </row>
    <row r="491">
      <c r="A491" s="1" t="n">
        <v>489</v>
      </c>
      <c r="B491" t="inlineStr">
        <is>
          <t>Cleo Cushion</t>
        </is>
      </c>
      <c r="C491" t="inlineStr">
        <is>
          <t>£60.00</t>
        </is>
      </c>
      <c r="D491" t="inlineStr"/>
      <c r="E491" t="inlineStr">
        <is>
          <t xml:space="preserve">Give a bold touch to your space with our Cleo </t>
        </is>
      </c>
      <c r="F491" t="inlineStr">
        <is>
          <t xml:space="preserve">Size: 50 x 30cm
</t>
        </is>
      </c>
      <c r="G491" t="inlineStr">
        <is>
          <t>In-Stock</t>
        </is>
      </c>
      <c r="H491" t="inlineStr">
        <is>
          <t>In stock</t>
        </is>
      </c>
      <c r="I491">
        <f>IMAGE("https://englanderline.com/wp-content/uploads/2020/02/cleo-cushion-600x450.png")</f>
        <v/>
      </c>
    </row>
    <row r="492">
      <c r="A492" s="1" t="n">
        <v>490</v>
      </c>
      <c r="B492" t="inlineStr">
        <is>
          <t xml:space="preserve">
Elite Upholstered Roll Arm Sofa</t>
        </is>
      </c>
      <c r="C492" t="inlineStr">
        <is>
          <t>£2,200.00</t>
        </is>
      </c>
      <c r="D492" t="inlineStr">
        <is>
          <t>2 seater sofa, contemporary sofa, grey sofa, luxury fabric sofas, luxury living room furniture, modern sofas uk</t>
        </is>
      </c>
      <c r="E492" t="inlineStr">
        <is>
          <t xml:space="preserve">Our high-quality </t>
        </is>
      </c>
      <c r="F492" t="inlineStr">
        <is>
          <t xml:space="preserve">Dimensions: Width 180 cm, Depth 99 cm, Height 90 cm
Product Type: Elite Sofa
Product Code: EL0501
Material: Natural Solid Wood Kiln Dried, Fabric.
Carving: Full handmade carving
Polishing: Full handmade polishing, polishing options are available.
Upholstery: Full handmade upholstered in calico, Fabric Options are available (in customize product section).
Color: Blue
Size: 2 Seater
Delivery Time: 7 – 10 Days
</t>
        </is>
      </c>
      <c r="G492" t="inlineStr">
        <is>
          <t>In-Stock</t>
        </is>
      </c>
      <c r="H492" t="inlineStr">
        <is>
          <t>1 in stock</t>
        </is>
      </c>
      <c r="I492">
        <f>IMAGE("https://englanderline.com/wp-content/uploads/2017/11/Elite-Upholstered-Roll-Arm-Sofa-A-600x600.jpg")</f>
        <v/>
      </c>
    </row>
    <row r="493">
      <c r="A493" s="1" t="n">
        <v>491</v>
      </c>
      <c r="B493" t="inlineStr">
        <is>
          <t xml:space="preserve">
Tosca Blue Fabric Dining Chair</t>
        </is>
      </c>
      <c r="C493" t="inlineStr">
        <is>
          <t>£735.00</t>
        </is>
      </c>
      <c r="D493" t="inlineStr">
        <is>
          <t>Beige Chairs, contemporary chairs uk, elegant dining chair, fabric dining chair, luxury dining room furniture, luxury dining room sets, upholstered dining chair, Velvet Chairs</t>
        </is>
      </c>
      <c r="E493" t="inlineStr">
        <is>
          <t>Add a refined and royal look to your dining space with Tosca Blue Fabric Dining Chair. This piece is skillfully upholstered and padded with a quality foam cushion.</t>
        </is>
      </c>
      <c r="F493" t="inlineStr">
        <is>
          <t xml:space="preserve">Dimensions: Width 48 cm, Depth 58 cm, Height 97 cm
Product Type: Tosca Blue Fabric Dining Chair
Product Code: EL7310
Material: Massive Beech Wood, Fabric.
Carving: Full handmade carving
Polishing: Full handmade polishing, polishing options are available.
Upholstery: Full handmade upholstered in velvet, Fabric Options are available (in customize product section).
Color: Blue
Delivery Time: 12-14 Weeks
</t>
        </is>
      </c>
      <c r="G493" t="inlineStr">
        <is>
          <t>In-Stock</t>
        </is>
      </c>
      <c r="H493" t="inlineStr">
        <is>
          <t>MADE TO ORDER</t>
        </is>
      </c>
      <c r="I493">
        <f>IMAGE("https://englanderline.com/wp-content/uploads/2022/01/Tosca-Dining-Chair-Front-600x600.jpg")</f>
        <v/>
      </c>
    </row>
    <row r="494">
      <c r="A494" s="1" t="n">
        <v>492</v>
      </c>
      <c r="B494" t="inlineStr">
        <is>
          <t xml:space="preserve">
Slava Wood Bedside Table</t>
        </is>
      </c>
      <c r="C494" t="inlineStr">
        <is>
          <t>£380.00</t>
        </is>
      </c>
      <c r="D494" t="inlineStr">
        <is>
          <t>Bedside Table With Drawer, Beige Bedside Table, Contemporary Bedroom Furniture, Luxury Bedroom Furniture UK, Unusual Bedside Tables UK, Wooden Bedside Table</t>
        </is>
      </c>
      <c r="E494" t="inlineStr">
        <is>
          <t>This fully functional bedside table is a necessary piece of furniture in your modern bedroom.</t>
        </is>
      </c>
      <c r="F494" t="inlineStr">
        <is>
          <t xml:space="preserve">Dimensions: Width 61.5 cm, Depth 52 cm, Height 56 cm
Product Type: Slava Bedside Table
Product Code: EL6090
Material: Natural Solid Wood Kiln Dried, Natural Veneer Inlay.
Carving: Full handmade carving
Polishing: Full handmade polishing, polishing options are available.
Delivery Time: 7 – 10 Days
Minimum Order Quantity: 2
None: Color
</t>
        </is>
      </c>
      <c r="G494" t="inlineStr">
        <is>
          <t>In-Stock</t>
        </is>
      </c>
      <c r="H494" t="inlineStr">
        <is>
          <t>2 in stock</t>
        </is>
      </c>
      <c r="I494">
        <f>IMAGE("https://englanderline.com/wp-content/uploads/2019/07/Slava-Beige-and-Brown-Wood-Bedside-Table-A-600x600.jpg")</f>
        <v/>
      </c>
    </row>
    <row r="495">
      <c r="A495" s="1" t="n">
        <v>493</v>
      </c>
      <c r="B495" t="inlineStr">
        <is>
          <t xml:space="preserve">
Warwickshire Console Table Golden Metal Legs</t>
        </is>
      </c>
      <c r="C495" t="inlineStr">
        <is>
          <t>£1,360.00</t>
        </is>
      </c>
      <c r="D495" t="inlineStr">
        <is>
          <t>brown console table, Cream Console Table, Curved Console Table, Oak Console Table, wooden console table</t>
        </is>
      </c>
      <c r="E495" t="inlineStr">
        <is>
          <t>A decorative addition to any room, this console table is made of solid wood and golden metal legs. The table is perfect for adding style and practicality in any living room, bedroom or hallway.</t>
        </is>
      </c>
      <c r="F495" t="inlineStr">
        <is>
          <t xml:space="preserve">Dimensions: Width 80 cm, Depth 40 cm, Height 90 cm
Product Type: Warwickshire Console Table Golden Metal Legs
Product Code: EL0001-CsT
Material: Natural Solid Wood Kill Dried, Natural Veneer Inlay, Metal.
Carving: Full handmade carving
Polishing: Full handmade polishing, polishing options are available.
Color: Light Gray and Brass
Delivery Time: 12-14 Weeks
</t>
        </is>
      </c>
      <c r="G495" t="inlineStr">
        <is>
          <t>In-Stock</t>
        </is>
      </c>
      <c r="H495" t="inlineStr">
        <is>
          <t>MADE TO ORDER</t>
        </is>
      </c>
      <c r="I495">
        <f>IMAGE("https://englanderline.com/wp-content/uploads/2022/05/Warwickshire-Console-Table-Golden-Metal-Legs-A-1-600x600.jpg")</f>
        <v/>
      </c>
    </row>
    <row r="496">
      <c r="A496" s="1" t="n">
        <v>494</v>
      </c>
      <c r="B496" t="inlineStr">
        <is>
          <t xml:space="preserve">
Hayman Brown Marble Coffee Table Top</t>
        </is>
      </c>
      <c r="C496" t="inlineStr">
        <is>
          <t>£710.00</t>
        </is>
      </c>
      <c r="D496" t="inlineStr">
        <is>
          <t>brown coffee table uk, contemporary coffee table, luxury living room furniture, modern marble coffee table, Wooden Coffee Table</t>
        </is>
      </c>
      <c r="E496" t="inlineStr">
        <is>
          <t>This Coffee Table is made of natural solid wood with a marble top. Handmade polishing makes the surface smooth and shiny. The elegant design makes it looks like art furniture.</t>
        </is>
      </c>
      <c r="F496" t="inlineStr">
        <is>
          <t xml:space="preserve">Dimensions: Width 120 cm, Depth 70 cm, Height 55 cm
Product Type: Hayman Brown Marble Coffee Table Top
Product Code: EL7376
Material: Natural Solid Wood Kiln Dried, Natural Veneer Inlay, Natural Marble.
Carving: Full handmade carving
Polishing: Full handmade polishing, polishing options are available.
Color: Brown
Delivery Time: 7 – 10 Days
</t>
        </is>
      </c>
      <c r="G496" t="inlineStr">
        <is>
          <t>In-Stock</t>
        </is>
      </c>
      <c r="H496" t="inlineStr">
        <is>
          <t>1 in stock</t>
        </is>
      </c>
      <c r="I496">
        <f>IMAGE("https://englanderline.com/wp-content/uploads/2021/03/Hayman-Brown-Marble-Coffee-Table-Top-A-600x600.jpg")</f>
        <v/>
      </c>
    </row>
    <row r="497">
      <c r="A497" s="1" t="n">
        <v>495</v>
      </c>
      <c r="B497" t="inlineStr">
        <is>
          <t xml:space="preserve">
Alany Dark Brown Side Table with Brass Inlay</t>
        </is>
      </c>
      <c r="C497" t="inlineStr">
        <is>
          <t>£420.00</t>
        </is>
      </c>
      <c r="D497" t="inlineStr">
        <is>
          <t>Brass Side Table Uk, Circular Side Table, Dark Brown Side Table, luxury living room furniture, luxury side table, Wooden Side Table</t>
        </is>
      </c>
      <c r="E497" t="inlineStr">
        <is>
          <t>Spruce up your room with Alany side table, which has some beautiful details. It is dark brown and circular. It has amazing brass inlay, a round under shelf for extra space, and sturdy hepple white legs.</t>
        </is>
      </c>
      <c r="F497" t="inlineStr">
        <is>
          <t xml:space="preserve">Dimensions: Width 45 cm, Depth 45 cm, Height 60 cm
Product Type: Alany Side Table
Product Code: EL2523
Material: Natural Solid Wood Kiln Dried, Natural Veneer Inlay, Brass Inlay.
Carving: Full handmade carving
Polishing: Full handmade polishing, polishing options are available.
Color: Brass
Delivery Time: 7 – 10 Days
</t>
        </is>
      </c>
      <c r="G497" t="inlineStr">
        <is>
          <t>In-Stock</t>
        </is>
      </c>
      <c r="H497" t="inlineStr">
        <is>
          <t>5 in stock</t>
        </is>
      </c>
      <c r="I497">
        <f>IMAGE("https://englanderline.com/wp-content/uploads/2018/10/Alany-Dark-Brown-Side-Table-with-Brass-Inlay-A-600x600.jpg")</f>
        <v/>
      </c>
    </row>
    <row r="498">
      <c r="A498" s="1" t="n">
        <v>496</v>
      </c>
      <c r="B498" t="inlineStr">
        <is>
          <t xml:space="preserve">
Zoue Upholstered Striped Round Back Sofa</t>
        </is>
      </c>
      <c r="C498" t="inlineStr">
        <is>
          <t>£1,710.00</t>
        </is>
      </c>
      <c r="D498" t="inlineStr">
        <is>
          <t>blue velvet sofa, contemporary sofa, luxury fabric sofas, luxury living room furniture, modern sofas uk, upholstered sofas</t>
        </is>
      </c>
      <c r="E498" t="inlineStr">
        <is>
          <t>Zoue is a chic and elegant sofa with a curved backrest that is not only comfortable to sit but looks beauteous in any space. With its sophisticated colourways, Zoue is designed to suit many décors. Its fully upholstered foundation and high arms are as comfortable and practical as they look.</t>
        </is>
      </c>
      <c r="F498" t="inlineStr">
        <is>
          <t xml:space="preserve">Dimensions: Width 140 cm, Depth 82 cm, Height 90 cm
Product Type: Zoue Sofa
Product Code: EL6070
Material: Natural Solid Wood Kiln Dried, Fabric.
Carving: Full handmade carving
Polishing: Full handmade polishing, polishing options are available.
Upholstery: Full handmade upholstered in calico, Fabric Options are available (in customize product section).
Size: 2 Seater
Color: Black
Delivery Time: 12-14 Weeks
</t>
        </is>
      </c>
      <c r="G498" t="inlineStr">
        <is>
          <t>In-Stock</t>
        </is>
      </c>
      <c r="H498" t="inlineStr">
        <is>
          <t>MADE TO ORDER</t>
        </is>
      </c>
      <c r="I498">
        <f>IMAGE("https://englanderline.com/wp-content/uploads/2021/07/Zoue-Upholstered-Striped-Round-Back-Sofa-A-600x600.jpg")</f>
        <v/>
      </c>
    </row>
    <row r="499">
      <c r="A499" s="1" t="n">
        <v>497</v>
      </c>
      <c r="B499" t="inlineStr">
        <is>
          <t xml:space="preserve">
Kogan Upholstered High Backed Armchair</t>
        </is>
      </c>
      <c r="C499" t="inlineStr">
        <is>
          <t>£1,415.00</t>
        </is>
      </c>
      <c r="D499" t="inlineStr">
        <is>
          <t>Blue Velvet Armchair, Contemporary Armchair uk, High Back Upholstered Armchair, Modern Settee, Upholstered Armchair</t>
        </is>
      </c>
      <c r="E499" t="inlineStr">
        <is>
          <t>Elevate your living space with a meaningful interior that is full of timeless elegance. Kogan Armchair is artfully crafted from solid beechwood and carries a stylish look thanks to its high backrest. With its high backrest and special design, a sit back in an ultimate comfort is guaranteed.</t>
        </is>
      </c>
      <c r="F499" t="inlineStr">
        <is>
          <t xml:space="preserve">Dimensions: Width 75 cm, Depth 80 cm, Height 110 cm
Product Type: Kogan Armchair
Product Code: EL2825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499" t="inlineStr">
        <is>
          <t>In-Stock</t>
        </is>
      </c>
      <c r="H499" t="inlineStr">
        <is>
          <t>MADE TO ORDER</t>
        </is>
      </c>
      <c r="I499">
        <f>IMAGE("https://englanderline.com/wp-content/uploads/2019/07/Kogan-Upholstered-High-Backed-Armchair-A-600x600.jpg")</f>
        <v/>
      </c>
    </row>
    <row r="500">
      <c r="A500" s="1" t="n">
        <v>498</v>
      </c>
      <c r="B500" t="inlineStr">
        <is>
          <t xml:space="preserve">
Lorna Upholstered Square Pouf with Wooden Base</t>
        </is>
      </c>
      <c r="C500" t="inlineStr">
        <is>
          <t>£680.00</t>
        </is>
      </c>
      <c r="D500" t="inlineStr">
        <is>
          <t>blue pouf, contemporary chairs uk, Contemporary Living Room Chairs, footstools and pouffes, living room pouf, Luxury Bedroom Furniture UK, Square Pouf</t>
        </is>
      </c>
      <c r="E500" t="inlineStr">
        <is>
          <t>This modern pouf is a chic yet comfy addition to any space. Made of fabric with a wooden base, its blue color brings an air of sophistication. this flexible piece is useable in almost any room. It’s great as a footrest, coffee table, or just a place for guests to sit.</t>
        </is>
      </c>
      <c r="F500" t="inlineStr">
        <is>
          <t xml:space="preserve">Dimensions: Width 45 cm, Depth 45 cm, Height 42 cm
Product Type: Lorna Pouf
Product Code: EL7156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500" t="inlineStr">
        <is>
          <t>In-Stock</t>
        </is>
      </c>
      <c r="H500" t="inlineStr">
        <is>
          <t>MADE TO ORDER</t>
        </is>
      </c>
      <c r="I500">
        <f>IMAGE("https://englanderline.com/wp-content/uploads/2020/07/Lorna-Upholstered-Square-Pouf-with-Wooden-Base-Top-View-D-600x600.jpg")</f>
        <v/>
      </c>
    </row>
    <row r="501">
      <c r="A501" s="1" t="n">
        <v>499</v>
      </c>
      <c r="B501" t="inlineStr">
        <is>
          <t xml:space="preserve">
Skylar Upholstered Round Armless Occasional Chair</t>
        </is>
      </c>
      <c r="C501" t="inlineStr">
        <is>
          <t>£445.00 - £975.00</t>
        </is>
      </c>
      <c r="D501" t="inlineStr">
        <is>
          <t>Contemporary Living Room Chairs, Luxury Chairs, luxury living room furniture, occasional chair uk, small occasional chair, upholstered chair</t>
        </is>
      </c>
      <c r="E501" t="inlineStr">
        <is>
          <t>Is an amazing combination of style and practicality. This piece is cleverly crafted from solid beechwood and carries a stylish look thanks to its high backrest.</t>
        </is>
      </c>
      <c r="F501" t="inlineStr">
        <is>
          <t xml:space="preserve">Dimensions: Width 65 cm, Depth 75 cm, Height 90 cm
Product Type: Skylar Occasional Chair
Product Code: EL0144
Material: Natural Solid Wood Kiln Dried, Fabric.
Carving: Full handmade carving
Polishing: Full handmade polishing, polishing options are available.
Upholstery: Full handmade upholstered in calico as displayed, Fabric Options are available (in customize product section).
Delivery Time: 7 – 10 Days
None: Color
</t>
        </is>
      </c>
      <c r="G501" t="inlineStr">
        <is>
          <t>In-Stock</t>
        </is>
      </c>
      <c r="H501" t="inlineStr">
        <is>
          <t>1 in stock</t>
        </is>
      </c>
      <c r="I501">
        <f>IMAGE("https://englanderline.com/wp-content/uploads/2018/02/Skylar-Upholstered-Round-Armless-Occasional-Chair-A-600x600.jpg")</f>
        <v/>
      </c>
    </row>
    <row r="502">
      <c r="A502" s="1" t="n">
        <v>500</v>
      </c>
      <c r="B502" t="inlineStr">
        <is>
          <t>Canvas Cushion</t>
        </is>
      </c>
      <c r="C502" t="inlineStr">
        <is>
          <t>£65.00</t>
        </is>
      </c>
      <c r="D502" t="inlineStr"/>
      <c r="E502" t="inlineStr">
        <is>
          <t>There might be slight colour tone difference between image and real product due to difference in screen resolution</t>
        </is>
      </c>
      <c r="F502" t="inlineStr">
        <is>
          <t xml:space="preserve">Size: 40 x 40cm
</t>
        </is>
      </c>
      <c r="G502" t="inlineStr">
        <is>
          <t>In-Stock</t>
        </is>
      </c>
      <c r="H502" t="inlineStr">
        <is>
          <t>In stock</t>
        </is>
      </c>
      <c r="I502">
        <f>IMAGE("https://englanderline.com/wp-content/uploads/2020/02/canvas-cushion-600x450.png")</f>
        <v/>
      </c>
    </row>
    <row r="503">
      <c r="A503" s="1" t="n">
        <v>501</v>
      </c>
      <c r="B503" t="inlineStr">
        <is>
          <t xml:space="preserve">
Earl Upholstered Curved Dining Chair with Wooden Black Legs</t>
        </is>
      </c>
      <c r="C503" t="inlineStr">
        <is>
          <t>£355.00</t>
        </is>
      </c>
      <c r="D503" t="inlineStr">
        <is>
          <t>contemporary chairs uk, elegant dining chair, fabric dining chair, high back dining chair, luxury living room furniture, upholstered dining chair</t>
        </is>
      </c>
      <c r="E503" t="inlineStr">
        <is>
          <t>Englander Line’s collection of stunning Contemporary Dining Chairs are made for the contemporary themed houses and restaurants.</t>
        </is>
      </c>
      <c r="F503" t="inlineStr">
        <is>
          <t xml:space="preserve">Dimensions: Width 60 cm, Depth 56 cm, Height 100 cm
Product Type: Earl Dining Chair
Product Code: EL0053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03" t="inlineStr">
        <is>
          <t>In-Stock</t>
        </is>
      </c>
      <c r="H503" t="inlineStr">
        <is>
          <t>6 in stock</t>
        </is>
      </c>
      <c r="I503">
        <f>IMAGE("https://englanderline.com/wp-content/uploads/2017/11/Earl-Upholstered-Curved-Dining-Chair-with-Wooden-Black-Legs-A-600x600.jpg")</f>
        <v/>
      </c>
    </row>
    <row r="504">
      <c r="A504" s="1" t="n">
        <v>502</v>
      </c>
      <c r="B504" t="inlineStr">
        <is>
          <t xml:space="preserve">
Blair Dark Brown 2 Drawer Bedside Table with Brass Inlay</t>
        </is>
      </c>
      <c r="C504" t="inlineStr">
        <is>
          <t>£970.00</t>
        </is>
      </c>
      <c r="D504" t="inlineStr">
        <is>
          <t>2 Drawer Bedside Table, Copper Bedside Table, Dark Brown Bedside Table, Luxury Bedroom Furniture UK, Unusual Bedside Tables UK, Wooden Bedside Table</t>
        </is>
      </c>
      <c r="E504" t="inlineStr">
        <is>
          <t>Complete bedside beauty with this Blair bedside Table. Blair Bedside table is Artfully handcrafted from a tough massive beechwood and further accented with copper detail to add a sense of modern luxury to your bedroom.</t>
        </is>
      </c>
      <c r="F504" t="inlineStr">
        <is>
          <t xml:space="preserve">Dimensions: Width 71 cm, Depth 50 cm, Height 68 cm
Product Type: Blair Bedside Table
Product Code: EL7099
Material: Natural Solid Wood Kiln Dried, Natural Veneer Inlay, Brass Inlay.
Carving: Full handmade carving
Polishing: Full handmade polishing, polishing options are available.
Color: Brass
Delivery Time: 12-14 Weeks
</t>
        </is>
      </c>
      <c r="G504" t="inlineStr">
        <is>
          <t>In-Stock</t>
        </is>
      </c>
      <c r="H504" t="inlineStr">
        <is>
          <t>MADE TO ORDER</t>
        </is>
      </c>
      <c r="I504">
        <f>IMAGE("https://englanderline.com/wp-content/uploads/2019/10/Blair-Dark-Brown-2-Drawer-Bedside-Table-with-Brass-Inlay-A-600x600.jpg")</f>
        <v/>
      </c>
    </row>
    <row r="505">
      <c r="A505" s="1" t="n">
        <v>503</v>
      </c>
      <c r="B505" t="inlineStr">
        <is>
          <t xml:space="preserve">
Freya Console Table Brown Veneer Inlay</t>
        </is>
      </c>
      <c r="C505" t="inlineStr">
        <is>
          <t>£1,380.00</t>
        </is>
      </c>
      <c r="D505" t="inlineStr">
        <is>
          <t>brown console table, Cream Console Table, Curved Console Table, Oak Console Table, wooden console table</t>
        </is>
      </c>
      <c r="E505" t="inlineStr">
        <is>
          <t xml:space="preserve"> </t>
        </is>
      </c>
      <c r="F505" t="inlineStr">
        <is>
          <t xml:space="preserve">Dimensions: Width 80 cm, Depth 38 cm, Height 80 cm
Product Type: Freya Console Table Brown Veneer Inlay
Product Code: EL7354
Material: Natural Solid Wood Kiln Dried, Natural Veneer Inlay.
Carving: Full handmade carving
Polishing: Full handmade polishing, polishing options are available.
Color: Brown
Delivery Time: 12-14 Weeks
</t>
        </is>
      </c>
      <c r="G505" t="inlineStr">
        <is>
          <t>In-Stock</t>
        </is>
      </c>
      <c r="H505" t="inlineStr">
        <is>
          <t>MADE TO ORDER</t>
        </is>
      </c>
      <c r="I505">
        <f>IMAGE("https://englanderline.com/wp-content/uploads/2022/01/Freya-Console-Table-600x600.jpg")</f>
        <v/>
      </c>
    </row>
    <row r="506">
      <c r="A506" s="1" t="n">
        <v>504</v>
      </c>
      <c r="B506" t="inlineStr">
        <is>
          <t xml:space="preserve">
Kabeer Upholstered High Back Winged Armchair</t>
        </is>
      </c>
      <c r="C506" t="inlineStr">
        <is>
          <t>£1,380.00</t>
        </is>
      </c>
      <c r="D506" t="inlineStr">
        <is>
          <t>Contemporary Armchair uk, Grey Armchair, High Back Upholstered Armchair, Modern Settee, Upholstered Armchair</t>
        </is>
      </c>
      <c r="E506" t="inlineStr">
        <is>
          <t>Kabeer Armchair offers a refined look to your living space for its luxurious design and curved backrest. For its stunning look, this piece would be great for a different environment, ranging from offices to dressing rooms. Its quality foam cushion offers a splendid base and then a maximum comfort.</t>
        </is>
      </c>
      <c r="F506" t="inlineStr">
        <is>
          <t xml:space="preserve">Dimensions: Width 68 cm, Depth 85 cm, Height 100 cm
Product Type: Kabeer Armchair
Product Code: EL7050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506" t="inlineStr">
        <is>
          <t>In-Stock</t>
        </is>
      </c>
      <c r="H506" t="inlineStr">
        <is>
          <t>MADE TO ORDER</t>
        </is>
      </c>
      <c r="I506">
        <f>IMAGE("https://englanderline.com/wp-content/uploads/2019/07/Kabeer-Upholstered-High-Back-Winged-Armchair-A-600x600.jpg")</f>
        <v/>
      </c>
    </row>
    <row r="507">
      <c r="A507" s="1" t="n">
        <v>505</v>
      </c>
      <c r="B507" t="inlineStr">
        <is>
          <t xml:space="preserve">
Wimbledon Wooden with Brass Coffee Table UK</t>
        </is>
      </c>
      <c r="C507" t="inlineStr">
        <is>
          <t>£925.00</t>
        </is>
      </c>
      <c r="D507" t="inlineStr">
        <is>
          <t>brass coffee table, brown coffee table uk, contemporary coffee table, dark brown coffee table, luxury living room furniture, Rectangular Coffee Table</t>
        </is>
      </c>
      <c r="E507" t="inlineStr">
        <is>
          <t>Add a touch of contemporary to your living room with this coffee table.</t>
        </is>
      </c>
      <c r="F507" t="inlineStr">
        <is>
          <t xml:space="preserve">Dimensions: Width 120 cm, Depth 70 cm, Height 45 cm
Product Type: Wimbledon Wooden With Brass Coffee Table UK
Product Code: EL7109
Material: Massive Beech Wood, Brass Inlay.
Carving: Full handmade carving
Polishing: Full handmade polishing, polishing options are available.
Delivery Time: 7 – 10 Days
None: Color
</t>
        </is>
      </c>
      <c r="G507" t="inlineStr">
        <is>
          <t>In-Stock</t>
        </is>
      </c>
      <c r="H507" t="inlineStr">
        <is>
          <t>2 in stock</t>
        </is>
      </c>
      <c r="I507">
        <f>IMAGE("https://englanderline.com/wp-content/uploads/2021/03/Wimbledon-Wooden-with-Brass-Coffee-Table-UK-1-600x600.jpg")</f>
        <v/>
      </c>
    </row>
    <row r="508">
      <c r="A508" s="1" t="n">
        <v>506</v>
      </c>
      <c r="B508" t="inlineStr">
        <is>
          <t xml:space="preserve">
Helen Pouf</t>
        </is>
      </c>
      <c r="C508" t="inlineStr">
        <is>
          <t>£1,260.00</t>
        </is>
      </c>
      <c r="D508" t="inlineStr">
        <is>
          <t>blue pouf, Contemporary Bedroom Furniture, contemporary chairs uk, Contemporary Living Room Chairs, footstools and pouffes, luxury living room furniture, round pouffe uk</t>
        </is>
      </c>
      <c r="E508" t="inlineStr">
        <is>
          <t>The Helen Pouf is both decorative and a functional piece of furniture. It has a round shape and blue color that make it perfect for complementing any room in your home.</t>
        </is>
      </c>
      <c r="F508" t="inlineStr">
        <is>
          <t xml:space="preserve">Dimensions: Width 60 cm, Depth 60 cm, Height 40 cm
Product Type: Helen Pouf
Product Code: EL7085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508" t="inlineStr">
        <is>
          <t>In-Stock</t>
        </is>
      </c>
      <c r="H508" t="inlineStr">
        <is>
          <t>MADE TO ORDER</t>
        </is>
      </c>
      <c r="I508">
        <f>IMAGE("https://englanderline.com/wp-content/uploads/2020/07/Helen-Pouf-A-600x600.jpg")</f>
        <v/>
      </c>
    </row>
    <row r="509">
      <c r="A509" s="1" t="n">
        <v>507</v>
      </c>
      <c r="B509" t="inlineStr">
        <is>
          <t>Bonbon Cushions</t>
        </is>
      </c>
      <c r="C509" t="inlineStr">
        <is>
          <t>£60.00</t>
        </is>
      </c>
      <c r="D509" t="inlineStr"/>
      <c r="E509" t="inlineStr">
        <is>
          <t>There might be slight colour tone difference between image and real product due to difference in screen resolution</t>
        </is>
      </c>
      <c r="F509" t="inlineStr">
        <is>
          <t xml:space="preserve">Size: 48 x 28cm
</t>
        </is>
      </c>
      <c r="G509" t="inlineStr">
        <is>
          <t>In-Stock</t>
        </is>
      </c>
      <c r="H509" t="inlineStr">
        <is>
          <t>In stock</t>
        </is>
      </c>
      <c r="I509">
        <f>IMAGE("https://englanderline.com/wp-content/uploads/2020/02/bonbon-cushions-600x450.png")</f>
        <v/>
      </c>
    </row>
    <row r="510">
      <c r="A510" s="1" t="n">
        <v>508</v>
      </c>
      <c r="B510" t="inlineStr">
        <is>
          <t xml:space="preserve">
Vincenzo Upholstered Round Button Back Occasional Chair</t>
        </is>
      </c>
      <c r="C510" t="inlineStr">
        <is>
          <t>£885.00</t>
        </is>
      </c>
      <c r="D510" t="inlineStr">
        <is>
          <t>Contemporary Living Room Chairs, Luxury Chairs, occasional chair uk, upholstered chair, white living room furniture</t>
        </is>
      </c>
      <c r="E510" t="inlineStr">
        <is>
          <t>The utterly inviting semi-circular shape of the backrest in deep button tufting and the perfect Sofa Chair colourless palette reflects a timeless appeal and sophistication.</t>
        </is>
      </c>
      <c r="F510" t="inlineStr">
        <is>
          <t xml:space="preserve">Dimensions: Width 88 cm, Depth 77 cm, Height 40 cm
Product Type: Vincenzo Accent chair
Product Code: EL1205
Material: Natural Solid Wood Kiln Dried, Fabric.
Carving: Full handmade carving
Polishing: Full handmade polishing, polishing options are available.
Upholstery: Full handmade upholstered in calico as displayed, Fabric Options are available (in customize product section).
Color: Off White
Delivery Time: 7 – 10 Days
</t>
        </is>
      </c>
      <c r="G510" t="inlineStr">
        <is>
          <t>In-Stock</t>
        </is>
      </c>
      <c r="H510" t="inlineStr">
        <is>
          <t>1 in stock</t>
        </is>
      </c>
      <c r="I510">
        <f>IMAGE("https://englanderline.com/wp-content/uploads/2017/11/Vincenzo-Upholstered-Round-Button-Back-Occasional-Chair-A-600x600.jpg")</f>
        <v/>
      </c>
    </row>
    <row r="511">
      <c r="A511" s="1" t="n">
        <v>509</v>
      </c>
      <c r="B511" t="inlineStr">
        <is>
          <t xml:space="preserve">
Pharo Rectangular Coffee Table Black Lacquer with Brass Strips</t>
        </is>
      </c>
      <c r="C511" t="inlineStr">
        <is>
          <t>£665.00</t>
        </is>
      </c>
      <c r="D511" t="inlineStr">
        <is>
          <t>Black Coffee Table, black furniture living room, contemporary coffee table, luxury living room furniture, Rectangular Coffee Table, Wooden Coffee Table</t>
        </is>
      </c>
      <c r="E511" t="inlineStr">
        <is>
          <t xml:space="preserve">Inspired by the ancient pharaonic civilization, Pharo </t>
        </is>
      </c>
      <c r="F511" t="inlineStr">
        <is>
          <t xml:space="preserve">Dimensions: Width 140 cm, Depth 70 cm, Height 44 cm
Product Type: Pharo Side Table
Product Code: EL7036
Material: Natural Solid Wood Kiln Dried, Natural Veneer Inlay, Brass Inlay.
Carving: Full handmade carving
Polishing: Full handmade polishing, polishing options are available.
Color: Brass
Delivery Time: 7 – 10 Days
</t>
        </is>
      </c>
      <c r="G511" t="inlineStr">
        <is>
          <t>In-Stock</t>
        </is>
      </c>
      <c r="H511" t="inlineStr">
        <is>
          <t>In stock</t>
        </is>
      </c>
      <c r="I511">
        <f>IMAGE("https://englanderline.com/wp-content/uploads/2019/10/Pharo-Rectangular-Coffee-Table-Black-Lacquer-with-Brass-Strips-A-600x600.jpg")</f>
        <v/>
      </c>
    </row>
    <row r="512">
      <c r="A512" s="1" t="n">
        <v>510</v>
      </c>
      <c r="B512" t="inlineStr">
        <is>
          <t xml:space="preserve">
Drue 3 Drawer Bedside Table</t>
        </is>
      </c>
      <c r="C512" t="inlineStr">
        <is>
          <t>£865.00 - £1,095.00</t>
        </is>
      </c>
      <c r="D512" t="inlineStr">
        <is>
          <t>Dark Brown Bedside Table, Luxury Bedroom Furniture UK, Round Bedside Table, Three Drawer Bedside Table, Unusual Bedside Tables UK, Wooden Bedside Table</t>
        </is>
      </c>
      <c r="E512" t="inlineStr">
        <is>
          <t>Furnish your bedroom with this stunning octagon bedside table. Inspired from midcentury classicism, this beautiful nightstand displays a patterned front that will grab your eye towards your bed immediately. Thanks to its exquisite finish and unique design, both durability and function are simply guaranteed. Its octagonal silhouettes of drawers – supported by a touch to close mechanism – are sure to be very striking and eye-catchy, whilst providing a suitable space for your bed time essentials.</t>
        </is>
      </c>
      <c r="F512" t="inlineStr">
        <is>
          <t xml:space="preserve">Dimensions: N/A
Product Type: Drue Bedside Table
Product Code: EL7092
Material: Natural Solid Wood Kiln Dried, Natural Veneer Inlay, Brass Inlay.
Carving: Full handmade carving
Polishing: Full handmade polishing, polishing options are available.
None: Color
None: Delivery Time
</t>
        </is>
      </c>
      <c r="G512" t="inlineStr">
        <is>
          <t>In-Stock</t>
        </is>
      </c>
      <c r="H512" t="inlineStr">
        <is>
          <t>2 in stock</t>
        </is>
      </c>
      <c r="I512">
        <f>IMAGE("https://englanderline.com/wp-content/uploads/2022/03/Drue-Bedside-Table-A-600x600.jpg")</f>
        <v/>
      </c>
    </row>
    <row r="513">
      <c r="A513" s="1" t="n">
        <v>511</v>
      </c>
      <c r="B513" t="inlineStr">
        <is>
          <t xml:space="preserve">
Frank Upholstered Round Button Tufted Accent Chair</t>
        </is>
      </c>
      <c r="C513" t="inlineStr">
        <is>
          <t>£885.00</t>
        </is>
      </c>
      <c r="D513" t="inlineStr">
        <is>
          <t>Accent Chair, Contemporary Living Room Chairs, Luxury Chairs, luxury living room furniture, upholstered chair, white living room furniture</t>
        </is>
      </c>
      <c r="E513" t="inlineStr">
        <is>
          <t>Englander Line’s collection of bold and elegant Frank Accent Chairs are inspired from the contemporary styling of furniture.</t>
        </is>
      </c>
      <c r="F513" t="inlineStr">
        <is>
          <t xml:space="preserve">Dimensions: Width 122 cm, Depth 122 cm, Height 75 cm
Product Type: frank accent chair
Product Code: EL1206
Material: Natural solid wood Kill dried &amp; Fabric.
Carving: Full handmade carving
Polishing: Full handmade polishing, polishing options are available.
Upholstery: Full handmade upholstered in calico as displayed, Fabric Options are available (in customize product section).
Color: Black
Delivery Time: 8-10 Days
</t>
        </is>
      </c>
      <c r="G513" t="inlineStr">
        <is>
          <t>In-Stock</t>
        </is>
      </c>
      <c r="H513" t="inlineStr">
        <is>
          <t>1 in stock</t>
        </is>
      </c>
      <c r="I513">
        <f>IMAGE("https://englanderline.com/wp-content/uploads/2017/11/Frank-Upholstered-Round-Button-Tufted-Accent-Chair-A-600x600.jpg")</f>
        <v/>
      </c>
    </row>
    <row r="514">
      <c r="A514" s="1" t="n">
        <v>512</v>
      </c>
      <c r="B514" t="inlineStr">
        <is>
          <t xml:space="preserve">
Tolga Sofa</t>
        </is>
      </c>
      <c r="C514" t="inlineStr">
        <is>
          <t>£1,780.00</t>
        </is>
      </c>
      <c r="D514" t="inlineStr">
        <is>
          <t>blue velvet sofa, contemporary sofa, Loveseats, luxury fabric sofas, luxury living room furniture, modern sofas uk, upholstered sofas</t>
        </is>
      </c>
      <c r="E514" t="inlineStr">
        <is>
          <t>Exquisitely crafted from a tough massive beechwood and padded with a premium foam filling, this piece is an ideal choice for sitting back in whilst a foam cushioned and backrest offer extra indulgence. Tolga sofa is beautifully proportioned for enjoyable activities when reading or relaxing after a long day.</t>
        </is>
      </c>
      <c r="F514" t="inlineStr">
        <is>
          <t xml:space="preserve">Dimensions: Width 180 cm, Depth 82 cm, Height 90 cm
Product Type: Tolga sofa
Product Code: EL6117
Material: Natural Solid Wood Kiln Dried, Fabric.
Carving: Full handmade carving
Polishing: Full handmade polishing, polishing options are available.
Upholstery: Full handmade upholstered in calico, Fabric Options are available (in customize product section).
Size: 2 Seater
Color: Blue
Delivery Time: 12-14 Weeks
</t>
        </is>
      </c>
      <c r="G514" t="inlineStr">
        <is>
          <t>In-Stock</t>
        </is>
      </c>
      <c r="H514" t="inlineStr">
        <is>
          <t>MADE TO ORDER</t>
        </is>
      </c>
      <c r="I514">
        <f>IMAGE("https://englanderline.com/wp-content/uploads/2019/07/Tolga-Sofa-A-600x600.jpg")</f>
        <v/>
      </c>
    </row>
    <row r="515">
      <c r="A515" s="1" t="n">
        <v>513</v>
      </c>
      <c r="B515" t="inlineStr">
        <is>
          <t xml:space="preserve">
Santiago Upholstered 3 Seater Curved Sofa</t>
        </is>
      </c>
      <c r="C515" t="inlineStr">
        <is>
          <t>£1,980.00</t>
        </is>
      </c>
      <c r="D515" t="inlineStr">
        <is>
          <t>3 seater sofa, contemporary sofa, grey sofa, luxury fabric sofas, luxury living room furniture, luxury sofas, modern sofas uk, velvet sofa</t>
        </is>
      </c>
      <c r="E515" t="inlineStr">
        <is>
          <t>Superbly upholstered and padded with quality foam cushions, Santiago sofa is designed to offer comfort where you could sink into it. Being hand-sculpted from a tough massive beechwood makes this piece elegant and stylish many coming years. The design of this piece is featured by a sleek silhouette which offers an inviting look.</t>
        </is>
      </c>
      <c r="F515" t="inlineStr">
        <is>
          <t xml:space="preserve">Dimensions: Width 220 cm, Depth 84 cm, Height 90 cm
Product Type: Santiago Sofa
Product Code: EL6048
Material: Natural Solid Wood Kiln Dried, Fabric.
Carving: Full handmade carving
Polishing: Full handmade polishing, polishing options are available.
Upholstery: Full handmade upholstered in calico, Fabric Options are available (in customize product section).
Size: 3 Seater
Color: Gray
Delivery Time: 12-14 Weeks
</t>
        </is>
      </c>
      <c r="G515" t="inlineStr">
        <is>
          <t>In-Stock</t>
        </is>
      </c>
      <c r="H515" t="inlineStr">
        <is>
          <t>MADE TO ORDER</t>
        </is>
      </c>
      <c r="I515">
        <f>IMAGE("https://englanderline.com/wp-content/uploads/2019/07/Santiago-Upholstered-3-Seater-Curved-Sofa-A-600x600.jpg")</f>
        <v/>
      </c>
    </row>
    <row r="516">
      <c r="A516" s="1" t="n">
        <v>514</v>
      </c>
      <c r="B516" t="inlineStr">
        <is>
          <t xml:space="preserve">
Acton Upholstered Dining Chair with Wooden Black Legs</t>
        </is>
      </c>
      <c r="C516" t="inlineStr">
        <is>
          <t>£400.00</t>
        </is>
      </c>
      <c r="D516" t="inlineStr">
        <is>
          <t>contemporary chairs uk, elegant dining chair, fabric dining chair, luxury dining room furniture, luxury dining room sets, upholstered dining chair</t>
        </is>
      </c>
      <c r="E516" t="inlineStr">
        <is>
          <t>Englander Line’s collection of stunning Action Dining Chairs are made for the modern day houses and restaurants having a contemporary themed ambience.</t>
        </is>
      </c>
      <c r="F516" t="inlineStr">
        <is>
          <t xml:space="preserve">Dimensions: Width 53 cm, Depth 58 cm, Height 84 cm
Product Type: Acton Dining Chair
Product Code: EL0020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16" t="inlineStr">
        <is>
          <t>In-Stock</t>
        </is>
      </c>
      <c r="H516" t="inlineStr">
        <is>
          <t>2 in stock</t>
        </is>
      </c>
      <c r="I516">
        <f>IMAGE("https://englanderline.com/wp-content/uploads/2018/06/Acton-Upholstered-Dining-Chair-with-Wooden-Black-Legs-A-600x600.jpg")</f>
        <v/>
      </c>
    </row>
    <row r="517">
      <c r="A517" s="1" t="n">
        <v>515</v>
      </c>
      <c r="B517" t="inlineStr">
        <is>
          <t xml:space="preserve">
Hermes Upholstered Rolling Arm Chair</t>
        </is>
      </c>
      <c r="C517" t="inlineStr">
        <is>
          <t>£1,290.00</t>
        </is>
      </c>
      <c r="D517" t="inlineStr">
        <is>
          <t>Contemporary Armchair uk, Contemporary Living Room Chairs, Loveseats, Modern Settee, Upholstered Armchair, Velvet Armchair</t>
        </is>
      </c>
      <c r="E517" t="inlineStr">
        <is>
          <t>This stunning and eye-catching armchair is ideal for modern homes. Hermes Armchair is a unique design; this chair would look great in either a living room of a hallway. Hermes’ look is even further enhanced with detailed upholstery and premium quality foam filling which you can sink into it.</t>
        </is>
      </c>
      <c r="F517" t="inlineStr">
        <is>
          <t xml:space="preserve">Dimensions: Width 88 cm, Depth 80 cm, Height 90 cm
Product Type: Hermes Armchair
Product Code: EL7054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517" t="inlineStr">
        <is>
          <t>In-Stock</t>
        </is>
      </c>
      <c r="H517" t="inlineStr">
        <is>
          <t>MADE TO ORDER</t>
        </is>
      </c>
      <c r="I517">
        <f>IMAGE("https://englanderline.com/wp-content/uploads/2021/07/Hermes-Upholstered-Rolling-Arm-Chair-A-600x600.jpg")</f>
        <v/>
      </c>
    </row>
    <row r="518">
      <c r="A518" s="1" t="n">
        <v>516</v>
      </c>
      <c r="B518" t="inlineStr">
        <is>
          <t xml:space="preserve">
Dolan Pouf</t>
        </is>
      </c>
      <c r="C518" t="inlineStr">
        <is>
          <t>£1,060.00</t>
        </is>
      </c>
      <c r="D518" t="inlineStr">
        <is>
          <t>blue pouf, contemporary chairs uk, Contemporary Living Room Chairs, footstools and pouffes, living room pouf, Luxury Chairs, round pouffe uk</t>
        </is>
      </c>
      <c r="E518" t="inlineStr">
        <is>
          <t>The Dolan Pouf will add a touch of style to your living room. Dolan pouf is the right complement to any chair or mattress, which will be faithful companions for you in your home.</t>
        </is>
      </c>
      <c r="F518" t="inlineStr">
        <is>
          <t xml:space="preserve">Dimensions: Width 90 cm, Depth 90 cm, Height 60 cm
Product Type: Dolan Pouf
Product Code: EL7155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518" t="inlineStr">
        <is>
          <t>In-Stock</t>
        </is>
      </c>
      <c r="H518" t="inlineStr">
        <is>
          <t>MADE TO ORDER</t>
        </is>
      </c>
      <c r="I518">
        <f>IMAGE("https://englanderline.com/wp-content/uploads/2020/07/Dolan-Pouf-A-600x600.jpg")</f>
        <v/>
      </c>
    </row>
    <row r="519">
      <c r="A519" s="1" t="n">
        <v>517</v>
      </c>
      <c r="B519" t="inlineStr">
        <is>
          <t>Blue Waves Cushion</t>
        </is>
      </c>
      <c r="C519" t="inlineStr">
        <is>
          <t>£65.00</t>
        </is>
      </c>
      <c r="D519" t="inlineStr"/>
      <c r="E519" t="inlineStr">
        <is>
          <t xml:space="preserve">Feel the lively freshness of blue waves in prints of our soft </t>
        </is>
      </c>
      <c r="F519" t="inlineStr">
        <is>
          <t xml:space="preserve">Size: 45 x 25cm
</t>
        </is>
      </c>
      <c r="G519" t="inlineStr">
        <is>
          <t>In-Stock</t>
        </is>
      </c>
      <c r="H519" t="inlineStr">
        <is>
          <t>In stock</t>
        </is>
      </c>
      <c r="I519">
        <f>IMAGE("https://englanderline.com/wp-content/uploads/2020/02/blue-waves-cushion-canvas-600x450.png")</f>
        <v/>
      </c>
    </row>
    <row r="520">
      <c r="A520" s="1" t="n">
        <v>518</v>
      </c>
      <c r="B520" t="inlineStr">
        <is>
          <t xml:space="preserve">
Noa Upholstered Scoop Back Dining Chair</t>
        </is>
      </c>
      <c r="C520" t="inlineStr">
        <is>
          <t>£575.00</t>
        </is>
      </c>
      <c r="D520" t="inlineStr">
        <is>
          <t>contemporary chairs uk, elegant dining chair, fabric dining chair, luxury dining room furniture, upholstered dining chair</t>
        </is>
      </c>
      <c r="E520" t="inlineStr">
        <is>
          <t>Englander Line’s collection of bold and elegant Noa Chairs are inspired from the contemporary styling of furniture.</t>
        </is>
      </c>
      <c r="F520" t="inlineStr">
        <is>
          <t xml:space="preserve">Dimensions: Width 57 cm, Depth 51 cm, Height 99 cm
Product Type: Noa Dining Chair
Product Code: EL1207
Material: Natural solid wood Kill dried &amp; Fabric.
Carving: Full handmade carving
Polishing: Full handmade polishing, polishing options are available.
Upholstery: Full handmade upholstered in calico as displayed, Fabric Options are available (in customize product section).
Color: Brown
Delivery Time: 8-10 Days
</t>
        </is>
      </c>
      <c r="G520" t="inlineStr">
        <is>
          <t>In-Stock</t>
        </is>
      </c>
      <c r="H520" t="inlineStr">
        <is>
          <t>2 in stock</t>
        </is>
      </c>
      <c r="I520">
        <f>IMAGE("https://englanderline.com/wp-content/uploads/2017/11/Noa-Upholstered-Scoop-Back-Dining-Chair-A-600x600.jpg")</f>
        <v/>
      </c>
    </row>
    <row r="521">
      <c r="A521" s="1" t="n">
        <v>519</v>
      </c>
      <c r="B521" t="inlineStr">
        <is>
          <t xml:space="preserve">
Jennifer Upholstered Striped Blush Velvet Sofa</t>
        </is>
      </c>
      <c r="C521" t="inlineStr">
        <is>
          <t>£880.00</t>
        </is>
      </c>
      <c r="D521" t="inlineStr">
        <is>
          <t>2 seater sofa, contemporary sofa, Loveseats, luxury living room furniture, modern sofas uk, upholstered sofas, velvet sofa</t>
        </is>
      </c>
      <c r="E521" t="inlineStr">
        <is>
          <t>Elevate your interior space with Jennifer sofa. With its smooth lines, elegant backrest and low arms, this piece is guaranteed to bring beauty, comfort and calming ambience to your space. Alina sofa is divinely proportioned for enjoyable activities when reading or relaxing after a long day.</t>
        </is>
      </c>
      <c r="F521" t="inlineStr">
        <is>
          <t xml:space="preserve">Dimensions: Width 190 cm, Depth 82 cm, Height 90 cm
Product Type: Alina Sofa
Product Code: EL6032-1
Material: Natural Solid Wood Kiln Dried, Fabric.
Carving: Full handmade carving
Polishing: Full handmade polishing, polishing options are available.
Upholstery: Full handmade upholstered in calico, Fabric Options are available (in customize product section).
Size: 2 Seater
Color: Blush
Delivery Time: 7 – 10 Days
</t>
        </is>
      </c>
      <c r="G521" t="inlineStr">
        <is>
          <t>In-Stock</t>
        </is>
      </c>
      <c r="H521" t="inlineStr">
        <is>
          <t>1 in stock</t>
        </is>
      </c>
      <c r="I521">
        <f>IMAGE("https://englanderline.com/wp-content/uploads/2020/10/Jennifer-Upholstered-Striped-Blush-Velvet-Sofa-A-600x600.jpg")</f>
        <v/>
      </c>
    </row>
    <row r="522">
      <c r="A522" s="1" t="n">
        <v>520</v>
      </c>
      <c r="B522" t="inlineStr">
        <is>
          <t xml:space="preserve">
Salto Coffee Table</t>
        </is>
      </c>
      <c r="C522" t="inlineStr">
        <is>
          <t>£1,710.00</t>
        </is>
      </c>
      <c r="D522" t="inlineStr">
        <is>
          <t>Black Coffee Table, black furniture living room, contemporary coffee table, Gold Stainless Steel Legs, luxury living room furniture, Rectangular Coffee Table</t>
        </is>
      </c>
      <c r="E522" t="inlineStr">
        <is>
          <t xml:space="preserve">Being simple and sleek, Salto </t>
        </is>
      </c>
      <c r="F522" t="inlineStr">
        <is>
          <t xml:space="preserve">Dimensions: Width 80 cm, Depth 50 cm, Height 38 cm
Product Type: Salto Coffee Table
Product Code: EL7001
Material: Natural Solid Wood Kiln Dried, Natural Veneer Inlay.
Carving: Full handmade carving
Polishing: Full handmade polishing, polishing options are available.
Color: Brown
Delivery Time: 12-14 Weeks
</t>
        </is>
      </c>
      <c r="G522" t="inlineStr">
        <is>
          <t>In-Stock</t>
        </is>
      </c>
      <c r="H522" t="inlineStr">
        <is>
          <t>MADE TO ORDER</t>
        </is>
      </c>
      <c r="I522">
        <f>IMAGE("https://englanderline.com/wp-content/uploads/2019/07/Salto-Coffee-Table-A-600x600.jpg")</f>
        <v/>
      </c>
    </row>
    <row r="523">
      <c r="A523" s="1" t="n">
        <v>521</v>
      </c>
      <c r="B523" t="inlineStr">
        <is>
          <t xml:space="preserve">
Silvio Wooden with Marble Top and Mirror Console Table</t>
        </is>
      </c>
      <c r="C523" t="inlineStr">
        <is>
          <t>£1,300.00</t>
        </is>
      </c>
      <c r="D523" t="inlineStr">
        <is>
          <t>contemporary console table uk, designer console tables uk, marble top console table, Unique Console Tables, wooden console table</t>
        </is>
      </c>
      <c r="E523" t="inlineStr">
        <is>
          <t>Contemporary English Parsons style table with Silvio Marble Top and matching console mirror is a true icon of modern English design that beautifully marries and blends with the old and new. With a flat rectangular piece of dark marble slab on the base and the strong and slender legs makes it a great piece of art in your dressing room or bedroom that perfectly complements your character and style. The perfect square and rectangular contours make antique dressing table it a must-buy option for all those who look for a sleek and modern design that is handcrafted to perfection by a master craftsman.</t>
        </is>
      </c>
      <c r="F523" t="inlineStr">
        <is>
          <t xml:space="preserve">Dimensions: Width 160 cm, Depth 45 cm, Height 120 cm
Product Type: Silvio Console Table
Product Code: EL2202
Material: Natural Solid Wood Kiln Dried, Glass.
Carving: Full handmade carving
Polishing: Full handmade polishing, polishing options are available.
Color: Brown
Delivery Time: 12-14 Weeks
</t>
        </is>
      </c>
      <c r="G523" t="inlineStr">
        <is>
          <t>In-Stock</t>
        </is>
      </c>
      <c r="H523" t="inlineStr">
        <is>
          <t>MADE TO ORDER</t>
        </is>
      </c>
      <c r="I523">
        <f>IMAGE("https://englanderline.com/wp-content/uploads/2017/11/Silvio-Wooden-with-Marble-Top-and-Mirror-Console-Table-A-600x600.jpg")</f>
        <v/>
      </c>
    </row>
    <row r="524">
      <c r="A524" s="1" t="n">
        <v>522</v>
      </c>
      <c r="B524" t="inlineStr">
        <is>
          <t xml:space="preserve">
Ascot Bedside Table with Shelf and Stainless Leg</t>
        </is>
      </c>
      <c r="C524" t="inlineStr">
        <is>
          <t>£590.00 - £830.00</t>
        </is>
      </c>
      <c r="D524" t="inlineStr">
        <is>
          <t>Bedside Table With Drawer, Bedside Table With Shelf, Contemporary Bedroom Furniture, Dark Brown Bedside Table, Luxury Bedroom Furniture UK, Stainless Steel Legs, Unusual Bedside Tables UK</t>
        </is>
      </c>
      <c r="E524" t="inlineStr">
        <is>
          <t>The Ascot bedside table is the height of modern luxury, with the simple and minimalist design to boot. Stainless steel legs complete the look, while one drawer makes it easy to store small items.</t>
        </is>
      </c>
      <c r="F524" t="inlineStr">
        <is>
          <t xml:space="preserve">Dimensions: Width 60 cm, Depth 40 cm, Height 61 cm
Product Type: Ascot Bedside Table
Product Code: EL7116
Material: Natural Solid Wood Kiln Dried, Natural Veneer Inlay, Stainless Steel.
Carving: Full handmade carving
Polishing: Full handmade polishing, polishing options are available.
None: Color
None: Delivery Time
</t>
        </is>
      </c>
      <c r="G524" t="inlineStr">
        <is>
          <t>In-Stock</t>
        </is>
      </c>
      <c r="H524" t="inlineStr">
        <is>
          <t>2 in stock</t>
        </is>
      </c>
      <c r="I524">
        <f>IMAGE("https://englanderline.com/wp-content/uploads/2022/03/Ascot-Bedside-Table-Grey-with-Black-Metal-Base-D-600x600.jpg")</f>
        <v/>
      </c>
    </row>
    <row r="525">
      <c r="A525" s="1" t="n">
        <v>523</v>
      </c>
      <c r="B525" t="inlineStr">
        <is>
          <t xml:space="preserve">
Keda Upholstered Pouf with Black Legs</t>
        </is>
      </c>
      <c r="C525" t="inlineStr">
        <is>
          <t>£235.00</t>
        </is>
      </c>
      <c r="D525" t="inlineStr">
        <is>
          <t>Contemporary Bedroom Furniture, Contemporary Living Room Chairs, footstools and pouffes, living room pouf, Luxury Bedroom Furniture UK, luxury living room furniture</t>
        </is>
      </c>
      <c r="E525" t="inlineStr">
        <is>
          <t xml:space="preserve">Add an exquisite indulgence to your living space with Keda </t>
        </is>
      </c>
      <c r="F525" t="inlineStr">
        <is>
          <t xml:space="preserve">Dimensions: Width 60 cm, Depth 50 cm, Height 40 cm
Product Type: Keda Pouf
Product Code: EL6127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25" t="inlineStr">
        <is>
          <t>In-Stock</t>
        </is>
      </c>
      <c r="H525" t="inlineStr">
        <is>
          <t>1 in stock</t>
        </is>
      </c>
      <c r="I525">
        <f>IMAGE("https://englanderline.com/wp-content/uploads/2019/07/Keda-Upholstered-Pouf-with-Black-Legs-A-600x600.jpg")</f>
        <v/>
      </c>
    </row>
    <row r="526">
      <c r="A526" s="1" t="n">
        <v>524</v>
      </c>
      <c r="B526" t="inlineStr">
        <is>
          <t xml:space="preserve">
Mathis Upholstered Occasional Arm Chair</t>
        </is>
      </c>
      <c r="C526" t="inlineStr">
        <is>
          <t>£780.00</t>
        </is>
      </c>
      <c r="D526" t="inlineStr">
        <is>
          <t>contemporary chairs uk, Contemporary Living Room Chairs, luxury living room furniture, occasional chair uk, upholstered chair, white living room furniture</t>
        </is>
      </c>
      <c r="E526" t="inlineStr">
        <is>
          <t>Englander Line proudly presents before you it’s bold &amp; elegant Mathis Armchair showcasing a gorgeous sweeping arm and the curvy high backrest design with elegant curves and straight lines bring about an exquisite and contemporary look to your bedroom or living room furniture that rests upon a solid kiln-dried hardwood structure and densely padded cushioning with soft foam on the seating as well as on the backrest that provides ultimate comfort to the user.</t>
        </is>
      </c>
      <c r="F526" t="inlineStr">
        <is>
          <t xml:space="preserve">Dimensions: Width 78 cm, Depth 67 cm, Height 100 cm
Product Type: Mathis Occasional Arm Chair
Product Code: EL1209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26" t="inlineStr">
        <is>
          <t>In-Stock</t>
        </is>
      </c>
      <c r="H526" t="inlineStr">
        <is>
          <t>1 in stock</t>
        </is>
      </c>
      <c r="I526">
        <f>IMAGE("https://englanderline.com/wp-content/uploads/2017/11/Mathis-Upholstered-Occasional-Arm-Chair-A-600x600.jpg")</f>
        <v/>
      </c>
    </row>
    <row r="527">
      <c r="A527" s="1" t="n">
        <v>525</v>
      </c>
      <c r="B527" t="inlineStr">
        <is>
          <t xml:space="preserve">
Eaton Upholstered Curved Arm Rest Chair</t>
        </is>
      </c>
      <c r="C527" t="inlineStr">
        <is>
          <t>£360.00 - £635.00</t>
        </is>
      </c>
      <c r="D527" t="inlineStr">
        <is>
          <t>Comfortable Armchairs, Contemporary Armchair uk, Contemporary Living Room Chairs, Loveseats, Off white Armchair, Upholstered Armchair</t>
        </is>
      </c>
      <c r="E527" t="inlineStr">
        <is>
          <t>Completely hand-made by expert craftsmen to look sumptuous in your living space. The eye-catching aesthetic and boxy finish of this piece creates a look that is suitable for contemporary homes. Having square-legs sculpted from massive beechwood guarantees longevity.</t>
        </is>
      </c>
      <c r="F527" t="inlineStr">
        <is>
          <t xml:space="preserve">Dimensions: Width 66 cm, Depth 60 cm, Height 82 cm
Product Type: Eaton Armchair
Product Code: EL0248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None: Fabric Color
</t>
        </is>
      </c>
      <c r="G527" t="inlineStr">
        <is>
          <t>In-Stock</t>
        </is>
      </c>
      <c r="H527" t="inlineStr">
        <is>
          <t>2 in stock</t>
        </is>
      </c>
      <c r="I527">
        <f>IMAGE("https://englanderline.com/wp-content/uploads/2017/11/Eaton-Upholstered-Curved-Arm-Rest-Chair-A-600x600.jpg")</f>
        <v/>
      </c>
    </row>
    <row r="528">
      <c r="A528" s="1" t="n">
        <v>526</v>
      </c>
      <c r="B528" t="inlineStr">
        <is>
          <t xml:space="preserve">
Sandler Upholstered Tub Sofa</t>
        </is>
      </c>
      <c r="C528" t="inlineStr">
        <is>
          <t>£1,395.00</t>
        </is>
      </c>
      <c r="D528" t="inlineStr">
        <is>
          <t>2 seater sofa, contemporary sofa, luxury fabric sofas, luxury living room furniture, modern sofas uk, upholstered sofas, velvet sofa</t>
        </is>
      </c>
      <c r="E528" t="inlineStr">
        <is>
          <t>The striking finish with wingback Sandler sofa creates an eye-catching aesthetic in your interior space. The tough massive beechwood of this sofa’s frame guarantees the longevity and practicality you look for.</t>
        </is>
      </c>
      <c r="F528" t="inlineStr">
        <is>
          <t xml:space="preserve">Dimensions: Width 130 cm, Depth 75 cm, Height 85 cm
Product Type: Sandler sofa
Product Code: EL6115
Material: Natural Solid Wood Kiln Dried, Fabric.
Carving: Full handmade carving
Polishing: Full handmade polishing, polishing options are available.
Upholstery: Full handmade upholstered in calico, Fabric Options are available (in customize product section).
Size: 2 Seater
Color: Beige
Delivery Time: 12-14 Weeks
</t>
        </is>
      </c>
      <c r="G528" t="inlineStr">
        <is>
          <t>In-Stock</t>
        </is>
      </c>
      <c r="H528" t="inlineStr">
        <is>
          <t>MADE TO ORDER</t>
        </is>
      </c>
      <c r="I528">
        <f>IMAGE("https://englanderline.com/wp-content/uploads/2019/07/Sandler-Upholstered-Tub-Sofa-A-600x600.jpg")</f>
        <v/>
      </c>
    </row>
    <row r="529">
      <c r="A529" s="1" t="n">
        <v>527</v>
      </c>
      <c r="B529" t="inlineStr">
        <is>
          <t xml:space="preserve">
Benjamin Upholstered Curved Back Dining Chair</t>
        </is>
      </c>
      <c r="C529" t="inlineStr">
        <is>
          <t>£455.00</t>
        </is>
      </c>
      <c r="D529" t="inlineStr">
        <is>
          <t>contemporary chairs uk, elegant dining chair, fabric dining chair, luxury dining room furniture, upholstered dining chair</t>
        </is>
      </c>
      <c r="E529" t="inlineStr">
        <is>
          <t>Classic accent chairs are new furniture pieces with deep detailing by our designers. We at Englanderline.com serve the top quality and stylish wooden furniture in London.</t>
        </is>
      </c>
      <c r="F529" t="inlineStr">
        <is>
          <t xml:space="preserve">Dimensions: Width 68 cm, Depth 54 cm, Height 83 cm
Product Type: Benjamin Dining Chair
Product Code: EL1204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29" t="inlineStr">
        <is>
          <t>In-Stock</t>
        </is>
      </c>
      <c r="H529" t="inlineStr">
        <is>
          <t>2 in stock</t>
        </is>
      </c>
      <c r="I529">
        <f>IMAGE("https://englanderline.com/wp-content/uploads/2017/11/Benjamin-Upholstered-Curved-Back-Dining-Chair-A-600x600.jpg")</f>
        <v/>
      </c>
    </row>
    <row r="530">
      <c r="A530" s="1" t="n">
        <v>528</v>
      </c>
      <c r="B530" t="inlineStr">
        <is>
          <t xml:space="preserve">
Spyral Coffee Table</t>
        </is>
      </c>
      <c r="C530" t="inlineStr">
        <is>
          <t>£6,180.00</t>
        </is>
      </c>
      <c r="D530" t="inlineStr">
        <is>
          <t>contemporary coffee table, glass top coffee table, luxury living room furniture</t>
        </is>
      </c>
      <c r="E530" t="inlineStr">
        <is>
          <t>Give your room the beauty of this Spyral coffee table. Being unmistakably fashionable and alluringly designed, this piece is guaranteed to add an exquisite look to your living space.</t>
        </is>
      </c>
      <c r="F530" t="inlineStr">
        <is>
          <t xml:space="preserve">Dimensions: Width 110 cm, Depth 110 cm, Height 74 cm
Product Type: Spyral Coffee Table
Product Code: EL7056
Material: Natural Solid Wood Kiln Dried, Glass.
Carving: Full handmade carving
Polishing: Full handmade polishing, polishing options are available.
Color: Black
Delivery Time: 12-14 Weeks
</t>
        </is>
      </c>
      <c r="G530" t="inlineStr">
        <is>
          <t>In-Stock</t>
        </is>
      </c>
      <c r="H530" t="inlineStr">
        <is>
          <t>MADE TO ORDER</t>
        </is>
      </c>
      <c r="I530">
        <f>IMAGE("https://englanderline.com/wp-content/uploads/2019/07/Spyral-Coffee-Table-A-600x600.jpg")</f>
        <v/>
      </c>
    </row>
    <row r="531">
      <c r="A531" s="1" t="n">
        <v>529</v>
      </c>
      <c r="B531" t="inlineStr">
        <is>
          <t xml:space="preserve">
Heart Upholstered Curved Back Sofa with Wooden Legs</t>
        </is>
      </c>
      <c r="C531" t="inlineStr">
        <is>
          <t>£3,360.00</t>
        </is>
      </c>
      <c r="D531" t="inlineStr">
        <is>
          <t>contemporary sofa, Loveseats, luxury fabric sofas, luxury living room furniture, modern sofas uk, upholstered sofas, velvet sofa</t>
        </is>
      </c>
      <c r="E531" t="inlineStr">
        <is>
          <t>With its stunningly heart-shape design, this luxurious curved sofa is exquisitely padded with cushions and soft upholstery, styling your living space with a contemporary and decadent look. Heart sofa is ergonomically crafted from solid beechwood and finely finished to offer comfort, style, and longevity you look for.</t>
        </is>
      </c>
      <c r="F531" t="inlineStr">
        <is>
          <t xml:space="preserve">Dimensions: Width 220 cm, Depth 100 cm, Height 90 cm
Product Type: Heart Sofa
Product Code: EL6046
Material: Natural Solid Wood Kiln Dried, Fabric.
Carving: Full handmade carving
Polishing: Full handmade polishing, polishing options are available.
Upholstery: Full handmade upholstered in calico, Fabric Options are available (in customize product section).
Size: 3 Seater
Delivery Time: 7 – 10 Days
None: Color
</t>
        </is>
      </c>
      <c r="G531" t="inlineStr">
        <is>
          <t>In-Stock</t>
        </is>
      </c>
      <c r="H531" t="inlineStr">
        <is>
          <t>1 in stock</t>
        </is>
      </c>
      <c r="I531">
        <f>IMAGE("https://englanderline.com/wp-content/uploads/2019/07/Heart-Upholstered-Curved-Back-Sofa-with-Wooden-Legs-A-600x600.jpg")</f>
        <v/>
      </c>
    </row>
    <row r="532">
      <c r="A532" s="1" t="n">
        <v>530</v>
      </c>
      <c r="B532" t="inlineStr">
        <is>
          <t xml:space="preserve">
Emma Bedside Table with Brass Inlay</t>
        </is>
      </c>
      <c r="C532" t="inlineStr">
        <is>
          <t>£1,010.00 - £1,500.00</t>
        </is>
      </c>
      <c r="D532" t="inlineStr">
        <is>
          <t>2 Drawer Bedside Table, Brown Bedside Table, Contemporary Bedroom Furniture, Luxury Bedroom Furniture UK, Oak Bedside Table, Unusual Bedside Tables UK, Wooden Bedside Table</t>
        </is>
      </c>
      <c r="E532" t="inlineStr">
        <is>
          <t>The Emma bedside table is an elegant addition to any bedroom. It features two drawers for ample storage. A brass inlay adds an elegant touch to the walnut top.</t>
        </is>
      </c>
      <c r="F532" t="inlineStr">
        <is>
          <t xml:space="preserve">Dimensions: Width 60 cm, Depth 42 cm, Height 65 cm
Product Type: Emma Bedside Table
Product Code: EL7171
Material: Natural Solid Wood Kiln Dried, Natural Veneer Inlay, Brass Inlay.
Carving: Full handmade carving
Polishing: Full handmade polishing, polishing options are available.
Minimum Order Quantity: 2
None: Color
None: Delivery Time
</t>
        </is>
      </c>
      <c r="G532" t="inlineStr">
        <is>
          <t>In-Stock</t>
        </is>
      </c>
      <c r="H532" t="inlineStr">
        <is>
          <t>2 in stock</t>
        </is>
      </c>
      <c r="I532">
        <f>IMAGE("https://englanderline.com/wp-content/uploads/2020/07/Emma-Walnut-Bedside-Table-with-Brass-Inlay-A-600x600.jpg")</f>
        <v/>
      </c>
    </row>
    <row r="533">
      <c r="A533" s="1" t="n">
        <v>531</v>
      </c>
      <c r="B533" t="inlineStr">
        <is>
          <t xml:space="preserve">
Shine Mirror</t>
        </is>
      </c>
      <c r="C533" t="inlineStr">
        <is>
          <t>£735.00</t>
        </is>
      </c>
      <c r="D533" t="inlineStr">
        <is>
          <t>black framed mirrors, black furniture living room, Exclusive Mirrors, Luxury Bedroom Furniture UK, luxury mirrors</t>
        </is>
      </c>
      <c r="E533" t="inlineStr">
        <is>
          <t>The Shine is an elegant mirror with a shiny black finish. More than just a mirror,  Add a luxury feel to any space with this Shine Mirror.</t>
        </is>
      </c>
      <c r="F533" t="inlineStr">
        <is>
          <t xml:space="preserve">Product Type: Shine Mirror
Product Code: EL3610
Material: Natural Solid Wood Kiln Dried, Natural Veneer Inlay, Brass Inlay.
Carving: Full handmade carving
Polishing: Full handmade polishing, polishing options are available.
Color: Brass
Delivery Time: 12-14 Weeks
</t>
        </is>
      </c>
      <c r="G533" t="inlineStr">
        <is>
          <t>In-Stock</t>
        </is>
      </c>
      <c r="H533" t="inlineStr">
        <is>
          <t>MADE TO ORDER</t>
        </is>
      </c>
      <c r="I533">
        <f>IMAGE("https://englanderline.com/wp-content/uploads/2018/05/Shine-Mirror-A-600x600.jpg")</f>
        <v/>
      </c>
    </row>
    <row r="534">
      <c r="A534" s="1" t="n">
        <v>532</v>
      </c>
      <c r="B534" t="inlineStr">
        <is>
          <t>Blue Moon Cushion</t>
        </is>
      </c>
      <c r="C534" t="inlineStr">
        <is>
          <t>£75.00</t>
        </is>
      </c>
      <c r="D534" t="inlineStr"/>
      <c r="E534" t="inlineStr">
        <is>
          <t>There might be slight colour tone difference between image and real product due to difference in screen resolution</t>
        </is>
      </c>
      <c r="F534" t="inlineStr">
        <is>
          <t xml:space="preserve">Size: 42 x 37cm
</t>
        </is>
      </c>
      <c r="G534" t="inlineStr">
        <is>
          <t>In-Stock</t>
        </is>
      </c>
      <c r="H534" t="inlineStr">
        <is>
          <t>In stock</t>
        </is>
      </c>
      <c r="I534">
        <f>IMAGE("https://englanderline.com/wp-content/uploads/2020/02/blue-moon-cushion-600x450.png")</f>
        <v/>
      </c>
    </row>
    <row r="535">
      <c r="A535" s="1" t="n">
        <v>533</v>
      </c>
      <c r="B535" t="inlineStr">
        <is>
          <t xml:space="preserve">
Warlus Upholstered High Back Armchair with Brass Inlay</t>
        </is>
      </c>
      <c r="C535" t="inlineStr">
        <is>
          <t>£1,325.00</t>
        </is>
      </c>
      <c r="D535" t="inlineStr">
        <is>
          <t>Comfy chair, Contemporary Armchair uk, Loveseats, Modern Settee, Off white Armchair, Upholstered Armchair</t>
        </is>
      </c>
      <c r="E535" t="inlineStr">
        <is>
          <t>The first thought you get on seeing this armchair is sinking deep in it. The well-padded, upholstered armchair has a high back for the best body embrace and support. It is supported with sturdy black legs with brass inlay. This piece will ensure everlasting comfort and beauty.</t>
        </is>
      </c>
      <c r="F535" t="inlineStr">
        <is>
          <t xml:space="preserve">Dimensions: Width 77 cm, Depth 80 cm, Height 93 cm
Product Type: Warlus Armchair
Product Code: EL7120
Material: Natural Solid Wood Kiln Dried, Fabric, Brass Inlay.
Carving: Full handmade carving
Polishing: Full handmade polishing, polishing options are available.
Upholstery: Full handmade upholstered in calico as displayed, Fabric Options are available (in customize product section).
Color: Black
Delivery Time: 12-14 Weeks
</t>
        </is>
      </c>
      <c r="G535" t="inlineStr">
        <is>
          <t>In-Stock</t>
        </is>
      </c>
      <c r="H535" t="inlineStr">
        <is>
          <t>MADE TO ORDER</t>
        </is>
      </c>
      <c r="I535">
        <f>IMAGE("https://englanderline.com/wp-content/uploads/2020/07/Warlus-Upholstered-High-Back-Armchair-with-Brass-Inlay-A-600x600.jpg")</f>
        <v/>
      </c>
    </row>
    <row r="536">
      <c r="A536" s="1" t="n">
        <v>534</v>
      </c>
      <c r="B536" t="inlineStr">
        <is>
          <t xml:space="preserve">
August Black Curved Leg Console Table</t>
        </is>
      </c>
      <c r="C536" t="inlineStr">
        <is>
          <t>£1,125.00</t>
        </is>
      </c>
      <c r="D536" t="inlineStr">
        <is>
          <t>black and gold console table, black contemporary console table, contemporary console table uk, elegant console table, Unique Console Tables, wooden console table</t>
        </is>
      </c>
      <c r="E536" t="inlineStr">
        <is>
          <t>August console table has a rectangular smooth surface, which is gold plated all around. It is supported with u-shaped curvy legs. To highlight its beauty and style, a gold plated piece has been added.</t>
        </is>
      </c>
      <c r="F536" t="inlineStr">
        <is>
          <t xml:space="preserve">Dimensions: Width 152 cm, Depth 46 cm, Height 75 cm
Product Type: August Console Table
Product Code: EL2226
Material: Natural Solid Wood Kiln Dried, Natural Veneer Inlay.
Carving: Full handmade carving
Polishing: Full handmade polishing, polishing options are available.
Color: Black
Delivery Time: 7 – 10 Days
</t>
        </is>
      </c>
      <c r="G536" t="inlineStr">
        <is>
          <t>In-Stock</t>
        </is>
      </c>
      <c r="H536" t="inlineStr">
        <is>
          <t>2 in stock</t>
        </is>
      </c>
      <c r="I536">
        <f>IMAGE("https://englanderline.com/wp-content/uploads/2018/02/August-Black-Curved-Leg-Console-Table-D-600x600.jpg")</f>
        <v/>
      </c>
    </row>
    <row r="537">
      <c r="A537" s="1" t="n">
        <v>535</v>
      </c>
      <c r="B537" t="inlineStr">
        <is>
          <t xml:space="preserve">
Manuel Upholstered Wood Frame Accent Chair</t>
        </is>
      </c>
      <c r="C537" t="inlineStr">
        <is>
          <t>£905.00</t>
        </is>
      </c>
      <c r="D537" t="inlineStr">
        <is>
          <t>accent chair uk, Contemporary Living Room Chairs, Luxury Chairs, luxury living room furniture, occasional chair uk, upholstered chair</t>
        </is>
      </c>
      <c r="E537" t="inlineStr">
        <is>
          <t>Englander Line’s collection of bold and elegant Manuel Armchairs are inspired from the contemporary English style furniture.</t>
        </is>
      </c>
      <c r="F537" t="inlineStr">
        <is>
          <t xml:space="preserve">Product Type: Manuel Armchair
Product Code: EL0253
Material: Natural solid wood Kill dried &amp; Fabric.
Carving: Full handmade carving
Polishing: Full handmade polishing, polishing options are available.
Upholstery: Full handmade upholstered in calico as displayed, Fabric Options are available (in customize product section).
Color: Brown
Delivery Time: 8-10 Weeks
</t>
        </is>
      </c>
      <c r="G537" t="inlineStr">
        <is>
          <t>In-Stock</t>
        </is>
      </c>
      <c r="H537" t="inlineStr">
        <is>
          <t>1 in stock</t>
        </is>
      </c>
      <c r="I537">
        <f>IMAGE("https://englanderline.com/wp-content/uploads/2017/11/Manuel-Upholstered-Wood-Frame-Accent-Chair-A-600x600.jpg")</f>
        <v/>
      </c>
    </row>
    <row r="538">
      <c r="A538" s="1" t="n">
        <v>536</v>
      </c>
      <c r="B538" t="inlineStr">
        <is>
          <t xml:space="preserve">
Samantha Upholstered Low Back Tufted Sofa</t>
        </is>
      </c>
      <c r="C538" t="inlineStr">
        <is>
          <t>£1,860.00</t>
        </is>
      </c>
      <c r="D538" t="inlineStr">
        <is>
          <t>blue velvet sofa, contemporary sofa, luxury fabric sofas, luxury living room furniture, luxury sofas, upholstered sofas</t>
        </is>
      </c>
      <c r="E538" t="inlineStr">
        <is>
          <t>Style your interior with this sumptuous and sophisticated piece. Samantha sofa is exquisitely handmade from a massive beechwood to look great either in lounge or bedroom. Samantha’s curves lines, high arms and button-tufted backrest guarantee both beauty and function, which can last for many coming years across your entire space.</t>
        </is>
      </c>
      <c r="F538" t="inlineStr">
        <is>
          <t xml:space="preserve">Dimensions: Width 220 cm, Depth 82 cm, Height 90 cm
Product Type: Samantha Sofa
Product Code: EL6065
Material: Natural Solid Wood Kiln Dried, Fabric.
Carving: Full handmade carving
Polishing: Full handmade polishing, polishing options are available.
Upholstery: Full handmade upholstered in calico, Fabric Options are available (in customize product section).
Size: 3 Seater
Color: Black
Delivery Time: 12-14 Weeks
</t>
        </is>
      </c>
      <c r="G538" t="inlineStr">
        <is>
          <t>In-Stock</t>
        </is>
      </c>
      <c r="H538" t="inlineStr">
        <is>
          <t>MADE TO ORDER</t>
        </is>
      </c>
      <c r="I538">
        <f>IMAGE("https://englanderline.com/wp-content/uploads/2019/07/Samantha-Upholstered-Low-Back-Tufted-Sofa-A-600x600.jpg")</f>
        <v/>
      </c>
    </row>
    <row r="539">
      <c r="A539" s="1" t="n">
        <v>537</v>
      </c>
      <c r="B539" t="inlineStr">
        <is>
          <t xml:space="preserve">
Saskia Upholstered Round Velvet Pouf with Brass Inlay</t>
        </is>
      </c>
      <c r="C539" t="inlineStr">
        <is>
          <t>£605.00</t>
        </is>
      </c>
      <c r="D539" t="inlineStr">
        <is>
          <t>contemporary chairs uk, footstools and pouffes, Green Furniture, living room pouf, Luxury Bedroom Furniture UK, luxury living room furniture, round pouffe uk</t>
        </is>
      </c>
      <c r="E539" t="inlineStr">
        <is>
          <t>This smooth and plush piece provides you with extra seating and foot support. Saskia round pouf is a fully upholstered piece with a graceful velvety touch, owing to its rich velvet fabric. It rests on a sturdy round base. It has brass inlay and an artistically crafted handle. It is available in a calming turquoise colour.</t>
        </is>
      </c>
      <c r="F539" t="inlineStr">
        <is>
          <t xml:space="preserve">Dimensions: Width 45 cm, Depth 45 cm, Height 48 cm
Product Type: Saskia Pouf
Product Code: EL7166
Material: Natural Solid Wood Kiln Dried, Fabric Velvet.
Carving: Full handmade carving
Polishing: Full handmade polishing, polishing options are available.
Upholstery: Full handmade upholstered in calico, Fabric Options are available (in customize product section).
Color: Blue
Delivery Time: 7 – 10 Days
None: Fabric Color
</t>
        </is>
      </c>
      <c r="G539" t="inlineStr">
        <is>
          <t>In-Stock</t>
        </is>
      </c>
      <c r="H539" t="inlineStr">
        <is>
          <t>2 in stock</t>
        </is>
      </c>
      <c r="I539">
        <f>IMAGE("https://englanderline.com/wp-content/uploads/2020/07/Saskia-Upholstered-Round-Turquoise-Velvet-Pouf-with-Brass-Inlay-A-600x600.jpg")</f>
        <v/>
      </c>
    </row>
    <row r="540">
      <c r="A540" s="1" t="n">
        <v>538</v>
      </c>
      <c r="B540" t="inlineStr">
        <is>
          <t>Blue Mist Cushion</t>
        </is>
      </c>
      <c r="C540" t="inlineStr">
        <is>
          <t>£65.00</t>
        </is>
      </c>
      <c r="D540" t="inlineStr"/>
      <c r="E540" t="inlineStr">
        <is>
          <t>There might be slight colour tone difference between image and real product due to difference in screen resolution</t>
        </is>
      </c>
      <c r="F540" t="inlineStr">
        <is>
          <t xml:space="preserve">Size: 45 x 40cm
</t>
        </is>
      </c>
      <c r="G540" t="inlineStr">
        <is>
          <t>In-Stock</t>
        </is>
      </c>
      <c r="H540" t="inlineStr">
        <is>
          <t>In stock</t>
        </is>
      </c>
      <c r="I540">
        <f>IMAGE("https://englanderline.com/wp-content/uploads/2020/02/blue-mist-cushion-600x450.png")</f>
        <v/>
      </c>
    </row>
    <row r="541">
      <c r="A541" s="1" t="n">
        <v>539</v>
      </c>
      <c r="B541" t="inlineStr">
        <is>
          <t xml:space="preserve">
Shell Mirror</t>
        </is>
      </c>
      <c r="C541" t="inlineStr">
        <is>
          <t>£1,180.00</t>
        </is>
      </c>
      <c r="D541" t="inlineStr">
        <is>
          <t>Exclusive Mirrors, gold framed mirror, gold wall mirror, Luxury Bedroom Furniture UK, luxury living room furniture, luxury mirrors</t>
        </is>
      </c>
      <c r="E541" t="inlineStr">
        <is>
          <t>Extraordinary design and superior craftsmanship make this mirror the perfect finishing touch to a living room or bedroom.</t>
        </is>
      </c>
      <c r="F541" t="inlineStr">
        <is>
          <t xml:space="preserve">Dimensions: Width 122 cm, Depth 3.5 cm, Height 52 cm
Product Type: Shell Mirror
Product Code: EL7058
Material: Natural Solid Wood Kiln Dried
Carving: Full handmade carving
Polishing: Full handmade polishing, polishing options are available.
Color: Gold
Delivery Time: 12-14 Weeks
</t>
        </is>
      </c>
      <c r="G541" t="inlineStr">
        <is>
          <t>In-Stock</t>
        </is>
      </c>
      <c r="H541" t="inlineStr">
        <is>
          <t>MADE TO ORDER</t>
        </is>
      </c>
      <c r="I541">
        <f>IMAGE("https://englanderline.com/wp-content/uploads/2019/07/Shell-Mirror-A-600x600.jpg")</f>
        <v/>
      </c>
    </row>
    <row r="542">
      <c r="A542" s="1" t="n">
        <v>540</v>
      </c>
      <c r="B542" t="inlineStr">
        <is>
          <t xml:space="preserve">
Zaria Upholstered Dining Chair with Armrest</t>
        </is>
      </c>
      <c r="C542" t="inlineStr">
        <is>
          <t>£465.00 - £970.00</t>
        </is>
      </c>
      <c r="D542" t="inlineStr">
        <is>
          <t>contemporary chairs uk, elegant dining chair, fabric dining chair, luxury dining room furniture, luxury dining room sets, upholstered dining chair</t>
        </is>
      </c>
      <c r="E542" t="inlineStr">
        <is>
          <t>Add a refined and royal look to your dining space with Zaria dining chair. This piece is skillfully upholstered and padded with a quality foam cushion.</t>
        </is>
      </c>
      <c r="F542" t="inlineStr">
        <is>
          <t xml:space="preserve">Dimensions: Width 57 cm, Depth 54 cm, Height 82 cm
Product Type: Zaria Dining Chair
Product Code: EL6006
Material: Natural Solid Wood Kiln Dried, Fabric.
Carving: Full handmade carving
Polishing: Full handmade polishing, polishing options are available.
Upholstery: Full handmade upholstered in calico, Fabric Options are available (in customize product section).
Color: Brown
Delivery Time: 7 – 10 Days
None: Fabric Color
</t>
        </is>
      </c>
      <c r="G542" t="inlineStr">
        <is>
          <t>In-Stock</t>
        </is>
      </c>
      <c r="H542" t="inlineStr">
        <is>
          <t>2 in stock</t>
        </is>
      </c>
      <c r="I542">
        <f>IMAGE("https://englanderline.com/wp-content/uploads/2021/03/Zaria-Beige-Velvet-Dining-Chair-with-Armrest-A-600x600.jpg")</f>
        <v/>
      </c>
    </row>
    <row r="543">
      <c r="A543" s="1" t="n">
        <v>541</v>
      </c>
      <c r="B543" t="inlineStr">
        <is>
          <t xml:space="preserve">
Bishop Bedside Table with Marble Top</t>
        </is>
      </c>
      <c r="C543" t="inlineStr">
        <is>
          <t>£605.00 - £840.00</t>
        </is>
      </c>
      <c r="D543" t="inlineStr">
        <is>
          <t>Bedside Table With Drawer, Cream Bedside Table, Luxury Bedroom Furniture UK, Marble Bedside Tables, Round Bedside Table, Round Bedside Table With Drawer</t>
        </is>
      </c>
      <c r="E543" t="inlineStr">
        <is>
          <t>Willing to add a sense of exquisite flavor to the bedroom, Bishop Bed Side Table is an ideal choice Being finished in beautiful cream color, this piece is designed to bring a stylish aesthetic to your space.</t>
        </is>
      </c>
      <c r="F543" t="inlineStr">
        <is>
          <t xml:space="preserve">Dimensions: Width 45 cm, Depth 45 cm, Height 60 cm
Product Type: Bishop cream white lacquer bedside table with marble top
Product Code: EL6103
Material: Natural Solid Wood Kiln Dried, Natural Veneer Inlay, Natural Marble Stone, Touch Closing Mechanism.
Carving: Full handmade carving
Polishing: Full handmade polishing, polishing options are available.
Minimum Order Quantity: 2
None: Color
None: Delivery Time
</t>
        </is>
      </c>
      <c r="G543" t="inlineStr">
        <is>
          <t>In-Stock</t>
        </is>
      </c>
      <c r="H543" t="inlineStr">
        <is>
          <t>2 in stock</t>
        </is>
      </c>
      <c r="I543">
        <f>IMAGE("https://englanderline.com/wp-content/uploads/2021/03/Bishop-Cream-White-Lacquer-Bedside-Table-with-Marble-Top-A-600x600.jpg")</f>
        <v/>
      </c>
    </row>
    <row r="544">
      <c r="A544" s="1" t="n">
        <v>542</v>
      </c>
      <c r="B544" t="inlineStr">
        <is>
          <t xml:space="preserve">
Olney Wooden with Marble Coffee Table</t>
        </is>
      </c>
      <c r="C544" t="inlineStr">
        <is>
          <t>£945.00</t>
        </is>
      </c>
      <c r="D544" t="inlineStr">
        <is>
          <t>contemporary coffee table, luxury living room furniture, modern marble coffee table, Wooden Coffee Table</t>
        </is>
      </c>
      <c r="E544" t="inlineStr">
        <is>
          <t>This Coffee Table is a simple yet elegant design with the highest quality materials and attention to detail. It will easily make a strong visual impact in any room that you place it.</t>
        </is>
      </c>
      <c r="F544" t="inlineStr">
        <is>
          <t xml:space="preserve">Dimensions: Width 140 cm, Depth 80 cm, Height 42 cm
Product Type: Olney Wooden With Cream Marble Coffee Table
Product Code: EL7378
Material: Natural Solid Wood Kiln Dried, Natural Veneer Inlay, Natural Marble Stone.
Carving: Full handmade carving
Polishing: Full handmade polishing, polishing options are available.
Color: Brown
Delivery Time: 12-14 Weeks
None: Top Color
</t>
        </is>
      </c>
      <c r="G544" t="inlineStr">
        <is>
          <t>In-Stock</t>
        </is>
      </c>
      <c r="H544" t="inlineStr">
        <is>
          <t>MADE TO ORDER</t>
        </is>
      </c>
      <c r="I544">
        <f>IMAGE("https://englanderline.com/wp-content/uploads/2021/03/Olney-Wooden-with-Dark-Gray-Marble-Coffee-Table-600x600.jpg")</f>
        <v/>
      </c>
    </row>
    <row r="545">
      <c r="A545" s="1" t="n">
        <v>543</v>
      </c>
      <c r="B545" t="inlineStr">
        <is>
          <t xml:space="preserve">
Tobias Brown Curved Console Table</t>
        </is>
      </c>
      <c r="C545" t="inlineStr">
        <is>
          <t>£1,675.00</t>
        </is>
      </c>
      <c r="D545" t="inlineStr">
        <is>
          <t>brown console table, contemporary console table uk, designer console tables uk, Unique Console Tables, wooden console table</t>
        </is>
      </c>
      <c r="E545" t="inlineStr">
        <is>
          <t>Englanderline has an impressive catalogue of designer console tables. Our stylish creations are a perfect mix of sculptural artistry and elegance. Our Tobias console table is one of the finest pieces that we craft with hands. It has an appealing design that can glorify the décor of your modern style interiors. It is a handcrafted masterpiece with a unique structure.</t>
        </is>
      </c>
      <c r="F545" t="inlineStr">
        <is>
          <t xml:space="preserve">Dimensions: Width 150 cm, Depth 40 cm, Height 92 cm
Product Type: Tobias Console Table
Product Code: EL2224
Material: Natural Solid Wood Kiln Dried, Natural Veneer Inlay, Brass Inlay.
Carving: Full handmade carving
Polishing: Full handmade polishing, polishing options are available.
Color: Brass
Delivery Time: 7 – 10 Days
</t>
        </is>
      </c>
      <c r="G545" t="inlineStr">
        <is>
          <t>In-Stock</t>
        </is>
      </c>
      <c r="H545" t="inlineStr">
        <is>
          <t>MADE TO ORDER</t>
        </is>
      </c>
      <c r="I545">
        <f>IMAGE("https://englanderline.com/wp-content/uploads/2017/11/Tobias-Brown-Curved-Console-Table-A-600x600.jpg")</f>
        <v/>
      </c>
    </row>
    <row r="546">
      <c r="A546" s="1" t="n">
        <v>544</v>
      </c>
      <c r="B546" t="inlineStr">
        <is>
          <t xml:space="preserve">
Sara Round Blush Pink Pouf</t>
        </is>
      </c>
      <c r="C546" t="inlineStr">
        <is>
          <t>£550.00</t>
        </is>
      </c>
      <c r="D546" t="inlineStr">
        <is>
          <t>Contemporary Bedroom Furniture, contemporary chairs uk, Contemporary Living Room Chairs, footstools and pouffes, luxury living room furniture, round pouffe uk</t>
        </is>
      </c>
      <c r="E546" t="inlineStr">
        <is>
          <t>Add some color and personality to your space with this round pouf. Covered in blush pink cotton, this pouf provides a nice place to sit or extra styling for your room. It’s fun and versatile in almost any decor!</t>
        </is>
      </c>
      <c r="F546" t="inlineStr">
        <is>
          <t xml:space="preserve">Dimensions: Width 62 cm, Depth 62 cm, Height 43 cm
Product Type: Helen Round Blush Pink Pouf
Product Code: EL7263
Material: Massive Beech Wood, Fabric.
Carving: Full handmade carving
Polishing: Full handmade polishing, polishing options are available.
Upholstery: Full handmade upholstered in velvet as displayed, Fabric Options are available (in customize product section).
Color: Pink
Delivery Time: 12-14 Weeks
</t>
        </is>
      </c>
      <c r="G546" t="inlineStr">
        <is>
          <t>In-Stock</t>
        </is>
      </c>
      <c r="H546" t="inlineStr">
        <is>
          <t>MADE TO ORDER</t>
        </is>
      </c>
      <c r="I546">
        <f>IMAGE("https://englanderline.com/wp-content/uploads/2021/03/Sara-Round-Blush-Pink-Pouf-600x600.jpg")</f>
        <v/>
      </c>
    </row>
    <row r="547">
      <c r="A547" s="1" t="n">
        <v>545</v>
      </c>
      <c r="B547" t="inlineStr">
        <is>
          <t>Black and White Cushion</t>
        </is>
      </c>
      <c r="C547" t="inlineStr">
        <is>
          <t>£75.00</t>
        </is>
      </c>
      <c r="D547" t="inlineStr"/>
      <c r="E547" t="inlineStr">
        <is>
          <t xml:space="preserve">Piped </t>
        </is>
      </c>
      <c r="F547" t="inlineStr">
        <is>
          <t xml:space="preserve">Size: 55 x 55cm
</t>
        </is>
      </c>
      <c r="G547" t="inlineStr">
        <is>
          <t>In-Stock</t>
        </is>
      </c>
      <c r="H547" t="inlineStr">
        <is>
          <t>In stock</t>
        </is>
      </c>
      <c r="I547">
        <f>IMAGE("https://englanderline.com/wp-content/uploads/2020/02/black-and-white-cushion-600x449.png")</f>
        <v/>
      </c>
    </row>
    <row r="548">
      <c r="A548" s="1" t="n">
        <v>546</v>
      </c>
      <c r="B548" t="inlineStr">
        <is>
          <t xml:space="preserve">
Manu Dark Brown Bedside Table with Drawer and Shelf</t>
        </is>
      </c>
      <c r="C548" t="inlineStr">
        <is>
          <t>£610.00</t>
        </is>
      </c>
      <c r="D548" t="inlineStr">
        <is>
          <t>2 Drawer Bedside Table, Bedside Table With Shelf, Contemporary Bedroom Furniture, Dark Brown Bedside Table, Luxury Bedroom Furniture UK, Unusual Bedside Tables UK, Wooden Bedside Table</t>
        </is>
      </c>
      <c r="E548" t="inlineStr">
        <is>
          <t>Equip your bedroom with a fashionable and shuttered look. Its triangular silhouette of drawers – supported by a soft to close mechanism – offer a vast room for your night time essentials.</t>
        </is>
      </c>
      <c r="F548" t="inlineStr">
        <is>
          <t xml:space="preserve">Dimensions: Width 61 cm, Depth 42 cm, Height 64 cm
Product Type: Manu Bedside Table
Product Code: EL7070
Material: Natural Solid Wood Kiln Dried, Natural Veneer Inlay, Brass Inlay.
Carving: Full handmade carving
Polishing: Full handmade polishing, polishing options are available.
Color: Brass
Delivery Time: 7 – 10 Days
</t>
        </is>
      </c>
      <c r="G548" t="inlineStr">
        <is>
          <t>In-Stock</t>
        </is>
      </c>
      <c r="H548" t="inlineStr">
        <is>
          <t>4 in stock</t>
        </is>
      </c>
      <c r="I548">
        <f>IMAGE("https://englanderline.com/wp-content/uploads/2019/10/Manu-Dark-Brown-Bedside-Table-with-Drawer-and-Shelf-A-600x600.jpg")</f>
        <v/>
      </c>
    </row>
    <row r="549">
      <c r="A549" s="1" t="n">
        <v>547</v>
      </c>
      <c r="B549" t="inlineStr">
        <is>
          <t xml:space="preserve">
Sana Mirror</t>
        </is>
      </c>
      <c r="C549" t="inlineStr">
        <is>
          <t>£1,180.00</t>
        </is>
      </c>
      <c r="D549" t="inlineStr">
        <is>
          <t>Exclusive Mirrors, gold framed mirror, gold wall mirror, Luxury Bedroom Furniture UK, luxury living room furniture, luxury mirrors</t>
        </is>
      </c>
      <c r="E549" t="inlineStr">
        <is>
          <t>The Sana mirror is the result of a perfect fusion between elegance and design. The elegant frame in high-quality steel provides the crown for the mirror, elegantly enhancing its beauty and enabling it to be perfectly combined with the room where it will hang.</t>
        </is>
      </c>
      <c r="F549" t="inlineStr">
        <is>
          <t xml:space="preserve">Dimensions: Width 122 cm, Depth 3.5 cm, Height 52 cm
Product Type: Sana Mirror
Product Code: EL7061
Material: Natural Solid Wood Kiln Dried
Carving: Full handmade carving
Polishing: Full handmade polishing, polishing options are available.
Color: Gold
Delivery Time: 12-14 Weeks
</t>
        </is>
      </c>
      <c r="G549" t="inlineStr">
        <is>
          <t>In-Stock</t>
        </is>
      </c>
      <c r="H549" t="inlineStr">
        <is>
          <t>MADE TO ORDER</t>
        </is>
      </c>
      <c r="I549">
        <f>IMAGE("https://englanderline.com/wp-content/uploads/2019/07/Sana-Mirror-A-600x600.jpg")</f>
        <v/>
      </c>
    </row>
    <row r="550">
      <c r="A550" s="1" t="n">
        <v>548</v>
      </c>
      <c r="B550" t="inlineStr">
        <is>
          <t xml:space="preserve">
Jayden Wooden Coffee Table</t>
        </is>
      </c>
      <c r="C550" t="inlineStr">
        <is>
          <t>£565.00</t>
        </is>
      </c>
      <c r="D550" t="inlineStr">
        <is>
          <t>Black Coffee Table, black furniture living room, contemporary coffee table, luxury living room furniture, Rectangular Coffee Table, Wooden Coffee Table</t>
        </is>
      </c>
      <c r="E550" t="inlineStr">
        <is>
          <t>This Jayden coffee table is a contemporary work of art in wood that is handcrafted to perfection in a unique and modern style with a dark hand polishing on the tabletop and on the legs along with natural veer polishing on the inner side of the table.</t>
        </is>
      </c>
      <c r="F550" t="inlineStr">
        <is>
          <t xml:space="preserve">Dimensions: Width 128 cm, Depth 62 cm, Height 45 cm
Product Type: Jayden Wooden Coffee Table
Product Code: EL2015-C
Material: Natural Solid Wood Kiln Dried, Natural Veneer Inlay.
Carving: Full handmade carving
Polishing: Full handmade polishing, polishing options are available.
Delivery Time: 7 – 10 Days
None: Color
</t>
        </is>
      </c>
      <c r="G550" t="inlineStr">
        <is>
          <t>In-Stock</t>
        </is>
      </c>
      <c r="H550" t="inlineStr">
        <is>
          <t>1 in stock</t>
        </is>
      </c>
      <c r="I550">
        <f>IMAGE("https://englanderline.com/wp-content/uploads/2017/11/Jayden-Black-Lacquer-Coffee-Table-A-600x600.jpg")</f>
        <v/>
      </c>
    </row>
    <row r="551">
      <c r="A551" s="1" t="n">
        <v>549</v>
      </c>
      <c r="B551" t="inlineStr">
        <is>
          <t xml:space="preserve">
Frisco Upholstered Wooden Frame Sofa</t>
        </is>
      </c>
      <c r="C551" t="inlineStr">
        <is>
          <t>£1,975.00</t>
        </is>
      </c>
      <c r="D551" t="inlineStr">
        <is>
          <t>contemporary sofa, Loveseats, modern sofas uk, upholstered sofas, white living room furniture, white sofa</t>
        </is>
      </c>
      <c r="E551" t="inlineStr">
        <is>
          <t>Frisco sofa is an exquisite piece that is crafted to combine beauty and comfort. The fully upholstered sofa looks quite inviting due to its blush seat, well-padded and curved back. Its back is surrounded with a black wooden frame. The sofa’s black and brown polish contrasts with the light coloured fabric. The sofa is surrounded with a sturdy wooden frame for everlasting beauty and cosiness.</t>
        </is>
      </c>
      <c r="F551" t="inlineStr">
        <is>
          <t xml:space="preserve">Dimensions: Width 180 cm, Depth 83 cm, Height 75 cm
Product Type: Frisco Sofa
Product Code: EL7181
Material: Natural Solid Wood Kiln Dried, Fabric.
Carving: Full handmade carving
Polishing: Full handmade polishing, polishing options are available.
Upholstery: Full handmade upholstered in calico as displayed, Fabric Options are available (in customize product section).
Size: 2 Seater
Color: Brown
Delivery Time: 7 – 10 Days
</t>
        </is>
      </c>
      <c r="G551" t="inlineStr">
        <is>
          <t>In-Stock</t>
        </is>
      </c>
      <c r="H551" t="inlineStr">
        <is>
          <t>1 in stock</t>
        </is>
      </c>
      <c r="I551">
        <f>IMAGE("https://englanderline.com/wp-content/uploads/2021/03/Frisco-Upholstered-Wooden-Frame-Cream-Linen-Sofa-600x600.jpg")</f>
        <v/>
      </c>
    </row>
    <row r="552">
      <c r="A552" s="1" t="n">
        <v>550</v>
      </c>
      <c r="B552" t="inlineStr">
        <is>
          <t xml:space="preserve">
Gena Armchair</t>
        </is>
      </c>
      <c r="C552" t="inlineStr">
        <is>
          <t>£945.00</t>
        </is>
      </c>
      <c r="D552" t="inlineStr">
        <is>
          <t>Blue Velvet Armchair, Comfy chair, Contemporary Armchair uk, Modern Settee, Stylish Armchairs, Upholstered Armchair</t>
        </is>
      </c>
      <c r="E552" t="inlineStr">
        <is>
          <t>Willing to style your interior space with a sumptuous curved silhouette, this piece is nothing but perfectly glamour. With sloping low armrests and smooth lines in the backrest, it is beautifully designed to add a sense of elegance and comfort where you could sink into it.</t>
        </is>
      </c>
      <c r="F552" t="inlineStr">
        <is>
          <t xml:space="preserve">Dimensions: Width 98 cm, Depth 67 cm, Height 86 cm
Product Type: Gena Armchair
Product Code: EL0151-B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552" t="inlineStr">
        <is>
          <t>In-Stock</t>
        </is>
      </c>
      <c r="H552" t="inlineStr">
        <is>
          <t>MADE TO ORDER</t>
        </is>
      </c>
      <c r="I552">
        <f>IMAGE("https://englanderline.com/wp-content/uploads/2018/10/Gena-Armchair-Blue-Velvet-A-600x600.jpg")</f>
        <v/>
      </c>
    </row>
    <row r="553">
      <c r="A553" s="1" t="n">
        <v>551</v>
      </c>
      <c r="B553" t="inlineStr">
        <is>
          <t xml:space="preserve">
Eddison Armless Upholstered Accent Chair</t>
        </is>
      </c>
      <c r="C553" t="inlineStr">
        <is>
          <t>£660.00</t>
        </is>
      </c>
      <c r="D553" t="inlineStr">
        <is>
          <t>Accent Chair, Contemporary Living Room Chairs, Luxury Chairs, luxury living room furniture, occasional chair uk, upholstered chair</t>
        </is>
      </c>
      <c r="E553" t="inlineStr">
        <is>
          <t>Englander Line’s collection of elegant Eddison Occasional Chairs are inspired from the English style furniture. Our every furniture item is exclusively hand-finished to perfection with smooth and perfect round edges along with beautifully printed upholstery is a treat to every eye.</t>
        </is>
      </c>
      <c r="F553" t="inlineStr">
        <is>
          <t xml:space="preserve">Dimensions: Width 74 cm, Depth 71 cm, Height 98 cm
Product Type: Eddison Accent Chair
Product Code: EL0137
Material: Natural Solid Wood Kiln Dried, Fabric.
Carving: Full handmade carving
Polishing: Full handmade polishing, polishing options are available.
Upholstery: Full handmade upholstered in calico as displayed, Fabric Options are available (in customize product section).
Brand: Englanderline
Color: Black
Delivery Time: 7 – 10 Days
</t>
        </is>
      </c>
      <c r="G553" t="inlineStr">
        <is>
          <t>In-Stock</t>
        </is>
      </c>
      <c r="H553" t="inlineStr">
        <is>
          <t>6 in stock</t>
        </is>
      </c>
      <c r="I553">
        <f>IMAGE("https://englanderline.com/wp-content/uploads/2017/11/Eddison-Armless-Upholstered-Accent-Chair-A-600x600.jpg")</f>
        <v/>
      </c>
    </row>
    <row r="554">
      <c r="A554" s="1" t="n">
        <v>552</v>
      </c>
      <c r="B554" t="inlineStr">
        <is>
          <t xml:space="preserve">
Duarte Dark Brown Console Table</t>
        </is>
      </c>
      <c r="C554" t="inlineStr">
        <is>
          <t>£695.00</t>
        </is>
      </c>
      <c r="D554" t="inlineStr">
        <is>
          <t>contemporary console table uk, dark brown console table, designer console tables uk, wooden console table</t>
        </is>
      </c>
      <c r="E554" t="inlineStr">
        <is>
          <t>This dark brown piece of art will stand out in almost any setting. This Durate console table is designed to be quite eye-catching: the brown and gold colours are coupled together to create a visually compelling piece.</t>
        </is>
      </c>
      <c r="F554" t="inlineStr">
        <is>
          <t xml:space="preserve">Dimensions: Width 107 cm, Depth 40 cm, Height 88 cm
Product Type: Duarte Console Table
Product Code: EL7043
Material: Natural Solid Wood Kiln Dried, Natural Veneer Inlay, Brass Inlay.
Carving: Full handmade carving
Polishing: Full handmade polishing, polishing options are available.
Color: Brass
Delivery Time: 7 – 10 Days
</t>
        </is>
      </c>
      <c r="G554" t="inlineStr">
        <is>
          <t>In-Stock</t>
        </is>
      </c>
      <c r="H554" t="inlineStr">
        <is>
          <t>2 in stock</t>
        </is>
      </c>
      <c r="I554">
        <f>IMAGE("https://englanderline.com/wp-content/uploads/2019/07/Duarte-Dark-Brown-Console-Table-A-600x600.jpg")</f>
        <v/>
      </c>
    </row>
    <row r="555">
      <c r="A555" s="1" t="n">
        <v>553</v>
      </c>
      <c r="B555" t="inlineStr">
        <is>
          <t xml:space="preserve">
Rose Black Frame Mirror</t>
        </is>
      </c>
      <c r="C555" t="inlineStr">
        <is>
          <t>£850.00</t>
        </is>
      </c>
      <c r="D555" t="inlineStr">
        <is>
          <t>black framed mirrors, Exclusive Mirrors, Luxury Bedroom Furniture UK, luxury mirrors</t>
        </is>
      </c>
      <c r="E555" t="inlineStr">
        <is>
          <t>Perfect for the guest bedroom, dressing room, or bathroom. The beautiful wood frame complements nearly any decor. Hardwood moulding creates an elegant standard mirror frame.</t>
        </is>
      </c>
      <c r="F555" t="inlineStr">
        <is>
          <t xml:space="preserve">Choose Size: Height 110 cm | Width 78 cm
Product Type: Rose Black Frame Mirror
Product Code: EL7410
Material: Natural Solid Wood Kiln Dried.
Carving: Full handmade carving
Polishing: Full handmade polishing, polishing options are available.
Color: Black
Delivery Time: 12-14 Weeks
</t>
        </is>
      </c>
      <c r="G555" t="inlineStr">
        <is>
          <t>In-Stock</t>
        </is>
      </c>
      <c r="H555" t="inlineStr">
        <is>
          <t>MADE TO ORDER</t>
        </is>
      </c>
      <c r="I555">
        <f>IMAGE("https://englanderline.com/wp-content/uploads/2021/03/Rose-Black-Frame-Mirror-A-600x600.jpg")</f>
        <v/>
      </c>
    </row>
    <row r="556">
      <c r="A556" s="1" t="n">
        <v>554</v>
      </c>
      <c r="B556" t="inlineStr">
        <is>
          <t xml:space="preserve">
Colton Upholstered Dining Room Chair with Arms</t>
        </is>
      </c>
      <c r="C556" t="inlineStr">
        <is>
          <t>£1,015.00</t>
        </is>
      </c>
      <c r="D556" t="inlineStr">
        <is>
          <t>contemporary chairs uk, elegant dining chair, fabric dining chair, luxury dining room furniture, luxury dining room sets, upholstered dining chair</t>
        </is>
      </c>
      <c r="E556" t="inlineStr">
        <is>
          <t xml:space="preserve"> </t>
        </is>
      </c>
      <c r="F556" t="inlineStr">
        <is>
          <t xml:space="preserve">Dimensions: Width 58 cm, Depth 52 cm, Height 96 cm
Product Type: Colton Dining Chair
Product Code: EL0056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12-14 Weeks
</t>
        </is>
      </c>
      <c r="G556" t="inlineStr">
        <is>
          <t>In-Stock</t>
        </is>
      </c>
      <c r="H556" t="inlineStr">
        <is>
          <t>MADE TO ORDER</t>
        </is>
      </c>
      <c r="I556">
        <f>IMAGE("https://englanderline.com/wp-content/uploads/2018/02/Colton-Upholstered-Dining-Room-Chair-with-Arms-A-600x600.jpg")</f>
        <v/>
      </c>
    </row>
    <row r="557">
      <c r="A557" s="1" t="n">
        <v>555</v>
      </c>
      <c r="B557" t="inlineStr">
        <is>
          <t>Berry Cushion</t>
        </is>
      </c>
      <c r="C557" t="inlineStr">
        <is>
          <t>£65.00</t>
        </is>
      </c>
      <c r="D557" t="inlineStr"/>
      <c r="E557" t="inlineStr">
        <is>
          <t xml:space="preserve">Set a bold décor in your home with our vibrant berry </t>
        </is>
      </c>
      <c r="F557" t="inlineStr">
        <is>
          <t xml:space="preserve">Size: 50 x 28cm
</t>
        </is>
      </c>
      <c r="G557" t="inlineStr">
        <is>
          <t>In-Stock</t>
        </is>
      </c>
      <c r="H557" t="inlineStr">
        <is>
          <t>In stock</t>
        </is>
      </c>
      <c r="I557">
        <f>IMAGE("https://englanderline.com/wp-content/uploads/2020/02/berry-cushion-600x450.png")</f>
        <v/>
      </c>
    </row>
    <row r="558">
      <c r="A558" s="1" t="n">
        <v>556</v>
      </c>
      <c r="B558" t="inlineStr">
        <is>
          <t xml:space="preserve">
Romans Upholstered Strip Round Armchair</t>
        </is>
      </c>
      <c r="C558" t="inlineStr">
        <is>
          <t>£860.00</t>
        </is>
      </c>
      <c r="D558" t="inlineStr">
        <is>
          <t>Comfy chair, Contemporary Armchair uk, Luxury Armchairs, Modern Settee, Stylish Armchairs, Upholstered Armchair, Velvet Armchair</t>
        </is>
      </c>
      <c r="E558" t="inlineStr">
        <is>
          <t>Romans Armchair is very striking with its sumptuous upholstery and modern silhouette. This chair is a perfectly upholstered armchair that is comfortable and practical as it looks. With a plinth sculpted from a massive beechwood topped with quality-foam cushion, it is guaranteed to have the desired longevity and comfort you look for.</t>
        </is>
      </c>
      <c r="F558" t="inlineStr">
        <is>
          <t xml:space="preserve">Dimensions: Width 72 cm, Depth 67 cm, Height 90 cm
Product Type: Romans Armchair
Product Code: EL0145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558" t="inlineStr">
        <is>
          <t>In-Stock</t>
        </is>
      </c>
      <c r="H558" t="inlineStr">
        <is>
          <t>MADE TO ORDER</t>
        </is>
      </c>
      <c r="I558">
        <f>IMAGE("https://englanderline.com/wp-content/uploads/2018/02/Romans-Upholstered-Strip-Round-Armchair-A-600x600.jpg")</f>
        <v/>
      </c>
    </row>
    <row r="559">
      <c r="A559" s="1" t="n">
        <v>557</v>
      </c>
      <c r="B559" t="inlineStr">
        <is>
          <t xml:space="preserve">
Farida Upholstered Button Armchair</t>
        </is>
      </c>
      <c r="C559" t="inlineStr">
        <is>
          <t>£1,380.00</t>
        </is>
      </c>
      <c r="D559" t="inlineStr">
        <is>
          <t>Blue Velvet Armchair, Comfortable Armchairs, Contemporary Armchair uk, Contemporary Living Room Chairs, Stylish Armchairs, Upholstered Armchair</t>
        </is>
      </c>
      <c r="E559" t="inlineStr">
        <is>
          <t>This irresistible Farida Armchair adds a sense of elegant style to your living space with its perfectly designed shape. Its low arms and deeply button-tufted backrest supported with a quality foam cushion guarantee both beauty and maximum relaxation. Being constructed from a massive beechwood, Farida Armchair is ensured to last for many years.</t>
        </is>
      </c>
      <c r="F559" t="inlineStr">
        <is>
          <t xml:space="preserve">Dimensions: Width 88 cm, Depth 82 cm, Height 96 cm
Product Type: Farida Armchair
Product Code: EL7051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559" t="inlineStr">
        <is>
          <t>In-Stock</t>
        </is>
      </c>
      <c r="H559" t="inlineStr">
        <is>
          <t>MADE TO ORDER</t>
        </is>
      </c>
      <c r="I559">
        <f>IMAGE("https://englanderline.com/wp-content/uploads/2019/07/Farida-Upholstered-Button-Armchair-A-600x600.jpg")</f>
        <v/>
      </c>
    </row>
    <row r="560">
      <c r="A560" s="1" t="n">
        <v>558</v>
      </c>
      <c r="B560" t="inlineStr">
        <is>
          <t xml:space="preserve">
Adam Rectangular Dark Brown Coffee Table</t>
        </is>
      </c>
      <c r="C560" t="inlineStr">
        <is>
          <t>£1,085.00</t>
        </is>
      </c>
      <c r="D560" t="inlineStr">
        <is>
          <t>contemporary coffee table, dark brown coffee table, luxury living room furniture, Rectangular Coffee Table, Wooden Coffee Table</t>
        </is>
      </c>
      <c r="E560" t="inlineStr">
        <is>
          <t>This long rectangular Adam coffee table in a dark gloss finish on the full flat surface oozes out a industrial look that is loved and admired by contemporary art lovers as the style of this coffee table UK is ultra-modern with straight lines and edges through its body.</t>
        </is>
      </c>
      <c r="F560" t="inlineStr">
        <is>
          <t xml:space="preserve">Dimensions: Width 137 cm, Depth 74 cm, Height 45 cm
Product Type: Adam Coffee Table
Product Code: EL2016
Material: Natural Solid Wood Kiln Dried, Natural Veneer Inlay, Brass Inlay.
Carving: Full handmade carving
Polishing: Full handmade polishing, polishing options are available.
Color: Brass
Delivery Time: 12-14 Weeks
</t>
        </is>
      </c>
      <c r="G560" t="inlineStr">
        <is>
          <t>In-Stock</t>
        </is>
      </c>
      <c r="H560" t="inlineStr">
        <is>
          <t>MADE TO ORDER</t>
        </is>
      </c>
      <c r="I560">
        <f>IMAGE("https://englanderline.com/wp-content/uploads/2017/11/Adam-Rectangular-Dark-Brown-Coffee-Table-A-600x600.jpg")</f>
        <v/>
      </c>
    </row>
    <row r="561">
      <c r="A561" s="1" t="n">
        <v>559</v>
      </c>
      <c r="B561" t="inlineStr">
        <is>
          <t xml:space="preserve">
Soft Modern Living Chair</t>
        </is>
      </c>
      <c r="C561" t="inlineStr">
        <is>
          <t>£505.00</t>
        </is>
      </c>
      <c r="D561" t="inlineStr">
        <is>
          <t>Contemporary Living Room Chairs, grey occasional chair, luxury living room furniture, occasional chair uk, upholstered chair, velvet occasional chair</t>
        </is>
      </c>
      <c r="E561" t="inlineStr">
        <is>
          <t xml:space="preserve">Our </t>
        </is>
      </c>
      <c r="F561" t="inlineStr">
        <is>
          <t xml:space="preserve">Dimensions: Width 77 cm, Depth 87 cm, Height 90 cm
Product Type: Soft Modern Living Chair
Product Code: EL0136
Material: Natural Solid Wood Kiln Dried, Fabric.
Carving: Full handmade carving
Polishing: Full handmade polishing, polishing options are available.
Upholstery: Full handmade upholstered in calico, Fabric Options are available (in customize product section).
Color: Brown
Delivery Time: 7 – 10 Days
</t>
        </is>
      </c>
      <c r="G561" t="inlineStr">
        <is>
          <t>In-Stock</t>
        </is>
      </c>
      <c r="H561" t="inlineStr">
        <is>
          <t>1 in stock</t>
        </is>
      </c>
      <c r="I561">
        <f>IMAGE("https://englanderline.com/wp-content/uploads/2017/11/Soft-Modern-Living-Chair-A-600x600.jpg")</f>
        <v/>
      </c>
    </row>
    <row r="562">
      <c r="A562" s="1" t="n">
        <v>560</v>
      </c>
      <c r="B562" t="inlineStr">
        <is>
          <t xml:space="preserve">
Bono Circular Bedside Table with Drawer</t>
        </is>
      </c>
      <c r="C562" t="inlineStr">
        <is>
          <t>£795.00</t>
        </is>
      </c>
      <c r="D562" t="inlineStr">
        <is>
          <t>Bedside Table With Drawer, Black and Gold Bedside Table, Contemporary Bedroom Furniture, Gold Bedside Table, Luxury Bedroom Furniture UK, Marble Bedside Tables, Round Bedside Table, Round Bedside Table With Drawer</t>
        </is>
      </c>
      <c r="E562" t="inlineStr">
        <is>
          <t>Crafted from a tough massive beechwood, Bono bedside table is a mesmerizing artwork for your everyday essentials. The eye-catching design of this piece is further emphasized by its sleek golden finish and stunning marble top for both beauty and function.</t>
        </is>
      </c>
      <c r="F562" t="inlineStr">
        <is>
          <t xml:space="preserve">Dimensions: Width 45 cm, Depth 45 cm, Height 60 cm
Product Type: Bono Gold Circular Bedside Table with Drawer
Product Code: EL6101
Material: Natural Solid Wood Kiln Dried, Natural Marble Stone, Touch Closing Mechanism.
Carving: Full handmade carving
Polishing: Full handmade polishing, polishing options are available.
Delivery Time: 12-14 Weeks
None: Color
</t>
        </is>
      </c>
      <c r="G562" t="inlineStr">
        <is>
          <t>In-Stock</t>
        </is>
      </c>
      <c r="H562" t="inlineStr">
        <is>
          <t>MADE TO ORDER</t>
        </is>
      </c>
      <c r="I562">
        <f>IMAGE("https://englanderline.com/wp-content/uploads/2019/07/Bono-Gold-Circular-Bedside-Table-with-Drawer-A-600x600.jpg")</f>
        <v/>
      </c>
    </row>
    <row r="563">
      <c r="A563" s="1" t="n">
        <v>561</v>
      </c>
      <c r="B563" t="inlineStr">
        <is>
          <t xml:space="preserve">
Daan Ottoman Beds UK</t>
        </is>
      </c>
      <c r="C563" t="inlineStr">
        <is>
          <t>£1,375.00</t>
        </is>
      </c>
      <c r="D563" t="inlineStr">
        <is>
          <t>Contemporary Bedroom Furniture, contemporary ottoman, large ottoman, luxury living room furniture, round pouffe uk, white living room furniture</t>
        </is>
      </c>
      <c r="E563" t="inlineStr">
        <is>
          <t xml:space="preserve">If you want to add a royal and classy shine to your dream room, then nothing is better than this masterpiece. These classic ottoman Daan </t>
        </is>
      </c>
      <c r="F563" t="inlineStr">
        <is>
          <t xml:space="preserve">Dimensions: Width 95 cm, Depth 95 cm, Height 45 cm
Product Type: Daan ottoman
Product Code: EL1407
Material: Natural Solid Wood Kill Dried &amp; Fabric &amp; Brass Inlay.
Carving: Full handmade carving
Polishing: Full handmade polishing, polishing options are available.
Upholstery: Full handmade upholstered in calico as displayed, Fabric Options are available (in customize product section).
Color: Brass
Delivery Time: 12-14 Weeks
</t>
        </is>
      </c>
      <c r="G563" t="inlineStr">
        <is>
          <t>In-Stock</t>
        </is>
      </c>
      <c r="H563" t="inlineStr">
        <is>
          <t>MADE TO ORDER</t>
        </is>
      </c>
      <c r="I563">
        <f>IMAGE("https://englanderline.com/wp-content/uploads/2017/11/Daan-Ottoman-Beds-UK-A-600x600.jpg")</f>
        <v/>
      </c>
    </row>
    <row r="564">
      <c r="A564" s="1" t="n">
        <v>562</v>
      </c>
      <c r="B564" t="inlineStr">
        <is>
          <t xml:space="preserve">
Silviano Dark Brown and Cream Console Table with Curved Legs</t>
        </is>
      </c>
      <c r="C564" t="inlineStr">
        <is>
          <t>£925.00</t>
        </is>
      </c>
      <c r="D564" t="inlineStr">
        <is>
          <t>brown console table, Cream Console Table, Curved Console Table, Oak Console Table, wooden console table</t>
        </is>
      </c>
      <c r="E564" t="inlineStr">
        <is>
          <t>This Silviano Dark Brown and Cream Console Table with Curved Legs will add an elegant touch to your living space. The fresh cream wood is a beautiful contrast against the cream finished top and brown curved legs</t>
        </is>
      </c>
      <c r="F564" t="inlineStr">
        <is>
          <t xml:space="preserve">Dimensions: Width 140 cm, Depth 40 cm, Height 90 cm
Product Type: Silviano Oak Cream Console Table With Curved Legs
Product Code: EL7353
Material: Natural Solid Wood Kiln Dried, Natural Veneer Inlay.
Carving: Full handmade carving
Polishing: Full handmade polishing, polishing options are available.
Color: Dark Brown and Cream
Delivery Time: 7 – 10 Days
</t>
        </is>
      </c>
      <c r="G564" t="inlineStr">
        <is>
          <t>In-Stock</t>
        </is>
      </c>
      <c r="H564" t="inlineStr">
        <is>
          <t>1 in stock</t>
        </is>
      </c>
      <c r="I564">
        <f>IMAGE("https://englanderline.com/wp-content/uploads/2021/06/Silviano-Oak-Cream-Console-Table-With-Curved-Legs-600x600.jpg")</f>
        <v/>
      </c>
    </row>
    <row r="565">
      <c r="A565" s="1" t="n">
        <v>563</v>
      </c>
      <c r="B565" t="inlineStr">
        <is>
          <t xml:space="preserve">
Malma Gold Framed Mirror</t>
        </is>
      </c>
      <c r="C565" t="inlineStr">
        <is>
          <t>£720.00</t>
        </is>
      </c>
      <c r="D565" t="inlineStr">
        <is>
          <t>Exclusive Mirrors, gold framed mirror, gold wall mirror, Luxury Bedroom Furniture UK, luxury mirrors</t>
        </is>
      </c>
      <c r="E565" t="inlineStr">
        <is>
          <t>Malma Gold Framed Mirror</t>
        </is>
      </c>
      <c r="F565" t="inlineStr">
        <is>
          <t xml:space="preserve">Choose Size: Width 59 cm | Height 90 cm
Product Type: Malma Gold Framed Mirror
Product Code: EL7408
Material: Natural Solid Wood Kiln Dried.
Carving: Full handmade carving
Polishing: Full handmade polishing, polishing options are available.
Color: Gold
Delivery Time: 12-14 Weeks
</t>
        </is>
      </c>
      <c r="G565" t="inlineStr">
        <is>
          <t>In-Stock</t>
        </is>
      </c>
      <c r="H565" t="inlineStr">
        <is>
          <t>MADE TO ORDER</t>
        </is>
      </c>
      <c r="I565">
        <f>IMAGE("https://englanderline.com/wp-content/uploads/2021/03/Malma-Gold-Framed-Mirror-A-600x600.jpg")</f>
        <v/>
      </c>
    </row>
    <row r="566">
      <c r="A566" s="1" t="n">
        <v>564</v>
      </c>
      <c r="B566" t="inlineStr">
        <is>
          <t>Autumn Cushion</t>
        </is>
      </c>
      <c r="C566" t="inlineStr">
        <is>
          <t>£65.00</t>
        </is>
      </c>
      <c r="D566" t="inlineStr"/>
      <c r="E566" t="inlineStr">
        <is>
          <t>Our grand collection of soft furnishing accessories have match of every space. Choose the pleasant looking autumn cushion set for setting an eye pleasing decor.</t>
        </is>
      </c>
      <c r="F566" t="inlineStr">
        <is>
          <t xml:space="preserve">Size: 50 x 30cm
</t>
        </is>
      </c>
      <c r="G566" t="inlineStr">
        <is>
          <t>In-Stock</t>
        </is>
      </c>
      <c r="H566" t="inlineStr">
        <is>
          <t>In stock</t>
        </is>
      </c>
      <c r="I566">
        <f>IMAGE("https://englanderline.com/wp-content/uploads/2020/02/autumn-cushion-600x450.png")</f>
        <v/>
      </c>
    </row>
    <row r="567">
      <c r="A567" s="1" t="n">
        <v>565</v>
      </c>
      <c r="B567" t="inlineStr">
        <is>
          <t xml:space="preserve">
Soft Modern Dining Chair</t>
        </is>
      </c>
      <c r="C567" t="inlineStr">
        <is>
          <t>£365.00</t>
        </is>
      </c>
      <c r="D567" t="inlineStr">
        <is>
          <t>elegant dining chair, fabric dining chair, luxury dining room furniture, luxury dining room sets, upholstered dining chair</t>
        </is>
      </c>
      <c r="E567" t="inlineStr">
        <is>
          <t xml:space="preserve">Elevate the décor of your dining area with </t>
        </is>
      </c>
      <c r="F567" t="inlineStr">
        <is>
          <t xml:space="preserve">Dimensions: Width 67 cm, Depth 67 cm, Height 93 cm
Product Type: Soft Modern Dining Chair
Product Code: EL0047
Material: Natural Solid Wood Kiln Dried, Fabric.
Carving: Full handmade carving
Polishing: Full handmade polishing, polishing options are available.
Upholstery: Full handmade upholstered in calico, Fabric Options are available (in customize product section).
Color: Brown
Delivery Time: 7 – 10 Days
</t>
        </is>
      </c>
      <c r="G567" t="inlineStr">
        <is>
          <t>In-Stock</t>
        </is>
      </c>
      <c r="H567" t="inlineStr">
        <is>
          <t>1 in stock</t>
        </is>
      </c>
      <c r="I567">
        <f>IMAGE("https://englanderline.com/wp-content/uploads/2017/11/Soft-Modern-Dining-Chair-A-600x600.jpg")</f>
        <v/>
      </c>
    </row>
    <row r="568">
      <c r="A568" s="1" t="n">
        <v>566</v>
      </c>
      <c r="B568" t="inlineStr">
        <is>
          <t xml:space="preserve">
Alania Black Bedside Table with Shelf and Drawer</t>
        </is>
      </c>
      <c r="C568" t="inlineStr">
        <is>
          <t>£475.00</t>
        </is>
      </c>
      <c r="D568" t="inlineStr">
        <is>
          <t>Bedside Table With Drawer, Black and Gold Bedside Table, Black Wood Bedside Table, Contemporary Bedroom Furniture, Gold Bedside Table, Gold Stainless Steel Legs, Luxury Bedroom Furniture UK, Unusual Bedside Tables UK</t>
        </is>
      </c>
      <c r="E568" t="inlineStr">
        <is>
          <t>Englanderline features world-class accessories for completing your home’s décor. We need many small essentials for pairing up with our sofa set and beds.</t>
        </is>
      </c>
      <c r="F568" t="inlineStr">
        <is>
          <t xml:space="preserve">Dimensions: Width 60 cm, Depth 45 cm, Height 60 cm
Product Type: Alania Bedside Table
Product Code: EL2810
Material: Natural Solid Wood Kiln Dried, Natural Veneer Inlay, Stainless Steel.
Carving: Full handmade carving
Polishing: Full handmade polishing, polishing options are available.
Color: Black
Delivery Time: 7 – 10 Days
</t>
        </is>
      </c>
      <c r="G568" t="inlineStr">
        <is>
          <t>In-Stock</t>
        </is>
      </c>
      <c r="H568" t="inlineStr">
        <is>
          <t>1 in stock</t>
        </is>
      </c>
      <c r="I568">
        <f>IMAGE("https://englanderline.com/wp-content/uploads/2018/05/Alania-Black-Bedside-Table-with-Shelf-and-Drawer-A-600x600.jpg")</f>
        <v/>
      </c>
    </row>
    <row r="569">
      <c r="A569" s="1" t="n">
        <v>567</v>
      </c>
      <c r="B569" t="inlineStr">
        <is>
          <t xml:space="preserve">
Judy Brown Console Table with Curved Legs</t>
        </is>
      </c>
      <c r="C569" t="inlineStr">
        <is>
          <t>£925.00 - £1,250.00</t>
        </is>
      </c>
      <c r="D569" t="inlineStr">
        <is>
          <t>contemporary console table uk, dark brown console table, designer console tables uk, hallway console table uk, Unique Console Tables, wooden console table</t>
        </is>
      </c>
      <c r="E569" t="inlineStr">
        <is>
          <t>This piece of art is quite attractive due to the combination of straight and curved parts. Judy console table has a rectangular smooth surface, supported with u-shaped curvy legs. To accentuate its beauty and style, a cylindrical piece of gold plated has been added. The table is available in brown and black.</t>
        </is>
      </c>
      <c r="F569" t="inlineStr">
        <is>
          <t xml:space="preserve">Dimensions: Width 140 cm, Depth 45 cm, Height 95 cm
Product Type: Judy Console Table
Product Code: EL7063
Material: Natural Solid Wood Kiln Dried, Natural Veneer Inlay.
Carving: Full handmade carving
Polishing: Full handmade polishing, polishing options are available.
Delivery Time: 12-14 Weeks
None: Color
</t>
        </is>
      </c>
      <c r="G569" t="inlineStr">
        <is>
          <t>In-Stock</t>
        </is>
      </c>
      <c r="H569" t="inlineStr">
        <is>
          <t>2 in stock (can be backordered)</t>
        </is>
      </c>
      <c r="I569">
        <f>IMAGE("https://englanderline.com/wp-content/uploads/2019/07/Judy-Brown-Console-Table-with-Curved-Legs-A-600x600.jpg")</f>
        <v/>
      </c>
    </row>
    <row r="570">
      <c r="A570" s="1" t="n">
        <v>568</v>
      </c>
      <c r="B570" t="inlineStr">
        <is>
          <t xml:space="preserve">
Allegra Square Glass Coffee Table UK</t>
        </is>
      </c>
      <c r="C570" t="inlineStr">
        <is>
          <t>£695.00 - £1,245.00</t>
        </is>
      </c>
      <c r="D570" t="inlineStr">
        <is>
          <t>contemporary coffee table, dark brown coffee table, glass top coffee table, luxury living room furniture, square tables, Wooden Coffee Table</t>
        </is>
      </c>
      <c r="E570" t="inlineStr">
        <is>
          <t xml:space="preserve">This beautiful looking </t>
        </is>
      </c>
      <c r="F570" t="inlineStr">
        <is>
          <t xml:space="preserve">Dimensions: Width 115 cm, Depth 115 cm, Height 44 cm
Product Type: Allegra Coffee Table
Product Code: EL2001
Material: Natural Solid Wood Kiln Dried, Glass.
Carving: Full handmade carving
Polishing: Full handmade polishing, polishing options are available.
Delivery Time: 7 – 10 Days
None: Color
</t>
        </is>
      </c>
      <c r="G570" t="inlineStr">
        <is>
          <t>In-Stock</t>
        </is>
      </c>
      <c r="H570" t="inlineStr">
        <is>
          <t>1 in stock</t>
        </is>
      </c>
      <c r="I570">
        <f>IMAGE("https://englanderline.com/wp-content/uploads/2017/11/Allegra-Square-Glass-Coffee-Table-UK-A-600x600.jpg")</f>
        <v/>
      </c>
    </row>
    <row r="571">
      <c r="A571" s="1" t="n">
        <v>569</v>
      </c>
      <c r="B571" t="inlineStr">
        <is>
          <t xml:space="preserve">
Elany Upholstered with Tufted Curved Arm Sofa</t>
        </is>
      </c>
      <c r="C571" t="inlineStr">
        <is>
          <t>£2,135.00</t>
        </is>
      </c>
      <c r="D571" t="inlineStr">
        <is>
          <t>2 seater sofa, contemporary sofa, cream sofa, luxury living room furniture, modern sofas uk, upholstered sofas, velvet sofa</t>
        </is>
      </c>
      <c r="E571" t="inlineStr">
        <is>
          <t>Elany sofa is designed and crafted for those who are fond of the timeless traditional style. It has some attractive details highlighting its beauty: it is richly textured with deep buttoned rolled up arms. The front of the sofa is tufted, and the sofa’s curves make it stand out in any home setting. This well-padded sofa is fully upholstered and supported with sturdy legs.</t>
        </is>
      </c>
      <c r="F571" t="inlineStr">
        <is>
          <t xml:space="preserve">Dimensions: Width 220 cm, Depth 90 cm, Height 80 cm
Product Type: Elany Sofa
Product Code: EL0322
Material: Natural Solid Wood Kiln Dried, Fabric.
Carving: Full handmade carving
Polishing: Full handmade polishing, polishing options are available.
Upholstery: Full handmade upholstered in calico, Fabric Options are available (in customize product section).
Size: 3 Seater
Color: Beige
Delivery Time: 12-14 Weeks
</t>
        </is>
      </c>
      <c r="G571" t="inlineStr">
        <is>
          <t>In-Stock</t>
        </is>
      </c>
      <c r="H571" t="inlineStr">
        <is>
          <t>MADE TO ORDER</t>
        </is>
      </c>
      <c r="I571">
        <f>IMAGE("https://englanderline.com/wp-content/uploads/2021/06/Elany-Upholstered-with-Tufted-Curved-Arm-Sofa-600x600.jpg")</f>
        <v/>
      </c>
    </row>
    <row r="572">
      <c r="A572" s="1" t="n">
        <v>570</v>
      </c>
      <c r="B572" t="inlineStr">
        <is>
          <t xml:space="preserve">
Santino Upholstered Button Back Dining Chair</t>
        </is>
      </c>
      <c r="C572" t="inlineStr">
        <is>
          <t>£340.00</t>
        </is>
      </c>
      <c r="D572" t="inlineStr">
        <is>
          <t>elegant dining chair, fabric dining chair, high back dining chair, luxury dining room furniture, upholstered dining chair</t>
        </is>
      </c>
      <c r="E572" t="inlineStr">
        <is>
          <t>Englander Line’s collection of elegant Santino Dining Chairs are are made for the modern day houses and restaurants having a contemporary themed ambience.</t>
        </is>
      </c>
      <c r="F572" t="inlineStr">
        <is>
          <t xml:space="preserve">Dimensions: Width 54 cm, Depth 54 cm, Height 96 cm
Product Type: Santino Dining chair
Product Code: EL0025
Material: Natural Solid Wood Kiln Dried, Fabric.
Carving: Full hand carving
Polishing: Full handmade polishing, polishing options are available.
Upholstery: Full handmade upholstered in calico as displayed, Fabric Options are available (in customize product section).
Color: Brown
Delivery Time: 7 – 10 Days
</t>
        </is>
      </c>
      <c r="G572" t="inlineStr">
        <is>
          <t>In-Stock</t>
        </is>
      </c>
      <c r="H572" t="inlineStr">
        <is>
          <t>1 in stock</t>
        </is>
      </c>
      <c r="I572">
        <f>IMAGE("https://englanderline.com/wp-content/uploads/2017/11/Santino-Upholstered-Button-Back-Dining-Chair-A-600x600.jpg")</f>
        <v/>
      </c>
    </row>
    <row r="573">
      <c r="A573" s="1" t="n">
        <v>571</v>
      </c>
      <c r="B573" t="inlineStr">
        <is>
          <t>Apple Cushion</t>
        </is>
      </c>
      <c r="C573" t="inlineStr">
        <is>
          <t>£45.00</t>
        </is>
      </c>
      <c r="D573" t="inlineStr"/>
      <c r="E573" t="inlineStr">
        <is>
          <t>Cushion cover 43 x 40cm</t>
        </is>
      </c>
      <c r="F573" t="inlineStr">
        <is>
          <t xml:space="preserve">Size: 43 x 40cm
</t>
        </is>
      </c>
      <c r="G573" t="inlineStr">
        <is>
          <t>In-Stock</t>
        </is>
      </c>
      <c r="H573" t="inlineStr">
        <is>
          <t>In stock</t>
        </is>
      </c>
      <c r="I573">
        <f>IMAGE("https://englanderline.com/wp-content/uploads/2020/02/apple-cushion-600x449.png")</f>
        <v/>
      </c>
    </row>
    <row r="574">
      <c r="A574" s="1" t="n">
        <v>572</v>
      </c>
      <c r="B574" t="inlineStr">
        <is>
          <t xml:space="preserve">
Louvre Wooden Framed Silver Mirror</t>
        </is>
      </c>
      <c r="C574" t="inlineStr">
        <is>
          <t>£760.00</t>
        </is>
      </c>
      <c r="D574" t="inlineStr">
        <is>
          <t>black framed mirrors, Exclusive Mirrors, Luxury Bedroom Furniture UK, luxury mirrors</t>
        </is>
      </c>
      <c r="E574" t="inlineStr">
        <is>
          <t>With a simple, stylish look, this wooden mirror is an attractive way to display a favorite photo. Its frame is made from natural wood with a silver finish and the glass is clear and free from distortion.</t>
        </is>
      </c>
      <c r="F574" t="inlineStr">
        <is>
          <t xml:space="preserve">Dimensions: Width 120 cm, Height 95 cm
Product Type: Louvre Wooden Framed Silver Mirror
Product Code: EL7406-3
Material: Natural solid wood Kiln dried.
Carving: Full handmade carving
Polishing: Full handmade polishing, polishing options are available.
Color: Silver
Delivery Time: 12-14 Weeks
</t>
        </is>
      </c>
      <c r="G574" t="inlineStr">
        <is>
          <t>In-Stock</t>
        </is>
      </c>
      <c r="H574" t="inlineStr">
        <is>
          <t>MADE TO ORDER</t>
        </is>
      </c>
      <c r="I574">
        <f>IMAGE("https://englanderline.com/wp-content/uploads/2021/08/Louvre-Wooden-Framed-Silver-Mirror-600x600.jpg")</f>
        <v/>
      </c>
    </row>
    <row r="575">
      <c r="A575" s="1" t="n">
        <v>573</v>
      </c>
      <c r="B575" t="inlineStr">
        <is>
          <t xml:space="preserve">
Francesco Round Upholstered Occasional Chair with Curved Back</t>
        </is>
      </c>
      <c r="C575" t="inlineStr">
        <is>
          <t>£610.00</t>
        </is>
      </c>
      <c r="D575" t="inlineStr">
        <is>
          <t>contemporary chairs uk, Luxury Chairs, luxury living room furniture, occasional chair uk, small occasional chair, upholstered chair, white living room furniture</t>
        </is>
      </c>
      <c r="E575" t="inlineStr">
        <is>
          <t>A shade of hotel luxury comes into your living space with this Francesco occasional chair which features a unique round chair design that best reflects style and comfort.</t>
        </is>
      </c>
      <c r="F575" t="inlineStr">
        <is>
          <t xml:space="preserve">Dimensions: Width 63 cm, Depth 63 cm, Height 77 cm
Product Type: Francesco Occasional chair
Product Code: EL0140
Material: Natural Solid Wood Kiln Dried, Fabric.
Carving: Full hand carving
Polishing: Full handmade polishing, polishing options are available.
Upholstery: Full handmade upholstered in calico as displayed, Fabric Options are available (in customize product section).
Color: Brown
Delivery Time: 7 – 10 Days
</t>
        </is>
      </c>
      <c r="G575" t="inlineStr">
        <is>
          <t>In-Stock</t>
        </is>
      </c>
      <c r="H575" t="inlineStr">
        <is>
          <t>1 in stock</t>
        </is>
      </c>
      <c r="I575">
        <f>IMAGE("https://englanderline.com/wp-content/uploads/2017/11/Francesco-Round-Upholstered-Occasional-Chair-with-Curved-Back-A-600x600.jpg")</f>
        <v/>
      </c>
    </row>
    <row r="576">
      <c r="A576" s="1" t="n">
        <v>574</v>
      </c>
      <c r="B576" t="inlineStr">
        <is>
          <t xml:space="preserve">
Elisa Upholstered Armchair Wooden Arms</t>
        </is>
      </c>
      <c r="C576" t="inlineStr">
        <is>
          <t>£990.00</t>
        </is>
      </c>
      <c r="D576" t="inlineStr">
        <is>
          <t>Contemporary Armchair uk, Contemporary Living Room Chairs, Loveseats, Modern Settee, Upholstered Armchair</t>
        </is>
      </c>
      <c r="E576" t="inlineStr">
        <is>
          <t>Expertly sculpted from a massive beechwood, this armchair is guaranteed to have the desired longevity and brings the ultimate comfort straight to your space. Having both simplicity and modern style, Elisa armchair is guaranteed to look splendid in any room décor.</t>
        </is>
      </c>
      <c r="F576" t="inlineStr">
        <is>
          <t xml:space="preserve">Dimensions: Width 71 cm, Depth 65 cm, Height 89 cm
Product Type: Elisa Armchair
Product Code: EL7046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t>
        </is>
      </c>
      <c r="G576" t="inlineStr">
        <is>
          <t>In-Stock</t>
        </is>
      </c>
      <c r="H576" t="inlineStr">
        <is>
          <t>2 in stock</t>
        </is>
      </c>
      <c r="I576">
        <f>IMAGE("https://englanderline.com/wp-content/uploads/2019/07/Elisa-Upholstered-Armchair-Wooden-Arms-A-600x600.jpg")</f>
        <v/>
      </c>
    </row>
    <row r="577">
      <c r="A577" s="1" t="n">
        <v>575</v>
      </c>
      <c r="B577" t="inlineStr">
        <is>
          <t xml:space="preserve">
Boris Upholstered Tup Wing Back Armchair</t>
        </is>
      </c>
      <c r="C577" t="inlineStr">
        <is>
          <t>£1,425.00</t>
        </is>
      </c>
      <c r="D577" t="inlineStr">
        <is>
          <t>Contemporary Armchair uk, Contemporary Living Room Chairs, Luxury Armchairs, Modern Settee, Upholstered Armchair, Velvet Armchair</t>
        </is>
      </c>
      <c r="E577" t="inlineStr">
        <is>
          <t>Boris Armchair offers a refined look to your living space for its luxurious design and curved backrest. For its stunning look, this piece would be great for a different environment, ranging from offices to dressing rooms. Its quality foam cushion offers a splendid base and then a maximum comfort.</t>
        </is>
      </c>
      <c r="F577" t="inlineStr">
        <is>
          <t xml:space="preserve">Dimensions: Width 75 cm, Depth 85 cm, Height 95 cm
Product Type: Boris Armchair
Product Code: EL7066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577" t="inlineStr">
        <is>
          <t>In-Stock</t>
        </is>
      </c>
      <c r="H577" t="inlineStr">
        <is>
          <t>MADE TO ORDER</t>
        </is>
      </c>
      <c r="I577">
        <f>IMAGE("https://englanderline.com/wp-content/uploads/2019/07/Boris-Upholstered-Tup-Wing-Back-Armchair-A-600x600.jpg")</f>
        <v/>
      </c>
    </row>
    <row r="578">
      <c r="A578" s="1" t="n">
        <v>576</v>
      </c>
      <c r="B578" t="inlineStr">
        <is>
          <t xml:space="preserve">
Oscar Upholstered Round Tufted Ottoman</t>
        </is>
      </c>
      <c r="C578" t="inlineStr">
        <is>
          <t>£980.00 - £1,555.00</t>
        </is>
      </c>
      <c r="D578" t="inlineStr">
        <is>
          <t>Contemporary Bedroom Furniture, contemporary ottoman, large ottoman, Luxury Bedroom Furniture UK, Luxury Chairs, white living room furniture</t>
        </is>
      </c>
      <c r="E578" t="inlineStr">
        <is>
          <t>This designer Oscar ottoman box stool is apt bedroom furniture as it perfectly serves as a ‘bed end’ and go about enhancing the appeal of any master bedroom that has a Queen size bed.</t>
        </is>
      </c>
      <c r="F578" t="inlineStr">
        <is>
          <t xml:space="preserve">Dimensions: Width 112 cm, Depth 112 cm, Height 42 cm
Product Type: Oscar Ottoman
Product Code: EL0405
Material: Natural Solid Wood Kiln Dried, Fabric.
Carving: Full handmade carving
Polishing: Full handmade polishing, polishing options are available.
Upholstery: Full handmade upholstered in calico as displayed, Fabric Options are available (in customize product section).
Delivery Time: 7 – 10 Days
None: Color
</t>
        </is>
      </c>
      <c r="G578" t="inlineStr">
        <is>
          <t>In-Stock</t>
        </is>
      </c>
      <c r="H578" t="inlineStr">
        <is>
          <t>1 in stock</t>
        </is>
      </c>
      <c r="I578">
        <f>IMAGE("https://englanderline.com/wp-content/uploads/2019/11/Oscar-Upholstered-Round-Tufted-Ottoman-A-600x600.jpg")</f>
        <v/>
      </c>
    </row>
    <row r="579">
      <c r="A579" s="1" t="n">
        <v>577</v>
      </c>
      <c r="B579" t="inlineStr">
        <is>
          <t xml:space="preserve">
Asina Wooden Square Coffee Table</t>
        </is>
      </c>
      <c r="C579" t="inlineStr">
        <is>
          <t>£1,105.00</t>
        </is>
      </c>
      <c r="D579" t="inlineStr">
        <is>
          <t>brown coffee table uk, contemporary coffee table, dark brown coffee table, luxury living room furniture, square tables, Wooden Coffee Table</t>
        </is>
      </c>
      <c r="E579" t="inlineStr">
        <is>
          <t>This square and contemporary style of coffee table is perhaps the best of custom-made furniture, which you would come across.</t>
        </is>
      </c>
      <c r="F579" t="inlineStr">
        <is>
          <t xml:space="preserve">Dimensions: Width 110 cm, Depth 110 cm, Height 45 cm
Product Type: Asina Coffee Table
Product Code: EL2009
Material: Natural Solid Wood Kiln Dried, Natural Veneer Inlay.
Carving: Full handmade carving
Polishing: Full handmade polishing, polishing options are available.
Color: Brown
Delivery Time: 12-14 Weeks
</t>
        </is>
      </c>
      <c r="G579" t="inlineStr">
        <is>
          <t>In-Stock</t>
        </is>
      </c>
      <c r="H579" t="inlineStr">
        <is>
          <t>MADE TO ORDER</t>
        </is>
      </c>
      <c r="I579">
        <f>IMAGE("https://englanderline.com/wp-content/uploads/2017/11/Asina-Wooden-Square-Coffee-Table-600x600.jpg")</f>
        <v/>
      </c>
    </row>
    <row r="580">
      <c r="A580" s="1" t="n">
        <v>578</v>
      </c>
      <c r="B580" t="inlineStr">
        <is>
          <t xml:space="preserve">
Aria Wooden Gold Console Table with Marble Top</t>
        </is>
      </c>
      <c r="C580" t="inlineStr">
        <is>
          <t>£1,285.00</t>
        </is>
      </c>
      <c r="D580" t="inlineStr">
        <is>
          <t>contemporary console table uk, designer console tables uk, gold console table, hallway console table uk, marble top console table, Unique Console Tables, wooden console table</t>
        </is>
      </c>
      <c r="E580" t="inlineStr">
        <is>
          <t>If you are looking to add a sophisticated piece that has some marvellous details at home, you may opt for Aria console table. The valuable marble top is supported with a gold arch, beneath it a beautifully curved layer, which highlights the beauty of the design and takes it to the next level.</t>
        </is>
      </c>
      <c r="F580" t="inlineStr">
        <is>
          <t xml:space="preserve">Dimensions: Width 155 cm, Depth 40 cm, Height 92 cm
Product Type: Aria Console Table
Product Code: EL6095
Material: Natural Solid Wood Kiln Dried, Natural Veneer Inlay, Natural Marble.
Carving: Full handmade carving
Polishing: Full handmade polishing, polishing options are available.
Color: Gold
Delivery Time: 12-14 Weeks
</t>
        </is>
      </c>
      <c r="G580" t="inlineStr">
        <is>
          <t>In-Stock</t>
        </is>
      </c>
      <c r="H580" t="inlineStr">
        <is>
          <t>MADE TO ORDER</t>
        </is>
      </c>
      <c r="I580">
        <f>IMAGE("https://englanderline.com/wp-content/uploads/2019/07/Aria-Wooden-Gold-Console-Table-with-Marble-Top-A-600x600.jpg")</f>
        <v/>
      </c>
    </row>
    <row r="581">
      <c r="A581" s="1" t="n">
        <v>579</v>
      </c>
      <c r="B581" t="inlineStr">
        <is>
          <t xml:space="preserve">
Alexa Round Bedside Table with Drawer</t>
        </is>
      </c>
      <c r="C581" t="inlineStr">
        <is>
          <t>£605.00 - £800.00</t>
        </is>
      </c>
      <c r="D581" t="inlineStr">
        <is>
          <t>Contemporary Bedroom Furniture, Ivory Bedside Table, Luxury Bedroom Furniture UK, Marble Bedside Tables, Round Bedside Table With Drawer, Wooden Bedside Table</t>
        </is>
      </c>
      <c r="E581" t="inlineStr">
        <is>
          <t>Being sleek and simple, Alexa round bedside table with drawer is divinely handcrafted from a tough massive beechwood to add a sense to modern luxury to your bedroom. As well as looking great, this piece is a beautiful surface for holding on your essentials thanks to its beautiful carved round marble top and self-closing touch mechanism.</t>
        </is>
      </c>
      <c r="F581" t="inlineStr">
        <is>
          <t xml:space="preserve">Dimensions: Width 50 cm, Depth 50 cm, Height 65 cm
Product Type: Alexa Round Bedside Table with Drawer
Product Code: EL6104
Material: Natural Solid Wood Kiln Dried, Natural Veneer Inlay, Natural Marble Stone, Touch Closing Mechanism.
Carving: Full handmade carving
Polishing: Full handmade polishing, polishing options are available.
Delivery Time: 7 – 10 Days
Minimum Order Quantity: 2
None: Color
</t>
        </is>
      </c>
      <c r="G581" t="inlineStr">
        <is>
          <t>In-Stock</t>
        </is>
      </c>
      <c r="H581" t="inlineStr">
        <is>
          <t>2 in stock</t>
        </is>
      </c>
      <c r="I581">
        <f>IMAGE("https://englanderline.com/wp-content/uploads/2023/01/Alexa-Round-Bedside-Table-with-Drawer-A-600x600.jpg")</f>
        <v/>
      </c>
    </row>
    <row r="582">
      <c r="A582" s="1" t="n">
        <v>580</v>
      </c>
      <c r="B582" t="inlineStr">
        <is>
          <t xml:space="preserve">
Grant Upholstered Corner Accent Chair</t>
        </is>
      </c>
      <c r="C582" t="inlineStr">
        <is>
          <t>£1,090.00</t>
        </is>
      </c>
      <c r="D582" t="inlineStr">
        <is>
          <t>accent chair uk, Contemporary Living Room Chairs, Luxury Chairs, luxury living room furniture, occasional chair uk, upholstered chair</t>
        </is>
      </c>
      <c r="E582" t="inlineStr">
        <is>
          <t>Give your living room a contemporary feel with Englander Line’s modern Grant Corner Armchair which is sophisticatedly hand-finished in gorgeous beige cotton fabrication and calico upholstery.</t>
        </is>
      </c>
      <c r="F582" t="inlineStr">
        <is>
          <t xml:space="preserve">Dimensions: Width 100 cm, Depth 80 cm, Height 89 cm
Product Type: Grant Accent Chair
Product Code: EL0150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582" t="inlineStr">
        <is>
          <t>In-Stock</t>
        </is>
      </c>
      <c r="H582" t="inlineStr">
        <is>
          <t>MADE TO ORDER</t>
        </is>
      </c>
      <c r="I582">
        <f>IMAGE("https://englanderline.com/wp-content/uploads/2018/02/Grant-Upholstered-Corner-Accent-Chair-A-600x600.jpg")</f>
        <v/>
      </c>
    </row>
    <row r="583">
      <c r="A583" s="1" t="n">
        <v>581</v>
      </c>
      <c r="B583" t="inlineStr">
        <is>
          <t xml:space="preserve">
Ruby Upholstered Wingback Sofa with Black Legs</t>
        </is>
      </c>
      <c r="C583" t="inlineStr">
        <is>
          <t>£1,640.00</t>
        </is>
      </c>
      <c r="D583" t="inlineStr">
        <is>
          <t>contemporary sofa, Loveseats, luxury fabric sofas, luxury living room furniture, modern sofas uk, upholstered sofas</t>
        </is>
      </c>
      <c r="E583" t="inlineStr">
        <is>
          <t>Ruby Sofa offers a refined look to your living space for its unique design and curved backrest. For its stunning look, this piece would be great for a different environment, ranging from offices to dressing rooms thanks to its quality foam cushion and splendid base.</t>
        </is>
      </c>
      <c r="F583" t="inlineStr">
        <is>
          <t xml:space="preserve">Dimensions: Width 166 cm, Depth 73 cm, Height 78 cm
Product Type: Ruby Sofa
Product Code: EL0320
Material: Natural Solid Wood Kiln Dried, Fabric.
Carving: Full handmade carving
Polishing: Full handmade polishing, polishing options are available.
Upholstery: Full handmade upholstered in calico as displayed, Fabric Options are available (in customize product section).
Size: 2 Seater
Color: Brown
Delivery Time: 12-14 Weeks
</t>
        </is>
      </c>
      <c r="G583" t="inlineStr">
        <is>
          <t>In-Stock</t>
        </is>
      </c>
      <c r="H583" t="inlineStr">
        <is>
          <t>MADE TO ORDER</t>
        </is>
      </c>
      <c r="I583">
        <f>IMAGE("https://englanderline.com/wp-content/uploads/2018/02/Ruby-Upholstered-Wingback-Sofa-with-Black-Legs-A-600x600.jpg")</f>
        <v/>
      </c>
    </row>
    <row r="584">
      <c r="A584" s="1" t="n">
        <v>582</v>
      </c>
      <c r="B584" t="inlineStr">
        <is>
          <t xml:space="preserve">
Aya Armchair</t>
        </is>
      </c>
      <c r="C584" t="inlineStr">
        <is>
          <t>£1,590.00</t>
        </is>
      </c>
      <c r="D584" t="inlineStr">
        <is>
          <t>Comfortable Armchairs, Contemporary Armchair uk, Contemporary Living Room Chairs, Modern Settee, Upholstered Armchair</t>
        </is>
      </c>
      <c r="E584" t="inlineStr">
        <is>
          <t>Elevate your living space with this elegantly crafted Aya Armchair. Aya Armchair will look great in either your bedroom or hallway. Its quality foam cushion and curved low backrest, a splendid foundation and maximum comfort are offered, then. The design of this chair is padded in a choice of modern neutrals accented with supportive beechwood legs for long-lasting luxury.</t>
        </is>
      </c>
      <c r="F584" t="inlineStr">
        <is>
          <t xml:space="preserve">Dimensions: Width 70 cm, Depth 68 cm, Height 80 cm
Product Type: Aya armchair
Product Code: EL6004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584" t="inlineStr">
        <is>
          <t>In-Stock</t>
        </is>
      </c>
      <c r="H584" t="inlineStr">
        <is>
          <t>MADE TO ORDER</t>
        </is>
      </c>
      <c r="I584">
        <f>IMAGE("https://englanderline.com/wp-content/uploads/2019/07/Aya-Armchair-A-600x600.jpg")</f>
        <v/>
      </c>
    </row>
    <row r="585">
      <c r="A585" s="1" t="n">
        <v>583</v>
      </c>
      <c r="B585" t="inlineStr">
        <is>
          <t xml:space="preserve">
Julies Upholstered Tufted Back Dining Chair</t>
        </is>
      </c>
      <c r="C585" t="inlineStr">
        <is>
          <t>£360.00</t>
        </is>
      </c>
      <c r="D585" t="inlineStr">
        <is>
          <t>fabric dining chair, high back dining chair, luxury dining room furniture, luxury dining room sets, tufted dining chair, upholstered dining chair</t>
        </is>
      </c>
      <c r="E585" t="inlineStr">
        <is>
          <t>Bring an exquisite and royal look to your dining space with Julies dining chair. Julies is skillfully upholstered and padded with a quality foam cushion, fetching the comfort you look for.</t>
        </is>
      </c>
      <c r="F585" t="inlineStr">
        <is>
          <t xml:space="preserve">Dimensions: Width 55 cm, Depth 62 cm, Height 96 cm
Product Type: Julies Dining Chair
Product Code: EL0050
Material: Natural Solid Wood Kiln Dried, Fabric.
Carving: Full hand carving
Polishing: Full handmade polishing, polishing options are available.
Upholstery: Full handmade upholstered in calico as displayed, Fabric Options are available (in customize product section).
Color: Brown
Delivery Time: 7 – 10 Days
</t>
        </is>
      </c>
      <c r="G585" t="inlineStr">
        <is>
          <t>In-Stock</t>
        </is>
      </c>
      <c r="H585" t="inlineStr">
        <is>
          <t>1 in stock</t>
        </is>
      </c>
      <c r="I585">
        <f>IMAGE("https://englanderline.com/wp-content/uploads/2018/06/Julies-Upholstered-Tufted-Back-Dining-Chair-A-600x600.jpg")</f>
        <v/>
      </c>
    </row>
    <row r="586">
      <c r="A586" s="1" t="n">
        <v>584</v>
      </c>
      <c r="B586" t="inlineStr">
        <is>
          <t xml:space="preserve">
Louvre Wooden Frame Gold Wall Mirror</t>
        </is>
      </c>
      <c r="C586" t="inlineStr">
        <is>
          <t>£760.00</t>
        </is>
      </c>
      <c r="D586" t="inlineStr">
        <is>
          <t>black framed mirrors, Exclusive Mirrors, Luxury Bedroom Furniture UK, luxury mirrors</t>
        </is>
      </c>
      <c r="E586" t="inlineStr">
        <is>
          <t>The Louvre frame comes with the high-quality wooden frame, offering the genuine gold as well as smooth and delicate texture, which adds elegant taste for your space.</t>
        </is>
      </c>
      <c r="F586" t="inlineStr">
        <is>
          <t xml:space="preserve">Dimensions: Width 120 cm, Height 95 cm
Product Type: Louvre Wooden Frame Gold Wall Mirror
Product Code: EL7406-2
Material: Natural solid wood Kiln dried.
Carving: Full handmade carving
Polishing: Full handmade polishing, polishing options are available.
Color: Gold
Delivery Time: 12-14 Weeks
</t>
        </is>
      </c>
      <c r="G586" t="inlineStr">
        <is>
          <t>In-Stock</t>
        </is>
      </c>
      <c r="H586" t="inlineStr">
        <is>
          <t>MADE TO ORDER</t>
        </is>
      </c>
      <c r="I586">
        <f>IMAGE("https://englanderline.com/wp-content/uploads/2021/08/Louvre-Wooden-Frame-Gold-Wall-Mirror-600x600.jpg")</f>
        <v/>
      </c>
    </row>
    <row r="587">
      <c r="A587" s="1" t="n">
        <v>585</v>
      </c>
      <c r="B587" t="inlineStr">
        <is>
          <t>Ani Cushion and Runner</t>
        </is>
      </c>
      <c r="C587" t="inlineStr">
        <is>
          <t>£75.00</t>
        </is>
      </c>
      <c r="D587" t="inlineStr"/>
      <c r="E587" t="inlineStr">
        <is>
          <t>136 x 39cm Double sided runner</t>
        </is>
      </c>
      <c r="F587" t="inlineStr">
        <is>
          <t xml:space="preserve">Size: 136 x 39cm
</t>
        </is>
      </c>
      <c r="G587" t="inlineStr">
        <is>
          <t>In-Stock</t>
        </is>
      </c>
      <c r="H587" t="inlineStr">
        <is>
          <t>In stock</t>
        </is>
      </c>
      <c r="I587">
        <f>IMAGE("https://englanderline.com/wp-content/uploads/2020/02/ani-cushion-and-runner-600x449.png")</f>
        <v/>
      </c>
    </row>
    <row r="588">
      <c r="A588" s="1" t="n">
        <v>586</v>
      </c>
      <c r="B588" t="inlineStr">
        <is>
          <t xml:space="preserve">
Silvio Bed End Ottoman</t>
        </is>
      </c>
      <c r="C588" t="inlineStr">
        <is>
          <t>£860.00</t>
        </is>
      </c>
      <c r="D588" t="inlineStr">
        <is>
          <t>bedroom bench uk, Contemporary Bedroom Furniture, contemporary ottoman bench, large ottoman, Luxury Bedroom Furniture UK, Luxury Chairs</t>
        </is>
      </c>
      <c r="E588" t="inlineStr">
        <is>
          <t xml:space="preserve">Our premium </t>
        </is>
      </c>
      <c r="F588" t="inlineStr">
        <is>
          <t xml:space="preserve">Dimensions: Width 115 cm, Depth 44 cm, Height 45 cm
Product Type: Silvio Bed End Ottoman
Product Code: EL1401
Material: Natural Solid Wood Kiln Dried, Fabric.
Carving: Full handmade carving
Polishing: Full handmade polishing, polishing options are available.
Upholstery: Full handmade upholstered in calico, Fabric Options are available (in customize product section).
Color: Brown
Delivery Time: 12-14 Weeks
</t>
        </is>
      </c>
      <c r="G588" t="inlineStr">
        <is>
          <t>In-Stock</t>
        </is>
      </c>
      <c r="H588" t="inlineStr">
        <is>
          <t>MADE TO ORDER</t>
        </is>
      </c>
      <c r="I588">
        <f>IMAGE("https://englanderline.com/wp-content/uploads/2017/11/Silvio-Bed-End-Ottoman-A-600x600.jpg")</f>
        <v/>
      </c>
    </row>
    <row r="589">
      <c r="A589" s="1" t="n">
        <v>587</v>
      </c>
      <c r="B589" t="inlineStr">
        <is>
          <t xml:space="preserve">
Cross Upholstered Tufted Armchair</t>
        </is>
      </c>
      <c r="C589" t="inlineStr">
        <is>
          <t>£925.00</t>
        </is>
      </c>
      <c r="D589" t="inlineStr">
        <is>
          <t>Comfortable Armchairs, Contemporary Armchair uk, Contemporary Living Room Chairs, Grey Armchair, Upholstered Armchair</t>
        </is>
      </c>
      <c r="E589" t="inlineStr">
        <is>
          <t>This Cross Armchair is absolutely divine as it’s it is simply stylish and sumptuous as it looks. Its high arms and deeply button-tufted backrest guarantee both beauty and function in your space. With its iconic design, this Armchair would look great in either bedroom or a hallway.</t>
        </is>
      </c>
      <c r="F589" t="inlineStr">
        <is>
          <t xml:space="preserve">Dimensions: Width 72 cm, Depth 67 cm, Height 106 cm, Seat Height 61 cm
Product Type: Cross Armchair
Product Code: EL6005
Material: Natural Solid Wood Kiln Dried, Fabric.
Carving: Full handmade carving
Polishing: Full handmade polishing, polishing options are available.
Upholstery: Full handmade upholstered in calico, Fabric Options are available (in customize product section).
Color: Black
Delivery Time: 7 – 10 Days
</t>
        </is>
      </c>
      <c r="G589" t="inlineStr">
        <is>
          <t>In-Stock</t>
        </is>
      </c>
      <c r="H589" t="inlineStr">
        <is>
          <t>2 in stock</t>
        </is>
      </c>
      <c r="I589">
        <f>IMAGE("https://englanderline.com/wp-content/uploads/2019/07/Cross-Upholstered-Tufted-Armchair-Gray-A-600x600.jpg")</f>
        <v/>
      </c>
    </row>
    <row r="590">
      <c r="A590" s="1" t="n">
        <v>588</v>
      </c>
      <c r="B590" t="inlineStr">
        <is>
          <t xml:space="preserve">
Silvio Rectangular Wooden Coffee Table UK</t>
        </is>
      </c>
      <c r="C590" t="inlineStr">
        <is>
          <t>£800.00</t>
        </is>
      </c>
      <c r="D590" t="inlineStr">
        <is>
          <t>contemporary coffee table, dark brown coffee table, glass top coffee table, luxury living room furniture, Rectangular Coffee Table, Wooden Coffee Table</t>
        </is>
      </c>
      <c r="E590" t="inlineStr">
        <is>
          <t>Coffee tables are a must need of every home and are also used for commercial purposes in hotels. Englanderline.com offers a completely new range of stylish coffee tables.</t>
        </is>
      </c>
      <c r="F590" t="inlineStr">
        <is>
          <t xml:space="preserve">Dimensions: Width 122 cm, Depth 57 cm, Height 25 cm
Product Type: Silvio Coffee Table
Product Code: EL2002
Material: Natural Solid Wood Kiln Dried, Natural Veneer Inlay.
Carving: Full handmade carving
Polishing: Full handmade polishing, polishing options are available.
Color: Brown
Delivery Time: 12-14 Weeks
</t>
        </is>
      </c>
      <c r="G590" t="inlineStr">
        <is>
          <t>In-Stock</t>
        </is>
      </c>
      <c r="H590" t="inlineStr">
        <is>
          <t>MADE TO ORDER</t>
        </is>
      </c>
      <c r="I590">
        <f>IMAGE("https://englanderline.com/wp-content/uploads/2017/11/Silvio-Rectangular-Wooden-Coffee-Table-UK-A-600x600.jpg")</f>
        <v/>
      </c>
    </row>
    <row r="591">
      <c r="A591" s="1" t="n">
        <v>589</v>
      </c>
      <c r="B591" t="inlineStr">
        <is>
          <t xml:space="preserve">
Zita Chair</t>
        </is>
      </c>
      <c r="C591" t="inlineStr">
        <is>
          <t>£1,090.00</t>
        </is>
      </c>
      <c r="D591" t="inlineStr">
        <is>
          <t>Contemporary Living Room Chairs, grey occasional chair, Luxury Chairs, luxury living room furniture, occasional chair uk, small occasional chair, upholstered chair</t>
        </is>
      </c>
      <c r="E591" t="inlineStr">
        <is>
          <t>Enjoy the modern design of Zita chair, which will add a futuristic touch to your interior. The seat is smoothly designed as one single piece, forming an attractive curved structure.</t>
        </is>
      </c>
      <c r="F591" t="inlineStr">
        <is>
          <t xml:space="preserve">Dimensions: Width 68 cm, Depth 68 cm, Height 85 cm
Product Type: Zita Chair
Product Code: EL6042
Material: Natural Solid Wood Kiln Dried, Fabric.
Carving: Full handmade carving
Polishing: Full handmade polishing, polishing options are available.
Upholstery: Full handmade upholstered in calico, Fabric Options are available (in customize product section).
Color: Gray
Delivery Time: 12-14 Weeks
</t>
        </is>
      </c>
      <c r="G591" t="inlineStr">
        <is>
          <t>In-Stock</t>
        </is>
      </c>
      <c r="H591" t="inlineStr">
        <is>
          <t>MADE TO ORDER</t>
        </is>
      </c>
      <c r="I591">
        <f>IMAGE("https://englanderline.com/wp-content/uploads/2019/07/Zita-Chair-A-600x600.jpg")</f>
        <v/>
      </c>
    </row>
    <row r="592">
      <c r="A592" s="1" t="n">
        <v>590</v>
      </c>
      <c r="B592" t="inlineStr">
        <is>
          <t xml:space="preserve">
Levi Two Drawer Wooden Bedside Table</t>
        </is>
      </c>
      <c r="C592" t="inlineStr">
        <is>
          <t>£1,015.00</t>
        </is>
      </c>
      <c r="D592" t="inlineStr">
        <is>
          <t>2 Drawer Bedside Table, Black and White Bedside Table, Contemporary Bedroom Furniture, Luxury Bedroom Furniture UK, Unusual Bedside Tables UK, Wooden Bedside Table</t>
        </is>
      </c>
      <c r="E592" t="inlineStr">
        <is>
          <t>Sleek and simple, Levi bedside table not only a practical piece but also a divine work of art.</t>
        </is>
      </c>
      <c r="F592" t="inlineStr">
        <is>
          <t xml:space="preserve">Dimensions: Width 60 cm, Depth 40 cm, Height 60 cm
Product Type: Levi Bedside Table
Product Code: EL2811
Material: Natural Solid Wood Kill Dried &amp; Natural Veneer Inlay &amp; Fabric.
Carving: Full handmade carving
Polishing: Full handmade polishing, polishing options are available.
Upholstery: Full handmade upholstered in calico, Fabric Options are available (in customize product section).
Delivery Time: 7 – 10 Days
None: Color
</t>
        </is>
      </c>
      <c r="G592" t="inlineStr">
        <is>
          <t>In-Stock</t>
        </is>
      </c>
      <c r="H592" t="inlineStr">
        <is>
          <t>2 in stock</t>
        </is>
      </c>
      <c r="I592">
        <f>IMAGE("https://englanderline.com/wp-content/uploads/2017/11/Levi-Two-Drawer-Wooden-Bedside-Table-A-1-600x600.jpg")</f>
        <v/>
      </c>
    </row>
    <row r="593">
      <c r="A593" s="1" t="n">
        <v>591</v>
      </c>
      <c r="B593" t="inlineStr">
        <is>
          <t xml:space="preserve">
Annely Upholstered Armchair</t>
        </is>
      </c>
      <c r="C593" t="inlineStr">
        <is>
          <t>£1,350.00</t>
        </is>
      </c>
      <c r="D593" t="inlineStr">
        <is>
          <t>Contemporary Armchair uk, Contemporary Living Room Chairs, Luxury Chairs, Modern Settee, Upholstered Armchair</t>
        </is>
      </c>
      <c r="E593" t="inlineStr">
        <is>
          <t>Willing to equip your living space with reliable seating, Annely upholstered armchair would look elegant either in bedroom or hallway for its eye-catchy and classy look. Being crafted from a massive beechwood by skilful artisans and brass tapered legs offer extra indulgence.</t>
        </is>
      </c>
      <c r="F593" t="inlineStr">
        <is>
          <t xml:space="preserve">Dimensions: Width 70 cm, Depth 74 cm, Height 83 cm
Product Type: Annely Armchair
Product Code: EL7049
Material: Natural Solid Wood Kiln Dried, Fabric, Brass.
Carving: Full handmade carving
Polishing: Full handmade polishing, polishing options are available.
Upholstery: Full handmade upholstered in calico, Fabric Options are available (in customize product section).
Brand: Englanderline
Color: Blush
Delivery Time: 12-14 Weeks
None: Fabric Color
</t>
        </is>
      </c>
      <c r="G593" t="inlineStr">
        <is>
          <t>In-Stock</t>
        </is>
      </c>
      <c r="H593" t="inlineStr">
        <is>
          <t>MADE TO ORDER</t>
        </is>
      </c>
      <c r="I593">
        <f>IMAGE("https://englanderline.com/wp-content/uploads/2019/07/Annely-Upholstered-Armchair-A-600x600.jpg")</f>
        <v/>
      </c>
    </row>
    <row r="594">
      <c r="A594" s="1" t="n">
        <v>592</v>
      </c>
      <c r="B594" t="inlineStr">
        <is>
          <t xml:space="preserve">
Louvre Black Wood Frame Mirror</t>
        </is>
      </c>
      <c r="C594" t="inlineStr">
        <is>
          <t>£760.00</t>
        </is>
      </c>
      <c r="D594" t="inlineStr">
        <is>
          <t>black framed mirrors, Exclusive Mirrors, Luxury Bedroom Furniture UK, luxury mirrors</t>
        </is>
      </c>
      <c r="E594" t="inlineStr">
        <is>
          <t>Louvre Black wood frame mirror is the perfect blend of quality and value. Framed in black wood with a timeless look that suits any decor, this striking mirror will add instant sophistication to your bedroom or home office.</t>
        </is>
      </c>
      <c r="F594" t="inlineStr">
        <is>
          <t xml:space="preserve">Dimensions: Width 120 cm, Height 95 cm
Product Type: Louvre Black Wood Frame Mirror
Product Code: EL7406-1
Material: Natural solid wood Kiln dried.
Carving: Full handmade carving
Polishing: Full handmade polishing, polishing options are available.
Color: Black
Delivery Time: 12-14 Weeks
</t>
        </is>
      </c>
      <c r="G594" t="inlineStr">
        <is>
          <t>In-Stock</t>
        </is>
      </c>
      <c r="H594" t="inlineStr">
        <is>
          <t>MADE TO ORDER</t>
        </is>
      </c>
      <c r="I594">
        <f>IMAGE("https://englanderline.com/wp-content/uploads/2021/08/Louvre-Black-Wood-Frame-Mirror-600x600.jpg")</f>
        <v/>
      </c>
    </row>
    <row r="595">
      <c r="A595" s="1" t="n">
        <v>593</v>
      </c>
      <c r="B595" t="inlineStr">
        <is>
          <t xml:space="preserve">
Agustin Upholstered Dining Chair with Arms</t>
        </is>
      </c>
      <c r="C595" t="inlineStr">
        <is>
          <t>£695.00</t>
        </is>
      </c>
      <c r="D595" t="inlineStr">
        <is>
          <t>contemporary chairs uk, elegant dining chair, high back dining chair, luxury dining room furniture, luxury dining room sets, upholstered dining chair</t>
        </is>
      </c>
      <c r="E595" t="inlineStr">
        <is>
          <t>Englander Line’s collection of elegant Agustin Dining Chairs are inspired by the Elizabethan style.</t>
        </is>
      </c>
      <c r="F595" t="inlineStr">
        <is>
          <t xml:space="preserve">Dimensions: Width 57 cm, Depth 54 cm, Height 108 cm
Product Type: Agustin Dining Chair
Product Code: EL0049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595" t="inlineStr">
        <is>
          <t>In-Stock</t>
        </is>
      </c>
      <c r="H595" t="inlineStr">
        <is>
          <t>1 in stock</t>
        </is>
      </c>
      <c r="I595">
        <f>IMAGE("https://englanderline.com/wp-content/uploads/2017/11/Agustin-Upholstered-Dining-Chair-with-Arms-A-600x600.jpg")</f>
        <v/>
      </c>
    </row>
    <row r="596">
      <c r="A596" s="1" t="n">
        <v>594</v>
      </c>
      <c r="B596" t="inlineStr">
        <is>
          <t>Alany Cushion</t>
        </is>
      </c>
      <c r="C596" t="inlineStr">
        <is>
          <t>£75.00</t>
        </is>
      </c>
      <c r="D596" t="inlineStr"/>
      <c r="E596" t="inlineStr">
        <is>
          <t>There might be slight colour tone difference between image and real product due to difference in screen resolution.</t>
        </is>
      </c>
      <c r="F596" t="inlineStr">
        <is>
          <t xml:space="preserve">Size: 50 x 30cm
</t>
        </is>
      </c>
      <c r="G596" t="inlineStr">
        <is>
          <t>In-Stock</t>
        </is>
      </c>
      <c r="H596" t="inlineStr">
        <is>
          <t>In stock</t>
        </is>
      </c>
      <c r="I596">
        <f>IMAGE("https://englanderline.com/wp-content/uploads/2020/02/alany-cushion-600x450.png")</f>
        <v/>
      </c>
    </row>
    <row r="597">
      <c r="A597" s="1" t="n">
        <v>595</v>
      </c>
      <c r="B597" t="inlineStr">
        <is>
          <t xml:space="preserve">
Silvio Three Drawer Bedside Table</t>
        </is>
      </c>
      <c r="C597" t="inlineStr">
        <is>
          <t>£860.00</t>
        </is>
      </c>
      <c r="D597" t="inlineStr">
        <is>
          <t>Dark Brown Bedside Table, Luxury Bedroom Furniture UK, Three Drawer Bedside Table, Unusual Bedside Tables UK, Wooden Bedside Table</t>
        </is>
      </c>
      <c r="E597" t="inlineStr">
        <is>
          <t>Equip your bedroom with the true classic luxury and of Silvio Bedside table.</t>
        </is>
      </c>
      <c r="F597" t="inlineStr">
        <is>
          <t xml:space="preserve">Dimensions: Width 49 cm, Depth 41 cm, Height 65 cm
Product Type: Silvio Bedside Table
Product Code: EL2806
Material: Natural Solid Wood Kiln Dried, Natural Veneer Inlay.
Carving: Full handmade carving
Polishing: Full handmade polishing, polishing options are available.
Color: Brown
Delivery Time: 12-14 Weeks
</t>
        </is>
      </c>
      <c r="G597" t="inlineStr">
        <is>
          <t>In-Stock</t>
        </is>
      </c>
      <c r="H597" t="inlineStr">
        <is>
          <t>MADE TO ORDER</t>
        </is>
      </c>
      <c r="I597">
        <f>IMAGE("https://englanderline.com/wp-content/uploads/2017/11/Silvio-Three-Drawer-Bedside-Table-A-600x600.jpg")</f>
        <v/>
      </c>
    </row>
    <row r="598">
      <c r="A598" s="1" t="n">
        <v>596</v>
      </c>
      <c r="B598" t="inlineStr">
        <is>
          <t xml:space="preserve">
Aziza Gold Modern Coffee Table</t>
        </is>
      </c>
      <c r="C598" t="inlineStr">
        <is>
          <t>£1,775.00 - £1,850.00</t>
        </is>
      </c>
      <c r="D598" t="inlineStr">
        <is>
          <t>contemporary coffee table, dark brown coffee table, glass top coffee table, luxury living room furniture, Wooden Coffee Table</t>
        </is>
      </c>
      <c r="E598" t="inlineStr">
        <is>
          <t xml:space="preserve">Willing to equip your interior space with a touch of abstract artistry, Aziza </t>
        </is>
      </c>
      <c r="F598" t="inlineStr">
        <is>
          <t xml:space="preserve">Dimensions: Width 132 cm, Depth 100 cm, Height 45 cm
Product Type: Aziza Coffee Table
Product Code: EL6031
Material: Natural Solid Wood Kiln Dried, Natural Veneer Inlay.
Carving: Full handmade carving
Polishing: Full handmade polishing, polishing options are available.
Color: Black and Gold
Delivery Time: 12-14 Weeks
None: Top Material
</t>
        </is>
      </c>
      <c r="G598" t="inlineStr">
        <is>
          <t>In-Stock</t>
        </is>
      </c>
      <c r="H598" t="inlineStr">
        <is>
          <t>MADE TO ORDER</t>
        </is>
      </c>
      <c r="I598">
        <f>IMAGE("https://englanderline.com/wp-content/uploads/2021/03/Aziza-Gold-and-Dark-Brown-Modern-Wooden-Coffee-Table-Front-View-E-600x600.jpg")</f>
        <v/>
      </c>
    </row>
    <row r="599">
      <c r="A599" s="1" t="n">
        <v>597</v>
      </c>
      <c r="B599" t="inlineStr">
        <is>
          <t xml:space="preserve">
Gordon Black Lacquer Console Table with Brass Inlay</t>
        </is>
      </c>
      <c r="C599" t="inlineStr">
        <is>
          <t>£1,815.00</t>
        </is>
      </c>
      <c r="D599" t="inlineStr">
        <is>
          <t>black and gold console table, black contemporary console table, contemporary console table uk, designer console tables uk, elegant console table, Unique Console Tables</t>
        </is>
      </c>
      <c r="E599" t="inlineStr">
        <is>
          <t>For those who are looking for a unique piece, with a vivid design, Gordon console table is definitely the best option. The top of the table is black with brass inlay, supported by curved black legs, and x stretcher with gold plated accessory on the ring centre. These awesome details will add a touch of value to your home.</t>
        </is>
      </c>
      <c r="F599" t="inlineStr">
        <is>
          <t xml:space="preserve">Dimensions: Width 170 cm, Depth 50 cm, Height 77 cm
Product Type: Gordon Console Table
Product Code: EL7062
Material: Natural Solid Wood Kiln Dried, Natural Veneer Inlay, Brass Inlay.
Carving: Full handmade carving
Polishing: Full handmade polishing, polishing options are available.
Color: Black
Delivery Time: 12-14 Weeks
</t>
        </is>
      </c>
      <c r="G599" t="inlineStr">
        <is>
          <t>In-Stock</t>
        </is>
      </c>
      <c r="H599" t="inlineStr">
        <is>
          <t>MADE TO ORDER</t>
        </is>
      </c>
      <c r="I599">
        <f>IMAGE("https://englanderline.com/wp-content/uploads/2019/07/Gordon-Black-Lacquer-Console-Table-with-Brass-Inlay-A-600x600.jpg")</f>
        <v/>
      </c>
    </row>
    <row r="600">
      <c r="A600" s="1" t="n">
        <v>598</v>
      </c>
      <c r="B600" t="inlineStr">
        <is>
          <t xml:space="preserve">
Monica Armchair</t>
        </is>
      </c>
      <c r="C600" t="inlineStr">
        <is>
          <t>£485.00</t>
        </is>
      </c>
      <c r="D600" t="inlineStr">
        <is>
          <t>Blue Velvet Armchair, Contemporary Armchair uk, Contemporary Living Room Chairs, Modern Settee, Upholstered Armchair</t>
        </is>
      </c>
      <c r="E600" t="inlineStr">
        <is>
          <t>The elegance of modern fashion, this Monica Armchair is chic and practical as it looks. The tough massive beechwood of this chair’s frame guarantees premium long-lasting. Monica Armchair has been specifically designed with stylishness to add a sense of elegant beauty to your space.</t>
        </is>
      </c>
      <c r="F600" t="inlineStr">
        <is>
          <t xml:space="preserve">Dimensions: Width 70 cm, Depth 75 cm, Height 90 cm
Product Type: Monica Armchair
Product Code: EL6045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00" t="inlineStr">
        <is>
          <t>In-Stock</t>
        </is>
      </c>
      <c r="H600" t="inlineStr">
        <is>
          <t>MADE TO ORDER</t>
        </is>
      </c>
      <c r="I600">
        <f>IMAGE("https://englanderline.com/wp-content/uploads/2019/07/Monica-Armchair-A-600x600.jpg")</f>
        <v/>
      </c>
    </row>
    <row r="601">
      <c r="A601" s="1" t="n">
        <v>599</v>
      </c>
      <c r="B601" t="inlineStr">
        <is>
          <t xml:space="preserve">
Sentino Upholstered Sloop Arm Accent Chair</t>
        </is>
      </c>
      <c r="C601" t="inlineStr">
        <is>
          <t>£525.00</t>
        </is>
      </c>
      <c r="D601" t="inlineStr">
        <is>
          <t>accent chair uk, Contemporary Living Room Chairs, Luxury Chairs, luxury living room furniture, occasional chair uk, upholstered chair</t>
        </is>
      </c>
      <c r="E601" t="inlineStr">
        <is>
          <t>This stylish and inviting chair will add a touch of value to any contemporary modern interior décor. Sentino has a tufted oval back seat, and low armrests.</t>
        </is>
      </c>
      <c r="F601" t="inlineStr">
        <is>
          <t xml:space="preserve">Dimensions: Width 75 cm, Depth 68 cm, Height 90 cm
Product Type: Sentino Accent Chair
Product Code: EL6044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01" t="inlineStr">
        <is>
          <t>In-Stock</t>
        </is>
      </c>
      <c r="H601" t="inlineStr">
        <is>
          <t>MADE TO ORDER</t>
        </is>
      </c>
      <c r="I601">
        <f>IMAGE("https://englanderline.com/wp-content/uploads/2019/07/Sentino-Upholstered-Sloop-Arm-Accent-Chair-A-600x600.jpg")</f>
        <v/>
      </c>
    </row>
    <row r="602">
      <c r="A602" s="1" t="n">
        <v>600</v>
      </c>
      <c r="B602" t="inlineStr">
        <is>
          <t xml:space="preserve">
Hans Upholstered with Curve Navy Blue Sofa</t>
        </is>
      </c>
      <c r="C602" t="inlineStr">
        <is>
          <t>£1,345.00</t>
        </is>
      </c>
      <c r="D602" t="inlineStr">
        <is>
          <t>blue velvet sofa, contemporary sofa, luxury fabric sofas, luxury living room furniture, modern sofas uk, sofa, upholstered sofas, velvet sofa</t>
        </is>
      </c>
      <c r="E602" t="inlineStr">
        <is>
          <t>Being stylish and modern, Hans sofa’s curved-shaped guarantees to add a sense of elegance and comfort where you could sink into it. This luxurious curved- shape is padded with premium foam cushions and smooth upholstery, creating a modern and decadent look across your interior space.</t>
        </is>
      </c>
      <c r="F602" t="inlineStr">
        <is>
          <t xml:space="preserve">Dimensions: Width 180 cm, Depth 95 cm, Height 80 cm
Product Type: Hans Upholstered With Curve Navy Blue Sofa
Product Code: EL7187
Material: Massive Beech Wood, Fabric.
Carving: Full handmade carving
Polishing: Full handmade polishing, polishing options are available.
Upholstery: Full handmade upholstered in velvet, Fabric Options are available (in customize product section).
Color: Black
Size: 3 Seater
Delivery Time: 12-14 Weeks
</t>
        </is>
      </c>
      <c r="G602" t="inlineStr">
        <is>
          <t>In-Stock</t>
        </is>
      </c>
      <c r="H602" t="inlineStr">
        <is>
          <t>MADE TO ORDER</t>
        </is>
      </c>
      <c r="I602">
        <f>IMAGE("https://englanderline.com/wp-content/uploads/2021/03/Hans-Upholstered-with-Curve-Navy-Blue-Sofa-A-600x600.jpg")</f>
        <v/>
      </c>
    </row>
    <row r="603">
      <c r="A603" s="1" t="n">
        <v>601</v>
      </c>
      <c r="B603" t="inlineStr">
        <is>
          <t xml:space="preserve">
Audrey Tufted Upholstered Ottoman</t>
        </is>
      </c>
      <c r="C603" t="inlineStr">
        <is>
          <t>£1,200.00 - £1,325.00</t>
        </is>
      </c>
      <c r="D603" t="inlineStr">
        <is>
          <t>Contemporary Bedroom Furniture, contemporary ottoman, footstools and pouffes, large ottoman, Luxury Bedroom Furniture UK, Luxury Chairs, luxury living room furniture</t>
        </is>
      </c>
      <c r="E603" t="inlineStr">
        <is>
          <t>Bring an exquisite look to your living space with this Audrey ottoman stool. The deep tufted buttons of this ottoman make it a perfect place for putting your feet up.</t>
        </is>
      </c>
      <c r="F603" t="inlineStr">
        <is>
          <t xml:space="preserve">Dimensions: Width 115 cm, Depth 68 cm, Height 40 cm
Product Type: Audrey Ottoman
Product Code: EL1403
Material: Natural solid wood Kill dried &amp; Fabric.
Carving: Full handmade carving
Polishing: Full handmade polishing, polishing options are available.
Upholstery: Full handmade upholstered in calico, Fabric Options are available (in customize product section).
Color: Beige
Delivery Time: 12-14 Weeks
None: Fabric Color
</t>
        </is>
      </c>
      <c r="G603" t="inlineStr">
        <is>
          <t>In-Stock</t>
        </is>
      </c>
      <c r="H603" t="inlineStr">
        <is>
          <t>MADE TO ORDER</t>
        </is>
      </c>
      <c r="I603">
        <f>IMAGE("https://englanderline.com/wp-content/uploads/2017/12/Audrey-Tufted-Upholstered-Ottoman-A-600x600.jpg")</f>
        <v/>
      </c>
    </row>
    <row r="604">
      <c r="A604" s="1" t="n">
        <v>602</v>
      </c>
      <c r="B604" t="inlineStr">
        <is>
          <t xml:space="preserve">
Boho Upholstered Round Tufted Pouf</t>
        </is>
      </c>
      <c r="C604" t="inlineStr">
        <is>
          <t>£465.00</t>
        </is>
      </c>
      <c r="D604" t="inlineStr">
        <is>
          <t>Contemporary Living Room Chairs, cream leather pouffe, footstools and pouffes, living room pouf, Luxury Bedroom Furniture UK, round pouffe uk</t>
        </is>
      </c>
      <c r="E604" t="inlineStr">
        <is>
          <t>What is more relaxing than stretching your foot on a plush pouf and enjoy the relaxing feeling after a long day? Boho pouf is a fully upholstered tufted round footrest. It is designed to bring to your room a touch of elegance and inviting relaxation.</t>
        </is>
      </c>
      <c r="F604" t="inlineStr">
        <is>
          <t xml:space="preserve">Dimensions: Width 50 cm, Depth 50 cm, Height 40 cm
Product Type: Boho Pouf
Product Code: EL7121
Material: Natural Solid Wood Kiln Dried, Fabric Velvet.
Carving: Full handmade carving
Polishing: Full handmade polishing, polishing options are available.
Upholstery: Full handmade upholstered in calico as displayed, Fabric Options are available (in customize product section).
Delivery Time: 7 – 10 Days
None: Color
</t>
        </is>
      </c>
      <c r="G604" t="inlineStr">
        <is>
          <t>In-Stock</t>
        </is>
      </c>
      <c r="H604" t="inlineStr">
        <is>
          <t>In stock</t>
        </is>
      </c>
      <c r="I604">
        <f>IMAGE("https://englanderline.com/wp-content/uploads/2021/03/Boho-Round-Buttoned-Navy-Pouf-With-Brass-Base-A-600x600.jpg")</f>
        <v/>
      </c>
    </row>
    <row r="605">
      <c r="A605" s="1" t="n">
        <v>603</v>
      </c>
      <c r="B605" t="inlineStr">
        <is>
          <t xml:space="preserve">
Gavra Upholstered Round Back Dining Chair</t>
        </is>
      </c>
      <c r="C605" t="inlineStr">
        <is>
          <t>£475.00</t>
        </is>
      </c>
      <c r="D605" t="inlineStr">
        <is>
          <t>contemporary chairs uk, elegant dining chair, fabric dining chair, luxury dining room furniture, luxury dining room sets, upholstered dining chair</t>
        </is>
      </c>
      <c r="E605" t="inlineStr">
        <is>
          <t>Englander Line’s collection of elegant Gavra dining chairs are inspired from the French Colonial era. Our furniture items are exclusively hand-carved to perfection with intricate carvings, ornament cabriolet legs, perfect round edges and beautifully printed upholstery that is a treat to every eye.</t>
        </is>
      </c>
      <c r="F605" t="inlineStr">
        <is>
          <t xml:space="preserve">Dimensions: Width 76 cm, Depth 60 cm, Height 103 cm
Product Type: Gavra Dining Chair
Product Code: EL0075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605" t="inlineStr">
        <is>
          <t>In-Stock</t>
        </is>
      </c>
      <c r="H605" t="inlineStr">
        <is>
          <t>MADE TO ORDER</t>
        </is>
      </c>
      <c r="I605">
        <f>IMAGE("https://englanderline.com/wp-content/uploads/2017/11/Gavra-Upholstered-Round-Back-Dining-Chair-A-600x600.jpg")</f>
        <v/>
      </c>
    </row>
    <row r="606">
      <c r="A606" s="1" t="n">
        <v>604</v>
      </c>
      <c r="B606" t="inlineStr">
        <is>
          <t xml:space="preserve">
Kolja Black Framed Mirror</t>
        </is>
      </c>
      <c r="C606" t="inlineStr">
        <is>
          <t>£760.00</t>
        </is>
      </c>
      <c r="D606" t="inlineStr">
        <is>
          <t>black framed mirrors, Exclusive Mirrors, Luxury Bedroom Furniture UK, luxury mirrors</t>
        </is>
      </c>
      <c r="E606" t="inlineStr">
        <is>
          <t>The Kolja mirror has a black frame with a clear mirror. It is an excellent choice for bedrooms, bathrooms and dressing rooms. Its medium size allows it to be used in different settings.</t>
        </is>
      </c>
      <c r="F606" t="inlineStr">
        <is>
          <t xml:space="preserve">Choose Size: Width 87 cm | Height 120 cm
Product Type: Kolja Black Framed Mirror
Product Code: EL7409
Material: Natural Solid Wood Kiln Dried.
Carving: Full handmade carving
Polishing: Full handmade polishing, polishing options are available.
Color: Black
Delivery Time: 12-14 Weeks
</t>
        </is>
      </c>
      <c r="G606" t="inlineStr">
        <is>
          <t>In-Stock</t>
        </is>
      </c>
      <c r="H606" t="inlineStr">
        <is>
          <t>MADE TO ORDER</t>
        </is>
      </c>
      <c r="I606">
        <f>IMAGE("https://englanderline.com/wp-content/uploads/2021/03/Kolja-Black-Framed-Mirror-A-600x600.jpg")</f>
        <v/>
      </c>
    </row>
    <row r="607">
      <c r="A607" s="1" t="n">
        <v>605</v>
      </c>
      <c r="B607" t="inlineStr">
        <is>
          <t xml:space="preserve">
Silvio 1 Drawer Bedside Table with Shelf</t>
        </is>
      </c>
      <c r="C607" t="inlineStr">
        <is>
          <t>£935.00</t>
        </is>
      </c>
      <c r="D607" t="inlineStr">
        <is>
          <t>Bedside Table With Drawer, Bedside Table With Shelf, Brown Bedside Table, Contemporary Bedroom Furniture, Luxury Bedroom Furniture UK, Unusual Bedside Tables UK, Wooden Bedside Table</t>
        </is>
      </c>
      <c r="E607" t="inlineStr">
        <is>
          <t>Equip your bedroom with the true classic luxury and of Silvio Bedside table. This piece is divinely attractive yet simplistically chic and convenient for many décors.</t>
        </is>
      </c>
      <c r="F607" t="inlineStr">
        <is>
          <t xml:space="preserve">Dimensions: Width 55 cm, Depth 50 cm, Height 60 cm
Product Type: Silvio Bedside Table
Product Code: EL2807
Material: Natural Solid Wood Kiln Dried, Natural Veneer Inlay.
Carving: Full handmade carving
Polishing: Full handmade polishing, polishing options are available.
Color: Brown
Delivery Time: 12-14 Weeks
</t>
        </is>
      </c>
      <c r="G607" t="inlineStr">
        <is>
          <t>In-Stock</t>
        </is>
      </c>
      <c r="H607" t="inlineStr">
        <is>
          <t>MADE TO ORDER</t>
        </is>
      </c>
      <c r="I607">
        <f>IMAGE("https://englanderline.com/wp-content/uploads/2017/11/Silvio-1-Drawer-Bedside-Table-with-Shelf-A-600x600.jpg")</f>
        <v/>
      </c>
    </row>
    <row r="608">
      <c r="A608" s="1" t="n">
        <v>606</v>
      </c>
      <c r="B608" t="inlineStr">
        <is>
          <t xml:space="preserve">
Sintia Contemporary Wood Coffee Table</t>
        </is>
      </c>
      <c r="C608" t="inlineStr">
        <is>
          <t>£700.00</t>
        </is>
      </c>
      <c r="D608" t="inlineStr">
        <is>
          <t>contemporary coffee table, dark brown coffee table, luxury living room furniture, Rectangular Coffee Table, Wooden Coffee Table</t>
        </is>
      </c>
      <c r="E608" t="inlineStr">
        <is>
          <t xml:space="preserve">Alluringly crafted to add an exquisite look to your interior space. Sintia </t>
        </is>
      </c>
      <c r="F608" t="inlineStr">
        <is>
          <t xml:space="preserve">Dimensions: Width 140 cm, Depth 69 cm, Height 49 cm
Product Type: Sintia Coffee Table
Product Code: EL2524
Material: Natural Solid Wood Kiln Dried, Natural Veneer Inlay, Brass Inlay.
Carving: Full handmade carving
Polishing: Full handmade polishing, polishing options are available.
Color: Brass
Delivery Time: 12-14 Weeks
</t>
        </is>
      </c>
      <c r="G608" t="inlineStr">
        <is>
          <t>In-Stock</t>
        </is>
      </c>
      <c r="H608" t="inlineStr">
        <is>
          <t>MADE TO ORDER</t>
        </is>
      </c>
      <c r="I608">
        <f>IMAGE("https://englanderline.com/wp-content/uploads/2018/10/Sintia-Contemporary-Wood-Coffee-Table-A-600x600.jpg")</f>
        <v/>
      </c>
    </row>
    <row r="609">
      <c r="A609" s="1" t="n">
        <v>607</v>
      </c>
      <c r="B609" t="inlineStr">
        <is>
          <t xml:space="preserve">
Frisco Upholstered Wooden Frame Sofa</t>
        </is>
      </c>
      <c r="C609" t="inlineStr">
        <is>
          <t>£3,615.00</t>
        </is>
      </c>
      <c r="D609" t="inlineStr">
        <is>
          <t>contemporary sofa, Loveseats, modern sofas uk, upholstered sofas, white living room furniture, white sofa</t>
        </is>
      </c>
      <c r="E609" t="inlineStr">
        <is>
          <t>Frisco sofa is an exquisite piece that is crafted to combine beauty and comfort. The fully upholstered sofa looks quite inviting due to its blush seat, well-padded and curved back. Its back is surrounded with a black wooden frame. The sofa’s black and brown polish contrasts with the light coloured fabric. The sofa is surrounded with a sturdy wooden frame for everlasting beauty and cosiness.</t>
        </is>
      </c>
      <c r="F609" t="inlineStr">
        <is>
          <t xml:space="preserve">Dimensions: Width 180 cm, Depth 83 cm, Height 75 cm
Product Type: Frisco Sofa
Product Code: EL7181
Material: Natural Solid Wood Kiln Dried, Fabric.
Carving: Full handmade carving
Polishing: Full handmade polishing, polishing options are available.
Upholstery: Full handmade upholstered in calico as displayed, Fabric Options are available (in customize product section).
Size: 2 Seater
Color: Brown
Delivery Time: 7 – 10 Days
None: Fabric Color
</t>
        </is>
      </c>
      <c r="G609" t="inlineStr">
        <is>
          <t>In-Stock</t>
        </is>
      </c>
      <c r="H609" t="inlineStr">
        <is>
          <t>1 in stock</t>
        </is>
      </c>
      <c r="I609">
        <f>IMAGE("https://englanderline.com/wp-content/uploads/2021/03/Frisco-Upholstered-Wooden-Frame-Cream-Linen-Sofa-600x600.jpg")</f>
        <v/>
      </c>
    </row>
    <row r="610">
      <c r="A610" s="1" t="n">
        <v>608</v>
      </c>
      <c r="B610" t="inlineStr">
        <is>
          <t xml:space="preserve">
Bogo Striped Upholstered Armchair</t>
        </is>
      </c>
      <c r="C610" t="inlineStr">
        <is>
          <t>£650.00</t>
        </is>
      </c>
      <c r="D610" t="inlineStr">
        <is>
          <t>Comfortable Armchairs, Contemporary Armchair uk, Modern Settee, Upholstered Armchair</t>
        </is>
      </c>
      <c r="E610" t="inlineStr">
        <is>
          <t>Bogo is beautifully crafted by skillful artisans and designed to elevate your interior space with a sense of simplicity and elegance. Its smooth lines supported by a tactile fabric cushion and dark brown tapered legs make this chair comfortable and practical as it looks.</t>
        </is>
      </c>
      <c r="F610" t="inlineStr">
        <is>
          <t xml:space="preserve">Dimensions: Width 70 cm, Depth 74 cm, Height 90 cm
Product Type: Bogo Armchair
Product Code: EL7044
Material: Natural Solid Wood Kiln Dried, Fabric Velvet.
Carving: Full handmade carving
Polishing: Full handmade polishing, polishing options are available.
Upholstery: Full handmade upholstered in calico, Fabric Options are available (in customize product section).
Color: Beige
Delivery Time: 7 – 10 Days
</t>
        </is>
      </c>
      <c r="G610" t="inlineStr">
        <is>
          <t>In-Stock</t>
        </is>
      </c>
      <c r="H610" t="inlineStr">
        <is>
          <t>1 in stock</t>
        </is>
      </c>
      <c r="I610">
        <f>IMAGE("https://englanderline.com/wp-content/uploads/2021/06/Bogo-Upholstered-Striped-Armchair-with-Black-Legs-Dark-Purple-600x600.jpg")</f>
        <v/>
      </c>
    </row>
    <row r="611">
      <c r="A611" s="1" t="n">
        <v>609</v>
      </c>
      <c r="B611" t="inlineStr">
        <is>
          <t xml:space="preserve">
Bonaldo Upholstered Wooden Frame Padded Armchair</t>
        </is>
      </c>
      <c r="C611" t="inlineStr">
        <is>
          <t>£1,440.00</t>
        </is>
      </c>
      <c r="D611" t="inlineStr">
        <is>
          <t>Comfortable Armchairs, Contemporary Armchair uk, Large Settee, Modern Settee, Upholstered Armchair</t>
        </is>
      </c>
      <c r="E611" t="inlineStr">
        <is>
          <t>Bonaldo armchair is an artistic piece that guarantees you relaxed seating, giving your room a fresh look due to its beautiful details. The fully upholstered chair looks quite inviting due to its smooth texture, blush seat, and well-padded back, which is surrounded with a sturdy black wooden frame for everlasting beauty and cosiness. The chair’s black polish contrasts well with its light coloured rich fabric. The chair is supported with sturdy black legs for everlasting elegance.</t>
        </is>
      </c>
      <c r="F611" t="inlineStr">
        <is>
          <t xml:space="preserve">Dimensions: Width 80 cm, Depth 78 cm, Height 79 cm
Product Type: Bonaldo Armchair
Product Code: EL7302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11" t="inlineStr">
        <is>
          <t>In-Stock</t>
        </is>
      </c>
      <c r="H611" t="inlineStr">
        <is>
          <t>MADE TO ORDER</t>
        </is>
      </c>
      <c r="I611">
        <f>IMAGE("https://englanderline.com/wp-content/uploads/2020/10/Bonaldo-Upholstered-Wooden-Frame-Padded-Armchair-A-600x600.jpg")</f>
        <v/>
      </c>
    </row>
    <row r="612">
      <c r="A612" s="1" t="n">
        <v>610</v>
      </c>
      <c r="B612" t="inlineStr">
        <is>
          <t xml:space="preserve">
Archy Upholstered Round Back Armchair</t>
        </is>
      </c>
      <c r="C612" t="inlineStr">
        <is>
          <t>£715.00</t>
        </is>
      </c>
      <c r="D612" t="inlineStr">
        <is>
          <t>Comfortable Armchairs, Contemporary Armchair uk, Contemporary Living Room Chairs, Modern Settee, Off white Armchair, Upholstered Armchair</t>
        </is>
      </c>
      <c r="E612" t="inlineStr">
        <is>
          <t>Archy Armchair adds a striking look to your living space that is just as comfortable as it is luxurious. Archy chair is an ideal choice for sitting back in whilst a foam cushioned, and curved backrest offers extra indulgence.</t>
        </is>
      </c>
      <c r="F612" t="inlineStr">
        <is>
          <t xml:space="preserve">Dimensions: Width 67 cm, Depth 73 cm, Height 86 cm
Product Type: Archy Armchair
Product Code: EL2822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612" t="inlineStr">
        <is>
          <t>In-Stock</t>
        </is>
      </c>
      <c r="H612" t="inlineStr">
        <is>
          <t>2 in stock</t>
        </is>
      </c>
      <c r="I612">
        <f>IMAGE("https://englanderline.com/wp-content/uploads/2019/07/Archy-Upholstered-Round-Back-Armchair-A-600x600.jpg")</f>
        <v/>
      </c>
    </row>
    <row r="613">
      <c r="A613" s="1" t="n">
        <v>611</v>
      </c>
      <c r="B613" t="inlineStr">
        <is>
          <t xml:space="preserve">
Angel Upholstered High Back Dining Chair</t>
        </is>
      </c>
      <c r="C613" t="inlineStr">
        <is>
          <t>£395.00</t>
        </is>
      </c>
      <c r="D613" t="inlineStr">
        <is>
          <t>contemporary chairs uk, elegant dining chair, fabric dining chair, high back dining chair, luxury dining room furniture, upholstered dining chair</t>
        </is>
      </c>
      <c r="E613" t="inlineStr">
        <is>
          <t xml:space="preserve">dining </t>
        </is>
      </c>
      <c r="F613" t="inlineStr">
        <is>
          <t xml:space="preserve">Dimensions: Width 53 cm, Depth 58 cm, Height 109 cm
Product Type: Angel Dining Chair
Product Code: EL0055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613" t="inlineStr">
        <is>
          <t>In-Stock</t>
        </is>
      </c>
      <c r="H613" t="inlineStr">
        <is>
          <t>MADE TO ORDER</t>
        </is>
      </c>
      <c r="I613">
        <f>IMAGE("https://englanderline.com/wp-content/uploads/2021/07/Angel-Upholstered-High-Back-Dining-Chair-A-600x600.jpg")</f>
        <v/>
      </c>
    </row>
    <row r="614">
      <c r="A614" s="1" t="n">
        <v>612</v>
      </c>
      <c r="B614" t="inlineStr">
        <is>
          <t xml:space="preserve">
Sam Upholstered Curved Accent Living Room Chair</t>
        </is>
      </c>
      <c r="C614" t="inlineStr">
        <is>
          <t>£720.00</t>
        </is>
      </c>
      <c r="D614" t="inlineStr">
        <is>
          <t>accent chair uk, contemporary chairs uk, Contemporary Living Room Chairs, luxury living room furniture, occasional chair uk, small occasional chair, upholstered chair</t>
        </is>
      </c>
      <c r="E614" t="inlineStr">
        <is>
          <t>This magnificent minimalist style chair suits almost all tastes and fits with almost any décor. Sam chair is quite appealing to the eye and pleasing to the touch, being richly textured. The plush chair has an oval back supported with sturdy wooden legs, which ensure great comfort.</t>
        </is>
      </c>
      <c r="F614" t="inlineStr">
        <is>
          <t xml:space="preserve">Dimensions: Width 75 cm, Depth 80 cm, Height 90 cm
Product Type: Sam Accent Chair
Product Code: EL6043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14" t="inlineStr">
        <is>
          <t>In-Stock</t>
        </is>
      </c>
      <c r="H614" t="inlineStr">
        <is>
          <t>MADE TO ORDER</t>
        </is>
      </c>
      <c r="I614">
        <f>IMAGE("https://englanderline.com/wp-content/uploads/2019/07/Sam-Upholstered-Curved-Accent-Living-Room-Chair-A-600x600.jpg")</f>
        <v/>
      </c>
    </row>
    <row r="615">
      <c r="A615" s="1" t="n">
        <v>613</v>
      </c>
      <c r="B615" t="inlineStr">
        <is>
          <t xml:space="preserve">
Julson Upholstered Curved Beige Fabric Sofa</t>
        </is>
      </c>
      <c r="C615" t="inlineStr">
        <is>
          <t>£3,245.00</t>
        </is>
      </c>
      <c r="D615" t="inlineStr">
        <is>
          <t>Beige Sofa, contemporary sofa, Linen Sofa, Loveseats, modern sofas uk, upholstered sofas</t>
        </is>
      </c>
      <c r="E615" t="inlineStr">
        <is>
          <t>The Julson Upholstered Curved Sofa features plush upholstery, ensuring comfort for you or any of your guests.</t>
        </is>
      </c>
      <c r="F615" t="inlineStr">
        <is>
          <t xml:space="preserve">Dimensions: Width 225 cm, Depth 115 cm, Height 80 cm
Product Type: Julson Upholstered Curved Beige Fabric Sofa
Product Code: EL7182
Material: Natural Solid Wood Kiln Dried, Fabric.
Carving: Full handmade carving
Polishing: Full handmade polishing, polishing options are available.
Upholstery: Full handmade upholstered in linen as displayed, Fabric Options are available (in customize product section).
Color: Beige
Size: 3 Seater
Delivery Time: 7 – 10 Days
</t>
        </is>
      </c>
      <c r="G615" t="inlineStr">
        <is>
          <t>In-Stock</t>
        </is>
      </c>
      <c r="H615" t="inlineStr">
        <is>
          <t>1 in stock</t>
        </is>
      </c>
      <c r="I615">
        <f>IMAGE("https://englanderline.com/wp-content/uploads/2021/03/Julson-Upholstered-Curved-Beige-Fabric-Sofa-A-600x600.jpg")</f>
        <v/>
      </c>
    </row>
    <row r="616">
      <c r="A616" s="1" t="n">
        <v>614</v>
      </c>
      <c r="B616" t="inlineStr">
        <is>
          <t xml:space="preserve">
Vince Ottoman Box Stool</t>
        </is>
      </c>
      <c r="C616" t="inlineStr">
        <is>
          <t>£565.00</t>
        </is>
      </c>
      <c r="D616" t="inlineStr">
        <is>
          <t>contemporary chairs uk, Contemporary Living Room Chairs, contemporary ottoman, footstools and pouffes, Luxury Chairs, luxury living room furniture, white living room furniture</t>
        </is>
      </c>
      <c r="E616" t="inlineStr">
        <is>
          <t>This designer Vince ottoman box stool is apt bedroom furniture as it perfectly serves as a ‘bed end’ and go about enhancing the appeal of any master bedroom that has a Queen size bed.</t>
        </is>
      </c>
      <c r="F616" t="inlineStr">
        <is>
          <t xml:space="preserve">Dimensions: Width 76 cm, Depth 50 cm, Height 42 cm
Product Type: Vince ottoman
Product Code: EL0403
Material: Natural Solid Wood Kiln Dried, Fabric.
Carving: Full hand carving
Polishing: Full handmade polishing, polishing options are available.
Upholstery: Full handmade upholstered in calico as displayed, Fabric Options are available (in customize product section).
Color: Brown
Delivery Time: 12-14 Weeks
</t>
        </is>
      </c>
      <c r="G616" t="inlineStr">
        <is>
          <t>In-Stock</t>
        </is>
      </c>
      <c r="H616" t="inlineStr">
        <is>
          <t>MADE TO ORDER</t>
        </is>
      </c>
      <c r="I616">
        <f>IMAGE("https://englanderline.com/wp-content/uploads/2017/11/Vince-Ottoman-Box-Stool-A-600x600.jpg")</f>
        <v/>
      </c>
    </row>
    <row r="617">
      <c r="A617" s="1" t="n">
        <v>615</v>
      </c>
      <c r="B617" t="inlineStr">
        <is>
          <t xml:space="preserve">
Box Bedside Table</t>
        </is>
      </c>
      <c r="C617" t="inlineStr">
        <is>
          <t>£575.00</t>
        </is>
      </c>
      <c r="D617" t="inlineStr">
        <is>
          <t>Bedside Table With Drawer, Contemporary Bedroom Furniture, Copper Bedside Table, Luxury Bedroom Furniture UK, Wooden Bedside Table</t>
        </is>
      </c>
      <c r="E617" t="inlineStr">
        <is>
          <t>Evoke your bedroom with a striking and sleek Box bedside table.</t>
        </is>
      </c>
      <c r="F617" t="inlineStr">
        <is>
          <t xml:space="preserve">Dimensions: Width 60 cm, Depth 45 cm, Height 55 cm
Product Type: Box Bedside Table
Product Code: EL6097
Material: Natural Solid Wood Kiln Dried, Natural Veneer Inlay, Stainless Steel.
Carving: Full handmade carving
Polishing: Full handmade polishing, polishing options are available.
Color: Brown
Delivery Time: 12-14 Weeks
</t>
        </is>
      </c>
      <c r="G617" t="inlineStr">
        <is>
          <t>In-Stock</t>
        </is>
      </c>
      <c r="H617" t="inlineStr">
        <is>
          <t>MADE TO ORDER</t>
        </is>
      </c>
      <c r="I617">
        <f>IMAGE("https://englanderline.com/wp-content/uploads/2019/07/Box-Bedside-Table-A-600x600.jpg")</f>
        <v/>
      </c>
    </row>
    <row r="618">
      <c r="A618" s="1" t="n">
        <v>616</v>
      </c>
      <c r="B618" t="inlineStr">
        <is>
          <t xml:space="preserve">
Tree Wooden and Metal Console Table</t>
        </is>
      </c>
      <c r="C618" t="inlineStr">
        <is>
          <t>£2,170.00</t>
        </is>
      </c>
      <c r="D618" t="inlineStr">
        <is>
          <t>black and gold console table, black contemporary console table, contemporary console table uk, designer console tables uk, metal console table, Unique Console Tables</t>
        </is>
      </c>
      <c r="E618" t="inlineStr">
        <is>
          <t>Tree console table is artistically designed and crafted for those who are looking to own masterpieces at home. The black top of the table has brass inlay shaped like a lush tree, which is quite appealing to the eye. Its strong black legs are attached to a gold x stretcher, to highlight the design and elevate its style.</t>
        </is>
      </c>
      <c r="F618" t="inlineStr">
        <is>
          <t xml:space="preserve">Dimensions: Width 75 cm, Depth 50 cm, Height 55 cm
Product Type: Tree Console Table
Product Code: EL6080
Material: Natural Solid Wood Kiln Dried, Natural Veneer Inlay, Brass Inlay.
Carving: Full handmade carving
Polishing: Full handmade polishing, polishing options are available.
Color: Black
Delivery Time: 12-14 Weeks
</t>
        </is>
      </c>
      <c r="G618" t="inlineStr">
        <is>
          <t>In-Stock</t>
        </is>
      </c>
      <c r="H618" t="inlineStr">
        <is>
          <t>MADE TO ORDER</t>
        </is>
      </c>
      <c r="I618">
        <f>IMAGE("https://englanderline.com/wp-content/uploads/2019/07/Tree-Wooden-and-Metal-Console-Table-F-600x600.jpg")</f>
        <v/>
      </c>
    </row>
    <row r="619">
      <c r="A619" s="1" t="n">
        <v>617</v>
      </c>
      <c r="B619" t="inlineStr">
        <is>
          <t xml:space="preserve">
Donia Mirror</t>
        </is>
      </c>
      <c r="C619" t="inlineStr">
        <is>
          <t>£1,825.00</t>
        </is>
      </c>
      <c r="D619" t="inlineStr">
        <is>
          <t>black framed mirrors, Exclusive Mirrors, gold framed mirror, gold wall mirror, Luxury Bedroom Furniture UK, luxury living room furniture, luxury mirrors</t>
        </is>
      </c>
      <c r="E619" t="inlineStr">
        <is>
          <t>Add a touch of sophistication to your home with the Donia mirror. This piece has a beautifully curved, black and gold, wood frame inspired by architecture and design from around the world.</t>
        </is>
      </c>
      <c r="F619" t="inlineStr">
        <is>
          <t xml:space="preserve">Dimensions: Width 100 cm, Depth 3.5 cm, Height 100 cm
Product Type: Donia Mirror
Product Code: EL7059
Material: Natural Solid Wood Kiln Dried
Carving: Full handmade carving
Polishing: Full handmade polishing, polishing options are available.
Color: Black
Delivery Time: 12-14 Weeks
</t>
        </is>
      </c>
      <c r="G619" t="inlineStr">
        <is>
          <t>In-Stock</t>
        </is>
      </c>
      <c r="H619" t="inlineStr">
        <is>
          <t>MADE TO ORDER</t>
        </is>
      </c>
      <c r="I619">
        <f>IMAGE("https://englanderline.com/wp-content/uploads/2019/07/Donia-Mirror-A-600x600.jpg")</f>
        <v/>
      </c>
    </row>
    <row r="620">
      <c r="A620" s="1" t="n">
        <v>618</v>
      </c>
      <c r="B620" t="inlineStr">
        <is>
          <t xml:space="preserve">
Roman Upholstered with Patterned High Back Accent Chair</t>
        </is>
      </c>
      <c r="C620" t="inlineStr">
        <is>
          <t>£1,070.00</t>
        </is>
      </c>
      <c r="D620" t="inlineStr">
        <is>
          <t>contemporary chairs uk, high back chairs, Luxury Chairs, luxury living room furniture, occasional chair uk, upholstered chair</t>
        </is>
      </c>
      <c r="E620" t="inlineStr">
        <is>
          <t>Add a touch of uniqueness to your interior space with Roman chair: an eye-catching piece for those who are fond of stylish and trendy furniture.</t>
        </is>
      </c>
      <c r="F620" t="inlineStr">
        <is>
          <t xml:space="preserve">Dimensions: Width 62 cm, Depth 72 cm, Height 100 cm
Product Type: Roman Accent Chair
Product Code: EL6105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20" t="inlineStr">
        <is>
          <t>In-Stock</t>
        </is>
      </c>
      <c r="H620" t="inlineStr">
        <is>
          <t>MADE TO ORDER</t>
        </is>
      </c>
      <c r="I620">
        <f>IMAGE("https://englanderline.com/wp-content/uploads/2019/07/Roman-Upholstered-with-Patterned-High-Back-Accent-Chair-A-600x600.jpg")</f>
        <v/>
      </c>
    </row>
    <row r="621">
      <c r="A621" s="1" t="n">
        <v>619</v>
      </c>
      <c r="B621" t="inlineStr">
        <is>
          <t xml:space="preserve">
Noir Upholstered Curve Shape Sofa</t>
        </is>
      </c>
      <c r="C621" t="inlineStr">
        <is>
          <t>£2,290.00 - £3,435.00</t>
        </is>
      </c>
      <c r="D621" t="inlineStr">
        <is>
          <t>contemporary sofa, Loveseats, modern sofas uk, upholstered sofas, white living room furniture, white sofa</t>
        </is>
      </c>
      <c r="E621" t="inlineStr">
        <is>
          <t>Add a touch of glamour to your seating with our Noir Upholstered Curve Sofa. Its shape and mood will give your living room a luxurious lived-in look.</t>
        </is>
      </c>
      <c r="F621" t="inlineStr">
        <is>
          <t xml:space="preserve">Product Type: Noir Upholstered Curve Shape Sofa
Product Code: EL7184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None: Choose Size
</t>
        </is>
      </c>
      <c r="G621" t="inlineStr">
        <is>
          <t>In-Stock</t>
        </is>
      </c>
      <c r="H621" t="inlineStr">
        <is>
          <t>MADE TO ORDER</t>
        </is>
      </c>
      <c r="I621">
        <f>IMAGE("https://englanderline.com/wp-content/uploads/2021/03/Noir-Upholstered-Curve-Shape-Sofa-A-600x600.jpg")</f>
        <v/>
      </c>
    </row>
    <row r="622">
      <c r="A622" s="1" t="n">
        <v>620</v>
      </c>
      <c r="B622" t="inlineStr">
        <is>
          <t xml:space="preserve">
Dana Mirror</t>
        </is>
      </c>
      <c r="C622" t="inlineStr">
        <is>
          <t>£1,380.00</t>
        </is>
      </c>
      <c r="D622" t="inlineStr">
        <is>
          <t>Contemporary Bedroom Furniture, Exclusive Mirrors, gold framed mirror, gold wall mirror, luxury living room furniture, luxury mirrors</t>
        </is>
      </c>
      <c r="E622" t="inlineStr">
        <is>
          <t>The Dana Mirror makes a luxurious addition to any room. This decorative mirror has a gold finish and features a gold color for a contemporary look.</t>
        </is>
      </c>
      <c r="F622" t="inlineStr">
        <is>
          <t xml:space="preserve">Dimensions: Width 100 cm, Depth 3.5 cm, Height 75 cm
Product Type: Dana Mirror
Product Code: EL7060
Material: Natural Solid Wood Kiln Dried
Carving: Full handmade carving
Polishing: Full handmade polishing, polishing options are available.
Color: Gold
Delivery Time: 12-14 Weeks
</t>
        </is>
      </c>
      <c r="G622" t="inlineStr">
        <is>
          <t>In-Stock</t>
        </is>
      </c>
      <c r="H622" t="inlineStr">
        <is>
          <t>MADE TO ORDER</t>
        </is>
      </c>
      <c r="I622">
        <f>IMAGE("https://englanderline.com/wp-content/uploads/2019/07/Dana-Mirror-A-600x600.jpg")</f>
        <v/>
      </c>
    </row>
    <row r="623">
      <c r="A623" s="1" t="n">
        <v>621</v>
      </c>
      <c r="B623" t="inlineStr">
        <is>
          <t xml:space="preserve">
Grace Upholstered High Back Dining Arm Chair</t>
        </is>
      </c>
      <c r="C623" t="inlineStr">
        <is>
          <t>£1,060.00</t>
        </is>
      </c>
      <c r="D623" t="inlineStr">
        <is>
          <t>contemporary chairs uk, elegant dining chair, fabric dining chair, High Back Dining, luxury dining room furniture, upholstered dining chair</t>
        </is>
      </c>
      <c r="E623" t="inlineStr">
        <is>
          <t xml:space="preserve">Introducing </t>
        </is>
      </c>
      <c r="F623" t="inlineStr">
        <is>
          <t xml:space="preserve">Dimensions: Width 66 cm, Depth 65 cm, Height 114 cm
Product Type: Grace Dining Chair
Product Code: EL0054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12-14 Weeks
</t>
        </is>
      </c>
      <c r="G623" t="inlineStr">
        <is>
          <t>In-Stock</t>
        </is>
      </c>
      <c r="H623" t="inlineStr">
        <is>
          <t>MADE TO ORDER</t>
        </is>
      </c>
      <c r="I623">
        <f>IMAGE("https://englanderline.com/wp-content/uploads/2018/02/Grace-Upholstered-High-Back-Dining-Arm-Chair-A-600x600.jpg")</f>
        <v/>
      </c>
    </row>
    <row r="624">
      <c r="A624" s="1" t="n">
        <v>622</v>
      </c>
      <c r="B624" t="inlineStr">
        <is>
          <t xml:space="preserve">
Bush Gold Round Bedside Table with Drawer</t>
        </is>
      </c>
      <c r="C624" t="inlineStr">
        <is>
          <t>£590.00</t>
        </is>
      </c>
      <c r="D624" t="inlineStr">
        <is>
          <t>Bedside Table With Drawer, Black and Gold Bedside Table, Contemporary Bedroom Furniture, Gold Bedside Table, Luxury Bedroom Furniture UK, Round Bedside Table, Round Bedside Table With Drawer</t>
        </is>
      </c>
      <c r="E624" t="inlineStr">
        <is>
          <t>Add an exquisite flavor to your bedroom with a bush bedside table. Being finished in a beautiful golden color, this piece is designed to bring a stylish aesthetic to your space.</t>
        </is>
      </c>
      <c r="F624" t="inlineStr">
        <is>
          <t xml:space="preserve">Dimensions: Width 45 cm, Depth 45 cm, Height 57 cm
Product Type: Bush Bedside Table
Product Code: EL6102
Material: Natural Solid Wood Kiln Dried, Natural Veneer Inlay.
Carving: Full handmade carving
Polishing: Full handmade polishing, polishing options are available.
Color: Black
Delivery Time: 12-14 Weeks
</t>
        </is>
      </c>
      <c r="G624" t="inlineStr">
        <is>
          <t>In-Stock</t>
        </is>
      </c>
      <c r="H624" t="inlineStr">
        <is>
          <t>MADE TO ORDER</t>
        </is>
      </c>
      <c r="I624">
        <f>IMAGE("https://englanderline.com/wp-content/uploads/2019/07/Bush-Gold-Round-Bedside-Table-with-Drawer-A-600x600.jpg")</f>
        <v/>
      </c>
    </row>
    <row r="625">
      <c r="A625" s="1" t="n">
        <v>623</v>
      </c>
      <c r="B625" t="inlineStr">
        <is>
          <t xml:space="preserve">
Canape Coffee Table</t>
        </is>
      </c>
      <c r="C625" t="inlineStr">
        <is>
          <t>£1,440.00</t>
        </is>
      </c>
      <c r="D625" t="inlineStr">
        <is>
          <t>contemporary coffee table, Gold Coffee Table, luxury living room furniture, round wooden coffee table, Wooden Coffee Table</t>
        </is>
      </c>
      <c r="E625" t="inlineStr">
        <is>
          <t xml:space="preserve">Embrace your interior space with this Canape </t>
        </is>
      </c>
      <c r="F625" t="inlineStr">
        <is>
          <t xml:space="preserve">Dimensions: Width 90 cm, Depth 90 cm, Height 55 cm
Product Type: Canape Coffee Table
Product Code: EL6091
Material: Natural Solid Wood Kiln Dried, Natural Veneer Inlay, Stainless Steel.
Carving: Full handmade carving
Polishing: Full handmade polishing, polishing options are available.
Color: Brown
Delivery Time: 12-14 Weeks
</t>
        </is>
      </c>
      <c r="G625" t="inlineStr">
        <is>
          <t>In-Stock</t>
        </is>
      </c>
      <c r="H625" t="inlineStr">
        <is>
          <t>MADE TO ORDER</t>
        </is>
      </c>
      <c r="I625">
        <f>IMAGE("https://englanderline.com/wp-content/uploads/2019/07/Canape-Coffee-Table-A-600x600.jpg")</f>
        <v/>
      </c>
    </row>
    <row r="626">
      <c r="A626" s="1" t="n">
        <v>624</v>
      </c>
      <c r="B626" t="inlineStr">
        <is>
          <t xml:space="preserve">
Eleina Coffee Table</t>
        </is>
      </c>
      <c r="C626" t="inlineStr">
        <is>
          <t>£1,815.00</t>
        </is>
      </c>
      <c r="D626" t="inlineStr">
        <is>
          <t>Black Coffee Table, contemporary coffee table, Gold Coffee Table, luxury living room furniture, Rectangular Coffee Table, Wooden Coffee Table</t>
        </is>
      </c>
      <c r="E626" t="inlineStr">
        <is>
          <t>Add a touch of value to your living space by owning Eleina coffee table. Its subtle design and slim outline will make it stand out in any setting.</t>
        </is>
      </c>
      <c r="F626" t="inlineStr">
        <is>
          <t xml:space="preserve">Dimensions: Width 85 cm, Depth 55 cm, Height 50 cm
Product Type: Eleina Coffee Table
Product Code: EL6017
Material: Natural Solid Wood Kiln Dried, Natural Veneer Inlay, Stainless Steel.
Carving: Full handmade carving
Polishing: Full handmade polishing, polishing options are available.
Color: Black
Delivery Time: 12-14 Weeks
</t>
        </is>
      </c>
      <c r="G626" t="inlineStr">
        <is>
          <t>In-Stock</t>
        </is>
      </c>
      <c r="H626" t="inlineStr">
        <is>
          <t>MADE TO ORDER</t>
        </is>
      </c>
      <c r="I626">
        <f>IMAGE("https://englanderline.com/wp-content/uploads/2019/07/Eleina-Coffee-Table-A-600x600.jpg")</f>
        <v/>
      </c>
    </row>
    <row r="627">
      <c r="A627" s="1" t="n">
        <v>625</v>
      </c>
      <c r="B627" t="inlineStr">
        <is>
          <t xml:space="preserve">
Gita Upholstered Highback Armchair</t>
        </is>
      </c>
      <c r="C627" t="inlineStr">
        <is>
          <t>£1,785.00</t>
        </is>
      </c>
      <c r="D627" t="inlineStr">
        <is>
          <t>Contemporary Armchair uk, High Back Upholstered Armchair, Stylish Armchairs, Upholstered Armchair, Velvet Armchair</t>
        </is>
      </c>
      <c r="E627" t="inlineStr">
        <is>
          <t>The attention-grabbing finish with wingback Gita Armchair creates a look that would be convenient for your living space either contemporary home or office. The striking look of Gita Armchair is even further enhanced with luxurious upholstery and seaming for maximum comfort.</t>
        </is>
      </c>
      <c r="F627" t="inlineStr">
        <is>
          <t xml:space="preserve">Dimensions: Width 85 cm, Depth 105 cm, Height 110 cm
Product Type: Gita Armchair
Product Code: EL6060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27" t="inlineStr">
        <is>
          <t>In-Stock</t>
        </is>
      </c>
      <c r="H627" t="inlineStr">
        <is>
          <t>MADE TO ORDER</t>
        </is>
      </c>
      <c r="I627">
        <f>IMAGE("https://englanderline.com/wp-content/uploads/2019/07/Gita-Upholstered-Highback-Armchair-A-600x600.jpg")</f>
        <v/>
      </c>
    </row>
    <row r="628">
      <c r="A628" s="1" t="n">
        <v>626</v>
      </c>
      <c r="B628" t="inlineStr">
        <is>
          <t xml:space="preserve">
Roman Upholstered Square Pouf with Legs</t>
        </is>
      </c>
      <c r="C628" t="inlineStr">
        <is>
          <t>£295.00</t>
        </is>
      </c>
      <c r="D628" t="inlineStr">
        <is>
          <t>blue pouf, Contemporary Bedroom Furniture, footstools and pouffes, living room pouf, Luxury Bedroom Furniture UK, luxury living room furniture, Square Pouf</t>
        </is>
      </c>
      <c r="E628" t="inlineStr">
        <is>
          <t xml:space="preserve">Willing to provide your living room with the perfect piece to rest your feet after a long day, Roman </t>
        </is>
      </c>
      <c r="F628" t="inlineStr">
        <is>
          <t xml:space="preserve">Dimensions: Width 55 cm, Depth 50 cm, Height 42 cm
Product Type: Roman Pouf
Product Code: EL6108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28" t="inlineStr">
        <is>
          <t>In-Stock</t>
        </is>
      </c>
      <c r="H628" t="inlineStr">
        <is>
          <t>MADE TO ORDER</t>
        </is>
      </c>
      <c r="I628">
        <f>IMAGE("https://englanderline.com/wp-content/uploads/2019/07/Roman-Upholstered-Square-Pouf-with-Legs-A-600x600.jpg")</f>
        <v/>
      </c>
    </row>
    <row r="629">
      <c r="A629" s="1" t="n">
        <v>627</v>
      </c>
      <c r="B629" t="inlineStr">
        <is>
          <t xml:space="preserve">
Ida Stainless Steel Console Table</t>
        </is>
      </c>
      <c r="C629" t="inlineStr">
        <is>
          <t>£925.00 - £1,675.00</t>
        </is>
      </c>
      <c r="D629" t="inlineStr">
        <is>
          <t>black and gold console table, black contemporary console table, contemporary console table uk, designer console tables uk, Unique Console Tables, wooden console table</t>
        </is>
      </c>
      <c r="E629" t="inlineStr">
        <is>
          <t>Embrace your living room with this Ida Console Table. Being simple and sleek, this piece is designed and skillfully crafted to add elegant opulence in your living space thanks to its beautiful bronze tone. The glossy top plate of Ida Console table makes it undeniably stylish and very soothing to look in your interior. The design of these pieces makes work perfectly either in your entryway or beneath an artistic mirror.</t>
        </is>
      </c>
      <c r="F629" t="inlineStr">
        <is>
          <t xml:space="preserve">Dimensions: Width 110 cm, Depth 45 cm, Height 90 cm
Product Type: Ida Console Table
Product Code: EL6013
Material: Natural Solid Wood Kiln Dried, Natural Veneer Inlay, Stainless Steel.
Carving: Full handmade carving
Polishing: Full handmade polishing, polishing options are available.
Color: Black
Delivery Time: 7 – 10 Days
None: Top Material
</t>
        </is>
      </c>
      <c r="G629" t="inlineStr">
        <is>
          <t>In-Stock</t>
        </is>
      </c>
      <c r="H629" t="inlineStr">
        <is>
          <t>1 in stock</t>
        </is>
      </c>
      <c r="I629">
        <f>IMAGE("https://englanderline.com/wp-content/uploads/2022/03/Ida-Glass-Console-Table-with-Stainless-Steel-Legs-E-600x600.jpg")</f>
        <v/>
      </c>
    </row>
    <row r="630">
      <c r="A630" s="1" t="n">
        <v>628</v>
      </c>
      <c r="B630" t="inlineStr">
        <is>
          <t xml:space="preserve">
Don Tufted Upholstered Ottoman</t>
        </is>
      </c>
      <c r="C630" t="inlineStr">
        <is>
          <t>£990.00</t>
        </is>
      </c>
      <c r="D630" t="inlineStr">
        <is>
          <t>Contemporary Bedroom Furniture, contemporary chairs uk, Contemporary Living Room Chairs, contemporary ottoman, large ottoman, luxury living room furniture, upholstered chair</t>
        </is>
      </c>
      <c r="E630" t="inlineStr">
        <is>
          <t>This tufted ottoman is designed to add a touch of style and comfort to your interior space. The deep buttons create an appealing texture.</t>
        </is>
      </c>
      <c r="F630" t="inlineStr">
        <is>
          <t xml:space="preserve">Dimensions: Width 80 cm, Depth 80 cm, Height 44 cm
Product Type: Don Ottoman
Product Code: EL1410A2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30" t="inlineStr">
        <is>
          <t>In-Stock</t>
        </is>
      </c>
      <c r="H630" t="inlineStr">
        <is>
          <t>MADE TO ORDER</t>
        </is>
      </c>
      <c r="I630">
        <f>IMAGE("https://englanderline.com/wp-content/uploads/2018/10/Don-Tufted-Upholstered-Ottoman-A-600x600.jpg")</f>
        <v/>
      </c>
    </row>
    <row r="631">
      <c r="A631" s="1" t="n">
        <v>629</v>
      </c>
      <c r="B631" t="inlineStr">
        <is>
          <t xml:space="preserve">
Bali Upholstered Wooden Frame Blush Velvet Armchair with Cross Legs</t>
        </is>
      </c>
      <c r="C631" t="inlineStr">
        <is>
          <t>£1,415.00</t>
        </is>
      </c>
      <c r="D631" t="inlineStr">
        <is>
          <t>Contemporary Armchair uk, Luxury Armchairs, Stylish Armchairs, Upholstered Armchair, Velvet Armchair</t>
        </is>
      </c>
      <c r="E631" t="inlineStr">
        <is>
          <t>Bali is a fancy armchair with an exquisitely beautiful design; it is fully upholstered to guarantee comfortable seating. The blush chair is too appealing to the touch due to its smooth velvety fabric. Bali chair is surrounded by an arched wooden frame, which reflects finesse and grandeur. The chair’s front legs are strong and curved, and its back is supported with cross legs for a super artistic touch.</t>
        </is>
      </c>
      <c r="F631" t="inlineStr">
        <is>
          <t xml:space="preserve">Dimensions: Width 76 cm, Depth 68 cm, Height 90 cm
Product Type: Bali Armchair
Product Code: EL7301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31" t="inlineStr">
        <is>
          <t>In-Stock</t>
        </is>
      </c>
      <c r="H631" t="inlineStr">
        <is>
          <t>MADE TO ORDER</t>
        </is>
      </c>
      <c r="I631">
        <f>IMAGE("https://englanderline.com/wp-content/uploads/2020/10/Bali-Upholstered-Wooden-Frame-Blush-Velvet-Armchair-with-Cross-Legs-A-600x600.jpg")</f>
        <v/>
      </c>
    </row>
    <row r="632">
      <c r="A632" s="1" t="n">
        <v>630</v>
      </c>
      <c r="B632" t="inlineStr">
        <is>
          <t xml:space="preserve">
Fresno Dark Brown 3 Drawer Console Table with Curved Legs</t>
        </is>
      </c>
      <c r="C632" t="inlineStr">
        <is>
          <t>£1,310.00</t>
        </is>
      </c>
      <c r="D632" t="inlineStr">
        <is>
          <t>contemporary console table uk, contemporary console table with drawers, dark brown console table, hallway console table uk, wooden console table</t>
        </is>
      </c>
      <c r="E632" t="inlineStr">
        <is>
          <t>Fresno Console Table is made of top quality Solid Wood and constructed into a modern and elegant home accessory.</t>
        </is>
      </c>
      <c r="F632" t="inlineStr">
        <is>
          <t xml:space="preserve">Dimensions: Width 120 cm, Depth 42.5 cm, Height 93 cm
Product Type: Fresno Console Table
Product Code: EL7112
Material: Natural Solid Wood Kiln Dried, Natural Veneer Inlay, Brass Inlay.
Carving: Full handmade carving
Polishing: Full handmade polishing, polishing options are available.
Color: Brass
Delivery Time: 7 – 10 Days
</t>
        </is>
      </c>
      <c r="G632" t="inlineStr">
        <is>
          <t>In-Stock</t>
        </is>
      </c>
      <c r="H632" t="inlineStr">
        <is>
          <t>1 in stock</t>
        </is>
      </c>
      <c r="I632">
        <f>IMAGE("https://englanderline.com/wp-content/uploads/2021/03/Fresno-Dark-Brown-3-Drawer-Console-Table-with-Curved-Legs-A-600x600.jpg")</f>
        <v/>
      </c>
    </row>
    <row r="633">
      <c r="A633" s="1" t="n">
        <v>631</v>
      </c>
      <c r="B633" t="inlineStr">
        <is>
          <t xml:space="preserve">
Bancroft Modern Living Room Fabric Sofa</t>
        </is>
      </c>
      <c r="C633" t="inlineStr">
        <is>
          <t>£1,450.00</t>
        </is>
      </c>
      <c r="D633" t="inlineStr">
        <is>
          <t>2 seater sofa, contemporary sofa, Loveseats, luxury fabric sofas, luxury living room furniture, modern sofas uk, upholstered sofas</t>
        </is>
      </c>
      <c r="E633" t="inlineStr">
        <is>
          <t>Bancroft sofa is an ideal choice for those who are fond of modern and contemporary styles. This richly upholstered sofa has tufted high rectangular sides and back. The deep buttons and the contrasting welt trim are magnificent details that make this generously padded sofa even more inviting. The sofa is supported with sturdy legs for long-lasting durability and cosiness.</t>
        </is>
      </c>
      <c r="F633" t="inlineStr">
        <is>
          <t xml:space="preserve">Dimensions: Width 220 cm, Depth 98 cm, Height 88 cm
Product Type: Bancroft Sofa
Product Code: EL0312
Material: Natural Solid Wood Kiln Dried, Fabric.
Carving: Full handmade carving
Polishing: Full handmade polishing, polishing options are available.
Upholstery: High Quality Cotton Fabric upholstered. Fabric Options are available.
Color: Brown
Size: 3 Seater
Delivery Time: 7 – 10 Days
</t>
        </is>
      </c>
      <c r="G633" t="inlineStr">
        <is>
          <t>In-Stock</t>
        </is>
      </c>
      <c r="H633" t="inlineStr">
        <is>
          <t>In stock</t>
        </is>
      </c>
      <c r="I633">
        <f>IMAGE("https://englanderline.com/wp-content/uploads/2017/12/Bancroft-Modern-Living-Room-Fabric-Sofa-A-600x600.jpg")</f>
        <v/>
      </c>
    </row>
    <row r="634">
      <c r="A634" s="1" t="n">
        <v>632</v>
      </c>
      <c r="B634" t="inlineStr">
        <is>
          <t xml:space="preserve">
Boudoir Wooden Black Gloss Mirror</t>
        </is>
      </c>
      <c r="C634" t="inlineStr">
        <is>
          <t>£770.00</t>
        </is>
      </c>
      <c r="D634" t="inlineStr">
        <is>
          <t>black framed mirrors, Exclusive Mirrors, Luxury Bedroom Furniture UK, luxury mirrors</t>
        </is>
      </c>
      <c r="E634" t="inlineStr">
        <is>
          <t>Make a stunning statement with any room with one of our beautifully crafted mirrors. The black glossy finish is striking while the construction style is simply gorgeous and the quality and craftsmanship can’t be beaten.</t>
        </is>
      </c>
      <c r="F634" t="inlineStr">
        <is>
          <t xml:space="preserve">Dimensions: Width 146 cm, Height 51 cm
Product Type: Boudoir Wooden Black Gloss Mirror
Product Code: EL7407
Material: Natural solid wood Kiln dried.
Carving: Full handmade carving
Polishing: Full handmade polishing, polishing options are available.
Color: Black
Delivery Time: 12-14 Weeks
</t>
        </is>
      </c>
      <c r="G634" t="inlineStr">
        <is>
          <t>In-Stock</t>
        </is>
      </c>
      <c r="H634" t="inlineStr">
        <is>
          <t>MADE TO ORDER</t>
        </is>
      </c>
      <c r="I634">
        <f>IMAGE("https://englanderline.com/wp-content/uploads/2021/08/Boudoir-Wooden-Black-Gloss-Mirror-600x600.jpg")</f>
        <v/>
      </c>
    </row>
    <row r="635">
      <c r="A635" s="1" t="n">
        <v>633</v>
      </c>
      <c r="B635" t="inlineStr">
        <is>
          <t xml:space="preserve">
Gavin Upholstered High Back Dining Chair with Cross Legs</t>
        </is>
      </c>
      <c r="C635" t="inlineStr">
        <is>
          <t>£475.00</t>
        </is>
      </c>
      <c r="D635" t="inlineStr">
        <is>
          <t>contemporary chairs uk, elegant dining chair, fabric dining chair, high back dining chair, luxury dining room furniture, luxury dining room sets, upholstered dining chair</t>
        </is>
      </c>
      <c r="E635" t="inlineStr">
        <is>
          <t>Elevate your dining room’s ambience with Englander Line’s gorgeous range of Gavin dining chairs showcasing a flamboyant design with luxurious beige cotton upholstery and unique X-cross design rear legs.</t>
        </is>
      </c>
      <c r="F635" t="inlineStr">
        <is>
          <t xml:space="preserve">Dimensions: Width 76 cm, Depth 60 cm, Height 96 cm
Product Type: Gavin Dining Chair
Product Code: EL0074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635" t="inlineStr">
        <is>
          <t>In-Stock</t>
        </is>
      </c>
      <c r="H635" t="inlineStr">
        <is>
          <t>MADE TO ORDER</t>
        </is>
      </c>
      <c r="I635">
        <f>IMAGE("https://englanderline.com/wp-content/uploads/2017/11/Gavin-Upholstered-High-Back-Dining-Chair-with-Cross-Legs-A-600x600.jpg")</f>
        <v/>
      </c>
    </row>
    <row r="636">
      <c r="A636" s="1" t="n">
        <v>634</v>
      </c>
      <c r="B636" t="inlineStr">
        <is>
          <t xml:space="preserve">
Drue Wooden Dark Brown Bedside Table</t>
        </is>
      </c>
      <c r="C636" t="inlineStr">
        <is>
          <t>£785.00</t>
        </is>
      </c>
      <c r="D636" t="inlineStr">
        <is>
          <t>Brown Bedside Table, Dark Brown Bedside Table, Luxury Bedroom Furniture UK, Round Bedside Table, Unusual Bedside Tables UK, Wooden Bedside Table</t>
        </is>
      </c>
      <c r="E636" t="inlineStr">
        <is>
          <t>Drue bedside is designed to add an essence of elegance and stylishness to your bedroom thanks to its unique octagon shape.</t>
        </is>
      </c>
      <c r="F636" t="inlineStr">
        <is>
          <t xml:space="preserve">Dimensions: Width 50 cm, Depth 50 cm, Height 66 cm
Product Type: Drue Bedside Table
Product Code: EL7073
Material: Natural Solid Wood Kiln Dried, Natural Veneer Inlay, Brass Inlay.
Carving: Full handmade carving
Polishing: Full handmade polishing, polishing options are available.
Color: Brass
Delivery Time: 7 – 10 Days
</t>
        </is>
      </c>
      <c r="G636" t="inlineStr">
        <is>
          <t>In-Stock</t>
        </is>
      </c>
      <c r="H636" t="inlineStr">
        <is>
          <t>2 in stock</t>
        </is>
      </c>
      <c r="I636">
        <f>IMAGE("https://englanderline.com/wp-content/uploads/2019/11/Drue-Wooden-Dark-Brown-Bedside-Table-A-light-600x600.jpg")</f>
        <v/>
      </c>
    </row>
    <row r="637">
      <c r="A637" s="1" t="n">
        <v>635</v>
      </c>
      <c r="B637" t="inlineStr">
        <is>
          <t xml:space="preserve">
Tonia Upholstered Curved Arm Dining Chair</t>
        </is>
      </c>
      <c r="C637" t="inlineStr">
        <is>
          <t>£740.00</t>
        </is>
      </c>
      <c r="D637" t="inlineStr">
        <is>
          <t>contemporary chairs uk, elegant dining chair, fabric dining chair, luxury dining room furniture, upholstered dining chair</t>
        </is>
      </c>
      <c r="E637" t="inlineStr">
        <is>
          <t>Add a beautiful structural statement to your dining room space with Tonia dining chair. Tonia is crafted from a solid beechwood and designed to add a sumptuous aesthetic to your living space.</t>
        </is>
      </c>
      <c r="F637" t="inlineStr">
        <is>
          <t xml:space="preserve">Dimensions: Width 70 cm, Depth 80 cm, Height 90 cm
Product Type: Tonia Dining Chair
Product Code: EL6037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637" t="inlineStr">
        <is>
          <t>In-Stock</t>
        </is>
      </c>
      <c r="H637" t="inlineStr">
        <is>
          <t>MADE TO ORDER</t>
        </is>
      </c>
      <c r="I637">
        <f>IMAGE("https://englanderline.com/wp-content/uploads/2019/07/Tonia-Upholstered-Curved-Arm-Dining-Chair-A-600x600.jpg")</f>
        <v/>
      </c>
    </row>
    <row r="638">
      <c r="A638" s="1" t="n">
        <v>636</v>
      </c>
      <c r="B638" t="inlineStr">
        <is>
          <t xml:space="preserve">
Crown Cream and Dark Brown Curved Bedside Table</t>
        </is>
      </c>
      <c r="C638" t="inlineStr">
        <is>
          <t>£700.00</t>
        </is>
      </c>
      <c r="D638" t="inlineStr">
        <is>
          <t>2 Drawer Bedside Table, Bedside Table With Shelf, Contemporary Bedroom Furniture, Cream Bedside Table, Dark Brown Bedside Table, Luxury Bedroom Furniture UK, Unusual Bedside Tables UK</t>
        </is>
      </c>
      <c r="E638" t="inlineStr">
        <is>
          <t>Bringing the artwork of contemporary design, Crown bed side table equips your bedroom space with a timeless incarnation of the look.</t>
        </is>
      </c>
      <c r="F638" t="inlineStr">
        <is>
          <t xml:space="preserve">Dimensions: Width 72 cm, Depth 51 cm, Height 66 cm
Product Type: Crown Bedside Table
Product Code: EL6100
Material: Natural Solid Wood Kiln Dried, Natural Veneer Inlay, Touch Closing Mechanism.
Carving: Full handmade carving
Polishing: Full handmade polishing, polishing options are available.
Color: Brown
Delivery Time: 7 – 10 Days
</t>
        </is>
      </c>
      <c r="G638" t="inlineStr">
        <is>
          <t>In-Stock</t>
        </is>
      </c>
      <c r="H638" t="inlineStr">
        <is>
          <t>2 in stock</t>
        </is>
      </c>
      <c r="I638">
        <f>IMAGE("https://englanderline.com/wp-content/uploads/2019/07/Crown-Cream-and-Dark-Brown-Curved-Bedside-Table-A-600x600.jpg")</f>
        <v/>
      </c>
    </row>
    <row r="639">
      <c r="A639" s="1" t="n">
        <v>637</v>
      </c>
      <c r="B639" t="inlineStr">
        <is>
          <t xml:space="preserve">
Marais Upholstered Tup Beige Armchair</t>
        </is>
      </c>
      <c r="C639" t="inlineStr">
        <is>
          <t>£1,150.00</t>
        </is>
      </c>
      <c r="D639" t="inlineStr">
        <is>
          <t>Comfortable Armchairs, Contemporary Armchair uk, Large Settee, Modern Settee, Upholstered Armchair</t>
        </is>
      </c>
      <c r="E639" t="inlineStr">
        <is>
          <t>The Marais upholstered armchair is a contemporary favourite for light and spacious living areas.</t>
        </is>
      </c>
      <c r="F639" t="inlineStr">
        <is>
          <t xml:space="preserve">Dimensions: Width 78cm, Depth 75 cm, Height 77 cm
Product Type: Marais Upholstered Tup Beige Armchair
Product Code: EL7303
Material: Natural Solid Wood Kiln Dried, Fabric.
Carving: Full handmade carving
Polishing: Full handmade polishing, polishing options are available.
Upholstery: Full handmade upholstered in linen as displayed, Fabric Options are available (in customize product section).
Color: Beige
Delivery Time: 12-14 Weeks
</t>
        </is>
      </c>
      <c r="G639" t="inlineStr">
        <is>
          <t>In-Stock</t>
        </is>
      </c>
      <c r="H639" t="inlineStr">
        <is>
          <t>MADE TO ORDER</t>
        </is>
      </c>
      <c r="I639">
        <f>IMAGE("https://englanderline.com/wp-content/uploads/2021/03/Marais-Upholstered-Tup-Beige-Armchair-A-600x600.jpg")</f>
        <v/>
      </c>
    </row>
    <row r="640">
      <c r="A640" s="1" t="n">
        <v>638</v>
      </c>
      <c r="B640" t="inlineStr">
        <is>
          <t xml:space="preserve">
Bali Upholstered with Pattern Sofa</t>
        </is>
      </c>
      <c r="C640" t="inlineStr">
        <is>
          <t>£1,860.00</t>
        </is>
      </c>
      <c r="D640" t="inlineStr">
        <is>
          <t>contemporary sofa, luxury living room furniture, luxury sofas, modern sofas uk, upholstered sofas</t>
        </is>
      </c>
      <c r="E640" t="inlineStr">
        <is>
          <t>Bali sofa offers a refined look to your living space for its luxurious design and curved backrest. Beautifully crafted beechwood and padded with a premium foam filling, this piece is an ideal choice for sitting back in whilst a foam cushioned and backrest offer extra indulgence.</t>
        </is>
      </c>
      <c r="F640" t="inlineStr">
        <is>
          <t xml:space="preserve">Dimensions: Width 200 cm, Depth 75 cm, Height 100 cm
Product Type: Bali Sofa
Product Code: EL6113
Material: Natural Solid Wood Kiln Dried, Fabric.
Carving: Full handmade carving
Polishing: Full handmade polishing, polishing options are available.
Upholstery: Full handmade upholstered in calico, Fabric Options are available (in customize product section).
Size: 3 Seater
Color: Black
Delivery Time: 12-14 Weeks
</t>
        </is>
      </c>
      <c r="G640" t="inlineStr">
        <is>
          <t>In-Stock</t>
        </is>
      </c>
      <c r="H640" t="inlineStr">
        <is>
          <t>MADE TO ORDER</t>
        </is>
      </c>
      <c r="I640">
        <f>IMAGE("https://englanderline.com/wp-content/uploads/2019/07/Bali-Upholstered-with-Pattern-Sofa-A-600x600.jpg")</f>
        <v/>
      </c>
    </row>
    <row r="641">
      <c r="A641" s="1" t="n">
        <v>639</v>
      </c>
      <c r="B641" t="inlineStr">
        <is>
          <t xml:space="preserve">
Verona Brown Coffee Table</t>
        </is>
      </c>
      <c r="C641" t="inlineStr">
        <is>
          <t>£715.00 - £1,095.00</t>
        </is>
      </c>
      <c r="D641" t="inlineStr">
        <is>
          <t>brown coffee table uk, contemporary coffee table, luxury living room furniture, Rectangular Coffee Table, Wooden Coffee Table</t>
        </is>
      </c>
      <c r="E641" t="inlineStr">
        <is>
          <t xml:space="preserve">This classy looking </t>
        </is>
      </c>
      <c r="F641" t="inlineStr">
        <is>
          <t xml:space="preserve">Dimensions: Width 100 cm, Depth 60 cm, Height 44 cm
Product Type: Verona Coffee Table
Product Code: EL2003
Material: Natural Solid Wood Kiln Dried, Natural Veneer Inlay.
Carving: Full handmade carving
Polishing: Full handmade polishing, polishing options are available.
Delivery Time: 7 – 10 Days
None: Color
</t>
        </is>
      </c>
      <c r="G641" t="inlineStr">
        <is>
          <t>In-Stock</t>
        </is>
      </c>
      <c r="H641" t="inlineStr">
        <is>
          <t>2 in stock</t>
        </is>
      </c>
      <c r="I641">
        <f>IMAGE("https://englanderline.com/wp-content/uploads/2017/11/Verona-Brown-Walnut-Turkish-Coffee-Table-600x600.jpg")</f>
        <v/>
      </c>
    </row>
    <row r="642">
      <c r="A642" s="1" t="n">
        <v>640</v>
      </c>
      <c r="B642" t="inlineStr">
        <is>
          <t xml:space="preserve">
Valencia Console Table</t>
        </is>
      </c>
      <c r="C642" t="inlineStr">
        <is>
          <t>£1,195.00</t>
        </is>
      </c>
      <c r="D642" t="inlineStr">
        <is>
          <t>brown console table, Cream Console Table, Curved Console Table, Oak Console Table, wooden console table</t>
        </is>
      </c>
      <c r="E642" t="inlineStr">
        <is>
          <t>A console table that pays homage to style, this is an elegant piece of furniture perfect for any room. Designed with a richly colored veneer inlay, it showcases the natural beauty of natural wood, while its smooth finish gives it a sleek look.</t>
        </is>
      </c>
      <c r="F642" t="inlineStr">
        <is>
          <t xml:space="preserve">Dimensions: Width 150 cm, Depth 40 cm, Height 85 cm
Product Type: Valencia Console Table
Product Code: EL7359
Material: Natural Solid Wood Kiln Dried, Natural Veneer Inlay.
Carving: Full handmade carving
Polishing: Full handmade polishing, polishing options are available.
Delivery Time: 7 – 10 Days
None: Color
</t>
        </is>
      </c>
      <c r="G642" t="inlineStr">
        <is>
          <t>In-Stock</t>
        </is>
      </c>
      <c r="H642" t="inlineStr">
        <is>
          <t>In stock</t>
        </is>
      </c>
      <c r="I642">
        <f>IMAGE("https://englanderline.com/wp-content/uploads/2022/06/Valencia-Console-Table-A-600x600.jpg")</f>
        <v/>
      </c>
    </row>
    <row r="643">
      <c r="A643" s="1" t="n">
        <v>641</v>
      </c>
      <c r="B643" t="inlineStr">
        <is>
          <t xml:space="preserve">
Dilan Ottoman</t>
        </is>
      </c>
      <c r="C643" t="inlineStr">
        <is>
          <t>£870.00</t>
        </is>
      </c>
      <c r="D643" t="inlineStr">
        <is>
          <t>Contemporary Bedroom Furniture, contemporary chairs uk, Contemporary Living Room Chairs, contemporary ottoman, large ottoman, Luxury Chairs, round pouffe uk</t>
        </is>
      </c>
      <c r="E643" t="inlineStr">
        <is>
          <t>This octagonal tufted ottoman is stylish and super comfy. Dilan ottoman is fully upholstered with a sturdy wooden base. It is a complementary piece that will elevate your interior décor, and guarantee you comfortable footrest to relax your feet after a long day.</t>
        </is>
      </c>
      <c r="F643" t="inlineStr">
        <is>
          <t xml:space="preserve">Dimensions: Width 80 cm, Depth 80 cm, Height 44 cm
Product Type: Dilan ottoman
Product Code: EL1410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43" t="inlineStr">
        <is>
          <t>In-Stock</t>
        </is>
      </c>
      <c r="H643" t="inlineStr">
        <is>
          <t>MADE TO ORDER</t>
        </is>
      </c>
      <c r="I643">
        <f>IMAGE("https://englanderline.com/wp-content/uploads/2018/10/Dilan-Ottoman-A-600x600.jpg")</f>
        <v/>
      </c>
    </row>
    <row r="644">
      <c r="A644" s="1" t="n">
        <v>642</v>
      </c>
      <c r="B644" t="inlineStr">
        <is>
          <t xml:space="preserve">
Emma Console Table</t>
        </is>
      </c>
      <c r="C644" t="inlineStr">
        <is>
          <t>£1,610.00</t>
        </is>
      </c>
      <c r="D644" t="inlineStr">
        <is>
          <t>brown console table, Cream Console Table, Curved Console Table, Oak Console Table, wooden console table</t>
        </is>
      </c>
      <c r="E644" t="inlineStr">
        <is>
          <t>The Emma console is a luxury, elegant addition to your living room. The rich mahogany veneer inlay and brass inlay are expertly crafted to be the perfect complement to your home’s decor. Two drawers offer ample storage space.</t>
        </is>
      </c>
      <c r="F644" t="inlineStr">
        <is>
          <t xml:space="preserve">Dimensions: N/A
Product Type: Emma Console Table
Product Code: EL7363
Material: Natural Solid Wood Kiln Dried, Natural Veneer Inlay.
Carving: Full handmade carving
Polishing: Full handmade polishing, polishing options are available.
Delivery Time: 12-14 Weeks
None: Color
None: Size
</t>
        </is>
      </c>
      <c r="G644" t="inlineStr">
        <is>
          <t>In-Stock</t>
        </is>
      </c>
      <c r="H644" t="inlineStr">
        <is>
          <t>MADE TO ORDER</t>
        </is>
      </c>
      <c r="I644">
        <f>IMAGE("https://englanderline.com/wp-content/uploads/2022/06/Emma-Console-Table-A-1-600x600.jpg")</f>
        <v/>
      </c>
    </row>
    <row r="645">
      <c r="A645" s="1" t="n">
        <v>643</v>
      </c>
      <c r="B645" t="inlineStr">
        <is>
          <t xml:space="preserve">
Bethy Upholstered Living Room Pouf with Brass Inlay</t>
        </is>
      </c>
      <c r="C645" t="inlineStr">
        <is>
          <t>£1,025.00</t>
        </is>
      </c>
      <c r="D645" t="inlineStr">
        <is>
          <t>Contemporary Living Room Chairs, footstools and pouffes, living room pouf, Luxury Bedroom Furniture UK, luxury living room furniture, round pouffe uk</t>
        </is>
      </c>
      <c r="E645" t="inlineStr">
        <is>
          <t>Bethy pouf is a hexagonal blush footstool, which will provide you with comfort and add a touch of elegance to your interior space. The upholstered pouf is finished with a contrasting welt trim and a round gold plated base for a sophisticated look and a touch of value to your home.</t>
        </is>
      </c>
      <c r="F645" t="inlineStr">
        <is>
          <t xml:space="preserve">Dimensions: Width 58 cm, Depth 58 cm, Height 49 cm
Product Type: Bethy Pouf
Product Code: EL1409
Material: Natural Solid Wood Kiln Dried, Fabric, Brass Inlay.
Carving: Full handmade carving
Polishing: Full handmade polishing, polishing options are available.
Upholstery: Full handmade upholstered in calico, Fabric Options are available (in customize product section).
Color: Beige
Delivery Time: 12-14 Weeks
</t>
        </is>
      </c>
      <c r="G645" t="inlineStr">
        <is>
          <t>In-Stock</t>
        </is>
      </c>
      <c r="H645" t="inlineStr">
        <is>
          <t>MADE TO ORDER</t>
        </is>
      </c>
      <c r="I645">
        <f>IMAGE("https://englanderline.com/wp-content/uploads/2018/10/Bethy-Upholstered-Living-Room-Pouf-with-Brass-Inlay-A-600x600.jpg")</f>
        <v/>
      </c>
    </row>
    <row r="646">
      <c r="A646" s="1" t="n">
        <v>644</v>
      </c>
      <c r="B646" t="inlineStr">
        <is>
          <t xml:space="preserve">
Glance Coffee Table</t>
        </is>
      </c>
      <c r="C646" t="inlineStr">
        <is>
          <t>£1,780.00</t>
        </is>
      </c>
      <c r="D646" t="inlineStr">
        <is>
          <t>Black Coffee Table, black furniture living room, contemporary coffee table, Gold Coffee Table, luxury living room furniture</t>
        </is>
      </c>
      <c r="E646" t="inlineStr">
        <is>
          <t xml:space="preserve">Give your living space exquisiteness with this glance </t>
        </is>
      </c>
      <c r="F646" t="inlineStr">
        <is>
          <t xml:space="preserve">Dimensions: Width 90 cm, Depth 90 cm, Height 45 cm
Product Type: Glance Coffee Table
Product Code: EL7057
Material: Stainless Steel, Glass.
Carving: Full handmade carving
Polishing: Full handmade polishing, polishing options are available.
Color: Black
Delivery Time: 12-14 Weeks
</t>
        </is>
      </c>
      <c r="G646" t="inlineStr">
        <is>
          <t>In-Stock</t>
        </is>
      </c>
      <c r="H646" t="inlineStr">
        <is>
          <t>MADE TO ORDER</t>
        </is>
      </c>
      <c r="I646">
        <f>IMAGE("https://englanderline.com/wp-content/uploads/2019/07/Glance-Coffee-Table-A-600x600.jpg")</f>
        <v/>
      </c>
    </row>
    <row r="647">
      <c r="A647" s="1" t="n">
        <v>645</v>
      </c>
      <c r="B647" t="inlineStr">
        <is>
          <t xml:space="preserve">
Anna Upholstered Wingback Accent Chair</t>
        </is>
      </c>
      <c r="C647" t="inlineStr">
        <is>
          <t>£1,050.00</t>
        </is>
      </c>
      <c r="D647" t="inlineStr">
        <is>
          <t>Contemporary Living Room Chairs, luxury living room furniture, occasional chair uk, small occasional chair, upholstered chair, wingback chair uk</t>
        </is>
      </c>
      <c r="E647" t="inlineStr">
        <is>
          <t>Its quality super soft sponge comes in a choice of timeless upholstery options either 100 % natural cotton or blended linen and cotton.</t>
        </is>
      </c>
      <c r="F647" t="inlineStr">
        <is>
          <t xml:space="preserve">Dimensions: Width 65 cm, Depth 75 cm, Height 85 cm
Product Type: Anna Accent Chair
Product Code: EL6008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47" t="inlineStr">
        <is>
          <t>In-Stock</t>
        </is>
      </c>
      <c r="H647" t="inlineStr">
        <is>
          <t>MADE TO ORDER</t>
        </is>
      </c>
      <c r="I647">
        <f>IMAGE("https://englanderline.com/wp-content/uploads/2019/07/Anna-Upholstered-Wingback-Accent-Chair-A-600x600.jpg")</f>
        <v/>
      </c>
    </row>
    <row r="648">
      <c r="A648" s="1" t="n">
        <v>646</v>
      </c>
      <c r="B648" t="inlineStr">
        <is>
          <t xml:space="preserve">
Accent Upholstered Tup Patterned Sofa</t>
        </is>
      </c>
      <c r="C648" t="inlineStr">
        <is>
          <t>£1,710.00</t>
        </is>
      </c>
      <c r="D648" t="inlineStr">
        <is>
          <t>contemporary sofa, luxury fabric sofas, luxury living room furniture, modern sofas uk, upholstered sofas</t>
        </is>
      </c>
      <c r="E648" t="inlineStr"/>
      <c r="F648" t="inlineStr">
        <is>
          <t xml:space="preserve">Dimensions: Width 200 cm, Depth 75 cm, Height 100 cm
Product Type: Accent Sofa
Product Code: EL6114
Material: Natural Solid Wood Kiln Dried, Fabric.
Carving: Full handmade carving
Polishing: Full handmade polishing, polishing options are available.
Upholstery: Full handmade upholstered in calico, Fabric Options are available (in customize product section).
Size: 3 Seater
Color: Blush
Delivery Time: 12-14 Weeks
</t>
        </is>
      </c>
      <c r="G648" t="inlineStr">
        <is>
          <t>In-Stock</t>
        </is>
      </c>
      <c r="H648" t="inlineStr">
        <is>
          <t>MADE TO ORDER</t>
        </is>
      </c>
      <c r="I648">
        <f>IMAGE("https://englanderline.com/wp-content/uploads/2019/07/Accent-Upholstered-Tup-Patterned-Sofa-A-600x600.jpg")</f>
        <v/>
      </c>
    </row>
    <row r="649">
      <c r="A649" s="1" t="n">
        <v>647</v>
      </c>
      <c r="B649" t="inlineStr">
        <is>
          <t xml:space="preserve">
Sallivan Upholstered Tub Dining Chair with Wooden Frame</t>
        </is>
      </c>
      <c r="C649" t="inlineStr">
        <is>
          <t>£1,015.00</t>
        </is>
      </c>
      <c r="D649" t="inlineStr">
        <is>
          <t>contemporary chairs uk, elegant dining chair, fabric dining chair, luxury dining room furniture, luxury dining room sets, upholstered dining chair</t>
        </is>
      </c>
      <c r="E649" t="inlineStr">
        <is>
          <t>Customize your dining room space with the true modern style of Sallivan dining chair. This dining chair is wonderfully designed with a soft curve around the back, providing extra support for your body. In addition to being finished in an elegant dark brown, the quality foam cushion of this piece offers a splendid foundation, bringing luxury and comfort for your family members. The frame of this dining chair is hand crafted from quality solid beechwood, combining both practicality and longevity you are looking for.</t>
        </is>
      </c>
      <c r="F649" t="inlineStr">
        <is>
          <t xml:space="preserve">Dimensions: Width 65 cm, Depth 55.5 cm, Height 85 cm
Product Type: Sallivan Dining Chair
Product Code: EL7048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649" t="inlineStr">
        <is>
          <t>In-Stock</t>
        </is>
      </c>
      <c r="H649" t="inlineStr">
        <is>
          <t>MADE TO ORDER</t>
        </is>
      </c>
      <c r="I649">
        <f>IMAGE("https://englanderline.com/wp-content/uploads/2019/07/Sallivan-Upholstered-Tub-Dining-Chair-with-Wooden-Frame-A-600x600.jpg")</f>
        <v/>
      </c>
    </row>
    <row r="650">
      <c r="A650" s="1" t="n">
        <v>648</v>
      </c>
      <c r="B650" t="inlineStr">
        <is>
          <t xml:space="preserve">
Sahco Dark Brown Curved Bedside Table with Open Shelf</t>
        </is>
      </c>
      <c r="C650" t="inlineStr">
        <is>
          <t>£800.00</t>
        </is>
      </c>
      <c r="D650" t="inlineStr">
        <is>
          <t>2 Drawer Bedside Table, Bedside Table With Shelf, Curved Bedside Table, Dark Brown Bedside Table, Luxury Bedroom Furniture UK, Unusual Bedside Tables UK, Wooden Bedside Table</t>
        </is>
      </c>
      <c r="E650" t="inlineStr">
        <is>
          <t>Willing to fashion your bedroom with midcentury classism, Sahco bedside table is expertly hand-sculpted to look exquisitely elegant and stylish.</t>
        </is>
      </c>
      <c r="F650" t="inlineStr">
        <is>
          <t xml:space="preserve">Dimensions: Width 72 cm, Depth 51 cm, Height 66 cm
Product Type: Sahco Bedside Table
Product Code: EL7075
Material: Natural Solid Wood Kiln Dried, Natural Veneer Inlay, Brass Inlay.
Carving: Full handmade carving
Polishing: Full handmade polishing, polishing options are available.
Color: Brass
Delivery Time: 7 – 10 Days
</t>
        </is>
      </c>
      <c r="G650" t="inlineStr">
        <is>
          <t>In-Stock</t>
        </is>
      </c>
      <c r="H650" t="inlineStr">
        <is>
          <t>2 in stock</t>
        </is>
      </c>
      <c r="I650">
        <f>IMAGE("https://englanderline.com/wp-content/uploads/2019/10/Sahco-Dark-Brown-Curved-Bedside-Table-with-Open-Shelf-A-light-600x600.jpg")</f>
        <v/>
      </c>
    </row>
    <row r="651">
      <c r="A651" s="1" t="n">
        <v>649</v>
      </c>
      <c r="B651" t="inlineStr">
        <is>
          <t xml:space="preserve">
Scorpio Upholstered Winged with Wood Leg Dining Chair</t>
        </is>
      </c>
      <c r="C651" t="inlineStr">
        <is>
          <t>£410.00</t>
        </is>
      </c>
      <c r="D651" t="inlineStr">
        <is>
          <t>contemporary chairs uk, elegant dining chair, fabric dining chair, luxury dining room furniture, upholstered dining chair, wing dining chair</t>
        </is>
      </c>
      <c r="E651" t="inlineStr">
        <is>
          <t>Equip your dining room space with a stunningly unique design of Scorpio dining chair. A refined look for those who are willing add an exquisite aesthetic to their interior space. Thanks to the unique wing shape design of this chair, Scorpio promises to seat your family and guests in a perfect seating pattern. As well as being skilfully hand crafted from quality solid beechwood, this piece is fully upholstered and padded, promising the maximum comfort.</t>
        </is>
      </c>
      <c r="F651" t="inlineStr">
        <is>
          <t xml:space="preserve">Dimensions: Width 60 cm, Depth 60 cm, Height 90 cm
Product Type: Scorpio Dining Room
Product Code: EL6130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51" t="inlineStr">
        <is>
          <t>In-Stock</t>
        </is>
      </c>
      <c r="H651" t="inlineStr">
        <is>
          <t>MADE TO ORDER</t>
        </is>
      </c>
      <c r="I651">
        <f>IMAGE("https://englanderline.com/wp-content/uploads/2019/07/Scorpio-Upholstered-Winged-with-Wood-Leg-Dining-Chair-A-600x600.jpg")</f>
        <v/>
      </c>
    </row>
    <row r="652">
      <c r="A652" s="1" t="n">
        <v>650</v>
      </c>
      <c r="B652" t="inlineStr">
        <is>
          <t xml:space="preserve">
Flower Upholstered Accent Armchair</t>
        </is>
      </c>
      <c r="C652" t="inlineStr">
        <is>
          <t>£475.00 - £1,590.00</t>
        </is>
      </c>
      <c r="D652" t="inlineStr">
        <is>
          <t>Comfy chair, Contemporary Armchair uk, Contemporary Living Room Chairs, Green Furniture, Luxury Armchairs, Stylish Armchairs, Velvet Armchair</t>
        </is>
      </c>
      <c r="E652" t="inlineStr">
        <is>
          <t>This luxurious piece of art is the perfect choice for any contemporary home décor. Its flower-shaped, channel-tufted back will embrace your whole body for comfortable lounging. The plush upholstery chair is supported with beechwood legs. It creates a fresh and amiable atmosphere.</t>
        </is>
      </c>
      <c r="F652" t="inlineStr">
        <is>
          <t xml:space="preserve">Dimensions: Width 100 cm, Depth 77 cm, Height 89 cm
Product Type: Flower Accent Chair
Product Code: EL6022
Material: Natural Solid Wood Kiln Dried, Fabric.
Carving: Full handmade carving
Polishing: Full handmade polishing, polishing options are available.
Upholstery: Full handmade upholstered in calico, Fabric Options are available (in customize product section).
Color: Blush
Delivery Time: 7 – 10 Days
None: Fabric Color
</t>
        </is>
      </c>
      <c r="G652" t="inlineStr">
        <is>
          <t>In-Stock</t>
        </is>
      </c>
      <c r="H652" t="inlineStr">
        <is>
          <t>2 in stock</t>
        </is>
      </c>
      <c r="I652">
        <f>IMAGE("https://englanderline.com/wp-content/uploads/2019/07/Flower-Upholstered-Accent-Armchair-A-600x600.jpg")</f>
        <v/>
      </c>
    </row>
    <row r="653">
      <c r="A653" s="1" t="n">
        <v>651</v>
      </c>
      <c r="B653" t="inlineStr">
        <is>
          <t xml:space="preserve">
Boho Upholstered Round Tufted Pouf</t>
        </is>
      </c>
      <c r="C653" t="inlineStr">
        <is>
          <t>£465.00 - £685.00</t>
        </is>
      </c>
      <c r="D653" t="inlineStr">
        <is>
          <t>Contemporary Living Room Chairs, cream leather pouffe, footstools and pouffes, living room pouf, Luxury Bedroom Furniture UK, round pouffe uk</t>
        </is>
      </c>
      <c r="E653" t="inlineStr">
        <is>
          <t>What is more relaxing than stretching your foot on a plush pouf and enjoy the relaxing feeling after a long day? Boho pouf is a fully upholstered tufted round footrest. It is designed to bring to your room a touch of elegance and inviting relaxation.</t>
        </is>
      </c>
      <c r="F653" t="inlineStr">
        <is>
          <t xml:space="preserve">Dimensions: Width 50 cm, Depth 50 cm, Height 40 cm
Product Type: Boho Pouf
Product Code: EL7121
Material: Natural Solid Wood Kiln Dried, Fabric.
Carving: Full handmade carving
Polishing: Full handmade polishing, polishing options are available.
Upholstery: Full handmade upholstered in calico as displayed, Fabric Options are available (in customize product section).
Delivery Time: 12-14 Weeks
None: Color
</t>
        </is>
      </c>
      <c r="G653" t="inlineStr">
        <is>
          <t>In-Stock</t>
        </is>
      </c>
      <c r="H653" t="inlineStr">
        <is>
          <t>In stock</t>
        </is>
      </c>
      <c r="I653">
        <f>IMAGE("https://englanderline.com/wp-content/uploads/2021/03/Boho-Round-Buttoned-Navy-Pouf-With-Brass-Base-A-600x600.jpg")</f>
        <v/>
      </c>
    </row>
    <row r="654">
      <c r="A654" s="1" t="n">
        <v>652</v>
      </c>
      <c r="B654" t="inlineStr">
        <is>
          <t xml:space="preserve">
Sylvan Black Wood and Marble Console Table</t>
        </is>
      </c>
      <c r="C654" t="inlineStr">
        <is>
          <t>£1,120.00</t>
        </is>
      </c>
      <c r="D654" t="inlineStr">
        <is>
          <t>black contemporary console table, contemporary console table uk, marble console table uk, wooden console table</t>
        </is>
      </c>
      <c r="E654" t="inlineStr">
        <is>
          <t>Sylvan is a distinctive fusion of wood and marble. The rectangular black wooden and marble top has a smooth surface. Such details add a touch of value to your interior space and give it a sophisticated look.</t>
        </is>
      </c>
      <c r="F654" t="inlineStr">
        <is>
          <t xml:space="preserve">Dimensions: Width 140 cm, Depth 45 cm, Height 91 cm
Product Type: Sylvan Console Table
Product Code: EL7106
Material: Natural Solid Wood Kiln Dried, Natural Veneer Inlay, Natural Marble.
Carving: Full handmade carving
Polishing: Full handmade polishing, polishing options are available.
Delivery Time: 12-14 Weeks
None: Color
</t>
        </is>
      </c>
      <c r="G654" t="inlineStr">
        <is>
          <t>In-Stock</t>
        </is>
      </c>
      <c r="H654" t="inlineStr">
        <is>
          <t>In stock</t>
        </is>
      </c>
      <c r="I654">
        <f>IMAGE("https://englanderline.com/wp-content/uploads/2021/02/Sylvan-Black-Wood-and-Marble-Console-Table-A-600x600.jpg")</f>
        <v/>
      </c>
    </row>
    <row r="655">
      <c r="A655" s="1" t="n">
        <v>653</v>
      </c>
      <c r="B655" t="inlineStr">
        <is>
          <t xml:space="preserve">
Alicia Upholstered Curved Tub Accent Chair</t>
        </is>
      </c>
      <c r="C655" t="inlineStr">
        <is>
          <t>£990.00</t>
        </is>
      </c>
      <c r="D655" t="inlineStr">
        <is>
          <t>Contemporary Living Room Chairs, grey occasional chair, luxury living room furniture, occasional chair uk, small occasional chair</t>
        </is>
      </c>
      <c r="E655" t="inlineStr">
        <is>
          <t>Alicia chair is an ideal choice for any modern interior space, as it goes well with almost any décor because of its neutral and elegant design.</t>
        </is>
      </c>
      <c r="F655" t="inlineStr">
        <is>
          <t xml:space="preserve">Dimensions: Width 72 cm, Depth 75 cm, Height 90 cm
Product Type: Alicia Accent Chair
Product Code: EL6038
Material: Natural Solid Wood Kiln Dried, Fabric.
Carving: Full handmade carving
Polishing: Full handmade polishing, polishing options are available.
Upholstery: Full handmade upholstered in calico, Fabric Options are available (in customize product section).
Color: Gray
Delivery Time: 12-14 Weeks
</t>
        </is>
      </c>
      <c r="G655" t="inlineStr">
        <is>
          <t>In-Stock</t>
        </is>
      </c>
      <c r="H655" t="inlineStr">
        <is>
          <t>MADE TO ORDER</t>
        </is>
      </c>
      <c r="I655">
        <f>IMAGE("https://englanderline.com/wp-content/uploads/2019/07/Alicia-Upholstered-Curved-Tub-Accent-Chair-A-600x600.jpg")</f>
        <v/>
      </c>
    </row>
    <row r="656">
      <c r="A656" s="1" t="n">
        <v>654</v>
      </c>
      <c r="B656" t="inlineStr">
        <is>
          <t xml:space="preserve">
Avril Upholstered Sofa with Curved Back</t>
        </is>
      </c>
      <c r="C656" t="inlineStr">
        <is>
          <t>£2,260.00</t>
        </is>
      </c>
      <c r="D656" t="inlineStr">
        <is>
          <t>contemporary sofa, luxury fabric sofas, luxury living room furniture, modern sofas uk, upholstered sofas, velvet sofa</t>
        </is>
      </c>
      <c r="E656" t="inlineStr">
        <is>
          <t>Avril Luxury Sofa UK Sofa is exquisitely hand-sculpted by expert craftsmen to add a sense of elegant beauty to your living space. With its curvaceous and unique design, this sofa is the ultimate accent piece for any décor. The piece is padded with super soft cushions and smooth upholstery, bringing modern and decadent aesthetic across the piece.</t>
        </is>
      </c>
      <c r="F656" t="inlineStr">
        <is>
          <t xml:space="preserve">Dimensions: Width 220 cm, Depth 84 cm, Height 92 cm
Product Type: Avril Sofa
Product Code: EL6047
Material: Natural Solid Wood Kiln Dried, Fabric.
Carving: Full handmade carving
Polishing: Full handmade polishing, polishing options are available.
Upholstery: Full handmade upholstered in calico, Fabric Options are available (in customize product section).
Size: 3 Seater
Color: Gold
Delivery Time: 12-14 Weeks
</t>
        </is>
      </c>
      <c r="G656" t="inlineStr">
        <is>
          <t>In-Stock</t>
        </is>
      </c>
      <c r="H656" t="inlineStr">
        <is>
          <t>MADE TO ORDER</t>
        </is>
      </c>
      <c r="I656">
        <f>IMAGE("https://englanderline.com/wp-content/uploads/2019/07/Avril-Upholstered-Sofa-with-Curved-Back-A-600x600.jpg")</f>
        <v/>
      </c>
    </row>
    <row r="657">
      <c r="A657" s="1" t="n">
        <v>655</v>
      </c>
      <c r="B657" t="inlineStr">
        <is>
          <t xml:space="preserve">
Verona Brown Console Table</t>
        </is>
      </c>
      <c r="C657" t="inlineStr">
        <is>
          <t>£955.00 - £1,440.00</t>
        </is>
      </c>
      <c r="D657" t="inlineStr">
        <is>
          <t>brown console table, Cream Console Table, Curved Console Table, Oak Console Table, wooden console table</t>
        </is>
      </c>
      <c r="E657" t="inlineStr">
        <is>
          <t>Bring a touch of luxury to your living room with our Verona Console Table. This modern console table features a walnut veneer inlay and is constructed from solid hardwood, making it a sturdy yet stylish addition to any home.</t>
        </is>
      </c>
      <c r="F657" t="inlineStr">
        <is>
          <t xml:space="preserve">Dimensions: 0.3 × 1.6 × 0.9 cm
Dimensions: Width 150 cm, Depth 40 cm, Height 80 cm
Product Type: Verona Brown Console Table
Product Code: EL7356
Material: Natural Solid Wood Kiln Dried, Natural Veneer Inlay.
Carving: Full handmade carving
Polishing: Full handmade polishing, polishing options are available.
None: Color
None: Delivery Time
</t>
        </is>
      </c>
      <c r="G657" t="inlineStr">
        <is>
          <t>In-Stock</t>
        </is>
      </c>
      <c r="H657" t="inlineStr">
        <is>
          <t>2 in stock</t>
        </is>
      </c>
      <c r="I657">
        <f>IMAGE("https://englanderline.com/wp-content/uploads/2022/01/Verona-Console-Table-Front-600x600.jpg")</f>
        <v/>
      </c>
    </row>
    <row r="658">
      <c r="A658" s="1" t="n">
        <v>656</v>
      </c>
      <c r="B658" t="inlineStr">
        <is>
          <t xml:space="preserve">
Nisha Upholstered Striped Low Back 2 Seater Sofa</t>
        </is>
      </c>
      <c r="C658" t="inlineStr">
        <is>
          <t>£2,130.00</t>
        </is>
      </c>
      <c r="D658" t="inlineStr">
        <is>
          <t>2 seater sofa, contemporary sofa, luxury fabric sofas, luxury living room furniture, luxury sofas, upholstered sofas, velvet sofa</t>
        </is>
      </c>
      <c r="E658" t="inlineStr">
        <is>
          <t>Nisha Sofa takes your interior to the next level of luxurious lounging with this piece. Thanks to its curvaceous lines and unparalleled quality foam cushion, this sofa will look glamorous and comfortable as it looks.</t>
        </is>
      </c>
      <c r="F658" t="inlineStr">
        <is>
          <t xml:space="preserve">Dimensions: Width 200 cm, Depth 82 cm, Height 90 cm
Product Type: Nisha Sofa
Product Code: EL6033
Material: Natural Solid Wood Kiln Dried, Fabric.
Carving: Full handmade carving
Polishing: Full handmade polishing, polishing options are available.
Upholstery: Full handmade upholstered in calico, Fabric Options are available (in customize product section).
Size: 2 Seater
Color: Black
Delivery Time: 7 – 10 Days
None: Fabric Color
</t>
        </is>
      </c>
      <c r="G658" t="inlineStr">
        <is>
          <t>In-Stock</t>
        </is>
      </c>
      <c r="H658" t="inlineStr">
        <is>
          <t>1 in stock (can be backordered)</t>
        </is>
      </c>
      <c r="I658">
        <f>IMAGE("https://englanderline.com/wp-content/uploads/2019/07/Nisha-Upholstered-Striped-Low-Back-2-Seater-Sofa-A-600x600.jpg")</f>
        <v/>
      </c>
    </row>
    <row r="659">
      <c r="A659" s="1" t="n">
        <v>657</v>
      </c>
      <c r="B659" t="inlineStr">
        <is>
          <t xml:space="preserve">
Elise Upholstered Studded Grey Fabric Bar Stool</t>
        </is>
      </c>
      <c r="C659" t="inlineStr">
        <is>
          <t>£715.00</t>
        </is>
      </c>
      <c r="D659" t="inlineStr">
        <is>
          <t>contemporary chairs uk, footstool uk, grey footstool, luxury bar stools uk, luxury kitchen stools, luxury living room furniture, upholstered bar stool</t>
        </is>
      </c>
      <c r="E659" t="inlineStr">
        <is>
          <t>Elise bar stool is a magnificent piece that adds aesthetic value and function to your home bar, kitchen, or dining room. It is made of a rich studded grey fabric; with appealing nailhead trim. The stool’s seat is well-padded, and its back is curved to provide you with great comfort. This piece is further supported by sturdy black legs to which a circular stretcher is crafted, for extra feet support. The stool has brass inlay on the legs and stretcher for a subtle touch of value.</t>
        </is>
      </c>
      <c r="F659" t="inlineStr">
        <is>
          <t xml:space="preserve">Dimensions: Width 45 cm, Depth 55 cm, Height 105 cm
Product Type: Elise Bar Stool
Product Code: EL7202
Material: Natural Solid Wood Kiln Dried, Fabric, Metal.
Carving: Full handmade carving
Polishing: Full handmade polishing, polishing options are available.
Upholstery: Full handmade upholstered in calico, Fabric Options are available (in customize product section).
Color: Brown
Delivery Time: 7 – 10 Days
</t>
        </is>
      </c>
      <c r="G659" t="inlineStr">
        <is>
          <t>In-Stock</t>
        </is>
      </c>
      <c r="H659" t="inlineStr">
        <is>
          <t>2 in stock</t>
        </is>
      </c>
      <c r="I659">
        <f>IMAGE("https://englanderline.com/wp-content/uploads/2020/10/Elise-Upholstered-Studded-Grey-Fabric-Bar-Stool-A-600x600.jpg")</f>
        <v/>
      </c>
    </row>
    <row r="660">
      <c r="A660" s="1" t="n">
        <v>658</v>
      </c>
      <c r="B660" t="inlineStr">
        <is>
          <t xml:space="preserve">
Sahco Grey Wood with 2 Drawers Shelf Bedside Table</t>
        </is>
      </c>
      <c r="C660" t="inlineStr">
        <is>
          <t>£885.00</t>
        </is>
      </c>
      <c r="D660" t="inlineStr">
        <is>
          <t>2 Drawer Bedside Table, Bedside Table With Shelf, Contemporary Bedroom Furniture, Curved Bedside Table, Grey Bedside Table UK, Luxury Bedroom Furniture UK, Unusual Bedside Tables UK, Wooden Bedside Table</t>
        </is>
      </c>
      <c r="E660" t="inlineStr">
        <is>
          <t>The Sahco Table is a grey wood bedside table. This piece of furniture is one of the most practical pieces of furniture in your home!</t>
        </is>
      </c>
      <c r="F660" t="inlineStr">
        <is>
          <t xml:space="preserve">Dimensions: Width 72 cm, Depth 51 cm, Height 66 cm
Product Type: Sahco Bedside Table
Product Code: EL7173
Material: Natural Solid Wood Kiln Dried, Natural Veneer Inlay.
Carving: Full handmade carving
Polishing: Full handmade polishing, polishing options are available.
Color: Gray
Delivery Time: 7 – 10 Days
</t>
        </is>
      </c>
      <c r="G660" t="inlineStr">
        <is>
          <t>In-Stock</t>
        </is>
      </c>
      <c r="H660" t="inlineStr">
        <is>
          <t>2 in stock</t>
        </is>
      </c>
      <c r="I660">
        <f>IMAGE("https://englanderline.com/wp-content/uploads/2020/07/Sahco-Grey-Wood-with-2-Drawers-Shelf-Bedside-Table-A-600x600.jpg")</f>
        <v/>
      </c>
    </row>
    <row r="661">
      <c r="A661" s="1" t="n">
        <v>659</v>
      </c>
      <c r="B661" t="inlineStr">
        <is>
          <t xml:space="preserve">
Matheo Round Black Coffee Table with Gold Legs</t>
        </is>
      </c>
      <c r="C661" t="inlineStr">
        <is>
          <t>£910.00</t>
        </is>
      </c>
      <c r="D661" t="inlineStr">
        <is>
          <t>Black Coffee Table, black furniture living room, contemporary coffee table, Gold Stainless Steel Legs, luxury living room furniture, round wooden coffee table</t>
        </is>
      </c>
      <c r="E661" t="inlineStr">
        <is>
          <t xml:space="preserve">This Matheo </t>
        </is>
      </c>
      <c r="F661" t="inlineStr">
        <is>
          <t xml:space="preserve">Dimensions: Width 90 cm, Depth 90 cm, Height 45 cm
Product Type: Matheo Coffee Table
Product Code: EL2013
Material: Natural Solid Wood Kiln Dried, Natural Veneer Inlay.
Carving: Full handmade carving
Polishing: Full handmade polishing, polishing options are available.
Color: Black
Delivery Time: 12-14 Weeks
</t>
        </is>
      </c>
      <c r="G661" t="inlineStr">
        <is>
          <t>In-Stock</t>
        </is>
      </c>
      <c r="H661" t="inlineStr">
        <is>
          <t>MADE TO ORDER</t>
        </is>
      </c>
      <c r="I661">
        <f>IMAGE("https://englanderline.com/wp-content/uploads/2017/11/Matheo-Round-Black-Coffee-Table-with-Gold-Legs-600x600.jpg")</f>
        <v/>
      </c>
    </row>
    <row r="662">
      <c r="A662" s="1" t="n">
        <v>660</v>
      </c>
      <c r="B662" t="inlineStr">
        <is>
          <t xml:space="preserve">
Peacock Upholstered Slope Arm Dining Chair</t>
        </is>
      </c>
      <c r="C662" t="inlineStr">
        <is>
          <t>£850.00</t>
        </is>
      </c>
      <c r="D662" t="inlineStr">
        <is>
          <t>contemporary dining table, elegant dining chair, fabric dining chair, luxury dining room furniture, luxury dining room sets, upholstered dining chair</t>
        </is>
      </c>
      <c r="E662" t="inlineStr">
        <is>
          <t>Add a high-end and handsome aesthetic with this Peacock dining chair. This dining chair provides a refined choice for those who are willing to stylish their interior space.</t>
        </is>
      </c>
      <c r="F662" t="inlineStr">
        <is>
          <t xml:space="preserve">Dimensions: Width 65 cm, Depth 68 cm, Height 90 cm
Product Type: Peacock Dining Chair
Product Code: EL7052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62" t="inlineStr">
        <is>
          <t>In-Stock</t>
        </is>
      </c>
      <c r="H662" t="inlineStr">
        <is>
          <t>MADE TO ORDER</t>
        </is>
      </c>
      <c r="I662">
        <f>IMAGE("https://englanderline.com/wp-content/uploads/2019/07/Peacock-Upholstered-Slope-Arm-Dining-Chair-A-600x600.jpg")</f>
        <v/>
      </c>
    </row>
    <row r="663">
      <c r="A663" s="1" t="n">
        <v>661</v>
      </c>
      <c r="B663" t="inlineStr">
        <is>
          <t xml:space="preserve">
Sheila Upholstered High Backed Armchair</t>
        </is>
      </c>
      <c r="C663" t="inlineStr">
        <is>
          <t>£1,195.00</t>
        </is>
      </c>
      <c r="D663" t="inlineStr">
        <is>
          <t>Comfortable Armchairs, Contemporary Armchair uk, Contemporary Living Room Chairs, High Back Upholstered Armchair, Modern Armchairs uk, Off white Armchair</t>
        </is>
      </c>
      <c r="E663" t="inlineStr">
        <is>
          <t>Elegant in appearance, Shiela chair is a sumptuous example of upholstery with its premium-quality foam filling that takes you the next level of comfort. Being sculpted from massive beechwood for both legs and frame guarantees to have the desired longevity.</t>
        </is>
      </c>
      <c r="F663" t="inlineStr">
        <is>
          <t xml:space="preserve">Dimensions: Width 80 cm, Depth 68 cm, Height 91 cm
Product Type: Sheila Armchair
Product Code: EL0154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12-14 Weeks
</t>
        </is>
      </c>
      <c r="G663" t="inlineStr">
        <is>
          <t>In-Stock</t>
        </is>
      </c>
      <c r="H663" t="inlineStr">
        <is>
          <t>MADE TO ORDER</t>
        </is>
      </c>
      <c r="I663">
        <f>IMAGE("https://englanderline.com/wp-content/uploads/2018/05/Sheila-Upholstered-High-Backed-Armchair-A-600x600.jpg")</f>
        <v/>
      </c>
    </row>
    <row r="664">
      <c r="A664" s="1" t="n">
        <v>662</v>
      </c>
      <c r="B664" t="inlineStr">
        <is>
          <t xml:space="preserve">
Mara Upholstered Beige Bar Stool</t>
        </is>
      </c>
      <c r="C664" t="inlineStr">
        <is>
          <t>£675.00</t>
        </is>
      </c>
      <c r="D664" t="inlineStr">
        <is>
          <t>beige bar stool, contemporary chairs uk, footstool uk, luxury bar stools uk, luxury kitchen stools, luxury living room furniture, upholstered bar stool</t>
        </is>
      </c>
      <c r="E664" t="inlineStr">
        <is>
          <t>Mara bar stool has an aesthetic cutout, curved back to embrace your back in comfort. This tufted, buttoned, and upholstered piece ensures your comfort and gives your home bar or kitchen a touch of finesse with its smooth fabric. This piece is further supported by sturdy black legs to which a circular stretcher is crafted, for extra feet support. The stool has brass inlay on its legs and stretcher for a subtle touch of value.</t>
        </is>
      </c>
      <c r="F664" t="inlineStr">
        <is>
          <t xml:space="preserve">Dimensions: Width 55 cm, Depth 57 cm, Height 116 cm
Product Type: Mara Bar Stool
Product Code: EL7201
Material: Natural Solid Wood Kiln Dried, Fabric, Metal.
Carving: Full handmade carving
Polishing: Full handmade polishing, polishing options are available.
Upholstery: Full handmade upholstered in calico, Fabric Options are available (in customize product section).
Color: Beige
Delivery Time: 7 – 10 Days
</t>
        </is>
      </c>
      <c r="G664" t="inlineStr">
        <is>
          <t>In-Stock</t>
        </is>
      </c>
      <c r="H664" t="inlineStr">
        <is>
          <t>1 in stock</t>
        </is>
      </c>
      <c r="I664">
        <f>IMAGE("https://englanderline.com/wp-content/uploads/2020/10/Mara-Upholstered-Beige-Bar-Stool-A-600x600.jpg")</f>
        <v/>
      </c>
    </row>
    <row r="665">
      <c r="A665" s="1" t="n">
        <v>663</v>
      </c>
      <c r="B665" t="inlineStr">
        <is>
          <t xml:space="preserve">
Milo Upholstered Bar Stool with Arms and Curved Back</t>
        </is>
      </c>
      <c r="C665" t="inlineStr">
        <is>
          <t>£715.00</t>
        </is>
      </c>
      <c r="D665" t="inlineStr">
        <is>
          <t>contemporary chairs uk, footstool uk, luxury bar stools uk, luxury kitchen stools, luxury living room furniture, upholstered bar stool, white bar stool, white living room furniture</t>
        </is>
      </c>
      <c r="E665" t="inlineStr"/>
      <c r="F665" t="inlineStr">
        <is>
          <t xml:space="preserve">Dimensions: Width 49 cm, Depth 50 cm, Height 115 cm
Product Type: Milo bar chair
Product Code: EL1109
Material: Natural Solid Wood Kiln Dried, Fabric.
Carving: Full hand carving
Polishing: Full handmade polishing, polishing options are available.
Upholstery: Full handmade upholstered in calico as displayed, Fabric Options are available (in customize product section).
Color: Black
Delivery Time: 7 – 10 Days
</t>
        </is>
      </c>
      <c r="G665" t="inlineStr">
        <is>
          <t>In-Stock</t>
        </is>
      </c>
      <c r="H665" t="inlineStr">
        <is>
          <t>1 in stock</t>
        </is>
      </c>
      <c r="I665">
        <f>IMAGE("https://englanderline.com/wp-content/uploads/2017/11/Milo-Upholstered-Bar-Stool-with-Arms-and-Curved-Back-A-600x600.jpg")</f>
        <v/>
      </c>
    </row>
    <row r="666">
      <c r="A666" s="1" t="n">
        <v>664</v>
      </c>
      <c r="B666" t="inlineStr">
        <is>
          <t xml:space="preserve">
Julij Square Upholstered Bar Stool with Backrest</t>
        </is>
      </c>
      <c r="C666" t="inlineStr">
        <is>
          <t>£510.00</t>
        </is>
      </c>
      <c r="D666" t="inlineStr">
        <is>
          <t>beige bar stool, contemporary chairs uk, Contemporary Living Room Chairs, footstool uk, luxury bar stools uk, luxury kitchen stools, luxury living room furniture, upholstered bar stool</t>
        </is>
      </c>
      <c r="E666" t="inlineStr">
        <is>
          <t>Julij Square Upholstered Bar Stool With Backrest</t>
        </is>
      </c>
      <c r="F666" t="inlineStr">
        <is>
          <t xml:space="preserve">Dimensions: Width: 50cm, Depth: 50cm, Height: 120cm, Seat Height: 96cm, Seat Depth: 45cm
Product Type: Einar Bar Chair
Product Code: EL1110
Material: Natural solid wood Kill dried &amp; Fabric.
Carving: Full hand carving
Polishing: Full handmade polishing, polishing options are available.
Upholstery: Full handmade upholstered in calico as displayed, Fabric Options are available (in customize product section).
Color: Black
Delivery Time: 8-10 Days
</t>
        </is>
      </c>
      <c r="G666" t="inlineStr">
        <is>
          <t>In-Stock</t>
        </is>
      </c>
      <c r="H666" t="inlineStr">
        <is>
          <t>3 in stock</t>
        </is>
      </c>
      <c r="I666">
        <f>IMAGE("https://englanderline.com/wp-content/uploads/2017/11/Julij-Square-Upholstered-Bar-Stool-With-Backrest-A-600x600.jpg")</f>
        <v/>
      </c>
    </row>
    <row r="667">
      <c r="A667" s="1" t="n">
        <v>665</v>
      </c>
      <c r="B667" t="inlineStr">
        <is>
          <t xml:space="preserve">
Oska Upholstered Winged Dining Chair</t>
        </is>
      </c>
      <c r="C667" t="inlineStr">
        <is>
          <t>£430.00</t>
        </is>
      </c>
      <c r="D667" t="inlineStr">
        <is>
          <t>contemporary chairs uk, fabric dining chair, luxury dining room furniture, luxury dining room sets, upholstered dining chair, wing dining chair</t>
        </is>
      </c>
      <c r="E667" t="inlineStr">
        <is>
          <t>Channel a striking combination of modern fabric and wood with Oska dining chair. Being simple and sleek in design, this piece will not only be guaranteed to deliver practicality, but also the longevity that you are looking for.</t>
        </is>
      </c>
      <c r="F667" t="inlineStr">
        <is>
          <t xml:space="preserve">Dimensions: Width 50 cm, Depth 55 cm, Height 85 cm
Product Type: Oska Dining Chair
Product Code: EL6054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67" t="inlineStr">
        <is>
          <t>In-Stock</t>
        </is>
      </c>
      <c r="H667" t="inlineStr">
        <is>
          <t>MADE TO ORDER</t>
        </is>
      </c>
      <c r="I667">
        <f>IMAGE("https://englanderline.com/wp-content/uploads/2019/07/Oska-Upholstered-Winged-Dining-Chair-A-600x600.jpg")</f>
        <v/>
      </c>
    </row>
    <row r="668">
      <c r="A668" s="1" t="n">
        <v>666</v>
      </c>
      <c r="B668" t="inlineStr">
        <is>
          <t xml:space="preserve">
Akai Upholstered Tufted Dining Chair</t>
        </is>
      </c>
      <c r="C668" t="inlineStr">
        <is>
          <t>£900.00</t>
        </is>
      </c>
      <c r="D668" t="inlineStr">
        <is>
          <t>elegant dining chair, luxury dining room furniture, luxury dining room sets, tufted dining chair, upholstered dining chair, wing dining chair</t>
        </is>
      </c>
      <c r="E668" t="inlineStr">
        <is>
          <t xml:space="preserve">Willing to take you dining area into an elegant direction, Akai is the perfect choice to do so, achieving the perfect seating scheme around your </t>
        </is>
      </c>
      <c r="F668" t="inlineStr">
        <is>
          <t xml:space="preserve">Dimensions: Width 70 cm, Depth 75 cm, Height 90 cm
Product Type: Akai Dining Chair
Product Code: EL6041
Material: Natural Solid Wood Kiln Dried, Fabric, Brass.
Carving: Full handmade carving
Polishing: Full handmade polishing, polishing options are available.
Upholstery: Full handmade upholstered in calico, Fabric Options are available (in customize product section).
Delivery Time: 12-14 Weeks
None: Color
</t>
        </is>
      </c>
      <c r="G668" t="inlineStr">
        <is>
          <t>In-Stock</t>
        </is>
      </c>
      <c r="H668" t="inlineStr">
        <is>
          <t>MADE TO ORDER</t>
        </is>
      </c>
      <c r="I668">
        <f>IMAGE("https://englanderline.com/wp-content/uploads/2019/07/Akai-Grey-Upholstered-Tufted-Dining-Chair-A-600x600.jpg")</f>
        <v/>
      </c>
    </row>
    <row r="669">
      <c r="A669" s="1" t="n">
        <v>667</v>
      </c>
      <c r="B669" t="inlineStr">
        <is>
          <t xml:space="preserve">
Fonda Upholstered Striped Occasional Chair</t>
        </is>
      </c>
      <c r="C669" t="inlineStr">
        <is>
          <t>£1,365.00</t>
        </is>
      </c>
      <c r="D669" t="inlineStr">
        <is>
          <t>contemporary chairs uk, Contemporary Living Room Chairs, luxury living room furniture, occasional chair uk, small occasional chair, upholstered chair</t>
        </is>
      </c>
      <c r="E669" t="inlineStr">
        <is>
          <t>Fonda chair is a unique and luxurious piece that is complement to any contemporary décor. The fully upholstered chair sits on a sturdy foundation to give your back the right support.</t>
        </is>
      </c>
      <c r="F669" t="inlineStr">
        <is>
          <t xml:space="preserve">Dimensions: Width 68 cm, Depth 77 cm, Height 85 cm
Product Type: Fonda Occasional Chair
Product Code: EL2827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669" t="inlineStr">
        <is>
          <t>In-Stock</t>
        </is>
      </c>
      <c r="H669" t="inlineStr">
        <is>
          <t>MADE TO ORDER</t>
        </is>
      </c>
      <c r="I669">
        <f>IMAGE("https://englanderline.com/wp-content/uploads/2019/07/Fonda-Upholstered-Striped-Occasional-Chair-A-600x600.jpg")</f>
        <v/>
      </c>
    </row>
    <row r="670">
      <c r="A670" s="1" t="n">
        <v>668</v>
      </c>
      <c r="B670" t="inlineStr">
        <is>
          <t xml:space="preserve">
Lorna Upholstered Wing Dining Chair</t>
        </is>
      </c>
      <c r="C670" t="inlineStr">
        <is>
          <t>£440.00</t>
        </is>
      </c>
      <c r="D670" t="inlineStr">
        <is>
          <t>contemporary chairs uk, fabric dining chair, luxury dining room furniture, luxury dining room sets, upholstered dining chair, wing dining chair</t>
        </is>
      </c>
      <c r="E670" t="inlineStr">
        <is>
          <t xml:space="preserve">If you are willing to mix both of simplicity and functionality into one piece, Lorna </t>
        </is>
      </c>
      <c r="F670" t="inlineStr">
        <is>
          <t xml:space="preserve">Dimensions: Width 50 cm, Depth 55 cm, Height 85 cm
Product Type: Lorna Dining Chair
Product Code: EL6133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70" t="inlineStr">
        <is>
          <t>In-Stock</t>
        </is>
      </c>
      <c r="H670" t="inlineStr">
        <is>
          <t>MADE TO ORDER</t>
        </is>
      </c>
      <c r="I670">
        <f>IMAGE("https://englanderline.com/wp-content/uploads/2019/07/Lorna-Upholstered-Wing-Dining-Chair-A-600x600.jpg")</f>
        <v/>
      </c>
    </row>
    <row r="671">
      <c r="A671" s="1" t="n">
        <v>669</v>
      </c>
      <c r="B671" t="inlineStr">
        <is>
          <t xml:space="preserve">
Einar Round Upholstered Bar Chair</t>
        </is>
      </c>
      <c r="C671" t="inlineStr">
        <is>
          <t>£610.00</t>
        </is>
      </c>
      <c r="D671" t="inlineStr">
        <is>
          <t>contemporary chairs uk, Contemporary Living Room Chairs, footstool uk, luxury bar stools uk, luxury kitchen stools, upholstered bar stool, white bar stool, white living room furniture</t>
        </is>
      </c>
      <c r="E671" t="inlineStr">
        <is>
          <t>Englander Line’s White Table and Chairs collection of bold Einar Bar Chairs are inspired by the exquisite contemporary bar style furniture.</t>
        </is>
      </c>
      <c r="F671" t="inlineStr">
        <is>
          <t xml:space="preserve">Dimensions: Width: 50cm, Depth: 50cm, Height: 120cm, Seat Height: 96cm, Seat Depth: 45cm
Product Type: Einar Bar Chair
Product Code: EL1110-1
Material: Natural solid wood Kiln dried, Stainless Steel.
Carving: Full hand carving
Polishing: Full handmade polishing, polishing options are available.
Upholstery: Full handmade upholstered in calico as displayed, Fabric Options are available (in customize product section).
Color: Black
Delivery Time: 12-14 Weeks
</t>
        </is>
      </c>
      <c r="G671" t="inlineStr">
        <is>
          <t>In-Stock</t>
        </is>
      </c>
      <c r="H671" t="inlineStr">
        <is>
          <t>In stock</t>
        </is>
      </c>
      <c r="I671">
        <f>IMAGE("https://englanderline.com/wp-content/uploads/2019/08/Einar-Round-Upholstered-Bar-Chair-A-600x600.jpg")</f>
        <v/>
      </c>
    </row>
    <row r="672">
      <c r="A672" s="1" t="n">
        <v>670</v>
      </c>
      <c r="B672" t="inlineStr">
        <is>
          <t xml:space="preserve">
Caren Upholstered Stripped Round Pouf</t>
        </is>
      </c>
      <c r="C672" t="inlineStr">
        <is>
          <t>£645.00</t>
        </is>
      </c>
      <c r="D672" t="inlineStr">
        <is>
          <t>blue pouf, contemporary chairs uk, Contemporary Living Room Chairs, living room pouf, Luxury Bedroom Furniture UK, luxury living room furniture, round pouffe uk</t>
        </is>
      </c>
      <c r="E672" t="inlineStr">
        <is>
          <t>The Caren Pouf is perfect for adding a modern touch to any contemporary home. With its clean, minimalist lines and proportions, it’s perfect on its own or paired with a sofa or upholstered chair.</t>
        </is>
      </c>
      <c r="F672" t="inlineStr">
        <is>
          <t xml:space="preserve">Dimensions: Width 42 cm, Depth 42 cm, Height 45 cm
Product Type: Caren Pouf
Product Code: EL7084
Material: Natural Solid Wood Kiln Dried, Fabric.
Carving: Full handmade carving
Polishing: Full handmade polishing, polishing options are available.
Upholstery: Full handmade upholstered in calico, Fabric Options are available (in customize product section).
Color: Blue
Delivery Time: 12-14 Weeks
</t>
        </is>
      </c>
      <c r="G672" t="inlineStr">
        <is>
          <t>In-Stock</t>
        </is>
      </c>
      <c r="H672" t="inlineStr">
        <is>
          <t>MADE TO ORDER</t>
        </is>
      </c>
      <c r="I672">
        <f>IMAGE("https://englanderline.com/wp-content/uploads/2020/07/Caren-Upholstered-Stripped-Round-Pouf-A-600x600.jpg")</f>
        <v/>
      </c>
    </row>
    <row r="673">
      <c r="A673" s="1" t="n">
        <v>671</v>
      </c>
      <c r="B673" t="inlineStr">
        <is>
          <t xml:space="preserve">
Celia Upholstered Bench with Arms</t>
        </is>
      </c>
      <c r="C673" t="inlineStr">
        <is>
          <t>£1,395.00</t>
        </is>
      </c>
      <c r="D673" t="inlineStr">
        <is>
          <t>bedroom bench uk, Contemporary Bedroom Furniture, contemporary ottoman bench, Luxury Bedroom Furniture UK, upholstered arm bench</t>
        </is>
      </c>
      <c r="E673" t="inlineStr">
        <is>
          <t>Customize your interior with this iconic Celia Seat Bench. This piece is Superbly upholstered and padded with quality foam cushions to offer both comfort and style. Having four tapered brass legs and a frame sculpted from a tough massive beechwood makes this piece elegant and stylish for many coming years.</t>
        </is>
      </c>
      <c r="F673" t="inlineStr">
        <is>
          <t xml:space="preserve">Dimensions: Width 150 cm, Depth 50 cm, Height 60 cm
Product Type: Celia Bench
Product Code: EL6029
Material: Natural Solid Wood Kiln Dried, Fabric, Brass.
Carving: Full handmade carving
Polishing: Full handmade polishing, polishing options are available.
Upholstery: Full handmade upholstered in calico, Fabric Options are available (in customize product section).
Color: Black
Delivery Time: 12-14 Weeks
</t>
        </is>
      </c>
      <c r="G673" t="inlineStr">
        <is>
          <t>In-Stock</t>
        </is>
      </c>
      <c r="H673" t="inlineStr">
        <is>
          <t>MADE TO ORDER</t>
        </is>
      </c>
      <c r="I673">
        <f>IMAGE("https://englanderline.com/wp-content/uploads/2021/08/Celia-Upholstered-Bench-with-Arms-G-600x600.jpg")</f>
        <v/>
      </c>
    </row>
    <row r="674">
      <c r="A674" s="1" t="n">
        <v>672</v>
      </c>
      <c r="B674" t="inlineStr">
        <is>
          <t xml:space="preserve">
Cosmo Round Dark Brown Coffee Table with Gold Legs</t>
        </is>
      </c>
      <c r="C674" t="inlineStr">
        <is>
          <t>£785.00</t>
        </is>
      </c>
      <c r="D674" t="inlineStr">
        <is>
          <t>dark brown coffee table, Gold Coffee Table, luxury living room furniture, round wooden coffee table, Wooden Coffee Table</t>
        </is>
      </c>
      <c r="E674" t="inlineStr">
        <is>
          <t>Incredibly chic, modern, and sleek, Cosmo coffee table is uniquely designed to look perfect in your living space, particularly adjacent to living room compartments.</t>
        </is>
      </c>
      <c r="F674" t="inlineStr">
        <is>
          <t xml:space="preserve">Dimensions: Width 90 cm, Depth 90 cm, Height 45 cm
Product Type: Cosmo Coffee Table
Product Code: EL6049
Material: Natural Solid Wood Kiln Dried, Natural Veneer Inlay.
Carving: Full handmade carving
Polishing: Full handmade polishing, polishing options are available.
Color: Brown
Delivery Time: 12-14 Weeks
</t>
        </is>
      </c>
      <c r="G674" t="inlineStr">
        <is>
          <t>In-Stock</t>
        </is>
      </c>
      <c r="H674" t="inlineStr">
        <is>
          <t>MADE TO ORDER</t>
        </is>
      </c>
      <c r="I674">
        <f>IMAGE("https://englanderline.com/wp-content/uploads/2019/07/Cosmo-Round-Dark-Brown-Coffee-Table-with-Gold-Legs-A-600x600.jpg")</f>
        <v/>
      </c>
    </row>
    <row r="675">
      <c r="A675" s="1" t="n">
        <v>673</v>
      </c>
      <c r="B675" t="inlineStr">
        <is>
          <t xml:space="preserve">
Zeus Upholstered High Back Dining Room Chair</t>
        </is>
      </c>
      <c r="C675" t="inlineStr">
        <is>
          <t>£535.00</t>
        </is>
      </c>
      <c r="D675" t="inlineStr">
        <is>
          <t>contemporary chairs uk, elegant dining chair, fabric dining chair, high back dining chair, luxury dining room furniture, upholstered dining chair</t>
        </is>
      </c>
      <c r="E675" t="inlineStr">
        <is>
          <t>Zeus dining chair is a fusion of elegance and comfort: it is designed and crafted to suit almost all tastes. The back of the seat is curved and cut out to guarantee comfortable seating.</t>
        </is>
      </c>
      <c r="F675" t="inlineStr">
        <is>
          <t xml:space="preserve">Dimensions: Width 60 cm, Depth 65 cm, Height 90 cm
Product Type: Zeus Dining Chair
Product Code: EL7055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75" t="inlineStr">
        <is>
          <t>In-Stock</t>
        </is>
      </c>
      <c r="H675" t="inlineStr">
        <is>
          <t>MADE TO ORDER</t>
        </is>
      </c>
      <c r="I675">
        <f>IMAGE("https://englanderline.com/wp-content/uploads/2019/07/Zeus-Upholstered-High-Back-Dining-Room-Chair-A-600x600.jpg")</f>
        <v/>
      </c>
    </row>
    <row r="676">
      <c r="A676" s="1" t="n">
        <v>674</v>
      </c>
      <c r="B676" t="inlineStr">
        <is>
          <t xml:space="preserve">
Finess Upholstered Wood and Stainless Steel Bar Stool</t>
        </is>
      </c>
      <c r="C676" t="inlineStr">
        <is>
          <t>£695.00</t>
        </is>
      </c>
      <c r="D676" t="inlineStr">
        <is>
          <t>contemporary chairs uk, footstool uk, luxury bar stools uk, luxury kitchen stools, luxury living room furniture, off white bar stool, upholstered bar stool</t>
        </is>
      </c>
      <c r="E676" t="inlineStr">
        <is>
          <t>Add a sense of indulgence to your living space with Finess bar chair. Sit comfortably tall atop this beautiful Fitness bar chair. This piece is further finished in beautiful dark brown and extra brass details for sumptuous aesthetic. In addition to being simple and sleek, Fitness bar chair is a great choice for your home bar and other entertaining spaces. Its quality foam cushion – made up for different densities- offers a splendid foundation and then a maximum comfort.</t>
        </is>
      </c>
      <c r="F676" t="inlineStr">
        <is>
          <t xml:space="preserve">Dimensions: Width 68 cm, Depth 72 cm, Height 97 cm
Product Type: Finess Bar Stool
Product Code: EL6035
Material: Natural Solid Wood Kiln Dried, Fabric, Stainless Steel.
Carving: Full handmade carving
Polishing: Full handmade polishing, polishing options are available.
Upholstery: Full handmade upholstered in calico as displayed, Fabric Options are available (in customize product section).
Color: Black
Delivery Time: 7 – 10 Days
</t>
        </is>
      </c>
      <c r="G676" t="inlineStr">
        <is>
          <t>In-Stock</t>
        </is>
      </c>
      <c r="H676" t="inlineStr">
        <is>
          <t>6 in stock</t>
        </is>
      </c>
      <c r="I676">
        <f>IMAGE("https://englanderline.com/wp-content/uploads/2019/07/Finess-Upholstered-Wood-and-Stainless-Steel-Bar-Stool-A-600x600.jpg")</f>
        <v/>
      </c>
    </row>
    <row r="677">
      <c r="A677" s="1" t="n">
        <v>675</v>
      </c>
      <c r="B677" t="inlineStr">
        <is>
          <t xml:space="preserve">
Nelson Upholstered Bench with Arms</t>
        </is>
      </c>
      <c r="C677" t="inlineStr">
        <is>
          <t>£780.00</t>
        </is>
      </c>
      <c r="D677" t="inlineStr">
        <is>
          <t>Contemporary Bedroom Furniture, contemporary ottoman bench, end of bed bench, Luxury Bedroom Furniture UK, upholstered arm bench, wooden bench</t>
        </is>
      </c>
      <c r="E677" t="inlineStr">
        <is>
          <t>Supplement your interior space with the plush and well-padded Nelson bench. It is fully upholstered to provide you with comfortable seating, and it is supported with strong black sabre legs, to guarantee you an exquisite look and great comfort.</t>
        </is>
      </c>
      <c r="F677" t="inlineStr">
        <is>
          <t xml:space="preserve">Product Type: Nelson Bench
Product Code: EL7165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77" t="inlineStr">
        <is>
          <t>In-Stock</t>
        </is>
      </c>
      <c r="H677" t="inlineStr">
        <is>
          <t>MADE TO ORDER</t>
        </is>
      </c>
      <c r="I677">
        <f>IMAGE("https://englanderline.com/wp-content/uploads/2020/07/Nelson-Upholstered-Bench-with-Arms-A-600x600.jpg")</f>
        <v/>
      </c>
    </row>
    <row r="678">
      <c r="A678" s="1" t="n">
        <v>676</v>
      </c>
      <c r="B678" t="inlineStr">
        <is>
          <t xml:space="preserve">
Melody Upholstered Wingback Dining Chair</t>
        </is>
      </c>
      <c r="C678" t="inlineStr">
        <is>
          <t>£720.00</t>
        </is>
      </c>
      <c r="D678" t="inlineStr">
        <is>
          <t>contemporary chairs uk, elegant dining chair, fabric dining chair, luxury dining room furniture, luxury dining room sets, upholstered dining chair, wing dining chair</t>
        </is>
      </c>
      <c r="E678" t="inlineStr">
        <is>
          <t>A perfect choice that is suitable for those who prefer royal life style. With its refined wingback design and fully padded chair, this piece promises to seat your family and guests in a perfect seating pattern.</t>
        </is>
      </c>
      <c r="F678" t="inlineStr">
        <is>
          <t xml:space="preserve">Dimensions: Width 68 cm, Depth 54 cm, Height 83 cm
Product Type: Melody Dining Chair
Product Code: EL1211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78" t="inlineStr">
        <is>
          <t>In-Stock</t>
        </is>
      </c>
      <c r="H678" t="inlineStr">
        <is>
          <t>MADE TO ORDER</t>
        </is>
      </c>
      <c r="I678">
        <f>IMAGE("https://englanderline.com/wp-content/uploads/2018/10/Melody-Upholstered-Wingback-Dining-Chair-A-600x600.jpg")</f>
        <v/>
      </c>
    </row>
    <row r="679">
      <c r="A679" s="1" t="n">
        <v>677</v>
      </c>
      <c r="B679" t="inlineStr">
        <is>
          <t xml:space="preserve">
Nadine Upholstered with Curve Sofa</t>
        </is>
      </c>
      <c r="C679" t="inlineStr">
        <is>
          <t>£1,780.00</t>
        </is>
      </c>
      <c r="D679" t="inlineStr">
        <is>
          <t>contemporary sofa, cream sofa, luxury fabric sofas, luxury living room furniture, modern sofas uk, sofa, upholstered sofas, velvet sofa</t>
        </is>
      </c>
      <c r="E679" t="inlineStr">
        <is>
          <t>Being stylish and modern, Naida sofa’s curved-shaped guarantees to add a sense of elegance and comfort where you could sink into it. This luxurious curved- shape is padded with premium foam cushions and smooth upholstery, creating a modern and decadent look across your interior space.</t>
        </is>
      </c>
      <c r="F679" t="inlineStr">
        <is>
          <t xml:space="preserve">Dimensions: Width 180 cm, Depth 95 cm, Height 80 cm
Product Type: Nadine Sofa
Product Code: EL6036
Material: Natural Solid Wood Kiln Dried, Fabric.
Carving: Full handmade carving
Polishing: Full handmade polishing, polishing options are available.
Upholstery: Full handmade upholstered in calico, Fabric Options are available (in customize product section).
Size: 2 Seater
Color: Blush
Delivery Time: 12-14 Weeks
</t>
        </is>
      </c>
      <c r="G679" t="inlineStr">
        <is>
          <t>In-Stock</t>
        </is>
      </c>
      <c r="H679" t="inlineStr">
        <is>
          <t>MADE TO ORDER</t>
        </is>
      </c>
      <c r="I679">
        <f>IMAGE("https://englanderline.com/wp-content/uploads/2019/07/Nadine-Upholstered-with-Curve-Sofa-A-600x600.jpg")</f>
        <v/>
      </c>
    </row>
    <row r="680">
      <c r="A680" s="1" t="n">
        <v>678</v>
      </c>
      <c r="B680" t="inlineStr">
        <is>
          <t xml:space="preserve">
Alina Upholstered Striped Sofa</t>
        </is>
      </c>
      <c r="C680" t="inlineStr">
        <is>
          <t>£2,145.00</t>
        </is>
      </c>
      <c r="D680" t="inlineStr">
        <is>
          <t>3 seater sofa, contemporary sofa, luxury living room furniture, modern sofas uk, royal purple velvet sofa, upholstered sofas, velvet sofa</t>
        </is>
      </c>
      <c r="E680" t="inlineStr">
        <is>
          <t>Elevate your interior space with Alina sofa. With its smooth lines, elegant backrest and low arms, this piece is guaranteed to bring beauty, comfort and calming ambience to your space. Alina sofa is divinely proportioned for enjoyable activities when reading or relaxing after a long day.</t>
        </is>
      </c>
      <c r="F680" t="inlineStr">
        <is>
          <t xml:space="preserve">Dimensions: Width 190 cm, Depth 82 cm, Height 90 cm
Product Type: Alina Sofa
Product Code: EL6032
Material: Natural Solid Wood Kiln Dried, Fabric.
Carving: Full handmade carving
Polishing: Full handmade polishing, polishing options are available.
Upholstery: Full handmade upholstered in calico, Fabric Options are available (in customize product section).
Size: 3 Seater
Color: Brown
Delivery Time: 12-14 Weeks
</t>
        </is>
      </c>
      <c r="G680" t="inlineStr">
        <is>
          <t>In-Stock</t>
        </is>
      </c>
      <c r="H680" t="inlineStr">
        <is>
          <t>MADE TO ORDER</t>
        </is>
      </c>
      <c r="I680">
        <f>IMAGE("https://englanderline.com/wp-content/uploads/2019/07/Alina-Upholstered-Striped-Sofa-A-600x600.jpg")</f>
        <v/>
      </c>
    </row>
    <row r="681">
      <c r="A681" s="1" t="n">
        <v>679</v>
      </c>
      <c r="B681" t="inlineStr">
        <is>
          <t xml:space="preserve">
Naida Upholstered with Slope Arm Sofa</t>
        </is>
      </c>
      <c r="C681" t="inlineStr">
        <is>
          <t>£1,975.00</t>
        </is>
      </c>
      <c r="D681" t="inlineStr">
        <is>
          <t>blue velvet sofa, contemporary sofa, Loveseats, luxury fabric sofas, luxury living room furniture, luxury sofas, modern sofas uk, upholstered sofas</t>
        </is>
      </c>
      <c r="E681" t="inlineStr">
        <is>
          <t>Finely hand-sculpted, finished and perfectly upholstered, Naida Sofa is designed to take your space to the next level of luxurious lounging and maximum comfort. With this stunningly unique design, this piece is ergonomically crafted from a massive beechwood to suit many décors across your interior space.</t>
        </is>
      </c>
      <c r="F681" t="inlineStr">
        <is>
          <t xml:space="preserve">Dimensions: Width 190 cm, Depth 75 cm, Height 85 cm
Product Type: Naida Sofa
Product Code: EL6034
Material: Natural Solid Wood Kiln Dried, Fabric.
Carving: Full handmade carving
Polishing: Full handmade polishing, polishing options are available.
Upholstery: Full handmade upholstered in calico, Fabric Options are available (in customize product section).
Size: 2 Seater
Color: Black
Delivery Time: 12-14 Weeks
</t>
        </is>
      </c>
      <c r="G681" t="inlineStr">
        <is>
          <t>In-Stock</t>
        </is>
      </c>
      <c r="H681" t="inlineStr">
        <is>
          <t>MADE TO ORDER</t>
        </is>
      </c>
      <c r="I681">
        <f>IMAGE("https://englanderline.com/wp-content/uploads/2021/07/Naida-Upholstered-with-Slope-Arm-Sofa-A-600x600.jpg")</f>
        <v/>
      </c>
    </row>
    <row r="682">
      <c r="A682" s="1" t="n">
        <v>680</v>
      </c>
      <c r="B682" t="inlineStr">
        <is>
          <t xml:space="preserve">
Libby Upholstered Carver Dining Chair</t>
        </is>
      </c>
      <c r="C682" t="inlineStr">
        <is>
          <t>£430.00</t>
        </is>
      </c>
      <c r="D682" t="inlineStr">
        <is>
          <t>contemporary chairs uk, elegant dining chair, fabric dining chair, luxury dining room furniture, luxury dining room sets, upholstered dining chair</t>
        </is>
      </c>
      <c r="E682" t="inlineStr">
        <is>
          <t xml:space="preserve">Mix a striking combination of modern fabric and wood with Libby dining </t>
        </is>
      </c>
      <c r="F682" t="inlineStr">
        <is>
          <t xml:space="preserve">Dimensions: Width 55 cm, Depth 52 cm, Height 85 cm
Product Type: Libby Dining Chair
Product Code: EL6132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682" t="inlineStr">
        <is>
          <t>In-Stock</t>
        </is>
      </c>
      <c r="H682" t="inlineStr">
        <is>
          <t>MADE TO ORDER</t>
        </is>
      </c>
      <c r="I682">
        <f>IMAGE("https://englanderline.com/wp-content/uploads/2019/07/Libby-Upholstered-Carver-Dining-Chair-A-600x600.jpg")</f>
        <v/>
      </c>
    </row>
    <row r="683">
      <c r="A683" s="1" t="n">
        <v>681</v>
      </c>
      <c r="B683" t="inlineStr">
        <is>
          <t xml:space="preserve">
Charu Upholstered Bench with Curved Legs</t>
        </is>
      </c>
      <c r="C683" t="inlineStr">
        <is>
          <t>£1,720.00</t>
        </is>
      </c>
      <c r="D683" t="inlineStr">
        <is>
          <t>bedroom bench uk, Contemporary Bedroom Furniture, contemporary ottoman bench, end of bed bench, Luxury Bedroom Furniture UK</t>
        </is>
      </c>
      <c r="E683" t="inlineStr">
        <is>
          <t>Willing to evoke your interior with a refined and modern look, Charu Seat Bench will be an ideal choice the luxurious design it offers. Thanks to its stunningly unique look, this piece would be great for different environment, ranging from lounges, dressing rooms or bedrooms as well as the quality foam cushion, which offers a splendid base and then a maximum comfort.</t>
        </is>
      </c>
      <c r="F683" t="inlineStr">
        <is>
          <t xml:space="preserve">Dimensions: Width 160 cm, Depth 45 cm, Height 50 cm
Product Type: Charu Sofa
Product Code: EL6028
Material: Natural Solid Wood Kiln Dried, Fabric.
Carving: Full handmade carving
Polishing: Full handmade polishing, polishing options are available.
Upholstery: Full handmade upholstered in calico, Fabric Options are available (in customize product section).
Color: Black
Delivery Time: 12-14 Weeks
</t>
        </is>
      </c>
      <c r="G683" t="inlineStr">
        <is>
          <t>In-Stock</t>
        </is>
      </c>
      <c r="H683" t="inlineStr">
        <is>
          <t>MADE TO ORDER</t>
        </is>
      </c>
      <c r="I683">
        <f>IMAGE("https://englanderline.com/wp-content/uploads/2019/07/Charu-Upholstered-Bench-with-Curved-Legs-Side-G-600x600.jpg")</f>
        <v/>
      </c>
    </row>
    <row r="684">
      <c r="A684" s="1" t="n">
        <v>682</v>
      </c>
      <c r="B684" t="inlineStr">
        <is>
          <t xml:space="preserve">
Enzo Upholstered End of Bed Bench</t>
        </is>
      </c>
      <c r="C684" t="inlineStr">
        <is>
          <t>£780.00</t>
        </is>
      </c>
      <c r="D684" t="inlineStr">
        <is>
          <t>bedroom bench uk, Contemporary Bedroom Furniture, contemporary ottoman bench, footstools and pouffes, large ottoman, Luxury Bedroom Furniture UK, Luxury Chairs</t>
        </is>
      </c>
      <c r="E684" t="inlineStr">
        <is>
          <t>This Enzo bench acts as a perfect bed-end furniture in a ‘practical’ and ‘functional’ design. The high quality solid hardwood frame is flattered with robustly built straight legs and it is beautifully hand finished in a dark glossy chocolate brown hue.</t>
        </is>
      </c>
      <c r="F684" t="inlineStr">
        <is>
          <t xml:space="preserve">Dimensions: Width 47 cm, Depth 161 cm, Height 51 cm
Product Type: Enzo bench
Product Code: EL1405
Material: Natural Solid Wood Kill Dried &amp; Fabric.
Carving: Full handmade carving
Polishing: Full handmade polishing, polishing options are available.
Upholstery: Full handmade upholstered in calico as displayed, Fabric Options are available (in customize product section).
Color: Brown
Delivery Time: 12-14 Weeks
</t>
        </is>
      </c>
      <c r="G684" t="inlineStr">
        <is>
          <t>In-Stock</t>
        </is>
      </c>
      <c r="H684" t="inlineStr">
        <is>
          <t>MADE TO ORDER</t>
        </is>
      </c>
      <c r="I684">
        <f>IMAGE("https://englanderline.com/wp-content/uploads/2017/11/Enzo-Upholstered-End-Of-Bed-Bench-A-600x600.jpg")</f>
        <v/>
      </c>
    </row>
    <row r="685">
      <c r="A685" s="1" t="n">
        <v>683</v>
      </c>
      <c r="B685" t="inlineStr">
        <is>
          <t xml:space="preserve">
Emil Upholstered Bar Stool with Back</t>
        </is>
      </c>
      <c r="C685" t="inlineStr">
        <is>
          <t>£695.00</t>
        </is>
      </c>
      <c r="D685" t="inlineStr">
        <is>
          <t>contemporary chairs uk, Contemporary Living Room Chairs, footstool uk, luxury bar stools uk, luxury kitchen stools, upholstered bar stool, white bar stool, white living room furniture</t>
        </is>
      </c>
      <c r="E685" t="inlineStr"/>
      <c r="F685" t="inlineStr">
        <is>
          <t xml:space="preserve">Dimensions: Width 50 cm, Depth 50 cm, Height 130 cm
Product Type: Emil Bar Chair
Product Code: EL1111
Material: Natural Solid Wood Kiln Dried, Fabric.
Carving: Full hand carving
Polishing: Full handmade polishing, polishing options are available.
Upholstery: Full handmade upholstered in calico as displayed, Fabric Options are available (in customize product section).
Color: Black
Delivery Time: 7 – 10 Days
</t>
        </is>
      </c>
      <c r="G685" t="inlineStr">
        <is>
          <t>In-Stock</t>
        </is>
      </c>
      <c r="H685" t="inlineStr">
        <is>
          <t>1 in stock</t>
        </is>
      </c>
      <c r="I685">
        <f>IMAGE("https://englanderline.com/wp-content/uploads/2017/11/Emil-Upholstered-Bar-Stool-with-Back-A-600x600.jpg")</f>
        <v/>
      </c>
    </row>
    <row r="686">
      <c r="A686" s="1" t="n">
        <v>684</v>
      </c>
      <c r="B686" t="inlineStr">
        <is>
          <t xml:space="preserve">
Kathy Upholstered Winged Tufted Accent Chair</t>
        </is>
      </c>
      <c r="C686" t="inlineStr">
        <is>
          <t>£1,060.00</t>
        </is>
      </c>
      <c r="D686" t="inlineStr">
        <is>
          <t>Contemporary Living Room Chairs, luxury living room furniture, occasional chair uk, small occasional chair, upholstered chair, wingback chair uk</t>
        </is>
      </c>
      <c r="E686" t="inlineStr">
        <is>
          <t>Its quality super soft sponge comes in a choice of timeless upholstery options either 100 % natural cotton or blended linen and cotton. This piece comes in a choice of sophisticated colorways which our customers can choose from to suit any décor. Please note that our upholstery fabrics are tested to be flame retardant.</t>
        </is>
      </c>
      <c r="F686" t="inlineStr">
        <is>
          <t xml:space="preserve">Dimensions: Width 65 cm, Depth 72 cm, Height 88 cm
Product Type: Kathy Accent Chair
Product Code: EL6021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686" t="inlineStr">
        <is>
          <t>In-Stock</t>
        </is>
      </c>
      <c r="H686" t="inlineStr">
        <is>
          <t>MADE TO ORDER</t>
        </is>
      </c>
      <c r="I686">
        <f>IMAGE("https://englanderline.com/wp-content/uploads/2019/07/Kathy-Upholstered-Winged-Tufted-Accent-Chair-A-600x600.jpg")</f>
        <v/>
      </c>
    </row>
    <row r="687">
      <c r="A687" s="1" t="n">
        <v>685</v>
      </c>
      <c r="B687" t="inlineStr">
        <is>
          <t xml:space="preserve">
Loren Upholstered Round Pouf with Black Base</t>
        </is>
      </c>
      <c r="C687" t="inlineStr">
        <is>
          <t>£190.00</t>
        </is>
      </c>
      <c r="D687" t="inlineStr">
        <is>
          <t>Contemporary Bedroom Furniture, contemporary chairs uk, footstools and pouffes, living room pouf, luxury living room furniture, round pouffe uk</t>
        </is>
      </c>
      <c r="E687" t="inlineStr">
        <is>
          <t>This amazing piece has an inviting design and texture to guarantee you great comfort as a footrest. The fully upholstered Loren pouf is round, and has an appealing linen feel, aided with the subtle beige colour. It sits on a contrasting black round base, or everlasting freshness to your interior space.</t>
        </is>
      </c>
      <c r="F687" t="inlineStr">
        <is>
          <t xml:space="preserve">Dimensions: Width 45 cm, Depth 45 cm, Height 50 cm
Product Type: Loren Pouf
Product Code: EL7168
Material: Natural Solid Wood Kiln Dried, Fabric.
Carving: Full handmade carving
Polishing: Full handmade polishing, polishing options are available.
Upholstery: Full handmade upholstered in calico, Fabric Options are available (in customize product section).
Color: Beige
Delivery Time: 7 – 10 Days
</t>
        </is>
      </c>
      <c r="G687" t="inlineStr">
        <is>
          <t>In-Stock</t>
        </is>
      </c>
      <c r="H687" t="inlineStr">
        <is>
          <t>2 in stock</t>
        </is>
      </c>
      <c r="I687">
        <f>IMAGE("https://englanderline.com/wp-content/uploads/2020/07/Loren-Upholstered-Round-Pouf-with-Black-Base-A-600x600.jpg")</f>
        <v/>
      </c>
    </row>
    <row r="688">
      <c r="A688" s="1" t="n">
        <v>686</v>
      </c>
      <c r="B688" t="inlineStr">
        <is>
          <t xml:space="preserve">
Atlantis Mahogany Brown Bedside Table with Brass Inlay</t>
        </is>
      </c>
      <c r="C688" t="inlineStr">
        <is>
          <t>£1,555.00</t>
        </is>
      </c>
      <c r="D688" t="inlineStr">
        <is>
          <t>Brown Bedside Table, Contemporary Bedroom Furniture, Luxury Bedroom Furniture UK, Mahogany Bedside Table, Unusual Bedside Tables UK, Wooden Bedside Table</t>
        </is>
      </c>
      <c r="E688" t="inlineStr">
        <is>
          <t>Atlantis bedside table is an aesthetically designed piece, for those who are looking to add a sophisticated look at home.</t>
        </is>
      </c>
      <c r="F688" t="inlineStr">
        <is>
          <t xml:space="preserve">Dimensions: Width 68 cm, Depth 55 cm, Height 59 cm
Product Type: Atlantis Bedside Table
Product Code: EL7100
Material: Natural Solid Wood Kiln Dried, Natural Veneer Inlay, Brass Inlay.
Carving: Full handmade carving
Polishing: Full handmade polishing, polishing options are available.
Color: Brass
Delivery Time: 7 – 10 Days
Minimum Order Quantity: 2
</t>
        </is>
      </c>
      <c r="G688" t="inlineStr">
        <is>
          <t>In-Stock</t>
        </is>
      </c>
      <c r="H688" t="inlineStr">
        <is>
          <t>2 in stock</t>
        </is>
      </c>
      <c r="I688">
        <f>IMAGE("https://englanderline.com/wp-content/uploads/2020/07/Atlantis-Mahogany-Brown-Bedside-Table-with-Brass-Inlay-A-600x600.jpg")</f>
        <v/>
      </c>
    </row>
    <row r="689">
      <c r="A689" s="1" t="n">
        <v>687</v>
      </c>
      <c r="B689" t="inlineStr">
        <is>
          <t xml:space="preserve">
Dundee Dressing Table</t>
        </is>
      </c>
      <c r="C689" t="inlineStr">
        <is>
          <t>£0.00</t>
        </is>
      </c>
      <c r="D689" t="inlineStr">
        <is>
          <t>contemporary coffee table, luxury living room furniture, modern marble coffee table, Wooden Coffee Table</t>
        </is>
      </c>
      <c r="E689" t="inlineStr">
        <is>
          <t>The Dundee Dressing Table has classic styling and the versatility to fit in with traditional or contemporary decor. The seven drawers provide plenty of space for all your cosmetics, jewelry or grooming supplies. Its clean lines and soft curves create a timeless appeal that will complement bedroom in your home.</t>
        </is>
      </c>
      <c r="F689" t="inlineStr">
        <is>
          <t xml:space="preserve">Dimensions: Width 120 cm, Depth 45 cm, Height 123 cm
Product Type: Dundee Dressing Table
Product Code: EL0003-DsT
Material: Natural Solid Wood Kiln Dried, Natural Veneer Inlay.
Carving: Full handmade carving
Polishing: Full handmade polishing, polishing options are available.
Color: Beige
Delivery Time: 12-14 Weeks
</t>
        </is>
      </c>
      <c r="G689" t="inlineStr">
        <is>
          <t>In-Stock</t>
        </is>
      </c>
      <c r="H689" t="inlineStr">
        <is>
          <t>MADE TO ORDER</t>
        </is>
      </c>
      <c r="I689">
        <f>IMAGE("https://englanderline.com/wp-content/uploads/2022/11/Dundee-Dressing-Tables-A-600x600.jpg")</f>
        <v/>
      </c>
    </row>
    <row r="690">
      <c r="A690" s="1" t="n">
        <v>688</v>
      </c>
      <c r="B690" t="inlineStr">
        <is>
          <t xml:space="preserve">
Harrow Dressing Table</t>
        </is>
      </c>
      <c r="C690" t="inlineStr">
        <is>
          <t>£0.00</t>
        </is>
      </c>
      <c r="D690" t="inlineStr">
        <is>
          <t>contemporary coffee table, luxury living room furniture, modern marble coffee table, Wooden Coffee Table</t>
        </is>
      </c>
      <c r="E690" t="inlineStr">
        <is>
          <t>The Harrow dressing table is a beautifully crafted piece of oak veneer inlay that will complement your bedroom. With six spacious drawers, it offers plenty of storage space, giving you the space you need to get ready each morning.</t>
        </is>
      </c>
      <c r="F690" t="inlineStr">
        <is>
          <t xml:space="preserve">Dimensions: Width 125 cm, Depth 50 cm, Height 123 cm
Product Type: Harrow Dressing Table
Product Code: EL0002-DsT
Material: Natural Solid Wood Kiln Dried, Natural Veneer Inlay.
Carving: Full handmade carving
Polishing: Full handmade polishing, polishing options are available.
Color: Beige
Delivery Time: 12-14 Weeks
</t>
        </is>
      </c>
      <c r="G690" t="inlineStr">
        <is>
          <t>In-Stock</t>
        </is>
      </c>
      <c r="H690" t="inlineStr">
        <is>
          <t>MADE TO ORDER</t>
        </is>
      </c>
      <c r="I690">
        <f>IMAGE("https://englanderline.com/wp-content/uploads/2022/11/Harrow-Dressing-Tables-A-600x600.jpg")</f>
        <v/>
      </c>
    </row>
    <row r="691">
      <c r="A691" s="1" t="n">
        <v>689</v>
      </c>
      <c r="B691" t="inlineStr">
        <is>
          <t xml:space="preserve">
Slough Dressing Table</t>
        </is>
      </c>
      <c r="C691" t="inlineStr">
        <is>
          <t>£0.00</t>
        </is>
      </c>
      <c r="D691" t="inlineStr">
        <is>
          <t>contemporary coffee table, luxury living room furniture, modern marble coffee table, Wooden Coffee Table</t>
        </is>
      </c>
      <c r="E691" t="inlineStr">
        <is>
          <t>This Slough dressing table featuring an oak veneer inlay, hand carved wooden dressing table, oval shape mirror and a drawer for storage. You’ll love the smooth finish and sleek look of this dressing table.</t>
        </is>
      </c>
      <c r="F691" t="inlineStr">
        <is>
          <t xml:space="preserve">Dimensions: Width 110 cm, Depth 45 cm, Height 145 cm
Product Type: Slough Dressing Table
Product Code: EL0001-DsT
Material: Natural Solid Wood Kiln Dried, Natural Veneer Inlay.
Carving: Full handmade carving
Polishing: Full handmade polishing, polishing options are available.
Color: Beige
Delivery Time: 12-14 Weeks
</t>
        </is>
      </c>
      <c r="G691" t="inlineStr">
        <is>
          <t>In-Stock</t>
        </is>
      </c>
      <c r="H691" t="inlineStr">
        <is>
          <t>MADE TO ORDER</t>
        </is>
      </c>
      <c r="I691">
        <f>IMAGE("https://englanderline.com/wp-content/uploads/2022/11/Slough-Dressing-Tables-A-600x600.jpg")</f>
        <v/>
      </c>
    </row>
    <row r="692">
      <c r="A692" s="1" t="n">
        <v>690</v>
      </c>
      <c r="B692" t="inlineStr">
        <is>
          <t>Metalic Cushion</t>
        </is>
      </c>
      <c r="C692" t="inlineStr">
        <is>
          <t>£65.00</t>
        </is>
      </c>
      <c r="D692" t="inlineStr"/>
      <c r="E692" t="inlineStr">
        <is>
          <t>The silver silk cushions give a Metalic look to our soft accessories. Our Metalic cushions are rare as well as most beautiful creations that go with all home décor.</t>
        </is>
      </c>
      <c r="F692" t="inlineStr">
        <is>
          <t xml:space="preserve">Size: 40 x 40cm
</t>
        </is>
      </c>
      <c r="G692" t="inlineStr">
        <is>
          <t>In-Stock</t>
        </is>
      </c>
      <c r="H692" t="inlineStr">
        <is>
          <t>In stock</t>
        </is>
      </c>
      <c r="I692">
        <f>IMAGE("https://englanderline.com/wp-content/uploads/2020/02/metalic-cushion-600x450.png")</f>
        <v/>
      </c>
    </row>
    <row r="693">
      <c r="A693" s="1" t="n">
        <v>691</v>
      </c>
      <c r="B693" t="inlineStr">
        <is>
          <t xml:space="preserve">
Rochelle Bedside Table</t>
        </is>
      </c>
      <c r="C693" t="inlineStr">
        <is>
          <t>£610.00 - £840.00</t>
        </is>
      </c>
      <c r="D693" t="inlineStr">
        <is>
          <t>Bedside Table With Drawer, Beige Bedside Table, Contemporary Bedroom Furniture, Luxury Bedroom Furniture UK, Unusual Bedside Tables UK, Wooden Bedside Table</t>
        </is>
      </c>
      <c r="E693" t="inlineStr">
        <is>
          <t>Rochelle Bedside Table is a luxury, rustic bedside table with one drawer. The front has a gorgeous mahogany veneer inlay that gives its a warm and natural look.</t>
        </is>
      </c>
      <c r="F693" t="inlineStr">
        <is>
          <t xml:space="preserve">Dimensions: N/A
Product Type: Rochelle Bedside Table
Product Code: EL7340
Material: Natural Solid Wood Kiln Dried, Natural Veneer Inlay.
Carving: Full handmade carving
Polishing: Full handmade polishing, polishing options are available.
Delivery Time: 7 – 10 Days
Minimum Order Quantity: 2
None: Color
</t>
        </is>
      </c>
      <c r="G693" t="inlineStr">
        <is>
          <t>In-Stock</t>
        </is>
      </c>
      <c r="H693" t="inlineStr">
        <is>
          <t>2 in stock</t>
        </is>
      </c>
      <c r="I693">
        <f>IMAGE("https://englanderline.com/wp-content/uploads/2022/06/Rochelle-Bedside-Table-E-600x600.jpg")</f>
        <v/>
      </c>
    </row>
    <row r="694">
      <c r="A694" s="1" t="n">
        <v>692</v>
      </c>
      <c r="B694" t="inlineStr">
        <is>
          <t xml:space="preserve">
Mirage Bedside Table</t>
        </is>
      </c>
      <c r="C694" t="inlineStr">
        <is>
          <t>£1,240.00 - £1,835.00</t>
        </is>
      </c>
      <c r="D694" t="inlineStr">
        <is>
          <t>Bedside Table With Drawer, Beige Bedside Table, Contemporary Bedroom Furniture, Luxury Bedroom Furniture UK, Unusual Bedside Tables UK, Wooden Bedside Table</t>
        </is>
      </c>
      <c r="E694" t="inlineStr">
        <is>
          <t>A modern and minimalist design, Mirage bedside table features a stunning bedside lamp that also blends perfectly with your space. Solid wood top features a gorgeous oak veneer inlay, finished in brass. Beautiful three-drawer design with sleek handles, perfect for adding storage to bedrooms and drawing rooms.</t>
        </is>
      </c>
      <c r="F694" t="inlineStr">
        <is>
          <t xml:space="preserve">Dimensions: Width 60 cm, Depth 42 cm, Height 67 cm
Product Type: Mirage Bedside Table
Product Code: EL7334
Material: Natural Solid Wood Kiln Dried, Natural Veneer Inlay, Brass Inlay.
Carving: Full handmade carving
Polishing: Full handmade polishing, polishing options are available.
Delivery Time: 7 – 10 Days
Minimum Order Quantity: 2
None: Color
</t>
        </is>
      </c>
      <c r="G694" t="inlineStr">
        <is>
          <t>In-Stock</t>
        </is>
      </c>
      <c r="H694" t="inlineStr">
        <is>
          <t>2 in stock</t>
        </is>
      </c>
      <c r="I694">
        <f>IMAGE("https://englanderline.com/wp-content/uploads/2022/06/Mirage-Bedside-Table-A-600x600.jpg")</f>
        <v/>
      </c>
    </row>
    <row r="695">
      <c r="A695" s="1" t="n">
        <v>693</v>
      </c>
      <c r="B695" t="inlineStr">
        <is>
          <t xml:space="preserve">
Nathan Oval Dark Brown Sideboard with Brass Inlay</t>
        </is>
      </c>
      <c r="C695" t="inlineStr">
        <is>
          <t>£3,865.00 - £4,655.00</t>
        </is>
      </c>
      <c r="D695" t="inlineStr">
        <is>
          <t>Brass Handles Cabinet, dining room sideboard, Marble Cabinet, Wood Cabinet, wooden sideboard</t>
        </is>
      </c>
      <c r="E695" t="inlineStr">
        <is>
          <t>The Nathan Sideboard is an oval-shaped sideboard. that is destined to be your new favourite piece of furniture.</t>
        </is>
      </c>
      <c r="F695" t="inlineStr">
        <is>
          <t xml:space="preserve">Product Type: Nathan Oval Dark Brown Sideboard With Brass Inlay
Product Code: EL7321
Material: Natural Solid Wood Kiln Dried, Natural Veneer Inlay.
Carving: Full handmade carving
Polishing: Full handmade polishing, polishing options are available.
Delivery Time: 7 – 10 Days
None: Color
None: Size
</t>
        </is>
      </c>
      <c r="G695" t="inlineStr">
        <is>
          <t>In-Stock</t>
        </is>
      </c>
      <c r="H695" t="inlineStr">
        <is>
          <t>1 in stock</t>
        </is>
      </c>
      <c r="I695">
        <f>IMAGE("https://englanderline.com/wp-content/uploads/2021/03/Nathan-Oval-Dark-Brown-Sideboard-with-Brass-Inlay-A-600x600.jpg")</f>
        <v/>
      </c>
    </row>
    <row r="696">
      <c r="A696" s="1" t="n">
        <v>694</v>
      </c>
      <c r="B696" t="inlineStr">
        <is>
          <t xml:space="preserve">
Laura Off White Three Doors Sideboard</t>
        </is>
      </c>
      <c r="C696" t="inlineStr">
        <is>
          <t>£0.00</t>
        </is>
      </c>
      <c r="D696" t="inlineStr">
        <is>
          <t>Brass Handles Cabinet, Marble Cabinet, Wood Cabinet</t>
        </is>
      </c>
      <c r="E696" t="inlineStr">
        <is>
          <t>Elegant and functional with a versatile design, the Laura Off White Three Doors Sideboard is made to be a stylish accent in your dining room or living room. A gorgeous marble top and cream painted base create a stylish look.</t>
        </is>
      </c>
      <c r="F696" t="inlineStr">
        <is>
          <t xml:space="preserve">Dimensions: Width 75 cm, Depth 37.5 cm, Height 75 cm
Product Type: Laura Off White Three Doors Sideboard
Product Code: EL7357
Material: Natural Solid Wood Kiln Dried, Natural Veneer Inlay.
Carving: Full handmade carving
Polishing: Full handmade polishing, polishing options are available.
Color: Off White
Delivery Time: 12-14 Weeks
</t>
        </is>
      </c>
      <c r="G696" t="inlineStr">
        <is>
          <t>In-Stock</t>
        </is>
      </c>
      <c r="H696" t="inlineStr">
        <is>
          <t>MADE TO ORDER</t>
        </is>
      </c>
      <c r="I696">
        <f>IMAGE("https://englanderline.com/wp-content/uploads/2022/01/Laura-Sideboard-600x600.jpg")</f>
        <v/>
      </c>
    </row>
    <row r="697">
      <c r="A697" s="1" t="n">
        <v>695</v>
      </c>
      <c r="B697" t="inlineStr">
        <is>
          <t xml:space="preserve">
Vedori Upholstered 5-Seaters Quartz White Corner Sofa</t>
        </is>
      </c>
      <c r="C697" t="inlineStr">
        <is>
          <t>£4,290.00</t>
        </is>
      </c>
      <c r="D697" t="inlineStr">
        <is>
          <t>5-seater corner sofa, fabric corner sofa, luxury living room furniture, modern sofas uk, white corner sofa</t>
        </is>
      </c>
      <c r="E697" t="inlineStr">
        <is>
          <t>The Vedori Corner Sofa is a gorgeous addition to any living room. Featuring a high back and waterfall seat cushions, this sofa is both comfortable and elegant. The Quartz White fabric makes it easy to pair with any decor style.</t>
        </is>
      </c>
      <c r="F697" t="inlineStr">
        <is>
          <t xml:space="preserve">Dimensions: Side1: Width 335 cm, Depth 90 cm, Height 82 cm
Product Type: Vedori Upholstered 5-Seaters Quartz White Corner Sofa
Product Code: EL7424-1
Material: Natural Solid Wood Kiln Dried, Fabric.
Carving: Full handmade carving
Polishing: Full handmade polishing, polishing options are available.
Upholstery: Full handmade upholstered in cotton, Fabric Options are available (in customize product section).
Color: White
Size: 5 Seater
Delivery Time: 12-14 Weeks
</t>
        </is>
      </c>
      <c r="G697" t="inlineStr">
        <is>
          <t>In-Stock</t>
        </is>
      </c>
      <c r="H697" t="inlineStr">
        <is>
          <t>MADE TO ORDER</t>
        </is>
      </c>
      <c r="I697">
        <f>IMAGE("https://englanderline.com/wp-content/uploads/2021/05/Vedori-Upholstered-5-Seaters-Quartz-White-Corner-Sofa.webp")</f>
        <v/>
      </c>
    </row>
    <row r="698">
      <c r="A698" s="1" t="n">
        <v>696</v>
      </c>
      <c r="B698" t="inlineStr">
        <is>
          <t xml:space="preserve">
Milan Upholstered 5-Seaters Pebble Grey Corner Sofa</t>
        </is>
      </c>
      <c r="C698" t="inlineStr">
        <is>
          <t>£2,645.00</t>
        </is>
      </c>
      <c r="D698" t="inlineStr">
        <is>
          <t>5-seater corner sofa, contemporary corner sofa, fabric corner sofa, Grey Corner Sofa, luxury living room furniture, modern sofas uk</t>
        </is>
      </c>
      <c r="E698" t="inlineStr"/>
      <c r="F698" t="inlineStr">
        <is>
          <t xml:space="preserve">Dimensions: Side1: Width 237 cm, Depth 90 cm, Height 83 cm
Product Type: Milan Upholstered 5-Seaters Pebble Grey Corner Sofa
Product Code: EL7416-2
Material: Natural Solid Wood Kiln Dried, Fabric.
Carving: Full handmade carving
Polishing: Full handmade polishing, polishing options are available.
Upholstery: Full handmade upholstered cotton / linen, Fabric Options are available (in customize product section).
Color: Brown
Size: 5 Seater
Delivery Time: 12-14 Weeks
</t>
        </is>
      </c>
      <c r="G698" t="inlineStr">
        <is>
          <t>In-Stock</t>
        </is>
      </c>
      <c r="H698" t="inlineStr">
        <is>
          <t>MADE TO ORDER</t>
        </is>
      </c>
      <c r="I698">
        <f>IMAGE("https://englanderline.com/wp-content/uploads/2021/05/Milan-Upholstered-5-Seaters-Pebble-Grey-Corner-Sofa.webp")</f>
        <v/>
      </c>
    </row>
    <row r="699">
      <c r="A699" s="1" t="n">
        <v>697</v>
      </c>
      <c r="B699" t="inlineStr">
        <is>
          <t xml:space="preserve">
Toni Upholstered Seasalt Gray Corner Sofa</t>
        </is>
      </c>
      <c r="C699" t="inlineStr">
        <is>
          <t>£2,850.00</t>
        </is>
      </c>
      <c r="D699" t="inlineStr">
        <is>
          <t>3-Seaters Corner Sofa, contemporary corner sofa, gray corner sofa, luxury living room furniture, modern sofas uk, Velvet Corner Sofa</t>
        </is>
      </c>
      <c r="E699" t="inlineStr">
        <is>
          <t>This cozy corner sofa is the perfect accent piece in any room. The upholstery fabric adds a welcoming touch, while the ample seating space is ideal for stretching out and relaxing.</t>
        </is>
      </c>
      <c r="F699" t="inlineStr">
        <is>
          <t xml:space="preserve">Dimensions: Side1: Width 285 cm, Depth 90 cm, Height 84 cm
Product Type: Toni Upholstered Seasalt Gray Corner Sofa
Product Code: EL7420-3
Material: Natural Solid Wood Kiln Dried, Fabric.
Carving: Full handmade carving
Polishing: Full handmade polishing, polishing options are available.
Upholstery: Full handmade upholstered, Fabric Options are available (in customize product section).
Color: Gray
Size: 4 Seater
Delivery Time: 12-14 Weeks
</t>
        </is>
      </c>
      <c r="G699" t="inlineStr">
        <is>
          <t>In-Stock</t>
        </is>
      </c>
      <c r="H699" t="inlineStr">
        <is>
          <t>MADE TO ORDER</t>
        </is>
      </c>
      <c r="I699">
        <f>IMAGE("https://englanderline.com/wp-content/uploads/2021/05/Toni-Upholstered-Seasalt-Gray-Corner-Sofa.webp")</f>
        <v/>
      </c>
    </row>
    <row r="700">
      <c r="A700" s="1" t="n">
        <v>698</v>
      </c>
      <c r="B700" t="inlineStr">
        <is>
          <t xml:space="preserve">
Freya Upholstered Winter Gray Corner Sofa</t>
        </is>
      </c>
      <c r="C700" t="inlineStr">
        <is>
          <t>£1,810.00</t>
        </is>
      </c>
      <c r="D700" t="inlineStr">
        <is>
          <t>contemporary corner sofa, fabric corner sofa, gray corner sofa, luxury living room furniture, modern sofas uk</t>
        </is>
      </c>
      <c r="E700" t="inlineStr">
        <is>
          <t>Upholstered in a breathable and durable fabric, the Freya sofa adds comfort to your space. A soft gray frame with subtle distressing gives this piece an everyday look.</t>
        </is>
      </c>
      <c r="F700" t="inlineStr">
        <is>
          <t xml:space="preserve">Dimensions: Side1: Width 290 cm, Depth 90 cm, Height 83 cm
Product Type: Freya Upholstered Winter Gray Corner Sofa
Product Code: EL7422-3
Material: Natural Solid Wood Kiln Dried, Fabric.
Carving: Full handmade carving
Polishing: Full handmade polishing, polishing options are available.
Upholstery: Full handmade upholstered in cotton, Fabric Options are available (in customize product section).
Color: Gray
Size: 4 Seater
Delivery Time: 12-14 Weeks
</t>
        </is>
      </c>
      <c r="G700" t="inlineStr">
        <is>
          <t>In-Stock</t>
        </is>
      </c>
      <c r="H700" t="inlineStr">
        <is>
          <t>MADE TO ORDER</t>
        </is>
      </c>
      <c r="I700">
        <f>IMAGE("https://englanderline.com/wp-content/uploads/2021/05/Freya-Upholstered-Winter-Gray-Corner-Sofa.webp")</f>
        <v/>
      </c>
    </row>
    <row r="701">
      <c r="A701" s="1" t="n">
        <v>699</v>
      </c>
      <c r="B701" t="inlineStr">
        <is>
          <t xml:space="preserve">
Barcelona Upholstered Yarrow Gold Velvet Corner Sofa</t>
        </is>
      </c>
      <c r="C701" t="inlineStr">
        <is>
          <t>£3,225.00</t>
        </is>
      </c>
      <c r="D701" t="inlineStr">
        <is>
          <t>contemporary corner sofa, Gold Corner Sofa, luxury living room furniture, modern sofas uk, Velvet Corner Sofa, Yellow Corner Sofa</t>
        </is>
      </c>
      <c r="E701" t="inlineStr">
        <is>
          <t>The Barcelona Corner Sofa is a great addition to your living room. This lounge sofa is upholstered in Yarrow Gold Velvet, perfect for the design-minded who value function and style.</t>
        </is>
      </c>
      <c r="F701" t="inlineStr">
        <is>
          <t xml:space="preserve">Dimensions: Side1: Width 255 cm, Depth 90 cm, Height 87 cm
Product Type: Barcelona Upholstered Yarrow Gold Velvet Corner Sofa
Product Code: EL7418-12
Material: Natural Solid Wood Kiln Dried, Fabric.
Carving: Full handmade carving
Polishing: Full handmade polishing, polishing options are available.
Upholstery: Full handmade upholstered in velvet, Fabric Options are available (in customize product section).
Color: Gold
Size: 4 Seater
Delivery Time: 12-14 Weeks
</t>
        </is>
      </c>
      <c r="G701" t="inlineStr">
        <is>
          <t>In-Stock</t>
        </is>
      </c>
      <c r="H701" t="inlineStr">
        <is>
          <t>MADE TO ORDER</t>
        </is>
      </c>
      <c r="I701">
        <f>IMAGE("https://englanderline.com/wp-content/uploads/2021/05/Barcelona-Upholstered-Yarrow-Gold-Velvet-Corner-Sofa.webp")</f>
        <v/>
      </c>
    </row>
    <row r="702">
      <c r="A702" s="1" t="n">
        <v>700</v>
      </c>
      <c r="B702" t="inlineStr">
        <is>
          <t xml:space="preserve">
Barcelona Upholstered Birch Ivory Fabric Corner Sofa</t>
        </is>
      </c>
      <c r="C702" t="inlineStr">
        <is>
          <t>£2,720.00</t>
        </is>
      </c>
      <c r="D702" t="inlineStr">
        <is>
          <t>contemporary corner sofa, cream sofa, fabric corner sofa, ivory corner sofa, luxury living room furniture, modern sofas uk</t>
        </is>
      </c>
      <c r="E702" t="inlineStr">
        <is>
          <t>A stylish and contemporary piece, the Barcelona Corner Sofa adds a touch of elegance to any living room. Its clean lines, soft cushions and luxurious fabric bring a sense of refinement to any home décor.</t>
        </is>
      </c>
      <c r="F702" t="inlineStr">
        <is>
          <t xml:space="preserve">Dimensions: Side1: Width 255 cm, Depth 90 cm, Height 87 cm
Product Type: Barcelona Upholstered Birch Ivory Fabric Corner Sofa
Product Code: EL7418-2
Material: Natural Solid Wood Kiln Dried, Fabric.
Carving: Full handmade carving
Polishing: Full handmade polishing, polishing options are available.
Upholstery: Full handmade upholstered in cotton, Fabric Options are available (in customize product section).
Color: Gray
Size: 4 Seater
Delivery Time: 12-14 Weeks
</t>
        </is>
      </c>
      <c r="G702" t="inlineStr">
        <is>
          <t>In-Stock</t>
        </is>
      </c>
      <c r="H702" t="inlineStr">
        <is>
          <t>MADE TO ORDER</t>
        </is>
      </c>
      <c r="I702">
        <f>IMAGE("https://englanderline.com/wp-content/uploads/2021/05/Barcelona-Upholstered-Birch-Ivory-Fabric-Corner-Sofa.webp")</f>
        <v/>
      </c>
    </row>
    <row r="703">
      <c r="A703" s="1" t="n">
        <v>701</v>
      </c>
      <c r="B703" t="inlineStr">
        <is>
          <t xml:space="preserve">
Milo Upholstered Maren Blue Velvet Corner Sofa</t>
        </is>
      </c>
      <c r="C703" t="inlineStr">
        <is>
          <t>£3,380.00</t>
        </is>
      </c>
      <c r="D703" t="inlineStr">
        <is>
          <t>blue corner sofa, contemporary corner sofa, luxury living room furniture, modern sofas uk, Velvet Corner Sofa</t>
        </is>
      </c>
      <c r="E703" t="inlineStr">
        <is>
          <t>The Milo Corner Sofa features tailored upholstery and a soft velvet finish. This sofa adds style and comfort to your living room decor. The Milo Corner Sofa has a sectional design with deep seating, plus it’s built with high quality materials and handcrafted to last. This sofa is the perfect companion for your home.</t>
        </is>
      </c>
      <c r="F703" t="inlineStr">
        <is>
          <t xml:space="preserve">Dimensions: Side1: Width 224 cm, Depth 90 cm, Height 79 cm
Product Type: Barlet Sofa
Product Code: EL7421-8
Material: Natural Solid Wood Kiln Dried, Fabric.
Carving: Full handmade carving
Polishing: Full handmade polishing, polishing options are available.
Upholstery: Full handmade upholstered, Fabric Options are available (in customize product section).
Color: Blue
Size: 5 Seater
Delivery Time: 12-14 Weeks
</t>
        </is>
      </c>
      <c r="G703" t="inlineStr">
        <is>
          <t>In-Stock</t>
        </is>
      </c>
      <c r="H703" t="inlineStr">
        <is>
          <t>MADE TO ORDER</t>
        </is>
      </c>
      <c r="I703">
        <f>IMAGE("https://englanderline.com/wp-content/uploads/2021/05/Milo-Upholstered-Maren-Blue-Velvet-Corner-Sofa.webp")</f>
        <v/>
      </c>
    </row>
    <row r="704">
      <c r="A704" s="1" t="n">
        <v>702</v>
      </c>
      <c r="B704" t="inlineStr">
        <is>
          <t xml:space="preserve">
Chicago Upholstered Rawhide Tan Leather Corner Sofa</t>
        </is>
      </c>
      <c r="C704" t="inlineStr">
        <is>
          <t>£4,920.00</t>
        </is>
      </c>
      <c r="D704" t="inlineStr">
        <is>
          <t>contemporary corner sofa, luxury leather corner sofa, luxury living room furniture, tan corner sofa</t>
        </is>
      </c>
      <c r="E704" t="inlineStr">
        <is>
          <t>Enjoy your morning coffee with friends on this beautiful Upholstered Corner Sofa. The sofa’s rawhide tan leather is paired with a solid wood frame, giving it the ideal balance of comfort and style.</t>
        </is>
      </c>
      <c r="F704" t="inlineStr">
        <is>
          <t xml:space="preserve">Dimensions: Side1: Width 239 cm, Depth 90 cm, Height 66 cm
Product Type: Chicago Upholstered Rawhide Tan Leather Corner Sofa
Product Code: EL7425-4
Material: Natural Solid Wood Kiln Dried, Leather.
Carving: Full handmade carving
Polishing: Full handmade polishing, polishing options are available.
Upholstery: Full handmade upholstered in leather, Fabric Options are available (in customize product section).
Color: Brown
Size: 5 Seater
Delivery Time: 12-14 Weeks
</t>
        </is>
      </c>
      <c r="G704" t="inlineStr">
        <is>
          <t>In-Stock</t>
        </is>
      </c>
      <c r="H704" t="inlineStr">
        <is>
          <t>MADE TO ORDER</t>
        </is>
      </c>
      <c r="I704">
        <f>IMAGE("https://englanderline.com/wp-content/uploads/2021/05/Chicago-Upholstered-Rawhide-Tan-Leather-Corner-Sofa-Side.webp")</f>
        <v/>
      </c>
    </row>
    <row r="705">
      <c r="A705" s="1" t="n">
        <v>703</v>
      </c>
      <c r="B705" t="inlineStr">
        <is>
          <t xml:space="preserve">
Toni Upholstered Graphite Gray Corner Sofa</t>
        </is>
      </c>
      <c r="C705" t="inlineStr">
        <is>
          <t>£3,200.00</t>
        </is>
      </c>
      <c r="D705" t="inlineStr">
        <is>
          <t>3-Seaters Corner Sofa, contemporary corner sofa, fabric corner sofa, gray corner sofa, luxury living room furniture, modern sofas uk</t>
        </is>
      </c>
      <c r="E705" t="inlineStr">
        <is>
          <t>Bring a modern style statement to your living room with the Toni Corner Sofa. It offers plush seating and simple clean lines in a sophisticated Graphite Gray upholstery. This sofa is the perfect addition to any modern home.</t>
        </is>
      </c>
      <c r="F705" t="inlineStr">
        <is>
          <t xml:space="preserve">Dimensions: Side1: Width 285 cm, Depth 90 cm, Height 84 cm
Product Type: Toni Upholstered Graphite Gray Corner Sofa
Product Code: EL7420-2
Material: Natural Solid Wood Kiln Dried, Fabric.
Carving: Full handmade carving
Polishing: Full handmade polishing, polishing options are available.
Upholstery: Full handmade upholstered, Fabric Options are available (in customize product section).
Color: Gray
Size: 4 Seater
Delivery Time: 12-14 Weeks
</t>
        </is>
      </c>
      <c r="G705" t="inlineStr">
        <is>
          <t>In-Stock</t>
        </is>
      </c>
      <c r="H705" t="inlineStr">
        <is>
          <t>MADE TO ORDER</t>
        </is>
      </c>
      <c r="I705">
        <f>IMAGE("https://englanderline.com/wp-content/uploads/2021/05/Toni-Upholstered-Graphite-Gray-Corner-Sofa.webp")</f>
        <v/>
      </c>
    </row>
    <row r="706">
      <c r="A706" s="1" t="n">
        <v>704</v>
      </c>
      <c r="B706" t="inlineStr">
        <is>
          <t xml:space="preserve">
Freya Upholstered Twilight Blue Corner Sofa</t>
        </is>
      </c>
      <c r="C706" t="inlineStr">
        <is>
          <t>£1,810.00</t>
        </is>
      </c>
      <c r="D706" t="inlineStr">
        <is>
          <t>3-Seaters Corner Sofa, blue corner sofa, contemporary corner sofa, fabric corner sofa, luxury living room furniture, modern sofas uk</t>
        </is>
      </c>
      <c r="E706" t="inlineStr">
        <is>
          <t>Surround yourself with the subtle sophistication of our Twilight Blue Corner Sofa. The refined velvet upholstery is paired with solid wood legs for a timeless look you’ll love and is perfect for any space.</t>
        </is>
      </c>
      <c r="F706" t="inlineStr">
        <is>
          <t xml:space="preserve">Dimensions: Side1: Width 290 cm, Depth 90 cm, Height 83 cm
Product Type: Freya Upholstered Twilight Blue Corner Sofa
Product Code: EL7422-2
Material: Natural Solid Wood Kiln Dried, Fabric.
Carving: Full handmade carving
Polishing: Full handmade polishing, polishing options are available.
Upholstery: Full handmade upholstered in cotton, Fabric Options are available (in customize product section).
Color: Blue
Size: 4 Seater
Delivery Time: 12-14 Weeks
</t>
        </is>
      </c>
      <c r="G706" t="inlineStr">
        <is>
          <t>In-Stock</t>
        </is>
      </c>
      <c r="H706" t="inlineStr">
        <is>
          <t>MADE TO ORDER</t>
        </is>
      </c>
      <c r="I706">
        <f>IMAGE("https://englanderline.com/wp-content/uploads/2021/05/Freya-Upholstered-Twilight-Blue-Corner-Sofa.webp")</f>
        <v/>
      </c>
    </row>
    <row r="707">
      <c r="A707" s="1" t="n">
        <v>705</v>
      </c>
      <c r="B707" t="inlineStr">
        <is>
          <t xml:space="preserve">
Milo Upholstered Fresh White Fabric Corner Sofa</t>
        </is>
      </c>
      <c r="C707" t="inlineStr">
        <is>
          <t>£2,870.00</t>
        </is>
      </c>
      <c r="D707" t="inlineStr">
        <is>
          <t>contemporary corner sofa, fabric corner sofa, luxury living room furniture, modern sofas uk, white corner sofa</t>
        </is>
      </c>
      <c r="E707" t="inlineStr">
        <is>
          <t>A fresh, comfortable sofa that’s perfect for small spaces. The Milo Corner Sofa features a clean white upholstery and compact proportions that marry well with modern decor.</t>
        </is>
      </c>
      <c r="F707" t="inlineStr">
        <is>
          <t xml:space="preserve">Dimensions: Side1: Width 224 cm, Depth 90 cm, Height 79 cm
Product Type: Barlet Sofa
Product Code: EL7421-2
Material: Natural Solid Wood Kiln Dried, Fabric.
Carving: Full handmade carving
Polishing: Full handmade polishing, polishing options are available.
Upholstery: Full handmade upholstered, Fabric Options are available (in customize product section).
Color: White
Size: 5 Seater
Delivery Time: 12-14 Weeks
</t>
        </is>
      </c>
      <c r="G707" t="inlineStr">
        <is>
          <t>In-Stock</t>
        </is>
      </c>
      <c r="H707" t="inlineStr">
        <is>
          <t>MADE TO ORDER</t>
        </is>
      </c>
      <c r="I707">
        <f>IMAGE("https://englanderline.com/wp-content/uploads/2021/05/Milo-Upholstered-Fresh-White-Fabric-Corner-Sofa.webp")</f>
        <v/>
      </c>
    </row>
    <row r="708">
      <c r="A708" s="1" t="n">
        <v>706</v>
      </c>
      <c r="B708" t="inlineStr">
        <is>
          <t xml:space="preserve">
Milano Upholstered Mist Gray Corner Sofa</t>
        </is>
      </c>
      <c r="C708" t="inlineStr">
        <is>
          <t>£1,325.00</t>
        </is>
      </c>
      <c r="D708" t="inlineStr">
        <is>
          <t>contemporary corner sofa, fabric corner sofa, gray corner sofa, luxury living room furniture, modern sofas uk</t>
        </is>
      </c>
      <c r="E708" t="inlineStr">
        <is>
          <t>The Milano Upholstered Corner Sofa features an attractive gray upholstery and smooth lines for an understated look that is built to last. This contemporary piece is part of our Milano collection, which emphasizes clean lines, comfort, and durability. A great option if you’re looking to save space in your living room or family room, this sofa also provides comfortable seating while making a statement with its simple design.</t>
        </is>
      </c>
      <c r="F708" t="inlineStr">
        <is>
          <t xml:space="preserve">Dimensions: Side1: Width 240 cm, Depth 100 cm, Height 72 cm
Product Type: Milano Upholstered Mist Gray Corner Sofa
Product Code: EL7419-2
Material: Natural Solid Wood Kiln Dried, Fabric.
Carving: Full handmade carving
Polishing: Full handmade polishing, polishing options are available.
Upholstery: Full handmade upholstered, Fabric Options are available (in customize product section).
Color: Gray
Size: 3 Seater
Delivery Time: 12-14 Weeks
</t>
        </is>
      </c>
      <c r="G708" t="inlineStr">
        <is>
          <t>In-Stock</t>
        </is>
      </c>
      <c r="H708" t="inlineStr">
        <is>
          <t>MADE TO ORDER</t>
        </is>
      </c>
      <c r="I708">
        <f>IMAGE("https://englanderline.com/wp-content/uploads/2021/05/Milano-Upholstered-Mist-Gray-Corner-Sofa.webp")</f>
        <v/>
      </c>
    </row>
    <row r="709">
      <c r="A709" s="1" t="n">
        <v>707</v>
      </c>
      <c r="B709" t="inlineStr">
        <is>
          <t xml:space="preserve">
Chicago Upholstered Ankara Ivory Fabric Corner Sofa</t>
        </is>
      </c>
      <c r="C709" t="inlineStr">
        <is>
          <t>£3,030.00</t>
        </is>
      </c>
      <c r="D709" t="inlineStr">
        <is>
          <t>contemporary corner sofa, fabric corner sofa, ivory corner sofa, luxury living room furniture, modern sofas uk</t>
        </is>
      </c>
      <c r="E709" t="inlineStr">
        <is>
          <t>The Chicago Corner Sofa has a great contemporary feel with its simple, clean lines. The modern design and neutral fabric is sure to create the perfect home for your living room. A sturdy frame and hardwood legs make this sofa highly durable, ensuring it will stand the test of time.</t>
        </is>
      </c>
      <c r="F709" t="inlineStr">
        <is>
          <t xml:space="preserve">Dimensions: Side1: Width 239 cm, Depth 90 cm, Height 66 cm
Product Type: Chicago Upholstered Ankara Ivory Fabric Corner Sofa
Product Code: EL7425-1
Material: Natural Solid Wood Kiln Dried, Fabric.
Carving: Full handmade carving
Polishing: Full handmade polishing, polishing options are available.
Upholstery: Full handmade upholstered in cotton, Fabric Options are available (in customize product section).
Color: White
Size: 5 Seater
Delivery Time: 12-14 Weeks
</t>
        </is>
      </c>
      <c r="G709" t="inlineStr">
        <is>
          <t>In-Stock</t>
        </is>
      </c>
      <c r="H709" t="inlineStr">
        <is>
          <t>MADE TO ORDER</t>
        </is>
      </c>
      <c r="I709">
        <f>IMAGE("https://englanderline.com/wp-content/uploads/2021/05/Vedori-Upholstered-Ankara-Ivory-Fabric-Corner-Sofa.webp")</f>
        <v/>
      </c>
    </row>
    <row r="710">
      <c r="A710" s="1" t="n">
        <v>708</v>
      </c>
      <c r="B710" t="inlineStr">
        <is>
          <t xml:space="preserve">
Vedori Upholstered 3-Seaters Quartz White Corner Sofa</t>
        </is>
      </c>
      <c r="C710" t="inlineStr">
        <is>
          <t>£3,395.00</t>
        </is>
      </c>
      <c r="D710" t="inlineStr">
        <is>
          <t>3-Seaters Corner Sofa, fabric corner sofa, luxury living room furniture, modern sofas uk, white corner sofa</t>
        </is>
      </c>
      <c r="E710" t="inlineStr">
        <is>
          <t>The Vedori 3-Seaters Quartz White Corner Sofa is the perfect solution to your living room space needs. Its unique and innovative design will provide you with an upholstered sofa that is both functional and aesthetically pleasing, without taking up too much space. An affordable choice for almost any interior décor styles, this sofa is sure to grace any home environment!</t>
        </is>
      </c>
      <c r="F710" t="inlineStr">
        <is>
          <t xml:space="preserve">Dimensions: Side1: Width 350 cm, Depth 90 cm, Height 82 cm
Product Type: Vedori Upholstered 3-Seaters Quartz White Corner Sofa
Product Code: EL7423-1
Material: Natural Solid Wood Kiln Dried, Fabric.
Carving: Full handmade carving
Polishing: Full handmade polishing, polishing options are available.
Upholstery: Full handmade upholstered in cotton, Fabric Options are available (in customize product section).
Color: White
Size: 3 Seater
Delivery Time: 12-14 Weeks
</t>
        </is>
      </c>
      <c r="G710" t="inlineStr">
        <is>
          <t>In-Stock</t>
        </is>
      </c>
      <c r="H710" t="inlineStr">
        <is>
          <t>MADE TO ORDER</t>
        </is>
      </c>
      <c r="I710">
        <f>IMAGE("https://englanderline.com/wp-content/uploads/2021/05/Vedori-Upholstered-3-Seaters-Quartz-White-Corner-Sofa.webp")</f>
        <v/>
      </c>
    </row>
    <row r="711">
      <c r="A711" s="1" t="n">
        <v>709</v>
      </c>
      <c r="B711" t="inlineStr">
        <is>
          <t xml:space="preserve">
Milan Upholstered 5-Seaters Green Corner Sofa</t>
        </is>
      </c>
      <c r="C711" t="inlineStr">
        <is>
          <t>£3,420.00</t>
        </is>
      </c>
      <c r="D711" t="inlineStr">
        <is>
          <t>contemporary sofa, cream sofa, Loveseats, luxury fabric sofas, luxury living room furniture, modern sofas uk</t>
        </is>
      </c>
      <c r="E711" t="inlineStr">
        <is>
          <t>The Milan Upholstered 5-Seaters Corner Sofa combines stylish upholstery with an alluring shape and is an ideal addition to any home. This corner sofa can be placed beside your favourite reading chair.</t>
        </is>
      </c>
      <c r="F711" t="inlineStr">
        <is>
          <t xml:space="preserve">Dimensions: Side1: Width 237 cm, Depth 90 cm, Height 83 cm
Product Type: Milan Upholstered 5-Seaters Green Corner Sofa
Product Code: EL7416-1
Material: Natural Solid Wood Kiln Dried, Fabric.
Carving: Full handmade carving
Polishing: Full handmade polishing, polishing options are available.
Upholstery: Full handmade upholstered in cotton / linen, Fabric Options are available (in customize product section).
Color: Green
Size: 5 Seater
Delivery Time: 12-14 Weeks
</t>
        </is>
      </c>
      <c r="G711" t="inlineStr">
        <is>
          <t>In-Stock</t>
        </is>
      </c>
      <c r="H711" t="inlineStr">
        <is>
          <t>MADE TO ORDER</t>
        </is>
      </c>
      <c r="I711">
        <f>IMAGE("https://englanderline.com/wp-content/uploads/2021/05/Milan-Corner-Sofa-Front-Green.webp")</f>
        <v/>
      </c>
    </row>
    <row r="712">
      <c r="A712" s="1" t="n">
        <v>710</v>
      </c>
      <c r="B712" t="inlineStr">
        <is>
          <t xml:space="preserve">
Barcelona Upholstered Aqua Tweed Fabric Corner Sofa</t>
        </is>
      </c>
      <c r="C712" t="inlineStr">
        <is>
          <t>£3,060.00</t>
        </is>
      </c>
      <c r="D712" t="inlineStr">
        <is>
          <t>Aqua Corner Sofa, contemporary corner sofa, fabric corner sofa, Loveseats, luxury living room furniture, modern sofas uk</t>
        </is>
      </c>
      <c r="E712" t="inlineStr">
        <is>
          <t>This Barcelona Aqua Tweed Fabric Corner Sofa is the perfect addition to your home. The sofa’s chic, contemporary style adds a modern flair to any living room, while its tight back and seat cushions provide optimal comfort with every sit down.</t>
        </is>
      </c>
      <c r="F712" t="inlineStr">
        <is>
          <t xml:space="preserve">Dimensions: Side1: Width 255 cm, Depth 90 cm, Height 87 cm
Product Type: Barcelona Upholstered Aqua Tweed Fabric Corner Sofa
Product Code: EL7418-1
Material: Natural Solid Wood Kiln Dried, Fabric.
Carving: Full handmade carving
Polishing: Full handmade polishing, polishing options are available.
Upholstery: Full handmade upholstered in cotton / linen, Fabric Options are available (in customize product section).
Color: Blue
Size: 4 Seater
Delivery Time: 12-14 Weeks
</t>
        </is>
      </c>
      <c r="G712" t="inlineStr">
        <is>
          <t>In-Stock</t>
        </is>
      </c>
      <c r="H712" t="inlineStr">
        <is>
          <t>MADE TO ORDER</t>
        </is>
      </c>
      <c r="I712">
        <f>IMAGE("https://englanderline.com/wp-content/uploads/2021/05/Barcelona-Upholstered-Aqua-Tweed-Fabric-Corner-Sofa.webp")</f>
        <v/>
      </c>
    </row>
    <row r="713">
      <c r="A713" s="1" t="n">
        <v>711</v>
      </c>
      <c r="B713" t="inlineStr">
        <is>
          <t>Venice Black Cushion</t>
        </is>
      </c>
      <c r="C713" t="inlineStr">
        <is>
          <t>£65.00</t>
        </is>
      </c>
      <c r="D713" t="inlineStr"/>
      <c r="E713" t="inlineStr">
        <is>
          <t>Contrast piped cushion cover with different front and back fabrics.</t>
        </is>
      </c>
      <c r="F713" t="inlineStr">
        <is>
          <t xml:space="preserve">Size: 50 x 40cm
</t>
        </is>
      </c>
      <c r="G713" t="inlineStr">
        <is>
          <t>In-Stock</t>
        </is>
      </c>
      <c r="H713" t="inlineStr">
        <is>
          <t>In stock</t>
        </is>
      </c>
      <c r="I713">
        <f>IMAGE("https://englanderline.com/wp-content/uploads/2020/02/venice-black-cushion-600x450.png")</f>
        <v/>
      </c>
    </row>
    <row r="714">
      <c r="A714" s="1" t="n">
        <v>712</v>
      </c>
      <c r="B714" t="inlineStr">
        <is>
          <t xml:space="preserve">
Ramses Armchair</t>
        </is>
      </c>
      <c r="C714" t="inlineStr">
        <is>
          <t>£2,170.00</t>
        </is>
      </c>
      <c r="D714" t="inlineStr">
        <is>
          <t>Comfortable Armchairs, Contemporary Armchair uk, Contemporary Living Room Chairs, Loveseats, Modern Armchairs uk, Stylish Armchairs, Upholstered Armchair, Velvet Armchair</t>
        </is>
      </c>
      <c r="E714" t="inlineStr">
        <is>
          <t>Inspired by the pharaonic civilization, Ramses Armchair has been crafted by skilful craftsmen and designed to look royal and classy in your interior space. The tough massive beechwood of this chair guarantees a piece to last for many years. Its royal design and cushion create a luxuriously modern look whilst tapping into a retro mood.</t>
        </is>
      </c>
      <c r="F714" t="inlineStr">
        <is>
          <t xml:space="preserve">Dimensions: Width 80 cm, Depth 82 cm, Height 85 cm
Product Type: Ramses Armchair
Product Code: EL7053
Material: Natural Solid Wood Kiln Dried, Fabric.
Carving: Full handmade carving
Polishing: Full handmade polishing, polishing options are available.
Upholstery: Full handmade upholstered in calico, Fabric Options are available (in customize product section).
Color: Blush
Delivery Time: 12-14 Weeks
</t>
        </is>
      </c>
      <c r="G714" t="inlineStr">
        <is>
          <t>In-Stock</t>
        </is>
      </c>
      <c r="H714" t="inlineStr">
        <is>
          <t>MADE TO ORDER</t>
        </is>
      </c>
      <c r="I714">
        <f>IMAGE("https://englanderline.com/wp-content/uploads/2019/07/Ramses-Armchair-A-600x600.jpg")</f>
        <v/>
      </c>
    </row>
    <row r="715">
      <c r="A715" s="1" t="n">
        <v>713</v>
      </c>
      <c r="B715" t="inlineStr">
        <is>
          <t xml:space="preserve">
Barcelona Upholstered Pacific Blue Velvet Corner Sofa</t>
        </is>
      </c>
      <c r="C715" t="inlineStr">
        <is>
          <t>£3,225.00</t>
        </is>
      </c>
      <c r="D715" t="inlineStr">
        <is>
          <t>blue corner sofa, contemporary corner sofa, luxury living room furniture, modern sofas uk, Velvet Corner Sofa</t>
        </is>
      </c>
      <c r="E715" t="inlineStr">
        <is>
          <t>Transform your home with this stunning Barcelona Upholstered Pacific Blue Velvet Corner Sofa. The piece features classic molding and high-quality design elements that are sure to enhance your space.</t>
        </is>
      </c>
      <c r="F715" t="inlineStr">
        <is>
          <t xml:space="preserve">Dimensions: Side1: Width 255 cm, Depth 90 cm, Height 87 cm
Product Type: Barcelona Upholstered Pacific Blue Velvet Corner Sofa
Product Code: EL7418-11
Material: Natural Solid Wood Kiln Dried, Fabric.
Carving: Full handmade carving
Polishing: Full handmade polishing, polishing options are available.
Upholstery: Full handmade upholstered, Fabric Options are available (in customize product section).
Color: Blue
Size: 4 Seater
Delivery Time: 12-14 Weeks
</t>
        </is>
      </c>
      <c r="G715" t="inlineStr">
        <is>
          <t>In-Stock</t>
        </is>
      </c>
      <c r="H715" t="inlineStr">
        <is>
          <t>MADE TO ORDER</t>
        </is>
      </c>
      <c r="I715">
        <f>IMAGE("https://englanderline.com/wp-content/uploads/2021/05/Barcelona-Upholstered-Pacific-Blue-Velvet-Corner-Sofa.webp")</f>
        <v/>
      </c>
    </row>
    <row r="716">
      <c r="A716" s="1" t="n">
        <v>714</v>
      </c>
      <c r="B716" t="inlineStr">
        <is>
          <t xml:space="preserve">
Sheffield Corner Sofa</t>
        </is>
      </c>
      <c r="C716" t="inlineStr">
        <is>
          <t>£0.00</t>
        </is>
      </c>
      <c r="D716" t="inlineStr">
        <is>
          <t>Beige Sofa, contemporary sofa, Linen Sofa, Loveseats, modern sofas uk, upholstered sofas</t>
        </is>
      </c>
      <c r="E716" t="inlineStr">
        <is>
          <t>The Sheffield Large Corner Sofa is a stylish and versatile sofa, which can be configured in a variety of ways to suit your needs. With its solid wooden legs, sleek finish and spacious seating area, this is the perfect family room addition.</t>
        </is>
      </c>
      <c r="F716" t="inlineStr">
        <is>
          <t xml:space="preserve">Dimensions: Width A 300 cm, Depth A 88 cm, Height 88 cm
Product Type: Sheffield Corner Sofa
Product Code: EL0046-S
Material: Natural Solid Wood Kiln Dried, Fabric.
Carving: Full handmade carving
Polishing: Full handmade polishing, polishing options are available.
Upholstery: Full handmade upholstered in linen as displayed, Fabric Options are available (in customize product section).
Color: Dark Gray
Size: 5 Seater
Delivery Time: 12-14 Weeks
</t>
        </is>
      </c>
      <c r="G716" t="inlineStr">
        <is>
          <t>In-Stock</t>
        </is>
      </c>
      <c r="H716" t="inlineStr">
        <is>
          <t>MADE TO ORDER</t>
        </is>
      </c>
      <c r="I716">
        <f>IMAGE("https://englanderline.com/wp-content/uploads/2022/11/Sheffield-Corner-Sofa-A-600x600.jpg")</f>
        <v/>
      </c>
    </row>
    <row r="717">
      <c r="A717" s="1" t="n">
        <v>715</v>
      </c>
      <c r="B717" t="inlineStr">
        <is>
          <t xml:space="preserve">
Milan Upholstered 5-Seaters Chocolate Corner Sofa</t>
        </is>
      </c>
      <c r="C717" t="inlineStr">
        <is>
          <t>£4,935.00</t>
        </is>
      </c>
      <c r="D717" t="inlineStr">
        <is>
          <t>5-seater corner sofa, Chocolate Corner Sofa, contemporary corner sofa, luxury leather corner sofa, luxury living room furniture, modern sofas uk</t>
        </is>
      </c>
      <c r="E717" t="inlineStr">
        <is>
          <t>The Milan Corner Sofa is a luxurious and spacious design, perfect for your living room or drawing room. It features beautifully hand-tufted wool fabric in Chocolate and has a fully removable eco-leather cushion. This corner sofa can seat up to five adults comfortably, making it the perfect addition to any home.</t>
        </is>
      </c>
      <c r="F717" t="inlineStr">
        <is>
          <t xml:space="preserve">Dimensions: Width 236 cm, Depth 89 cm, Height 81 cm
Product Type: Milan Upholstered 5-Seaters Chocolate Corner Sofa
Product Code: EL7416-4
Material: Natural Solid Wood Kiln Dried, Leather.
Carving: Full handmade carving
Polishing: Full handmade polishing, polishing options are available.
Upholstery: Full handmade upholstered, Fabric Options are available (in customize product section).
Color: Brown
Size: 5 Seater
Delivery Time: 12-14 Weeks
</t>
        </is>
      </c>
      <c r="G717" t="inlineStr">
        <is>
          <t>In-Stock</t>
        </is>
      </c>
      <c r="H717" t="inlineStr">
        <is>
          <t>MADE TO ORDER</t>
        </is>
      </c>
      <c r="I717">
        <f>IMAGE("https://englanderline.com/wp-content/uploads/2021/05/Milan-Upholstered-5-Seaters-Chocolate-Corner-Sofa.webp")</f>
        <v/>
      </c>
    </row>
    <row r="718">
      <c r="A718" s="1" t="n">
        <v>716</v>
      </c>
      <c r="B718" t="inlineStr">
        <is>
          <t xml:space="preserve">
Milan Upholstered 5-Seaters Rain Cloud Gray Corner Sofa</t>
        </is>
      </c>
      <c r="C718" t="inlineStr">
        <is>
          <t>£2,645.00</t>
        </is>
      </c>
      <c r="D718" t="inlineStr">
        <is>
          <t>5-seater corner sofa, contemporary corner sofa, fabric corner sofa, gray corner sofa, luxury living room furniture, modern sofas uk</t>
        </is>
      </c>
      <c r="E718" t="inlineStr">
        <is>
          <t>Milan Upholstered Corner Sofa is a modern 5-seater sofa made of wood, with contemporary design and rain cloud gray upholstery. With it’s corner construction and matching pillows, this sofa can make a big impact in your living room or in your lounge area.</t>
        </is>
      </c>
      <c r="F718" t="inlineStr">
        <is>
          <t xml:space="preserve">Dimensions: Side1: Width 237 cm, Depth 90 cm, Height 83 cm
Product Type: Milan Upholstered 5-Seaters Rain Cloud Gray Corner Sofa
Product Code: EL7416-3
Material: Natural Solid Wood Kiln Dried, Fabric.
Carving: Full handmade carving
Polishing: Full handmade polishing, polishing options are available.
Upholstery: Full handmade upholstered in cotton/linen, Fabric Options are available (in customize product section).
Color: Brown
Size: 5 Seater
Delivery Time: 12-14 Weeks
</t>
        </is>
      </c>
      <c r="G718" t="inlineStr">
        <is>
          <t>In-Stock</t>
        </is>
      </c>
      <c r="H718" t="inlineStr">
        <is>
          <t>MADE TO ORDER</t>
        </is>
      </c>
      <c r="I718">
        <f>IMAGE("https://englanderline.com/wp-content/uploads/2021/05/Milan-Upholstered-5-Seaters-Rain-Cloud-Gray-Corner-Sofa.webp")</f>
        <v/>
      </c>
    </row>
    <row r="719">
      <c r="A719" s="1" t="n">
        <v>717</v>
      </c>
      <c r="B719" t="inlineStr">
        <is>
          <t xml:space="preserve">
Milo Upholstered Deep Sea Blue Velvet Corner Sofa</t>
        </is>
      </c>
      <c r="C719" t="inlineStr">
        <is>
          <t>£3,380.00</t>
        </is>
      </c>
      <c r="D719" t="inlineStr">
        <is>
          <t>blue corner sofa, contemporary corner sofa, luxury living room furniture, modern sofas uk, Velvet Corner Sofa</t>
        </is>
      </c>
      <c r="E719" t="inlineStr">
        <is>
          <t>The Milo Upholstered Deep Sea Blue Velvet Corner Sofa is a perfect addition to design lovers. The added comfort of the seat and back cushions will keep you sitting longer than you expect, while the rich color velvet upholstery gives it a classic appeal.</t>
        </is>
      </c>
      <c r="F719" t="inlineStr">
        <is>
          <t xml:space="preserve">Dimensions: Side1: Width 224 cm, Depth 90 cm, Height 79 cm
Product Type: Barlet Sofa
Product Code: EL7421-7
Material: Natural Solid Wood Kiln Dried, Fabric.
Carving: Full handmade carving
Polishing: Full handmade polishing, polishing options are available.
Upholstery: Full handmade upholstered, Fabric Options are available (in customize product section).
Color: Blue
Size: 5 Seater
Delivery Time: 12-14 Weeks
</t>
        </is>
      </c>
      <c r="G719" t="inlineStr">
        <is>
          <t>In-Stock</t>
        </is>
      </c>
      <c r="H719" t="inlineStr">
        <is>
          <t>MADE TO ORDER</t>
        </is>
      </c>
      <c r="I719">
        <f>IMAGE("https://englanderline.com/wp-content/uploads/2021/05/Milo-Upholstered-Deep-Sea-Blue-Velvet-Corner-Sofa.webp")</f>
        <v/>
      </c>
    </row>
    <row r="720">
      <c r="A720" s="1" t="n">
        <v>718</v>
      </c>
      <c r="B720" t="inlineStr">
        <is>
          <t xml:space="preserve">
Barcelona Upholstered Briar Gray Fabric Corner Sofa</t>
        </is>
      </c>
      <c r="C720" t="inlineStr">
        <is>
          <t>£3,060.00</t>
        </is>
      </c>
      <c r="D720" t="inlineStr">
        <is>
          <t>contemporary corner sofa, fabric corner sofa, gray corner sofa, luxury living room furniture, modern sofas uk</t>
        </is>
      </c>
      <c r="E720" t="inlineStr">
        <is>
          <t>It’s a sofa made for lounging, so you’ll want to make sure it’s getting plenty of use. The Barcelona Collection Corner Sofa offers exceptional style and comfort with its plush padded seating and unique corner design. With tufted backrests and roll arms, the Barcelona Collection Corner Sofa exudes elegance in any space.</t>
        </is>
      </c>
      <c r="F720" t="inlineStr">
        <is>
          <t xml:space="preserve">Dimensions: Side1: Width 255 cm, Depth 90 cm, Height 87 cm
Product Type: Barcelona Upholstered Briar Gray Fabric Corner Sofa
Product Code: EL7418-3
Material: Natural Solid Wood Kiln Dried, Fabric.
Carving: Full handmade carving
Polishing: Full handmade polishing, polishing options are available.
Upholstery: Full handmade upholstered in cotton / linen, Fabric Options are available (in customize product section).
Color: Gray
Size: 4 Seater
Delivery Time: 12-14 Weeks
</t>
        </is>
      </c>
      <c r="G720" t="inlineStr">
        <is>
          <t>In-Stock</t>
        </is>
      </c>
      <c r="H720" t="inlineStr">
        <is>
          <t>MADE TO ORDER</t>
        </is>
      </c>
      <c r="I720">
        <f>IMAGE("https://englanderline.com/wp-content/uploads/2021/05/Barcelona-Upholstered-Briar-Gray-Fabric-Corner-Sofa.webp")</f>
        <v/>
      </c>
    </row>
    <row r="721">
      <c r="A721" s="1" t="n">
        <v>719</v>
      </c>
      <c r="B721" t="inlineStr">
        <is>
          <t xml:space="preserve">
Barcelona Upholstered Tan Leather Corner Sofa</t>
        </is>
      </c>
      <c r="C721" t="inlineStr">
        <is>
          <t>£4,755.00</t>
        </is>
      </c>
      <c r="D721" t="inlineStr">
        <is>
          <t>contemporary corner sofa, luxury leather corner sofa, luxury living room furniture, modern sofas uk, tan corner sofa</t>
        </is>
      </c>
      <c r="E721" t="inlineStr">
        <is>
          <t>This Barcelona Upholstered Tan Leather Corner Sofa is the perfect addition to your living room with its modern design and durable fabric.</t>
        </is>
      </c>
      <c r="F721" t="inlineStr">
        <is>
          <t xml:space="preserve">Dimensions: Side1: Width 255 cm, Depth 90 cm, Height 87 cm
Product Type: Barcelona Upholstered Tan Leather Corner Sofa
Product Code: EL7418-6
Material: Natural Solid Wood Kiln Dried, Leather.
Carving: Full handmade carving
Polishing: Full handmade polishing, polishing options are available.
Upholstery: Full handmade upholstered in leather, Fabric Options are available (in customize product section).
Color: Brown
Size: 4 Seater
Delivery Time: 12-14 Weeks
</t>
        </is>
      </c>
      <c r="G721" t="inlineStr">
        <is>
          <t>In-Stock</t>
        </is>
      </c>
      <c r="H721" t="inlineStr">
        <is>
          <t>MADE TO ORDER</t>
        </is>
      </c>
      <c r="I721">
        <f>IMAGE("https://englanderline.com/wp-content/uploads/2021/05/Barcelona-Upholstered-Tan-Leather-Corner-Sofa.webp")</f>
        <v/>
      </c>
    </row>
    <row r="722">
      <c r="A722" s="1" t="n">
        <v>720</v>
      </c>
      <c r="B722" t="inlineStr">
        <is>
          <t xml:space="preserve">
Milo Upholstered Pyrite Gray Fabric Corner Sofa</t>
        </is>
      </c>
      <c r="C722" t="inlineStr">
        <is>
          <t>£2,870.00</t>
        </is>
      </c>
      <c r="D722" t="inlineStr">
        <is>
          <t>contemporary corner sofa, fabric corner sofa, gray corner sofa, luxury living room furniture, modern sofas uk</t>
        </is>
      </c>
      <c r="E722" t="inlineStr">
        <is>
          <t>The Milo Upholstered Pyrite Gray Fabric Corner Sofa is a versatile upholstered sofa that can be placed at the end of a room or right in the corner for ultimate functionality. The armrests are rounded and provide comfort and style, while the frame is sturdy to ensure you can use this sofa for years.</t>
        </is>
      </c>
      <c r="F722" t="inlineStr">
        <is>
          <t xml:space="preserve">Dimensions: Side1: Width 224 cm, Depth 90 cm, Height 79 cm
Product Type: Barlet Sofa
Product Code: EL7421-4
Material: Natural Solid Wood Kiln Dried, Fabric.
Carving: Full handmade carving
Polishing: Full handmade polishing, polishing options are available.
Upholstery: Full handmade upholstered, Fabric Options are available (in customize product section).
Color: Gray
Size: 5 Seater
Delivery Time: 12-14 Weeks
</t>
        </is>
      </c>
      <c r="G722" t="inlineStr">
        <is>
          <t>In-Stock</t>
        </is>
      </c>
      <c r="H722" t="inlineStr">
        <is>
          <t>MADE TO ORDER</t>
        </is>
      </c>
      <c r="I722">
        <f>IMAGE("https://englanderline.com/wp-content/uploads/2021/05/Milo-Upholstered-Pyrite-Gray-Fabric-Corner-Sofa.webp")</f>
        <v/>
      </c>
    </row>
    <row r="723">
      <c r="A723" s="1" t="n">
        <v>721</v>
      </c>
      <c r="B723" t="inlineStr">
        <is>
          <t xml:space="preserve">
Barcelona Upholstered Oxford Blue Leather Corner Sofa</t>
        </is>
      </c>
      <c r="C723" t="inlineStr">
        <is>
          <t>£4,755.00</t>
        </is>
      </c>
      <c r="D723" t="inlineStr">
        <is>
          <t>blue corner sofa, contemporary corner sofa, luxury leather corner sofa, luxury living room furniture, modern sofas uk</t>
        </is>
      </c>
      <c r="E723" t="inlineStr">
        <is>
          <t>The Barcelona Corner Sofa is ideal for living rooms, as well as hotel lobbies and lobbies. An appealing option for modern homes, this sofa features a soft blue leather upholstery and brass-colored metal legs. Available in Oxford Blue, Taupe or Brown Leather.</t>
        </is>
      </c>
      <c r="F723" t="inlineStr">
        <is>
          <t xml:space="preserve">Dimensions: Side1: Width 255 cm, Depth 90 cm, Height 87 cm
Product Type: Barcelona Upholstered Oxford Blue Leather Corner Sofa
Product Code: EL7418-8
Material: Natural Solid Wood Kiln Dried, Leather.
Carving: Full handmade carving
Polishing: Full handmade polishing, polishing options are available.
Upholstery: Full handmade upholstered in leather, Fabric Options are available (in customize product section).
Color: Blue
Size: 4 Seater
Delivery Time: 12-14 Weeks
</t>
        </is>
      </c>
      <c r="G723" t="inlineStr">
        <is>
          <t>In-Stock</t>
        </is>
      </c>
      <c r="H723" t="inlineStr">
        <is>
          <t>MADE TO ORDER</t>
        </is>
      </c>
      <c r="I723">
        <f>IMAGE("https://englanderline.com/wp-content/uploads/2021/05/Barcelona-Upholstered-Oxford-Blue-Leather-Corner-Sofa.webp")</f>
        <v/>
      </c>
    </row>
    <row r="724">
      <c r="A724" s="1" t="n">
        <v>722</v>
      </c>
      <c r="B724" t="inlineStr">
        <is>
          <t xml:space="preserve">
Chicago Upholstered Melrose Gray Fabric Corner Sofa</t>
        </is>
      </c>
      <c r="C724" t="inlineStr">
        <is>
          <t>£3,030.00</t>
        </is>
      </c>
      <c r="D724" t="inlineStr">
        <is>
          <t>blue corner sofa, contemporary corner sofa, fabric corner sofa, luxury living room furniture, modern sofas uk</t>
        </is>
      </c>
      <c r="E724" t="inlineStr">
        <is>
          <t>The Chicago Upholstered Melrose Gray Fabric Corner Sofa is a sofa designed with you in mind. The comfort of your living room meets the style you want to display. Clean lines, smooth corners and a soft upholstery will help make any room feel like home.</t>
        </is>
      </c>
      <c r="F724" t="inlineStr">
        <is>
          <t xml:space="preserve">Dimensions: Side1: Width 239 cm, Depth 90 cm, Height 66 cm
Product Type: Chicago Upholstered Melrose Gray Fabric Corner Sofa
Product Code: EL7425-2
Material: Natural Solid Wood Kiln Dried, Fabric.
Carving: Full handmade carving
Polishing: Full handmade polishing, polishing options are available.
Upholstery: Full handmade upholstered in cotton, Fabric Options are available (in customize product section).
Color: Gray
Size: 5 Seater
Delivery Time: 12-14 Weeks
</t>
        </is>
      </c>
      <c r="G724" t="inlineStr">
        <is>
          <t>In-Stock</t>
        </is>
      </c>
      <c r="H724" t="inlineStr">
        <is>
          <t>MADE TO ORDER</t>
        </is>
      </c>
      <c r="I724">
        <f>IMAGE("https://englanderline.com/wp-content/uploads/2021/05/Chicago-Upholstered-Melrose-Blue-Fabric-Corner-Sofa.webp")</f>
        <v/>
      </c>
    </row>
    <row r="725">
      <c r="A725" s="1" t="n">
        <v>723</v>
      </c>
      <c r="B725" t="inlineStr">
        <is>
          <t xml:space="preserve">
Barcelona Upholstered Cascadia Blue Velvet Corner Sofa</t>
        </is>
      </c>
      <c r="C725" t="inlineStr">
        <is>
          <t>£3,225.00</t>
        </is>
      </c>
      <c r="D725" t="inlineStr">
        <is>
          <t>blue corner sofa, contemporary corner sofa, luxury living room furniture, modern sofas uk, Velvet Corner Sofa</t>
        </is>
      </c>
      <c r="E725" t="inlineStr">
        <is>
          <t>This Barcelona Upholstered Cascadia Blue Velvet Corner Sofa is a great addition to any living room or family room. This laid-back, corner sofa can also be used as a single sofa when space is at a premium. The Barcelona collection is available in an array of upholstery options and leg finishes, so you’ll be sure to find the right one for your room.</t>
        </is>
      </c>
      <c r="F725" t="inlineStr">
        <is>
          <t xml:space="preserve">Dimensions: Side1: Width 255 cm, Depth 90 cm, Height 87 cm
Product Type: Barcelona Upholstered Cascadia Blue Velvet Corner Sofa
Product Code: EL7418-9
Material: Natural Solid Wood Kiln Dried, Fabric.
Carving: Full handmade carving
Polishing: Full handmade polishing, polishing options are available.
Upholstery: Full handmade upholstered in velvet, Fabric Options are available (in customize product section).
Color: Blue
Size: 4 Seater
Delivery Time: 12-14 Weeks
</t>
        </is>
      </c>
      <c r="G725" t="inlineStr">
        <is>
          <t>In-Stock</t>
        </is>
      </c>
      <c r="H725" t="inlineStr">
        <is>
          <t>MADE TO ORDER</t>
        </is>
      </c>
      <c r="I725">
        <f>IMAGE("https://englanderline.com/wp-content/uploads/2021/05/Barcelona-Upholstered-Cascadia-Blue-Velvet-Corner-Sofa.webp")</f>
        <v/>
      </c>
    </row>
    <row r="726">
      <c r="A726" s="1" t="n">
        <v>724</v>
      </c>
      <c r="B726" t="inlineStr">
        <is>
          <t xml:space="preserve">
Milo Upholstered Volcanic Gray Fabric Corner Sofa</t>
        </is>
      </c>
      <c r="C726" t="inlineStr">
        <is>
          <t>£2,870.00</t>
        </is>
      </c>
      <c r="D726" t="inlineStr">
        <is>
          <t>contemporary corner sofa, fabric corner sofa, gray corner sofa, luxury living room furniture, modern sofas uk</t>
        </is>
      </c>
      <c r="E726" t="inlineStr">
        <is>
          <t>Wherever you connect with the Milo upholstered corner sofa, you’re in for an unforgettable experience. The Milo’s deep seat, high back and low arms provide the ultimate relaxing spot to enjoy a good book or catch up on some much-needed me-time.</t>
        </is>
      </c>
      <c r="F726" t="inlineStr">
        <is>
          <t xml:space="preserve">Dimensions: Side1: Width 224 cm, Depth 90 cm, Height 79 cm
Product Type: Barlet Sofa
Product Code: EL7421-6
Material: Natural Solid Wood Kiln Dried, Fabric.
Carving: Full handmade carving
Polishing: Full handmade polishing, polishing options are available.
Upholstery: Full handmade upholstered, Fabric Options are available (in customize product section).
Color: Gray
Size: 5 Seater
Delivery Time: 12-14 Weeks
</t>
        </is>
      </c>
      <c r="G726" t="inlineStr">
        <is>
          <t>In-Stock</t>
        </is>
      </c>
      <c r="H726" t="inlineStr">
        <is>
          <t>MADE TO ORDER</t>
        </is>
      </c>
      <c r="I726">
        <f>IMAGE("https://englanderline.com/wp-content/uploads/2021/05/Milo-Upholstered-Volcanic-Gray-Fabric-Corner-Sofa.webp")</f>
        <v/>
      </c>
    </row>
    <row r="727">
      <c r="A727" s="1" t="n">
        <v>725</v>
      </c>
      <c r="B727" t="inlineStr">
        <is>
          <t xml:space="preserve">
Barcelona Upholstered Neptune Blue Fabric Corner Sofa</t>
        </is>
      </c>
      <c r="C727" t="inlineStr">
        <is>
          <t>£3,060.00</t>
        </is>
      </c>
      <c r="D727" t="inlineStr">
        <is>
          <t>blue corner sofa, contemporary corner sofa, fabric corner sofa, luxury living room furniture, modern sofas uk</t>
        </is>
      </c>
      <c r="E727" t="inlineStr">
        <is>
          <t>This Barcelona Upholstered Corner Sofa is a great option for any home, whether used at a living room or in the bedroom. You can use it as an extra seating in your living room or save space by using this sofa as a bed.</t>
        </is>
      </c>
      <c r="F727" t="inlineStr">
        <is>
          <t xml:space="preserve">Dimensions: Side1: Width 255 cm, Depth 90 cm, Height 87 cm
Product Type: Barcelona Upholstered Neptune Blue Fabric Corner Sofa
Product Code: EL7418-4
Material: Natural Solid Wood Kiln Dried, Fabric.
Carving: Full handmade carving
Polishing: Full handmade polishing, polishing options are available.
Upholstery: Full handmade upholstered in cotton / linen, Fabric Options are available (in customize product section).
Color: Blue
Size: 4 Seater
Delivery Time: 12-14 Weeks
</t>
        </is>
      </c>
      <c r="G727" t="inlineStr">
        <is>
          <t>In-Stock</t>
        </is>
      </c>
      <c r="H727" t="inlineStr">
        <is>
          <t>MADE TO ORDER</t>
        </is>
      </c>
      <c r="I727">
        <f>IMAGE("https://englanderline.com/wp-content/uploads/2021/05/Barcelona-Upholstered-Neptune-Blue-Fabric-Corner-Sofa.webp")</f>
        <v/>
      </c>
    </row>
    <row r="728">
      <c r="A728" s="1" t="n">
        <v>726</v>
      </c>
      <c r="B728" t="inlineStr">
        <is>
          <t xml:space="preserve">
Toni Upholstered Stone Blue Corner Sofa</t>
        </is>
      </c>
      <c r="C728" t="inlineStr">
        <is>
          <t>£2,850.00</t>
        </is>
      </c>
      <c r="D728" t="inlineStr">
        <is>
          <t>3-Seaters Corner Sofa, blue corner sofa, contemporary corner sofa, fabri, luxury living room furniture, modern sofas uk</t>
        </is>
      </c>
      <c r="E728" t="inlineStr">
        <is>
          <t>Toni corner sofa is a stylish and elegant upholstered corner sofa. Featuring a Sienna stone blue finish, the Toni will bring style to your living room area. With its sturdy construction, the Toni withstands regular use and remains comfortable enough for relaxing.</t>
        </is>
      </c>
      <c r="F728" t="inlineStr">
        <is>
          <t xml:space="preserve">Dimensions: Side1: Width 285 cm, Depth 90 cm, Height 84 cm
Product Type: Toni Upholstered Stone Blue Corner Sofa
Product Code: EL7420-4
Material: Natural Solid Wood Kiln Dried, Fabric.
Carving: Full handmade carving
Polishing: Full handmade polishing, polishing options are available.
Upholstery: Full handmade upholstered, Fabric Options are available (in customize product section).
Color: Blue
Size: 4 Seater
Delivery Time: 12-14 Weeks
</t>
        </is>
      </c>
      <c r="G728" t="inlineStr">
        <is>
          <t>In-Stock</t>
        </is>
      </c>
      <c r="H728" t="inlineStr">
        <is>
          <t>MADE TO ORDER</t>
        </is>
      </c>
      <c r="I728">
        <f>IMAGE("https://englanderline.com/wp-content/uploads/2021/05/Toni-Upholstered-Stone-Blue-Corner-Sofa.webp")</f>
        <v/>
      </c>
    </row>
    <row r="729">
      <c r="A729" s="1" t="n">
        <v>727</v>
      </c>
      <c r="B729" t="inlineStr">
        <is>
          <t xml:space="preserve">
Milo Upholstered Seagrass Green Fabric Corner Sofa</t>
        </is>
      </c>
      <c r="C729" t="inlineStr">
        <is>
          <t>£2,870.00</t>
        </is>
      </c>
      <c r="D729" t="inlineStr">
        <is>
          <t>contemporary corner sofa, fabric corner sofa, Green Corner Sofa, luxury living room furniture, modern sofas uk</t>
        </is>
      </c>
      <c r="E729" t="inlineStr">
        <is>
          <t>Add a touch of rustic elegance to your home with the Milo Seagrass Corner Sofa. The hardwood frame is built for comfort, and the seagrass upholstery is designed to last.</t>
        </is>
      </c>
      <c r="F729" t="inlineStr">
        <is>
          <t xml:space="preserve">Dimensions: Side1: Width 224 cm, Depth 90 cm, Height 79 cm
Product Type: Barlet Sofa
Product Code: EL7421-5
Material: Natural Solid Wood Kiln Dried, Fabric.
Carving: Full handmade carving
Polishing: Full handmade polishing, polishing options are available.
Upholstery: Full handmade upholstered, Fabric Options are available (in customize product section).
Color: Green
Size: 5 Seater
Delivery Time: 12-14 Weeks
</t>
        </is>
      </c>
      <c r="G729" t="inlineStr">
        <is>
          <t>In-Stock</t>
        </is>
      </c>
      <c r="H729" t="inlineStr">
        <is>
          <t>MADE TO ORDER</t>
        </is>
      </c>
      <c r="I729">
        <f>IMAGE("https://englanderline.com/wp-content/uploads/2021/05/Milo-Upholstered-Seagrass-Green-Fabric-Corner-Sofa.webp")</f>
        <v/>
      </c>
    </row>
    <row r="730">
      <c r="A730" s="1" t="n">
        <v>728</v>
      </c>
      <c r="B730" t="inlineStr">
        <is>
          <t xml:space="preserve">
Barcelona Upholstered Grass Green Velvet Corner Sofa</t>
        </is>
      </c>
      <c r="C730" t="inlineStr">
        <is>
          <t>£3,225.00</t>
        </is>
      </c>
      <c r="D730" t="inlineStr">
        <is>
          <t>contemporary corner sofa, Green Corner Sofa, luxury living room furniture, modern sofas uk, Velvet Corner Sofa</t>
        </is>
      </c>
      <c r="E730" t="inlineStr">
        <is>
          <t>The Barcelona Upholstered Sofa is a modern corner sofa with a slim profile designed to fit in small spaces. The deep seat and high back create a cozy, inviting feeling in your living room.</t>
        </is>
      </c>
      <c r="F730" t="inlineStr">
        <is>
          <t xml:space="preserve">Dimensions: Side1: Width 255 cm, Depth 90 cm, Height 87 cm
Product Type: Barcelona Upholstered Grass Green Velvet Corner Sofa
Product Code: EL7418-10
Material: Natural Solid Wood Kiln Dried, Fabric.
Carving: Full handmade carving
Polishing: Full handmade polishing, polishing options are available.
Upholstery: Full handmade upholstered in velvet, Fabric Options are available (in customize product section).
Color: Green
Size: 4 Seater
Delivery Time: 12-14 Weeks
</t>
        </is>
      </c>
      <c r="G730" t="inlineStr">
        <is>
          <t>In-Stock</t>
        </is>
      </c>
      <c r="H730" t="inlineStr">
        <is>
          <t>MADE TO ORDER</t>
        </is>
      </c>
      <c r="I730">
        <f>IMAGE("https://englanderline.com/wp-content/uploads/2021/05/Barcelona-Upholstered-Grass-Green-Velvet-Corner-Sofa.webp")</f>
        <v/>
      </c>
    </row>
    <row r="731">
      <c r="A731" s="1" t="n">
        <v>729</v>
      </c>
      <c r="B731" t="inlineStr">
        <is>
          <t xml:space="preserve">
Vedori Upholstered 3-Seaters Summit Gray Corner Sofa</t>
        </is>
      </c>
      <c r="C731" t="inlineStr">
        <is>
          <t>£3,395.00</t>
        </is>
      </c>
      <c r="D731" t="inlineStr">
        <is>
          <t>3-Seaters sofa, contemporary corner sofa, fabric corner sofa, gray corner sofa, luxury living room furniture, modern sofas uk</t>
        </is>
      </c>
      <c r="E731" t="inlineStr">
        <is>
          <t>Vedori 3-Seaters Summit Gray Upholstered Corner Sofa Collection features luxurious upholstery and practicality, providing a stylish and comfortable seating space in the living room.</t>
        </is>
      </c>
      <c r="F731" t="inlineStr">
        <is>
          <t xml:space="preserve">Dimensions: Side1: Width 350 cm, Depth 90 cm, Height 82 cm
Product Type: Vedori Upholstered 3-Seaters Summit Gray Corner Sofa
Product Code: EL7423-2
Material: Natural Solid Wood Kiln Dried, Fabric.
Carving: Full handmade carving
Polishing: Full handmade polishing, polishing options are available.
Upholstery: Full handmade upholstered in cotton, Fabric Options are available (in customize product section).
Color: Gray
Size: 3 Seater
Delivery Time: 12-14 Weeks
</t>
        </is>
      </c>
      <c r="G731" t="inlineStr">
        <is>
          <t>In-Stock</t>
        </is>
      </c>
      <c r="H731" t="inlineStr">
        <is>
          <t>MADE TO ORDER</t>
        </is>
      </c>
      <c r="I731">
        <f>IMAGE("https://englanderline.com/wp-content/uploads/2021/05/Vedori-Upholstered-3-Seaters-Summit-Gray-Corner-Sofa.webp")</f>
        <v/>
      </c>
    </row>
    <row r="732">
      <c r="A732" s="1" t="n">
        <v>730</v>
      </c>
      <c r="B732" t="inlineStr">
        <is>
          <t xml:space="preserve">
Barcelona Upholstered Oxford Black Leather Corner Sofa</t>
        </is>
      </c>
      <c r="C732" t="inlineStr">
        <is>
          <t>£4,755.00</t>
        </is>
      </c>
      <c r="D732" t="inlineStr">
        <is>
          <t>Black Corner Sofa, luxury leather corner sofa, luxury living room furniture, modern sofas uk</t>
        </is>
      </c>
      <c r="E732" t="inlineStr">
        <is>
          <t>The Barcelona Upholstered Oxford Black Leather Corner Sofa is the perfect piece for your living room. The clean upholstery and sleek lines will compliment many styles of decor. The sofa contains a spacious chaise section which can be used as a bed or as an additional seating area.</t>
        </is>
      </c>
      <c r="F732" t="inlineStr">
        <is>
          <t xml:space="preserve">Dimensions: Side1: Width 255 cm, Depth 90 cm, Height 87 cm
Product Type: Barcelona Upholstered Oxford Black Leather Corner Sofa
Product Code: EL7418-7
Material: Natural Solid Wood Kiln Dried, Leather.
Carving: Full handmade carving
Polishing: Full handmade polishing, polishing options are available.
Upholstery: Full handmade upholstered in leather, Fabric Options are available (in customize product section).
Color: Black
Size: 4 Seater
Delivery Time: 12-14 Weeks
</t>
        </is>
      </c>
      <c r="G732" t="inlineStr">
        <is>
          <t>In-Stock</t>
        </is>
      </c>
      <c r="H732" t="inlineStr">
        <is>
          <t>MADE TO ORDER</t>
        </is>
      </c>
      <c r="I732">
        <f>IMAGE("https://englanderline.com/wp-content/uploads/2021/05/Barcelona-Upholstered-Oxford-Black-Leather-Corner-Sofa.webp")</f>
        <v/>
      </c>
    </row>
    <row r="733">
      <c r="A733" s="1" t="n">
        <v>731</v>
      </c>
      <c r="B733" t="inlineStr">
        <is>
          <t xml:space="preserve">
Chicago Upholstered Rawhide Brown Leather Corner Sofa</t>
        </is>
      </c>
      <c r="C733" t="inlineStr">
        <is>
          <t>£4,920.00</t>
        </is>
      </c>
      <c r="D733" t="inlineStr">
        <is>
          <t>brown corner sofa, contemporary corner sofa, luxury leather corner sofa, luxury living room furniture, modern sofas uk</t>
        </is>
      </c>
      <c r="E733" t="inlineStr">
        <is>
          <t>This sofa features comfortable seating, gorgeous style and vibrant color options that blend beautifully with any living space. Whether you choose a traditional style or something more contemporary, you’re sure to fall in love with this well-crafted and attractive piece.</t>
        </is>
      </c>
      <c r="F733" t="inlineStr">
        <is>
          <t xml:space="preserve">Dimensions: Side1: Width 239 cm, Depth 90 cm, Height 66 cm
Product Type: Chicago Upholstered Rawhide Brown Leather Corner Sofa
Product Code: EL7425-3
Material: Natural Solid Wood Kiln Dried, Leather.
Carving: Full handmade carving
Polishing: Full handmade polishing, polishing options are available.
Upholstery: Full handmade upholstered in leather, Fabric Options are available (in customize product section).
Color: Brown
Size: 5 Seater
Delivery Time: 12-14 Weeks
</t>
        </is>
      </c>
      <c r="G733" t="inlineStr">
        <is>
          <t>In-Stock</t>
        </is>
      </c>
      <c r="H733" t="inlineStr">
        <is>
          <t>MADE TO ORDER</t>
        </is>
      </c>
      <c r="I733">
        <f>IMAGE("https://englanderline.com/wp-content/uploads/2021/05/Chicago-Upholstered-Rawhide-Brown-Leather-Corner-Sofa.webp")</f>
        <v/>
      </c>
    </row>
    <row r="734">
      <c r="A734" s="1" t="n">
        <v>732</v>
      </c>
      <c r="B734" t="inlineStr">
        <is>
          <t xml:space="preserve">
Vedori Upholstered 5-Seaters Summit Gray Corner Sofa</t>
        </is>
      </c>
      <c r="C734" t="inlineStr">
        <is>
          <t>£4,290.00</t>
        </is>
      </c>
      <c r="D734" t="inlineStr">
        <is>
          <t>5-seater corner sofa, contemporary corner sofa, contemporary sofa, fabric corner sofa, gray corner sofa, luxury living room furniture, modern sofas uk</t>
        </is>
      </c>
      <c r="E734" t="inlineStr">
        <is>
          <t>Vedori is a contemporary sofa line that has been designed to incorporate comfort and style in your home. With its soft back pillows, this corner sofa is the perfect combination of cozy and classic. The light grey upholstery and warm wood legs create a modern, classic look that works well in a living room or family room setting. Made from solid kiln-dried hardwood frames that are built to last!</t>
        </is>
      </c>
      <c r="F734" t="inlineStr">
        <is>
          <t xml:space="preserve">Dimensions: Side1: Width 335 cm, Depth 90 cm, Height 82 cm
Product Type: Vedori Upholstered 5-Seaters Summit Gray Corner Sofa
Product Code: EL7424-2
Material: Natural Solid Wood Kiln Dried, Fabric.
Carving: Full handmade carving
Polishing: Full handmade polishing, polishing options are available.
Upholstery: Full handmade upholstered in cotton, Fabric Options are available (in customize product section).
Color: Gray
Size: 5 Seater
Delivery Time: 12-14 Weeks
</t>
        </is>
      </c>
      <c r="G734" t="inlineStr">
        <is>
          <t>In-Stock</t>
        </is>
      </c>
      <c r="H734" t="inlineStr">
        <is>
          <t>MADE TO ORDER</t>
        </is>
      </c>
      <c r="I734">
        <f>IMAGE("https://englanderline.com/wp-content/uploads/2021/05/Vedori-Upholstered-5-Seaters-Summit-Gray-Corner-Sofa.webp")</f>
        <v/>
      </c>
    </row>
    <row r="735">
      <c r="A735" s="1" t="n">
        <v>733</v>
      </c>
      <c r="B735" t="inlineStr">
        <is>
          <t xml:space="preserve">
Milan Upholstered 5-Seaters Tan Leather Corner Sofa UK</t>
        </is>
      </c>
      <c r="C735" t="inlineStr">
        <is>
          <t>£4,935.00</t>
        </is>
      </c>
      <c r="D735" t="inlineStr">
        <is>
          <t>5-seater corner sofa, contemporary corner sofa, luxury leather corner sofa, luxury living room furniture, modern sofas uk, tan corner sofa</t>
        </is>
      </c>
      <c r="E735" t="inlineStr">
        <is>
          <t>Milan Upholstered 5-Seaters Corner Sofa is an exciting design that is both modern and bold. With a slight curve, this sofa blends perfectly into any home décor. The five seats provide ample room for guests to sit and relax, while the tan leather adds an elegant finish to the overall look.</t>
        </is>
      </c>
      <c r="F735" t="inlineStr">
        <is>
          <t xml:space="preserve">Dimensions: Side1: Width 237 cm, Depth 90 cm, Height 83 cm
Product Type: Milan Upholstered 5-Seaters Tan Leather Corner Sofa UK
Product Code: EL7416-5
Material: Natural Solid Wood Kiln Dried, Leather.
Carving: Full handmade carving
Polishing: Full handmade polishing, polishing options are available.
Upholstery: Full handmade upholstered in leather, Fabric Options are available (in customize product section).
Color: Brown
Size: 5 Seater
Delivery Time: 12-14 Weeks
</t>
        </is>
      </c>
      <c r="G735" t="inlineStr">
        <is>
          <t>In-Stock</t>
        </is>
      </c>
      <c r="H735" t="inlineStr">
        <is>
          <t>MADE TO ORDER</t>
        </is>
      </c>
      <c r="I735">
        <f>IMAGE("https://englanderline.com/wp-content/uploads/2021/05/Milan-Upholstered-5-Seaters-Tan-Leather-Corner-Sofa-UK.webp")</f>
        <v/>
      </c>
    </row>
    <row r="736">
      <c r="A736" s="1" t="n">
        <v>734</v>
      </c>
      <c r="B736" t="inlineStr">
        <is>
          <t xml:space="preserve">
Milo Upholstered Lagoon Blue Fabric Corner Sofa</t>
        </is>
      </c>
      <c r="C736" t="inlineStr">
        <is>
          <t>£2,870.00</t>
        </is>
      </c>
      <c r="D736" t="inlineStr">
        <is>
          <t>blue corner sofa, contemporary corner sofa, fabric corner sofa, luxury living room furniture, modern sofas uk</t>
        </is>
      </c>
      <c r="E736" t="inlineStr">
        <is>
          <t>Featuring a sumptuous upholstered fabric, this Milo Corner Sofa is perfect for any living space. Use it as a sofa with a chaise to relax, or use it as a settee to create an inviting corner.</t>
        </is>
      </c>
      <c r="F736" t="inlineStr">
        <is>
          <t xml:space="preserve">Dimensions: Side1: Width 224 cm, Depth 90 cm, Height 79 cm
Product Type: Barlet Sofa
Product Code: EL7421-3
Material: Natural Solid Wood Kiln Dried, Fabric.
Carving: Full handmade carving
Polishing: Full handmade polishing, polishing options are available.
Upholstery: Full handmade upholstered, Fabric Options are available (in customize product section).
Color: Blue
Size: 5 Seater
Delivery Time: 12-14 Weeks
</t>
        </is>
      </c>
      <c r="G736" t="inlineStr">
        <is>
          <t>In-Stock</t>
        </is>
      </c>
      <c r="H736" t="inlineStr">
        <is>
          <t>MADE TO ORDER</t>
        </is>
      </c>
      <c r="I736">
        <f>IMAGE("https://englanderline.com/wp-content/uploads/2021/05/Milo-Upholstered-Lagoon-Blue-Fabric-Corner-Sofa.webp")</f>
        <v/>
      </c>
    </row>
    <row r="737">
      <c r="A737" s="1" t="n">
        <v>735</v>
      </c>
      <c r="B737" t="inlineStr">
        <is>
          <t xml:space="preserve">
Freya Upholstered Gravel Gray Corner Sofa</t>
        </is>
      </c>
      <c r="C737" t="inlineStr">
        <is>
          <t>£3,170.00</t>
        </is>
      </c>
      <c r="D737" t="inlineStr">
        <is>
          <t>3-Seaters Corner Sofa, contemporary corner sofa, fabric corner sofa, gray corner sofa, luxury living room furniture, modern sofas uk</t>
        </is>
      </c>
      <c r="E737" t="inlineStr">
        <is>
          <t>The Freya corner sofa is a modern take on the traditional Chesterfield, with a spacious seating area and a slim armrest design. Every inch of this sofa has been designed to provide you with comfort, style and durability.</t>
        </is>
      </c>
      <c r="F737" t="inlineStr">
        <is>
          <t xml:space="preserve">Dimensions: Side1: Width 290 cm, Depth 90 cm, Height 83 cm
Product Type: Freya Upholstered Gravel Gray Corner Sofa
Product Code: EL7422-1
Material: Natural Solid Wood Kiln Dried, Fabric.
Carving: Full handmade carving
Polishing: Full handmade polishing, polishing options are available.
Upholstery: Full handmade upholstered in cotton / linen, Fabric Options are available (in customize product section).
Color: Gray
Size: 4 Seater
Delivery Time: 12-14 Weeks
</t>
        </is>
      </c>
      <c r="G737" t="inlineStr">
        <is>
          <t>In-Stock</t>
        </is>
      </c>
      <c r="H737" t="inlineStr">
        <is>
          <t>MADE TO ORDER</t>
        </is>
      </c>
      <c r="I737">
        <f>IMAGE("https://englanderline.com/wp-content/uploads/2021/05/Freya-Upholstered-Gravel-Gray-Corner-Sofa.webp")</f>
        <v/>
      </c>
    </row>
    <row r="738">
      <c r="A738" s="1" t="n">
        <v>736</v>
      </c>
      <c r="B738" t="inlineStr">
        <is>
          <t xml:space="preserve">
Milano Upholstered Aurora Blue Corner Sofa</t>
        </is>
      </c>
      <c r="C738" t="inlineStr">
        <is>
          <t>£1,325.00</t>
        </is>
      </c>
      <c r="D738" t="inlineStr">
        <is>
          <t>blue corner sofa, contemporary corner sofa, fabric corner sofa, luxury living room furniture, modern sofas uk</t>
        </is>
      </c>
      <c r="E738" t="inlineStr">
        <is>
          <t>Milano Upholstered Aurora Blue Corner Sofa is a versatile piece of furniture that neatly fits into almost any space. Sturdy, upholstered and available in different colors this sofa can be customized to fit your home’s style.</t>
        </is>
      </c>
      <c r="F738" t="inlineStr">
        <is>
          <t xml:space="preserve">Dimensions: Side1: Width 240 cm, Depth 100 cm, Height 72 cm
Product Type: Milano Upholstered Aurora Blue Corner Sofa
Product Code: EL7419-1
Material: Natural Solid Wood Kiln Dried, Fabric.
Carving: Full handmade carving
Polishing: Full handmade polishing, polishing options are available.
Upholstery: Full handmade upholstered in cotton, Fabric Options are available (in customize product section).
Color: Blue
Size: 3 Seater
Delivery Time: 12-14 Weeks
</t>
        </is>
      </c>
      <c r="G738" t="inlineStr">
        <is>
          <t>In-Stock</t>
        </is>
      </c>
      <c r="H738" t="inlineStr">
        <is>
          <t>MADE TO ORDER</t>
        </is>
      </c>
      <c r="I738">
        <f>IMAGE("https://englanderline.com/wp-content/uploads/2021/05/Milano-Upholstered-Aurora-Blue-Corner-Sofa.webp")</f>
        <v/>
      </c>
    </row>
    <row r="739">
      <c r="A739" s="1" t="n">
        <v>737</v>
      </c>
      <c r="B739" t="inlineStr">
        <is>
          <t xml:space="preserve">
Milo Upholstered Aquarius Aqua Fabric Corner Sofa</t>
        </is>
      </c>
      <c r="C739" t="inlineStr">
        <is>
          <t>£2,870.00</t>
        </is>
      </c>
      <c r="D739" t="inlineStr">
        <is>
          <t>Aqua Corner Sofa, contemporary corner sofa, fabric corner sofa, luxury living room furniture, modern sofas uk</t>
        </is>
      </c>
      <c r="E739" t="inlineStr">
        <is>
          <t>Milo Corner Sofa, with its multiple seating zones and quick to assemble design, is perfect for those who want to enjoy life’s special moments with family and friends. Featuring a deep cushion, plush upholstery and robust hardwood legs, this sofa evokes a warm and inviting feel.</t>
        </is>
      </c>
      <c r="F739" t="inlineStr">
        <is>
          <t xml:space="preserve">Dimensions: Side1: Width 224 cm, Depth 90 cm, Height 79 cm
Product Type: Milo Upholstered Aquarius Aqua Fabric Corner Sofa
Product Code: EL7421-1
Material: Natural Solid Wood Kiln Dried, Fabric.
Carving: Full handmade carving
Polishing: Full handmade polishing, polishing options are available.
Upholstery: Full handmade upholstered in cotton, Fabric Options are available (in customize product section).
Color: Blue
Size: 5 Seater
Delivery Time: 12-14 Weeks
</t>
        </is>
      </c>
      <c r="G739" t="inlineStr">
        <is>
          <t>In-Stock</t>
        </is>
      </c>
      <c r="H739" t="inlineStr">
        <is>
          <t>MADE TO ORDER</t>
        </is>
      </c>
      <c r="I739">
        <f>IMAGE("https://englanderline.com/wp-content/uploads/2021/05/Milo-Upholstered-Aquarius-Aqua-Fabric-Corner-Sofa.webp")</f>
        <v/>
      </c>
    </row>
    <row r="740">
      <c r="A740" s="1" t="n">
        <v>738</v>
      </c>
      <c r="B740" t="inlineStr">
        <is>
          <t xml:space="preserve">
Toni Upholstered Forest Green Corner Sofa</t>
        </is>
      </c>
      <c r="C740" t="inlineStr">
        <is>
          <t>£3,200.00</t>
        </is>
      </c>
      <c r="D740" t="inlineStr">
        <is>
          <t>3-Seaters Corner Sofa, contemporary corner sofa, fabric corner sofa, Green Corner Sofa, luxury living room furniture, modern sofas uk</t>
        </is>
      </c>
      <c r="E740" t="inlineStr">
        <is>
          <t>Bring a touch of modern style to your living room with the Toni Corner Sofa. This piece features a forest green upholstery, loose back cushions, and curved armrests that give it a casual look that perfectly completes any transitional space.</t>
        </is>
      </c>
      <c r="F740" t="inlineStr">
        <is>
          <t xml:space="preserve">Dimensions: Side1: Width 285 cm, Depth 90 cm, Height 84 cm
Product Type: Toni Upholstered Forest Green Corner Sofa
Product Code: EL7420-1
Material: Natural Solid Wood Kiln Dried, Fabric.
Carving: Full handmade carving
Polishing: Full handmade polishing, polishing options are available.
Upholstery: Full handmade upholstered in cotton/linen, Fabric Options are available (in customize product section).
Color: Green
Size: 4 Seater
Delivery Time: 12-14 Weeks
</t>
        </is>
      </c>
      <c r="G740" t="inlineStr">
        <is>
          <t>In-Stock</t>
        </is>
      </c>
      <c r="H740" t="inlineStr">
        <is>
          <t>MADE TO ORDER</t>
        </is>
      </c>
      <c r="I740">
        <f>IMAGE("https://englanderline.com/wp-content/uploads/2021/05/Toni-Upholstered-Forest-Green-Corner-Sofa-View.webp")</f>
        <v/>
      </c>
    </row>
    <row r="741">
      <c r="A741" s="1" t="n">
        <v>739</v>
      </c>
      <c r="B741" t="inlineStr">
        <is>
          <t xml:space="preserve">
Azaro Wooden Dark Brown Rectangular Dining Table</t>
        </is>
      </c>
      <c r="C741" t="inlineStr">
        <is>
          <t>£2,180.00</t>
        </is>
      </c>
      <c r="D741" t="inlineStr">
        <is>
          <t>contemporary dining table, dark brown dining table, designer dining tables, wooden dining table</t>
        </is>
      </c>
      <c r="E741" t="inlineStr">
        <is>
          <t>Add some glitz and glamour to your dining room with the Azaro Dining table.</t>
        </is>
      </c>
      <c r="F741" t="inlineStr">
        <is>
          <t xml:space="preserve">Dimensions: Width 140 cm, Depth 70 cm, Height 45 cm
Product Type: Azaro Dining Table
Product Code: EL7157
Material: Natural Solid Wood Kiln Dried, Natural Veneer Inlay.
Carving: Full handmade carving
Polishing: Full handmade polishing, polishing options are available.
Delivery Time: 12-14 Weeks
None: Color
</t>
        </is>
      </c>
      <c r="G741" t="inlineStr">
        <is>
          <t>In-Stock</t>
        </is>
      </c>
      <c r="H741" t="inlineStr">
        <is>
          <t>MADE TO ORDER</t>
        </is>
      </c>
      <c r="I741">
        <f>IMAGE("https://englanderline.com/wp-content/uploads/2021/03/Azaro-Wooden-Brown-and-Gold-Rectangular-Dining-Table-A-600x600.jpg")</f>
        <v/>
      </c>
    </row>
    <row r="742">
      <c r="A742" s="1" t="n">
        <v>740</v>
      </c>
      <c r="B742" t="inlineStr">
        <is>
          <t xml:space="preserve">
Lincolnshire Rectangle Dining Table with Cross Legs</t>
        </is>
      </c>
      <c r="C742" t="inlineStr">
        <is>
          <t>£3,085.00</t>
        </is>
      </c>
      <c r="D742" t="inlineStr">
        <is>
          <t>contemporary dining table, dark brown dining table, marble top dining table, wooden dining table</t>
        </is>
      </c>
      <c r="E742" t="inlineStr">
        <is>
          <t>The Lincolnshire will bring style and elegance to your dining space. The charming curved cross-legs on the table’s extended apron, along with the beautifully finished legs make this set a perfect addition to any home. The simple yet sophisticated design of this set is fantastic for both modern and traditional decors alike!</t>
        </is>
      </c>
      <c r="F742" t="inlineStr">
        <is>
          <t xml:space="preserve">Dimensions: Width 120 cm, Depth 60 cm, Height 78 cm
Product Type: Lincolnshire Rectangle Dining Table with Cross Legs
Product Code: EL0001-DT
Material: Natural Solid Wood Kiln Dried, Natural Veneer Inlay, Natural Marble.
Carving: Full handmade carving
Polishing: Full handmade polishing, polishing options are available.
Color: Brown
Delivery Time: 12-14 Weeks
</t>
        </is>
      </c>
      <c r="G742" t="inlineStr">
        <is>
          <t>In-Stock</t>
        </is>
      </c>
      <c r="H742" t="inlineStr">
        <is>
          <t>MADE TO ORDER</t>
        </is>
      </c>
      <c r="I742">
        <f>IMAGE("https://englanderline.com/wp-content/uploads/2022/05/Lincolnshire-Rectangle-Dining-Table-with-Cross-Legs-A-600x600.jpg")</f>
        <v/>
      </c>
    </row>
    <row r="743">
      <c r="A743" s="1" t="n">
        <v>741</v>
      </c>
      <c r="B743" t="inlineStr">
        <is>
          <t xml:space="preserve">
Bentley Antique Round Dining Table with Curved Legs</t>
        </is>
      </c>
      <c r="C743" t="inlineStr">
        <is>
          <t>£3,060.00</t>
        </is>
      </c>
      <c r="D743" t="inlineStr"/>
      <c r="E743" t="inlineStr">
        <is>
          <t>Elegant carved dark brown wooden antique dining table with curved legs and a marble top. The table has room for up to four guests. It is a beautifully and intricately designed piece of furniture.</t>
        </is>
      </c>
      <c r="F743" t="inlineStr">
        <is>
          <t xml:space="preserve">Dimensions: Width 114 cm, Depth 114 cm, Height 80 cm
Product Type: Bentley Antique Round Dining Table With Curved Legs
Product Code: EL7425
Material: Natural Solid Wood Kiln Dried, Natural Veneer Inlay, Natural Marble.
Carving: Full handmade carving
Polishing: Full handmade polishing, polishing options are available.
Color: Beige
Delivery Time: 12-14 Weeks
</t>
        </is>
      </c>
      <c r="G743" t="inlineStr">
        <is>
          <t>In-Stock</t>
        </is>
      </c>
      <c r="H743" t="inlineStr">
        <is>
          <t>MADE TO ORDER</t>
        </is>
      </c>
      <c r="I743">
        <f>IMAGE("https://englanderline.com/wp-content/uploads/2021/06/Bentley-Antique-Round-Dining-Table-With-Curved-Legs-600x600.jpg")</f>
        <v/>
      </c>
    </row>
    <row r="744">
      <c r="A744" s="1" t="n">
        <v>742</v>
      </c>
      <c r="B744" t="inlineStr">
        <is>
          <t xml:space="preserve">
Dolce Wooden Oval Dining Room Table</t>
        </is>
      </c>
      <c r="C744" t="inlineStr">
        <is>
          <t>£5,980.00</t>
        </is>
      </c>
      <c r="D744" t="inlineStr">
        <is>
          <t>Brown Dining Tables, contemporary dining table, Rectangular Dining Tables, wooden dining table</t>
        </is>
      </c>
      <c r="E744" t="inlineStr">
        <is>
          <t>The Dolce wooden oval dining room table is the perfect way to add a touch of elegance to your home. Made from high-quality wood, this table is built to last and features a beautiful oval design that will make a statement in any room. The table also comes with an optional leaf extension, so you can easily adjust the size to suit your needs.</t>
        </is>
      </c>
      <c r="F744" t="inlineStr">
        <is>
          <t xml:space="preserve">Dimensions: Width 300 cm, Depth 120 cm, Height 78 cm
Product Type: Dolce Wooden Oval Dining Room Table
Product Code: EL0022-DT
Material: Natural Solid Wood Kiln Dried, Natural Veneer Inlay.
Carving: Full handmade carving.
Polishing: Full handmade polishing, polishing options are available.
Color: Black
Delivery Time: 12-14 Weeks
None: Color
</t>
        </is>
      </c>
      <c r="G744" t="inlineStr">
        <is>
          <t>In-Stock</t>
        </is>
      </c>
      <c r="H744" t="inlineStr">
        <is>
          <t>MADE TO ORDER</t>
        </is>
      </c>
      <c r="I744">
        <f>IMAGE("https://englanderline.com/wp-content/uploads/2022/06/Dolce-Wooden-Oval-Dining-Room-Table-Brown-E-600x600.jpg")</f>
        <v/>
      </c>
    </row>
    <row r="745">
      <c r="A745" s="1" t="n">
        <v>743</v>
      </c>
      <c r="B745" t="inlineStr">
        <is>
          <t xml:space="preserve">
Capri Stylish Rectangular Dining Room Table</t>
        </is>
      </c>
      <c r="C745" t="inlineStr">
        <is>
          <t>£4,030.00</t>
        </is>
      </c>
      <c r="D745" t="inlineStr">
        <is>
          <t>Brown Dining Tables, contemporary dining table, Rectangular Dining Tables, wooden dining table</t>
        </is>
      </c>
      <c r="E745" t="inlineStr">
        <is>
          <t>The Capri Stylish Rectangular Dining Room Table is the perfect addition to any home. With a sleek and stylish design, this table is perfect for any dining room. The Capri Stylish Rectangular Dining Room Table is made from high-quality materials and is built to last. With a beautiful finish, this table is sure to complement any home décor.</t>
        </is>
      </c>
      <c r="F745" t="inlineStr">
        <is>
          <t xml:space="preserve">Dimensions: Width 240 cm, Depth 95 cm, Height 78 cm
Product Type: Capri Stylish Rectangular Dining Room Table
Product Code: EL0019-DT
Material: Natural Solid Wood Kiln Dried, Natural Veneer Inlay.
Carving: Full handmade carving.
Polishing: Full handmade polishing, polishing options are available.
Color: Brown
Delivery Time: 12-14 Weeks
</t>
        </is>
      </c>
      <c r="G745" t="inlineStr">
        <is>
          <t>In-Stock</t>
        </is>
      </c>
      <c r="H745" t="inlineStr">
        <is>
          <t>MADE TO ORDER</t>
        </is>
      </c>
      <c r="I745">
        <f>IMAGE("https://englanderline.com/wp-content/uploads/2022/06/Capri-Stylish-Rectangular-Dining-Room-Table-A-600x600.jpg")</f>
        <v/>
      </c>
    </row>
    <row r="746">
      <c r="A746" s="1" t="n">
        <v>744</v>
      </c>
      <c r="B746" t="inlineStr">
        <is>
          <t xml:space="preserve">
Rimini Rectangle Dining Room Table</t>
        </is>
      </c>
      <c r="C746" t="inlineStr">
        <is>
          <t>£4,830.00</t>
        </is>
      </c>
      <c r="D746" t="inlineStr">
        <is>
          <t>Beige Dining Tables, Black Dining Tables, contemporary dining table, Rectangular Dining Tables, wooden dining table</t>
        </is>
      </c>
      <c r="E746" t="inlineStr">
        <is>
          <t>The Rimini rectangle dining room table is the perfect way to add a touch of elegance to your dining room. Made from high-quality wood, this table features a beautiful rectangle top and sturdy legs. The perfect addition to any home, the Rimini Rectangle Dining Room Table is sure to make your dining room stand out.</t>
        </is>
      </c>
      <c r="F746" t="inlineStr">
        <is>
          <t xml:space="preserve">Dimensions: Width 280 cm, Depth 100 cm, Height 78 cm
Product Type: Rimini Rectangle Dining Room Table
Product Code: EL0020-DT
Material: Natural Solid Wood Kiln Dried, Natural Veneer Inlay.
Carving: Full handmade carving.
Polishing: Full handmade polishing, polishing options are available.
Color: Beige
Delivery Time: 12-14 Weeks
None: Color
</t>
        </is>
      </c>
      <c r="G746" t="inlineStr">
        <is>
          <t>In-Stock</t>
        </is>
      </c>
      <c r="H746" t="inlineStr">
        <is>
          <t>MADE TO ORDER</t>
        </is>
      </c>
      <c r="I746">
        <f>IMAGE("https://englanderline.com/wp-content/uploads/2022/06/Rimini-Rectangle-Dining-Room-Table-Beige-A-600x600.jpg")</f>
        <v/>
      </c>
    </row>
    <row r="747">
      <c r="A747" s="1" t="n">
        <v>745</v>
      </c>
      <c r="B747" t="inlineStr">
        <is>
          <t xml:space="preserve">
Jefferson Wooden Rectangular Dining Table</t>
        </is>
      </c>
      <c r="C747" t="inlineStr">
        <is>
          <t>£4,950.00</t>
        </is>
      </c>
      <c r="D747" t="inlineStr">
        <is>
          <t>Brown Dining Tables, contemporary dining table, Rectangular Dining Tables, wooden dining table</t>
        </is>
      </c>
      <c r="E747" t="inlineStr">
        <is>
          <t>The Jefferson wooden rectangular dining table is the perfect way to enjoy a meal with family or friends. The spacious tabletop provides plenty of room for everyone to enjoy their food, and the sturdy wooden construction ensures that this table will last for years to come.</t>
        </is>
      </c>
      <c r="F747" t="inlineStr">
        <is>
          <t xml:space="preserve">Dimensions: Width 280 cm, Depth 100 cm, Height 78 cm
Product Type: Jefferson Wooden Rectangular Dining Table
Product Code: EL0021-DT
Material: Natural Solid Wood Kiln Dried, Natural Veneer Inlay.
Carving: Full handmade carving.
Polishing: Full handmade polishing, polishing options are available.
Color: Brown
Delivery Time: 12-14 Weeks
</t>
        </is>
      </c>
      <c r="G747" t="inlineStr">
        <is>
          <t>In-Stock</t>
        </is>
      </c>
      <c r="H747" t="inlineStr">
        <is>
          <t>MADE TO ORDER</t>
        </is>
      </c>
      <c r="I747">
        <f>IMAGE("https://englanderline.com/wp-content/uploads/2022/06/Jefferson-Wooden-Rectangular-Dining-Table-B-600x600.jpg")</f>
        <v/>
      </c>
    </row>
    <row r="748">
      <c r="A748" s="1" t="n">
        <v>746</v>
      </c>
      <c r="B748" t="inlineStr">
        <is>
          <t xml:space="preserve">
Petra Brown Dining Table</t>
        </is>
      </c>
      <c r="C748" t="inlineStr">
        <is>
          <t>£3,680.00</t>
        </is>
      </c>
      <c r="D748" t="inlineStr">
        <is>
          <t>Brown Dining Tables, contemporary dining table, Round Dining Tables, wooden dining table</t>
        </is>
      </c>
      <c r="E748" t="inlineStr">
        <is>
          <t>The Petra brown dining table is a stylish and versatile addition to any home. The rich brown finish and simple design make it a great choice for any décor. The table is made of solid wood and is sure to last for years to come. This luxury dining table is the perfect choice for any dining room or kitchen.</t>
        </is>
      </c>
      <c r="F748" t="inlineStr">
        <is>
          <t xml:space="preserve">Dimensions: Width 250 cm, Depth 110 cm, Height 78 cm
Product Type: Petra Brown Dining Table
Product Code: EL0023-DT
Material: Natural Solid Wood Kiln Dried, Natural Veneer Inlay.
Carving: Full handmade carving.
Polishing: Full handmade polishing, polishing options are available.
Color: Brown
Delivery Time: 12-14 Weeks
</t>
        </is>
      </c>
      <c r="G748" t="inlineStr">
        <is>
          <t>In-Stock</t>
        </is>
      </c>
      <c r="H748" t="inlineStr">
        <is>
          <t>MADE TO ORDER</t>
        </is>
      </c>
      <c r="I748">
        <f>IMAGE("https://englanderline.com/wp-content/uploads/2022/06/Petra-Brown-Dining-Table-Side-600x600.jpg")</f>
        <v/>
      </c>
    </row>
    <row r="749">
      <c r="A749" s="1" t="n">
        <v>747</v>
      </c>
      <c r="B749" t="inlineStr">
        <is>
          <t xml:space="preserve">
Diva Wooden Oval Dining Table with Brass Inlay</t>
        </is>
      </c>
      <c r="C749" t="inlineStr">
        <is>
          <t>£6,210.00</t>
        </is>
      </c>
      <c r="D749" t="inlineStr">
        <is>
          <t>Brass Inlay Dining Tables, Brown Dining Tables, contemporary dining table, Oval Dining Tables, wooden dining table</t>
        </is>
      </c>
      <c r="E749" t="inlineStr">
        <is>
          <t>The Diva wooden oval dining table with brass inlay is a beautifully crafted piece of furniture that is sure to add a touch of elegance to any home. The table is made from high-quality wood and features a stunning brass inlay design. The table is perfect for entertaining guests or enjoying a family meal.</t>
        </is>
      </c>
      <c r="F749" t="inlineStr">
        <is>
          <t xml:space="preserve">Dimensions: Width 320 cm, Depth 100 cm, Height 78 cm
Product Type: Diva Wooden Oval Dining Table with Brass Inlay
Product Code: EL0018-DT
Material: Natural Solid Wood Kiln Dried, Natural Veneer Inlay, Brass Inlay.
Carving: Full handmade carving.
Polishing: Full handmade polishing, polishing options are available.
Color: Brown
Delivery Time: 12-14 Weeks
</t>
        </is>
      </c>
      <c r="G749" t="inlineStr">
        <is>
          <t>In-Stock</t>
        </is>
      </c>
      <c r="H749" t="inlineStr">
        <is>
          <t>MADE TO ORDER</t>
        </is>
      </c>
      <c r="I749">
        <f>IMAGE("https://englanderline.com/wp-content/uploads/2022/06/Diva-Wooden-Oval-Dining-Table-With-Brass-Inlay-A-600x600.jpg")</f>
        <v/>
      </c>
    </row>
    <row r="750">
      <c r="A750" s="1" t="n">
        <v>748</v>
      </c>
      <c r="B750" t="inlineStr">
        <is>
          <t xml:space="preserve">
Aba Wooden and Brass Dining Table with Luxury Designed Legs</t>
        </is>
      </c>
      <c r="C750" t="inlineStr">
        <is>
          <t>£5,520.00</t>
        </is>
      </c>
      <c r="D750" t="inlineStr">
        <is>
          <t>Brass Inlay Dining Tables, Brown Dining Tables, contemporary dining table, wooden dining table</t>
        </is>
      </c>
      <c r="E750" t="inlineStr">
        <is>
          <t>This Aba wooden and brass dining table with luxury-designed legs is made of high-quality materials. The table is constructed with a strong wooden frame and features beautiful brass details. The luxuriously designed legs add an elegant touch to the table. The August wooden and brass dining table is perfect for any dining room.</t>
        </is>
      </c>
      <c r="F750" t="inlineStr">
        <is>
          <t xml:space="preserve">Dimensions: Width 280 cm, Depth 100 cm, Height 78 cm
Product Type: Aba Wooden and Brass Dining Table with Luxury Designed Legs
Product Code: EL0017-DT
Material: Natural Solid Wood Kiln Dried, Natural Veneer Inlay, Brass Inlay.
Carving: Full handmade carving.
Polishing: Full handmade polishing, polishing options are available.
Color: Brown
Delivery Time: 12-14 Weeks
</t>
        </is>
      </c>
      <c r="G750" t="inlineStr">
        <is>
          <t>In-Stock</t>
        </is>
      </c>
      <c r="H750" t="inlineStr">
        <is>
          <t>MADE TO ORDER</t>
        </is>
      </c>
      <c r="I750">
        <f>IMAGE("https://englanderline.com/wp-content/uploads/2022/06/August-Wooden-and-Brass-Dining-A-600x600.jpg")</f>
        <v/>
      </c>
    </row>
    <row r="751">
      <c r="A751" s="1" t="n">
        <v>749</v>
      </c>
      <c r="B751" t="inlineStr">
        <is>
          <t xml:space="preserve">
Milan Oval Wooden Dining Table</t>
        </is>
      </c>
      <c r="C751" t="inlineStr">
        <is>
          <t>£4,140.00</t>
        </is>
      </c>
      <c r="D751" t="inlineStr">
        <is>
          <t>Black Dining Tables, Brown Dining Tables, contemporary dining table, Round Dining Tables, wooden dining table</t>
        </is>
      </c>
      <c r="E751" t="inlineStr">
        <is>
          <t>The Milan dining table is a stunning object in every detail. It’s designer craft, which combines natural veneer inlay with fine materials, creates a special tabletop look that can only be created by hand.</t>
        </is>
      </c>
      <c r="F751" t="inlineStr">
        <is>
          <t xml:space="preserve">Dimensions: Width 280 cm, Depth 100 cm, Height 78 cm
Product Type: Milan Oval Wooden Dining Table
Product Code: EL0016-DT
Material: Natural Solid Wood Kiln Dried, Natural Veneer Inlay.
Carving: Full handmade carving.
Polishing: Full handmade polishing, polishing options are available.
Delivery Time: 12-14 Weeks
None: Color
</t>
        </is>
      </c>
      <c r="G751" t="inlineStr">
        <is>
          <t>In-Stock</t>
        </is>
      </c>
      <c r="H751" t="inlineStr">
        <is>
          <t>MADE TO ORDER</t>
        </is>
      </c>
      <c r="I751">
        <f>IMAGE("https://englanderline.com/wp-content/uploads/2022/06/Milan-Oval-Wooden-Dining-Table-Brown-B-600x600.jpg")</f>
        <v/>
      </c>
    </row>
    <row r="752">
      <c r="A752" s="1" t="n">
        <v>750</v>
      </c>
      <c r="B752" t="inlineStr">
        <is>
          <t xml:space="preserve">
French Chest of 3 Drawers with Marble Top</t>
        </is>
      </c>
      <c r="C752" t="inlineStr">
        <is>
          <t>£0.00</t>
        </is>
      </c>
      <c r="D752" t="inlineStr"/>
      <c r="E752" t="inlineStr">
        <is>
          <t xml:space="preserve">This stylish and antique design french </t>
        </is>
      </c>
      <c r="F752" t="inlineStr">
        <is>
          <t xml:space="preserve">Dimensions: Width 80 cm, Depth 55 cm, Height 85 cm
Product Type: Antique Wooden Chest
Product Code: EL3902
Material: Brass Inlay
Carving: Full handmade carving
Polishing: Full handmade polishing, polishing options are available.
Color: Brass
Delivery Time: 12-14 Weeks
</t>
        </is>
      </c>
      <c r="G752" t="inlineStr">
        <is>
          <t>In-Stock</t>
        </is>
      </c>
      <c r="H752" t="inlineStr">
        <is>
          <t>MADE TO ORDER</t>
        </is>
      </c>
      <c r="I752">
        <f>IMAGE("https://englanderline.com/wp-content/uploads/2017/12/French-Chest-of-3-Drawers-with-Marble-Top-Hand-Carved-Marquetry-Veneer-Inlay-and-Brass-Ornament-1-600x600.jpg")</f>
        <v/>
      </c>
    </row>
    <row r="753">
      <c r="A753" s="1" t="n">
        <v>751</v>
      </c>
      <c r="B753" t="inlineStr">
        <is>
          <t xml:space="preserve">
French Chest of 2 Drawers with Marble Top and Veneer Inlay</t>
        </is>
      </c>
      <c r="C753" t="inlineStr">
        <is>
          <t>£0.00</t>
        </is>
      </c>
      <c r="D753" t="inlineStr"/>
      <c r="E753" t="inlineStr">
        <is>
          <t xml:space="preserve">This elegant design french </t>
        </is>
      </c>
      <c r="F753" t="inlineStr">
        <is>
          <t xml:space="preserve">Dimensions: Width 73 cm, Depth 55 cm, Height 85 cm
Product Type: Antique Wooden Chest
Product Code: EL3901
Material: Natural Solid Wood Kiln Dried, Natural Veneer Inlay, Brass Inlay, Natural Marble.
Carving: Full handmade carving
Polishing: Full handmade polishing, polishing options are available.
Color: Brass
Delivery Time: 12-14 Weeks
</t>
        </is>
      </c>
      <c r="G753" t="inlineStr">
        <is>
          <t>In-Stock</t>
        </is>
      </c>
      <c r="H753" t="inlineStr">
        <is>
          <t>MADE TO ORDER</t>
        </is>
      </c>
      <c r="I753">
        <f>IMAGE("https://englanderline.com/wp-content/uploads/2017/12/French-Chest-of-2-Drawers-with-Marble-Top-and-Veneer-Inlay-A-600x600.jpg")</f>
        <v/>
      </c>
    </row>
    <row r="754">
      <c r="A754" s="1" t="n">
        <v>752</v>
      </c>
      <c r="B754" t="inlineStr">
        <is>
          <t>Stripe Cushion</t>
        </is>
      </c>
      <c r="C754" t="inlineStr">
        <is>
          <t>£65.00</t>
        </is>
      </c>
      <c r="D754" t="inlineStr"/>
      <c r="E754" t="inlineStr">
        <is>
          <t>Our cushion and runner sets have extreme beauty and comfort. We choose quality fabrics for making these bedroom essentials for delivering the best end product.</t>
        </is>
      </c>
      <c r="F754" t="inlineStr">
        <is>
          <t xml:space="preserve">Size: 50 x 30cm
</t>
        </is>
      </c>
      <c r="G754" t="inlineStr">
        <is>
          <t>In-Stock</t>
        </is>
      </c>
      <c r="H754" t="inlineStr">
        <is>
          <t>In stock</t>
        </is>
      </c>
      <c r="I754">
        <f>IMAGE("https://englanderline.com/wp-content/uploads/2020/02/stripe-cushion-600x450.png")</f>
        <v/>
      </c>
    </row>
    <row r="755">
      <c r="A755" s="1" t="n">
        <v>753</v>
      </c>
      <c r="B755" t="inlineStr">
        <is>
          <t xml:space="preserve">
Malmo Rectangle Dining Table with Glass Top</t>
        </is>
      </c>
      <c r="C755" t="inlineStr">
        <is>
          <t>£4,370.00</t>
        </is>
      </c>
      <c r="D755" t="inlineStr">
        <is>
          <t>Black Dining Tables, contemporary dining table, wooden dining table</t>
        </is>
      </c>
      <c r="E755" t="inlineStr">
        <is>
          <t>Dining Table features a dark glass top and natural veneer inlay, adding to its elegant style. Its rectangle shape lends itself to both formal and informal dining arrangements, making it perfect for almost any occasion.</t>
        </is>
      </c>
      <c r="F755" t="inlineStr">
        <is>
          <t xml:space="preserve">Dimensions: Width 270 cm, Depth 100 cm, Height 78 cm
Product Type: Malmo Rectangle Dining Table with Glass Top
Product Code: EL0015-DT
Material: Natural Solid Wood Kiln Dried, Natural Veneer Inlay, Security Glass Top.
Carving: Full handmade carving.
Polishing: Full handmade polishing, polishing options are available.
Delivery Time: 12-14 Weeks
None: Color
</t>
        </is>
      </c>
      <c r="G755" t="inlineStr">
        <is>
          <t>In-Stock</t>
        </is>
      </c>
      <c r="H755" t="inlineStr">
        <is>
          <t>MADE TO ORDER</t>
        </is>
      </c>
      <c r="I755">
        <f>IMAGE("https://englanderline.com/wp-content/uploads/2022/06/Malmo-Rectangle-Dining-Table-with-Brass-and-Glass-Top-D-600x600.jpg")</f>
        <v/>
      </c>
    </row>
    <row r="756">
      <c r="A756" s="1" t="n">
        <v>754</v>
      </c>
      <c r="B756" t="inlineStr">
        <is>
          <t xml:space="preserve">
Mia Wooden Black Dining Room Table</t>
        </is>
      </c>
      <c r="C756" t="inlineStr">
        <is>
          <t>£3,910.00</t>
        </is>
      </c>
      <c r="D756" t="inlineStr">
        <is>
          <t>Black Dining Tables, contemporary dining table, wooden dining table</t>
        </is>
      </c>
      <c r="E756" t="inlineStr">
        <is>
          <t>Adding a touch of elegant to your dining room, this Mia black wooden dining table is the perfect addition to your home. This dining table combines rustic texture with an industrial style and has an overall black finish to give it a contemporary edge. Perfect for serving breakfast and dinner in style!</t>
        </is>
      </c>
      <c r="F756" t="inlineStr">
        <is>
          <t xml:space="preserve">Dimensions: Width 210 cm, Depth 120 cm, Height 78 cm
Product Type: Mia Wooden Black Dining Room Table
Product Code: EL0014-DT
Material: Natural Solid Wood Kiln Dried, Natural Veneer Inlay.
Carving: Full handmade carving.
Polishing: Full handmade polishing, polishing options are available.
Color: Black
Delivery Time: 12-14 Weeks
</t>
        </is>
      </c>
      <c r="G756" t="inlineStr">
        <is>
          <t>In-Stock</t>
        </is>
      </c>
      <c r="H756" t="inlineStr">
        <is>
          <t>MADE TO ORDER</t>
        </is>
      </c>
      <c r="I756">
        <f>IMAGE("https://englanderline.com/wp-content/uploads/2022/06/Mia-Wooden-Black-Dining-Room-Table-Black-B-600x600.jpg")</f>
        <v/>
      </c>
    </row>
    <row r="757">
      <c r="A757" s="1" t="n">
        <v>755</v>
      </c>
      <c r="B757" t="inlineStr">
        <is>
          <t xml:space="preserve">
Eliseo Antique Marquetry Chest with 3 Drawers and Brass Ornament</t>
        </is>
      </c>
      <c r="C757" t="inlineStr">
        <is>
          <t>£0.00</t>
        </is>
      </c>
      <c r="D757" t="inlineStr"/>
      <c r="E757" t="inlineStr">
        <is>
          <t xml:space="preserve"> </t>
        </is>
      </c>
      <c r="F757" t="inlineStr">
        <is>
          <t xml:space="preserve">Product Type: Antique Wooden Chest
Product Code: EL5002
Material: Natural Solid Wood Kiln Dried, Natural Veneer Inlay, Brass Inlay.
Carving: Full hand carving
Polishing: Full handmade polishing, polishing options are available.
Color: Brass
Delivery Time: 12-14 Weeks
</t>
        </is>
      </c>
      <c r="G757" t="inlineStr">
        <is>
          <t>In-Stock</t>
        </is>
      </c>
      <c r="H757" t="inlineStr">
        <is>
          <t>MADE TO ORDER</t>
        </is>
      </c>
      <c r="I757">
        <f>IMAGE("https://englanderline.com/wp-content/uploads/2017/12/Eliseo-Antique-Marquetry-Chest-with-3-Drawers-and-Brass-Ornament-A-600x600.jpg")</f>
        <v/>
      </c>
    </row>
    <row r="758">
      <c r="A758" s="1" t="n">
        <v>756</v>
      </c>
      <c r="B758" t="inlineStr">
        <is>
          <t xml:space="preserve">
Wooden Chest of Drawers with Marble Top</t>
        </is>
      </c>
      <c r="C758" t="inlineStr">
        <is>
          <t>£0.00</t>
        </is>
      </c>
      <c r="D758" t="inlineStr"/>
      <c r="E758" t="inlineStr">
        <is>
          <t xml:space="preserve">This wooden </t>
        </is>
      </c>
      <c r="F758" t="inlineStr">
        <is>
          <t xml:space="preserve">Dimensions: Width 80 cm, Depth 50 cm, Height 78 cm
Product Type: Antique Wooden Chest
Product Code: EL3921
Material: Natural Solid Wood Kiln Dried, Natural Veneer Inlay, Brass Inlay, Natural Marble.
Carving: Full hand carving
Polishing: Full handmade polishing, polishing options are available.
Color: Black
Delivery Time: 12-14 Weeks
</t>
        </is>
      </c>
      <c r="G758" t="inlineStr">
        <is>
          <t>In-Stock</t>
        </is>
      </c>
      <c r="H758" t="inlineStr">
        <is>
          <t>MADE TO ORDER</t>
        </is>
      </c>
      <c r="I758">
        <f>IMAGE("https://englanderline.com/wp-content/uploads/2021/07/Wooden-Chest-of-Drawers-with-Hand-Carved-Marquetry-Veneer-Inlay-and-Marble-Top-600x600.jpg")</f>
        <v/>
      </c>
    </row>
    <row r="759">
      <c r="A759" s="1" t="n">
        <v>757</v>
      </c>
      <c r="B759" t="inlineStr">
        <is>
          <t xml:space="preserve">
Ezra Wooden Brown Dining Table</t>
        </is>
      </c>
      <c r="C759" t="inlineStr">
        <is>
          <t>£5,060.00</t>
        </is>
      </c>
      <c r="D759" t="inlineStr">
        <is>
          <t>contemporary dining table, dark brown dining table, wooden dining table</t>
        </is>
      </c>
      <c r="E759" t="inlineStr">
        <is>
          <t>When it comes to your home, you want the details to be perfect. From the selection of furniture and decor to the way you style it. And that’s why we bring you quality pieces, like this Ezra brown dining table. Its nature-inspired shape is clean and simple while adding a touch of rustic charm in any setting. When matched with matching chairs or paired with contrasting ones, you have plenty of styling options at your fingertips.</t>
        </is>
      </c>
      <c r="F759" t="inlineStr">
        <is>
          <t xml:space="preserve">Dimensions: Width 210 cm, Depth 110 cm, Height 78 cm
Product Type: Ezra Wooden Brown Dining Table
Product Code: EL0013-DT
Material: Natural Solid Wood Kiln Dried, Natural Veneer Inlay.
Carving: Full handmade carving.
Polishing: Full handmade polishing, polishing options are available.
Color: Brown
Delivery Time: 12-14 Weeks
</t>
        </is>
      </c>
      <c r="G759" t="inlineStr">
        <is>
          <t>In-Stock</t>
        </is>
      </c>
      <c r="H759" t="inlineStr">
        <is>
          <t>MADE TO ORDER</t>
        </is>
      </c>
      <c r="I759">
        <f>IMAGE("https://englanderline.com/wp-content/uploads/2022/06/Ezra-Wooden-Brown-Dining-Table-B-600x600.jpg")</f>
        <v/>
      </c>
    </row>
    <row r="760">
      <c r="A760" s="1" t="n">
        <v>758</v>
      </c>
      <c r="B760" t="inlineStr">
        <is>
          <t xml:space="preserve">
Harrow Wooden Chest of Drawers</t>
        </is>
      </c>
      <c r="C760" t="inlineStr">
        <is>
          <t>£0.00</t>
        </is>
      </c>
      <c r="D760" t="inlineStr"/>
      <c r="E760" t="inlineStr">
        <is>
          <t>The Harrow Chest of Drawers is crafted by experienced craftsmen using traditional methods and materials. The six drawers sit on a solid hardwood base, with a veneer inlay and sliding top which allow for easy opening of the drawers.</t>
        </is>
      </c>
      <c r="F760" t="inlineStr">
        <is>
          <t xml:space="preserve">Dimensions: Width 120 cm, Depth 50 cm, Height 70 cm
Product Type: Harrow Wooden Chest of Drawers
Product Code: EL5013
Material: Natural Solid Wood Kiln Dried, Natural Veneer Inlay.
Carving: Full hand carving
Polishing: Full handmade polishing, polishing options are available.
Color: Brown
Delivery Time: 12-14 Weeks
</t>
        </is>
      </c>
      <c r="G760" t="inlineStr">
        <is>
          <t>In-Stock</t>
        </is>
      </c>
      <c r="H760" t="inlineStr">
        <is>
          <t>MADE TO ORDER</t>
        </is>
      </c>
      <c r="I760">
        <f>IMAGE("https://englanderline.com/wp-content/uploads/2022/11/Harrow-Wooden-Chest-of-Drawers-A-600x600.jpg")</f>
        <v/>
      </c>
    </row>
    <row r="761">
      <c r="A761" s="1" t="n">
        <v>759</v>
      </c>
      <c r="B761" t="inlineStr">
        <is>
          <t xml:space="preserve">
harveys Classic Wooden Chest of Drawers with Hand Carved</t>
        </is>
      </c>
      <c r="C761" t="inlineStr">
        <is>
          <t>£0.00</t>
        </is>
      </c>
      <c r="D761" t="inlineStr"/>
      <c r="E761" t="inlineStr">
        <is>
          <t>Extremely elegant and stylish Harveys wooden chest in design, this hand-carved antique chest of the drawer from ‘</t>
        </is>
      </c>
      <c r="F761" t="inlineStr">
        <is>
          <t xml:space="preserve">Dimensions: Width 135 cm, Depth 56 cm, Height 87 cm
Product Type: Antique Wooden Chest
Product Code: EL3918
Material: Natural Solid Wood Kiln Dried, Natural Veneer Inlay.
Carving: Full handmade carving
Polishing: Full handmade polishing, polishing options are available.
Color: Brown
Delivery Time: 12-14 Weeks
</t>
        </is>
      </c>
      <c r="G761" t="inlineStr">
        <is>
          <t>In-Stock</t>
        </is>
      </c>
      <c r="H761" t="inlineStr">
        <is>
          <t>MADE TO ORDER</t>
        </is>
      </c>
      <c r="I761">
        <f>IMAGE("https://englanderline.com/wp-content/uploads/2017/12/harveys-Classic-Wooden-Chest-of-Drawers-with-Hand-Carved-A-600x600.jpg")</f>
        <v/>
      </c>
    </row>
    <row r="762">
      <c r="A762" s="1" t="n">
        <v>760</v>
      </c>
      <c r="B762" t="inlineStr">
        <is>
          <t xml:space="preserve">
Osaka Brown and Smoked Glass Dining Table</t>
        </is>
      </c>
      <c r="C762" t="inlineStr">
        <is>
          <t>£2,070.00</t>
        </is>
      </c>
      <c r="D762" t="inlineStr">
        <is>
          <t>contemporary dining table, dark brown dining table, Glass Top Dining Table, wooden dining table</t>
        </is>
      </c>
      <c r="E762" t="inlineStr">
        <is>
          <t>The Osaka Dining Table epitomizes luxury and style. This Dining Table is crafted from durable wood and glass that adds an air of exclusivity to your dining decor. The design of this Dining Table is built to last, featuring a textured wooden frame sitting atop a smoked glass table top for a sophisticated look that will fit into any setting.</t>
        </is>
      </c>
      <c r="F762" t="inlineStr">
        <is>
          <t xml:space="preserve">Dimensions: Width 150 cm, Depth 150 cm, Height 78 cm
Product Type: Osaka Brown and Smoked Glass Dining Table
Product Code: EL0012-DT
Material: Natural Solid Wood Kiln Dried, Natural Veneer Inlay, Security Glass Top.
Carving: Full handmade carving.
Polishing: Full handmade polishing, polishing options are available.
Color: Brown
Delivery Time: 12-14 Weeks
</t>
        </is>
      </c>
      <c r="G762" t="inlineStr">
        <is>
          <t>In-Stock</t>
        </is>
      </c>
      <c r="H762" t="inlineStr">
        <is>
          <t>MADE TO ORDER</t>
        </is>
      </c>
      <c r="I762">
        <f>IMAGE("https://englanderline.com/wp-content/uploads/2022/06/Osaka-Brown-and-Smoked-Glass-Dining-Table-B-600x600.jpg")</f>
        <v/>
      </c>
    </row>
    <row r="763">
      <c r="A763" s="1" t="n">
        <v>761</v>
      </c>
      <c r="B763" t="inlineStr">
        <is>
          <t xml:space="preserve">
Croydon Headboard</t>
        </is>
      </c>
      <c r="C763" t="inlineStr">
        <is>
          <t>£0.00</t>
        </is>
      </c>
      <c r="D763" t="inlineStr"/>
      <c r="E763" t="inlineStr">
        <is>
          <t>This headboard is a great addition to any home. Its neutral tone adds an elegant touch to a space, while the fabric material creates a soft and comfortable resting place for your head at night.</t>
        </is>
      </c>
      <c r="F763" t="inlineStr">
        <is>
          <t xml:space="preserve">Dimensions: Width 120 cm, Depth 10 cm, Height 110 cm
Product Type: Croydon Headboard
Product Code: EL3105
Material: Natural Solid Wood Kiln Dried, Fabric.
Carving: Full handmade carving
Polishing: Full handmade polishing, polishing options are available.
Color: Gray
Delivery Time: 12-14 Weeks
</t>
        </is>
      </c>
      <c r="G763" t="inlineStr">
        <is>
          <t>In-Stock</t>
        </is>
      </c>
      <c r="H763" t="inlineStr">
        <is>
          <t>MADE TO ORDER</t>
        </is>
      </c>
      <c r="I763">
        <f>IMAGE("https://englanderline.com/wp-content/uploads/2022/11/Croydon-Headboard-A-600x600.jpg")</f>
        <v/>
      </c>
    </row>
    <row r="764">
      <c r="A764" s="1" t="n">
        <v>762</v>
      </c>
      <c r="B764" t="inlineStr">
        <is>
          <t xml:space="preserve">
Worthing Headboard</t>
        </is>
      </c>
      <c r="C764" t="inlineStr">
        <is>
          <t>£0.00</t>
        </is>
      </c>
      <c r="D764" t="inlineStr"/>
      <c r="E764" t="inlineStr">
        <is>
          <t>The Worthing Headboard features a modern, clean-lined design and a fabric upholstered headboard that adds comfort and style to the room. This design provides a simple yet stylish way to complete the look of your bedroom.</t>
        </is>
      </c>
      <c r="F764" t="inlineStr">
        <is>
          <t xml:space="preserve">Product Type: Worthing Headboard
Product Code: EL3106
Material: Natural Solid Wood Kiln Dried, Fabric.
Carving: Full handmade carving
Polishing: Full handmade polishing, polishing options are available.
Color: Gray
Delivery Time: 12-14 Weeks
</t>
        </is>
      </c>
      <c r="G764" t="inlineStr">
        <is>
          <t>In-Stock</t>
        </is>
      </c>
      <c r="H764" t="inlineStr">
        <is>
          <t>MADE TO ORDER</t>
        </is>
      </c>
      <c r="I764">
        <f>IMAGE("https://englanderline.com/wp-content/uploads/2022/11/Worthing-Headboard-600x600.jpg")</f>
        <v/>
      </c>
    </row>
    <row r="765">
      <c r="A765" s="1" t="n">
        <v>763</v>
      </c>
      <c r="B765" t="inlineStr">
        <is>
          <t xml:space="preserve">
Swindon Headboard</t>
        </is>
      </c>
      <c r="C765" t="inlineStr">
        <is>
          <t>£0.00</t>
        </is>
      </c>
      <c r="D765" t="inlineStr"/>
      <c r="E765" t="inlineStr">
        <is>
          <t>The Swindon headboard is inspired by the British mid-century style, with an impeccable design and an elegant finish. The solid wood frame gives this headboard the strength to withstand the test of time, while its upholstered fabric cover keeps it chic and durable.</t>
        </is>
      </c>
      <c r="F765" t="inlineStr">
        <is>
          <t xml:space="preserve">Dimensions: Width 120 cm, Depth 10 cm, Height 93 cm
Product Type: Swindon Headboard
Product Code: EL3104
Material: Natural Solid Wood Kiln Dried, Fabric.
Carving: Full handmade carving
Polishing: Full handmade polishing, polishing options are available.
Color: Gold
Delivery Time: 12-14 Weeks
</t>
        </is>
      </c>
      <c r="G765" t="inlineStr">
        <is>
          <t>In-Stock</t>
        </is>
      </c>
      <c r="H765" t="inlineStr">
        <is>
          <t>MADE TO ORDER</t>
        </is>
      </c>
      <c r="I765">
        <f>IMAGE("https://englanderline.com/wp-content/uploads/2022/11/Swindon-Headboard-A-600x600.jpg")</f>
        <v/>
      </c>
    </row>
    <row r="766">
      <c r="A766" s="1" t="n">
        <v>764</v>
      </c>
      <c r="B766" t="inlineStr">
        <is>
          <t xml:space="preserve">
Islington Headboard</t>
        </is>
      </c>
      <c r="C766" t="inlineStr">
        <is>
          <t>£0.00</t>
        </is>
      </c>
      <c r="D766" t="inlineStr"/>
      <c r="E766" t="inlineStr">
        <is>
          <t>Islington headboard is a fabric upholstery with a wooden frame. A simple rectangle shape that can fit the style of any bedroom.</t>
        </is>
      </c>
      <c r="F766" t="inlineStr">
        <is>
          <t xml:space="preserve">Product Type: Islington Headboard
Product Code: EL3103
Material: Natural Solid Wood Kiln Dried, Fabric.
Carving: Full handmade carving
Polishing: Full handmade polishing, polishing options are available.
Color: Gold
Delivery Time: 12-14 Weeks
</t>
        </is>
      </c>
      <c r="G766" t="inlineStr">
        <is>
          <t>In-Stock</t>
        </is>
      </c>
      <c r="H766" t="inlineStr">
        <is>
          <t>MADE TO ORDER</t>
        </is>
      </c>
      <c r="I766">
        <f>IMAGE("https://englanderline.com/wp-content/uploads/2022/11/Islington-Headboard-A-600x600.jpg")</f>
        <v/>
      </c>
    </row>
    <row r="767">
      <c r="A767" s="1" t="n">
        <v>765</v>
      </c>
      <c r="B767" t="inlineStr">
        <is>
          <t xml:space="preserve">
Milan Wall Grey Tufted Headboard</t>
        </is>
      </c>
      <c r="C767" t="inlineStr">
        <is>
          <t>£0.00</t>
        </is>
      </c>
      <c r="D767" t="inlineStr">
        <is>
          <t>Grey Headboard, Luxury Bedroom Furniture UK, Luxury Headboards, Velvet Headboards, Wall Headboard</t>
        </is>
      </c>
      <c r="E767" t="inlineStr">
        <is>
          <t>Modernize your home with a cool geometric pattern. The Milan Contemporary-style Wall Headboard features a unique diamond-shaped tufted design in a chic, solid gray tone.</t>
        </is>
      </c>
      <c r="F767" t="inlineStr">
        <is>
          <t xml:space="preserve">Product Type: Milan Wall Grey Tufted Headboard
Product Code: El7457
Material: Natural Solid Wood Kiln Dried, Fabric.
Carving: Full handmade carving
Polishing: Full handmade polishing, polishing options are available.
Upholstery: Full handmade upholstered in Velvet, Fabric Options are available (in customizing product section).
Color: Gray
Delivery Time: 12-14 Weeks
</t>
        </is>
      </c>
      <c r="G767" t="inlineStr">
        <is>
          <t>In-Stock</t>
        </is>
      </c>
      <c r="H767" t="inlineStr">
        <is>
          <t>MADE TO ORDER</t>
        </is>
      </c>
      <c r="I767">
        <f>IMAGE("https://englanderline.com/wp-content/uploads/2021/10/Milan-Wall-Grey-Tufted-Headboard-1-600x585.jpg")</f>
        <v/>
      </c>
    </row>
    <row r="768">
      <c r="A768" s="1" t="n">
        <v>766</v>
      </c>
      <c r="B768" t="inlineStr">
        <is>
          <t xml:space="preserve">
Torino Walnut Upholstered Grey Bed</t>
        </is>
      </c>
      <c r="C768" t="inlineStr">
        <is>
          <t>£0.00</t>
        </is>
      </c>
      <c r="D768" t="inlineStr">
        <is>
          <t>Grey Beds, Luxury Bedroom Furniture UK, Upholstered Beds, Walnut Beds</t>
        </is>
      </c>
      <c r="E768" t="inlineStr">
        <is>
          <t>Rest easy. This bed ensures a good night’s sleep with a plush, upholstered headboard and soft, luxurious linens. We studied everything from the exact height of the headboard to the exact density of the mattress.</t>
        </is>
      </c>
      <c r="F768" t="inlineStr">
        <is>
          <t xml:space="preserve">Choose Size: Width 200cm, Depth 210cm, Height 115cm
Product Type: Torino Walnut Upholstered Grey Bed
Product Code: El7441-1
Material: Natural Solid Wood Kiln Dried, Fabric.
Carving: Full handmade carving
Polishing: Full handmade polishing, polishing options are available.
Upholstery: Full handmade upholstered in fabric, Fabric Options are available (in customizing product section).
Color: Gray
Delivery Time: 12-14 Weeks
</t>
        </is>
      </c>
      <c r="G768" t="inlineStr">
        <is>
          <t>In-Stock</t>
        </is>
      </c>
      <c r="H768" t="inlineStr">
        <is>
          <t>MADE TO ORDER</t>
        </is>
      </c>
      <c r="I768">
        <f>IMAGE("https://englanderline.com/wp-content/uploads/2021/10/Richmond-Headboard-600x600.jpg")</f>
        <v/>
      </c>
    </row>
    <row r="769">
      <c r="A769" s="1" t="n">
        <v>767</v>
      </c>
      <c r="B769" t="inlineStr">
        <is>
          <t xml:space="preserve">
Easdown Wooden Veneered Armoire Wardrobe Brass Ornate</t>
        </is>
      </c>
      <c r="C769" t="inlineStr">
        <is>
          <t>£0.00</t>
        </is>
      </c>
      <c r="D769" t="inlineStr"/>
      <c r="E769" t="inlineStr">
        <is>
          <t>This wardrobe in the French style category,should just offer that classic visual treat to visitors who have entered your abode. This masterpiece work of natural hardwood is an important piece of furniture for your bedroom.</t>
        </is>
      </c>
      <c r="F769" t="inlineStr">
        <is>
          <t xml:space="preserve">Product Type: Antique Wooden Wardrobes
Product Code: EL3708
Material: Natural Solid Wood Kiln Dried, Natural Veneer Inlay, Brass Inlay.
Carving: Full hand carving
Polishing: Full handmade polishing, polishing options are available.
Color: Brass
Delivery Time: 12-14 Weeks
</t>
        </is>
      </c>
      <c r="G769" t="inlineStr">
        <is>
          <t>In-Stock</t>
        </is>
      </c>
      <c r="H769" t="inlineStr">
        <is>
          <t>MADE TO ORDER</t>
        </is>
      </c>
      <c r="I769">
        <f>IMAGE("https://englanderline.com/wp-content/uploads/2017/12/Easdown-Wooden-Veneered-Armoire-Wardrobe-Brass-Ornate-A-600x600.jpg")</f>
        <v/>
      </c>
    </row>
    <row r="770">
      <c r="A770" s="1" t="n">
        <v>768</v>
      </c>
      <c r="B770" t="inlineStr">
        <is>
          <t xml:space="preserve">
Eartha Wooden Armoire Wardrobe Rococo Ornate</t>
        </is>
      </c>
      <c r="C770" t="inlineStr">
        <is>
          <t>£0.00</t>
        </is>
      </c>
      <c r="D770" t="inlineStr"/>
      <c r="E770" t="inlineStr">
        <is>
          <t>This beautiful distressed painted wooden armoire in free-flowing design and a chest at the bottom represents a classic look that is simply elegant and refreshing.</t>
        </is>
      </c>
      <c r="F770" t="inlineStr">
        <is>
          <t xml:space="preserve">Product Type: Antique Wooden Wardrobes
Product Code: EL3707
Material: Natural Solid Wood Kiln Dried, Natural Veneer Inlay.
Carving: Full hand carving
Polishing: Full handmade polishing, polishing options are available.
Color: Cream
Delivery Time: 12-14 Weeks
</t>
        </is>
      </c>
      <c r="G770" t="inlineStr">
        <is>
          <t>In-Stock</t>
        </is>
      </c>
      <c r="H770" t="inlineStr">
        <is>
          <t>MADE TO ORDER</t>
        </is>
      </c>
      <c r="I770">
        <f>IMAGE("https://englanderline.com/wp-content/uploads/2017/12/Eartha-Wooden-Armoire-Wardrobe-Rococo-Ornate-A-600x600.jpg")</f>
        <v/>
      </c>
    </row>
    <row r="771">
      <c r="A771" s="1" t="n">
        <v>769</v>
      </c>
      <c r="B771" t="inlineStr">
        <is>
          <t xml:space="preserve">
Millie Upholstered Tufted Dark Grey Fabric Bed</t>
        </is>
      </c>
      <c r="C771" t="inlineStr">
        <is>
          <t>£0.00</t>
        </is>
      </c>
      <c r="D771" t="inlineStr">
        <is>
          <t>Grey Beds, Luxury Bedroom Furniture UK, Tufted Beds, Upholstered Beds</t>
        </is>
      </c>
      <c r="E771" t="inlineStr">
        <is>
          <t>The Millie upholstered dark grey fabric bed features a mid-century modern silhouette and tufted headboard for an elegant, sophisticated look. Finished in grey microfiber fabric for ultimate comfort, this bed can easily be paired with soft white cotton sheets for a beautifully cohesive look.</t>
        </is>
      </c>
      <c r="F771" t="inlineStr">
        <is>
          <t xml:space="preserve">Choose Size: Width 200cm, Depth 210cm, Height 115cm
Product Type: Millie Upholstered Tufted Dark Grey Fabric Bed
Product Code: EL7449
Material: Natural Solid Wood Kiln Dried, Fabric.
Carving: Full handmade carving
Polishing: Full handmade polishing, polishing options are available.
Color: Gray
Delivery Time: 12-14 Weeks
</t>
        </is>
      </c>
      <c r="G771" t="inlineStr">
        <is>
          <t>In-Stock</t>
        </is>
      </c>
      <c r="H771" t="inlineStr">
        <is>
          <t>MADE TO ORDER</t>
        </is>
      </c>
      <c r="I771">
        <f>IMAGE("https://englanderline.com/wp-content/uploads/2021/11/Millie-Upholstered-Tufted-Dark-Grey-Fabric-Bed-A-1-600x360.jpg")</f>
        <v/>
      </c>
    </row>
    <row r="772">
      <c r="A772" s="1" t="n">
        <v>770</v>
      </c>
      <c r="B772" t="inlineStr">
        <is>
          <t xml:space="preserve">
Edra Distressed Painted Console Table with Hand Carved Wood</t>
        </is>
      </c>
      <c r="C772" t="inlineStr">
        <is>
          <t>£0.00</t>
        </is>
      </c>
      <c r="D772" t="inlineStr"/>
      <c r="E772" t="inlineStr">
        <is>
          <t xml:space="preserve">Our </t>
        </is>
      </c>
      <c r="F772" t="inlineStr">
        <is>
          <t xml:space="preserve">Dimensions: Width 93 cm, Depth 57 cm, Height 93 cm
Product Type: Antique Console Table
Product Code: EL2214
Material: Natural Solid Wood Kiln Dried, Natural Veneer Inlay.
Carving: Full handmade carving
Polishing: Full handmade polishing, polishing options are available.
Delivery Time: 12-14 Weeks
</t>
        </is>
      </c>
      <c r="G772" t="inlineStr">
        <is>
          <t>In-Stock</t>
        </is>
      </c>
      <c r="H772" t="inlineStr">
        <is>
          <t>MADE TO ORDER</t>
        </is>
      </c>
      <c r="I772">
        <f>IMAGE("https://englanderline.com/wp-content/uploads/2017/11/Edra-Distressed-Painted-Console-Table-with-Hand-Carved-Wood-A-600x600.jpg")</f>
        <v/>
      </c>
    </row>
    <row r="773">
      <c r="A773" s="1" t="n">
        <v>771</v>
      </c>
      <c r="B773" t="inlineStr">
        <is>
          <t xml:space="preserve">
Adalia Wood Beige Two Drawer Console Table with Marble Top</t>
        </is>
      </c>
      <c r="C773" t="inlineStr">
        <is>
          <t>£1,820.00</t>
        </is>
      </c>
      <c r="D773" t="inlineStr"/>
      <c r="E773" t="inlineStr">
        <is>
          <t>Add a touch of luxury to your home with the Adalia console table. The beautiful marble top is contrasted by a solid wood frame and two drawer units, ensuring that this piece will look stylish in any setting.</t>
        </is>
      </c>
      <c r="F773" t="inlineStr">
        <is>
          <t xml:space="preserve">Product Type: Antique Console Table
Product Code: EL7134
Material: Natural solid wood Kiln dried.
Carving: Full handmade carving
Polishing: Full handmade polishing, polishing options are available.
Color: Beige
Delivery Time: 12-14 Weeks
</t>
        </is>
      </c>
      <c r="G773" t="inlineStr">
        <is>
          <t>In-Stock</t>
        </is>
      </c>
      <c r="H773" t="inlineStr">
        <is>
          <t>MADE TO ORDER</t>
        </is>
      </c>
      <c r="I773">
        <f>IMAGE("https://englanderline.com/wp-content/uploads/2020/07/Adalia-Wood-Beige-Two-Drawer-Console-Table-with-Marble-Top-A-600x600.jpg")</f>
        <v/>
      </c>
    </row>
    <row r="774">
      <c r="A774" s="1" t="n">
        <v>772</v>
      </c>
      <c r="B774" t="inlineStr">
        <is>
          <t xml:space="preserve">
Earnest Wooden Armoire</t>
        </is>
      </c>
      <c r="C774" t="inlineStr">
        <is>
          <t>£0.00</t>
        </is>
      </c>
      <c r="D774" t="inlineStr"/>
      <c r="E774" t="inlineStr">
        <is>
          <t>This splendidly designed wooden beauty finished in solid hardwood gives you a feeling of class and elegance that was found in some of the heritage homes, villas and palaces in erstwhile England during the prosperous Industrial Revolution era in the United Kingdom.</t>
        </is>
      </c>
      <c r="F774" t="inlineStr">
        <is>
          <t xml:space="preserve">Product Type: Antique Wooden Wardrobes
Product Code: EL3702
Material: Natural Solid Wood Kiln Dried, Natural Veneer Inlay.
Carving: Full hand carving
Polishing: Full handmade polishing, polishing options are available.
Color: Brown
Delivery Time: 12-14 Weeks
</t>
        </is>
      </c>
      <c r="G774" t="inlineStr">
        <is>
          <t>In-Stock</t>
        </is>
      </c>
      <c r="H774" t="inlineStr">
        <is>
          <t>MADE TO ORDER</t>
        </is>
      </c>
      <c r="I774">
        <f>IMAGE("https://englanderline.com/wp-content/uploads/2017/12/Earnest-Wooden-Armoire-A-600x600.jpg")</f>
        <v/>
      </c>
    </row>
    <row r="775">
      <c r="A775" s="1" t="n">
        <v>773</v>
      </c>
      <c r="B775" t="inlineStr">
        <is>
          <t xml:space="preserve">
Elder Antique Round Veneered Table with Hand Carved Beechwood</t>
        </is>
      </c>
      <c r="C775" t="inlineStr">
        <is>
          <t>£2,860.00</t>
        </is>
      </c>
      <c r="D775" t="inlineStr"/>
      <c r="E775" t="inlineStr">
        <is>
          <t xml:space="preserve"> presents a whole new range of French style furniture. We have beautiful pieces of furniture including the tables, chairs, and much more for you.</t>
        </is>
      </c>
      <c r="F775" t="inlineStr">
        <is>
          <t xml:space="preserve">Dimensions: Width 96 cm, Depth 96 cm, Height 91 cm
Product Type: Occasional Table
Product Code: EL2701
Material: Natural Solid Wood Kiln Dried &amp; Natural Veneer Inlay.
Carving: Full handmade carving
Polishing: Full handmade polishing, polishing options are available.
Color: Brown
Delivery Time: 7 – 10 Days
</t>
        </is>
      </c>
      <c r="G775" t="inlineStr">
        <is>
          <t>In-Stock</t>
        </is>
      </c>
      <c r="H775" t="inlineStr">
        <is>
          <t>In stock</t>
        </is>
      </c>
      <c r="I775">
        <f>IMAGE("https://englanderline.com/wp-content/uploads/2017/12/Elder-Antique-Round-Veneered-Table-with-Hand-Carved-Beechwood-A-600x600.jpg")</f>
        <v/>
      </c>
    </row>
    <row r="776">
      <c r="A776" s="1" t="n">
        <v>774</v>
      </c>
      <c r="B776" t="inlineStr">
        <is>
          <t xml:space="preserve">
Earnestine Wooden Armoire Wardrobe Hand Carved Wood</t>
        </is>
      </c>
      <c r="C776" t="inlineStr">
        <is>
          <t>£0.00</t>
        </is>
      </c>
      <c r="D776" t="inlineStr"/>
      <c r="E776" t="inlineStr">
        <is>
          <t>Authentically English in design, this antique Armoire London is a perfect example of classic English style craftsmanship which is traditional in appeal yet carries a stylish look that certainly enhances the aesthetic appeal of your abode to many folds.</t>
        </is>
      </c>
      <c r="F776" t="inlineStr">
        <is>
          <t xml:space="preserve">Product Type: Wooden Wardrobe
Product Code: EL3703
Material: Natural Solid Wood Kiln Dried, Natural Veneer Inlay.
Carving: Full hand carving
Polishing: Full handmade polishing, polishing options are available.
Color: Brown
Delivery Time: 12-14 Weeks
</t>
        </is>
      </c>
      <c r="G776" t="inlineStr">
        <is>
          <t>In-Stock</t>
        </is>
      </c>
      <c r="H776" t="inlineStr">
        <is>
          <t>MADE TO ORDER</t>
        </is>
      </c>
      <c r="I776">
        <f>IMAGE("https://englanderline.com/wp-content/uploads/2017/12/Earnestine-Wooden-Armoire-Wardrobe-Hand-Carved-Wood-600x600.jpg")</f>
        <v/>
      </c>
    </row>
    <row r="777">
      <c r="A777" s="1" t="n">
        <v>775</v>
      </c>
      <c r="B777" t="inlineStr">
        <is>
          <t xml:space="preserve">
Eldon Elegant French Marquetry Hall Veneered Table</t>
        </is>
      </c>
      <c r="C777" t="inlineStr">
        <is>
          <t>£0.00</t>
        </is>
      </c>
      <c r="D777" t="inlineStr"/>
      <c r="E777" t="inlineStr">
        <is>
          <t>The extraordinary design and extensive detailing is done in classic French Marquetry finish make our hall tables the UK a veritable work of cabinetmaker’s art.</t>
        </is>
      </c>
      <c r="F777" t="inlineStr">
        <is>
          <t xml:space="preserve">Dimensions: Width 97 cm, Depth 97 cm, Height 93 cm
Product Type: Occasional Table
Product Code: EL2702
Material: Natural Solid Wood Kiln Dried, Natural Veneer Inlay.
Carving: Full handmade carving
Polishing: Full handmade polishing, polishing options are available.
Color: Brown
Delivery Time: 12-14 Weeks
</t>
        </is>
      </c>
      <c r="G777" t="inlineStr">
        <is>
          <t>In-Stock</t>
        </is>
      </c>
      <c r="H777" t="inlineStr">
        <is>
          <t>MADE TO ORDER</t>
        </is>
      </c>
      <c r="I777">
        <f>IMAGE("https://englanderline.com/wp-content/uploads/2017/12/Eldon-Elegant-French-Marquetry-Hall-Veneered-Table-600x600.jpg")</f>
        <v/>
      </c>
    </row>
    <row r="778">
      <c r="A778" s="1" t="n">
        <v>776</v>
      </c>
      <c r="B778" t="inlineStr">
        <is>
          <t xml:space="preserve">
Earline Wooden French Style Armoire Wardrobe Rococo Ornate</t>
        </is>
      </c>
      <c r="C778" t="inlineStr">
        <is>
          <t>£0.00</t>
        </is>
      </c>
      <c r="D778" t="inlineStr"/>
      <c r="E778" t="inlineStr">
        <is>
          <t>View one of our splendid hand polished and handcrafted wooden beauty that is a perfect example of fine craftsmanship on wood and you can feel the elegance and royal charm through the rich hand carvings that best defines this antique bedroom furniture in England.</t>
        </is>
      </c>
      <c r="F778" t="inlineStr">
        <is>
          <t xml:space="preserve">Product Type: Antique Wooden Wardrobes
Product Code: EL3701
Material: Natural Solid Wood Kiln Dried, Natural Veneer Inlay.
Carving: Full hand carving
Polishing: Full handmade polishing, polishing options are available.
Color: Brown
Delivery Time: 12-14 Weeks
</t>
        </is>
      </c>
      <c r="G778" t="inlineStr">
        <is>
          <t>In-Stock</t>
        </is>
      </c>
      <c r="H778" t="inlineStr">
        <is>
          <t>MADE TO ORDER</t>
        </is>
      </c>
      <c r="I778">
        <f>IMAGE("https://englanderline.com/wp-content/uploads/2017/12/Earline-Wooden-French-Style-Armoire-Wardrobe-Rococo-Ornate-600x600.jpg")</f>
        <v/>
      </c>
    </row>
    <row r="779">
      <c r="A779" s="1" t="n">
        <v>777</v>
      </c>
      <c r="B779" t="inlineStr">
        <is>
          <t xml:space="preserve">
Rotating English Bar Stool</t>
        </is>
      </c>
      <c r="C779" t="inlineStr">
        <is>
          <t>£855.00</t>
        </is>
      </c>
      <c r="D779" t="inlineStr"/>
      <c r="E779" t="inlineStr">
        <is>
          <t xml:space="preserve">Combining classic design with convenience and functionality, this </t>
        </is>
      </c>
      <c r="F779" t="inlineStr">
        <is>
          <t xml:space="preserve">Dimensions: Width 64 cm, Depth 56 cm, Height 126 cm
Product Type: Rotating English Bar Stool
Product Code: EL1108
Material: Natural Solid Wood Kiln Dried, Natural Leather.
Carving: Full handmade carving
Polishing: Full handmade polishing, polishing options are available.
Upholstery: Genuine Leather upholstered. Fabric Options are available
Color: Brown
Delivery Time: 7 – 10 Days
</t>
        </is>
      </c>
      <c r="G779" t="inlineStr">
        <is>
          <t>In-Stock</t>
        </is>
      </c>
      <c r="H779" t="inlineStr">
        <is>
          <t>1 in stock</t>
        </is>
      </c>
      <c r="I779">
        <f>IMAGE("https://englanderline.com/wp-content/uploads/2017/11/Rotating-English-Bar-Stool-A-600x600.jpg")</f>
        <v/>
      </c>
    </row>
    <row r="780">
      <c r="A780" s="1" t="n">
        <v>778</v>
      </c>
      <c r="B780" t="inlineStr">
        <is>
          <t xml:space="preserve">
English Bar Stool</t>
        </is>
      </c>
      <c r="C780" t="inlineStr">
        <is>
          <t>£710.00</t>
        </is>
      </c>
      <c r="D780" t="inlineStr"/>
      <c r="E780" t="inlineStr">
        <is>
          <t xml:space="preserve">Instantly recognizable for what it is, our </t>
        </is>
      </c>
      <c r="F780" t="inlineStr">
        <is>
          <t xml:space="preserve">Dimensions: Width 62 cm, Depth 52 cm, Height 112 cm
Product Type: English Bar Stool
Product Code: EL1107
Material: Natural Solid Wood Kiln Dried, Natural Leather.
Carving: Full hand carving
Polishing: Full handmade polishing, polishing options are available.
Upholstery: Genuine Leather upholstered. Fabric Options are available
Color: Brown
Delivery Time: 7 – 10 Days
</t>
        </is>
      </c>
      <c r="G780" t="inlineStr">
        <is>
          <t>In-Stock</t>
        </is>
      </c>
      <c r="H780" t="inlineStr">
        <is>
          <t>1 in stock</t>
        </is>
      </c>
      <c r="I780">
        <f>IMAGE("https://englanderline.com/wp-content/uploads/2017/11/English-Bar-Stool-A-600x600.jpg")</f>
        <v/>
      </c>
    </row>
    <row r="781">
      <c r="A781" s="1" t="n">
        <v>779</v>
      </c>
      <c r="B781" t="inlineStr">
        <is>
          <t xml:space="preserve">
Earnshaw Wooden Armoire Wardrobe Hand Carved Wood</t>
        </is>
      </c>
      <c r="C781" t="inlineStr">
        <is>
          <t>£0.00</t>
        </is>
      </c>
      <c r="D781" t="inlineStr"/>
      <c r="E781" t="inlineStr">
        <is>
          <t>Simply elegant and grand is what can be best described as this beautiful wooden Armoire that has a touch of elegance and class that is magical and beautiful in every respect.</t>
        </is>
      </c>
      <c r="F781" t="inlineStr">
        <is>
          <t xml:space="preserve">Product Type: Antique Wooden Wardrobes
Product Code: EL3704
Material: Natural Solid Wood Kiln Dried, Natural Veneer Inlay.
Carving: Full hand carving
Polishing: Full handmade polishing, polishing options are available.
Color: Brown
Delivery Time: 12-14 Weeks
</t>
        </is>
      </c>
      <c r="G781" t="inlineStr">
        <is>
          <t>In-Stock</t>
        </is>
      </c>
      <c r="H781" t="inlineStr">
        <is>
          <t>MADE TO ORDER</t>
        </is>
      </c>
      <c r="I781">
        <f>IMAGE("https://englanderline.com/wp-content/uploads/2017/12/Earnshaw-Wooden-Armoire-Wardrobe-Hand-Carved-Wood-600x600.jpg")</f>
        <v/>
      </c>
    </row>
    <row r="782">
      <c r="A782" s="1" t="n">
        <v>780</v>
      </c>
      <c r="B782" t="inlineStr">
        <is>
          <t xml:space="preserve">
Earp Wooden Armoire Wardrobe</t>
        </is>
      </c>
      <c r="C782" t="inlineStr">
        <is>
          <t>£0.00</t>
        </is>
      </c>
      <c r="D782" t="inlineStr"/>
      <c r="E782" t="inlineStr">
        <is>
          <t>wooden armoire collection from Englanderline which manufactures a completely new range of handcrafted beauties in wood exclusively for your bedroom.</t>
        </is>
      </c>
      <c r="F782" t="inlineStr">
        <is>
          <t xml:space="preserve">Product Type: Antique Wooden Wardrobes
Product Code: EL3705
Material: Natural Solid Wood Kiln Dried, Natural Veneer Inlay.
Carving: Full hand carving
Polishing: Full handmade polishing, polishing options are available.
Color: Brown
Delivery Time: 12-14 Weeks
</t>
        </is>
      </c>
      <c r="G782" t="inlineStr">
        <is>
          <t>In-Stock</t>
        </is>
      </c>
      <c r="H782" t="inlineStr">
        <is>
          <t>MADE TO ORDER</t>
        </is>
      </c>
      <c r="I782">
        <f>IMAGE("https://englanderline.com/wp-content/uploads/2017/12/Earp-Wooden-Armoire-Wardrobe-A-600x600.jpg")</f>
        <v/>
      </c>
    </row>
    <row r="783">
      <c r="A783" s="1" t="n">
        <v>781</v>
      </c>
      <c r="B783" t="inlineStr">
        <is>
          <t xml:space="preserve">
Edmundo French Antique Marble Console Table</t>
        </is>
      </c>
      <c r="C783" t="inlineStr">
        <is>
          <t>£0.00</t>
        </is>
      </c>
      <c r="D783" t="inlineStr"/>
      <c r="E783" t="inlineStr">
        <is>
          <t xml:space="preserve">Authentic and antique design French marble </t>
        </is>
      </c>
      <c r="F783" t="inlineStr">
        <is>
          <t xml:space="preserve">Dimensions: Width 120 cm, Depth 55 cm, Height 90 cm
Product Type: Antique Console Table
Product Code: EL2210
Material: Natural Marble
Carving: Full hand carving
Polishing: Full handmade polishing, polishing options are available.
Color: Black
Delivery Time: 12-14 Weeks
</t>
        </is>
      </c>
      <c r="G783" t="inlineStr">
        <is>
          <t>In-Stock</t>
        </is>
      </c>
      <c r="H783" t="inlineStr">
        <is>
          <t>MADE TO ORDER</t>
        </is>
      </c>
      <c r="I783">
        <f>IMAGE("https://englanderline.com/wp-content/uploads/2017/12/Edmundo-French-Antique-Marble-Console-Table-A-600x600.jpg")</f>
        <v/>
      </c>
    </row>
    <row r="784">
      <c r="A784" s="1" t="n">
        <v>782</v>
      </c>
      <c r="B784" t="inlineStr">
        <is>
          <t xml:space="preserve">
Torino Oak Grey Upholstered Bed</t>
        </is>
      </c>
      <c r="C784" t="inlineStr">
        <is>
          <t>£0.00</t>
        </is>
      </c>
      <c r="D784" t="inlineStr">
        <is>
          <t>Grey Beds, Luxury Bedroom Furniture UK, Oak Beds, Upholstered Beds</t>
        </is>
      </c>
      <c r="E784" t="inlineStr">
        <is>
          <t>Rest easy. This bed ensures a good night’s sleep with a plush, upholstered headboard and soft, luxurious linens. We studied everything from the exact height of the headboard to the exact density of the mattress.</t>
        </is>
      </c>
      <c r="F784" t="inlineStr">
        <is>
          <t xml:space="preserve">Choose Size: Width 200cm, Depth 210cm, Height 115cm
Product Type: Torino Oak Grey Upholstered Bed
Product Code: El7441
Material: Natural Solid Wood Kiln Dried, Fabric.
Carving: Full handmade carving
Polishing: Full handmade polishing, polishing options are available.
Upholstery: Full handmade upholstered in fabric, Fabric Options are available (in customizing product section).
Color: Gray
Delivery Time: 12-14 Weeks
</t>
        </is>
      </c>
      <c r="G784" t="inlineStr">
        <is>
          <t>In-Stock</t>
        </is>
      </c>
      <c r="H784" t="inlineStr">
        <is>
          <t>MADE TO ORDER</t>
        </is>
      </c>
      <c r="I784">
        <f>IMAGE("https://englanderline.com/wp-content/uploads/2021/10/Giselle-Headboard-600x424.jpg")</f>
        <v/>
      </c>
    </row>
    <row r="785">
      <c r="A785" s="1" t="n">
        <v>783</v>
      </c>
      <c r="B785" t="inlineStr">
        <is>
          <t xml:space="preserve">
Julies Brown Walnut Bed</t>
        </is>
      </c>
      <c r="C785" t="inlineStr">
        <is>
          <t>£0.00</t>
        </is>
      </c>
      <c r="D785" t="inlineStr">
        <is>
          <t>Grey Beds, Luxury Bedroom Furniture UK, Upholstered Beds, Walnut Beds</t>
        </is>
      </c>
      <c r="E785" t="inlineStr"/>
      <c r="F785" t="inlineStr">
        <is>
          <t xml:space="preserve">Choose Size: Width 200cm, Depth 210cm, Height 115cm
Product Type: Julies Brown Walnut Bed
Product Code: El7442
Material: Natural Solid Wood Kiln Dried, Fabric.
Carving: Full handmade carving
Polishing: Full handmade polishing, polishing options are available.
Color: Brown
Delivery Time: 12-14 Weeks
</t>
        </is>
      </c>
      <c r="G785" t="inlineStr">
        <is>
          <t>In-Stock</t>
        </is>
      </c>
      <c r="H785" t="inlineStr">
        <is>
          <t>MADE TO ORDER</t>
        </is>
      </c>
      <c r="I785">
        <f>IMAGE("https://englanderline.com/wp-content/uploads/2021/10/Chelsea-Striped-Beige-Fabric-Headboard-600x353.jpg")</f>
        <v/>
      </c>
    </row>
    <row r="786">
      <c r="A786" s="1" t="n">
        <v>784</v>
      </c>
      <c r="B786" t="inlineStr">
        <is>
          <t xml:space="preserve">
Turin Brown Walnut Wooden Spindle Bed</t>
        </is>
      </c>
      <c r="C786" t="inlineStr">
        <is>
          <t>£0.00</t>
        </is>
      </c>
      <c r="D786" t="inlineStr">
        <is>
          <t>Brown Beds, Luxury Bedroom Furniture UK, Spindle Beds, Walnut Beds, Wooden Beds</t>
        </is>
      </c>
      <c r="E786" t="inlineStr">
        <is>
          <t>The Turin brown walnut wooden spindle bed is made from quality materials to ensure great durability and long-lasting comfort. The durable headboard and side rails provide additional support and offer a timeless design that compliments most bedrooms. This contemporary wood bed frame provides optimal sleeping space as the high foot end offers storage, perfect for larger bedding items such as duvets and pillows.</t>
        </is>
      </c>
      <c r="F786" t="inlineStr">
        <is>
          <t xml:space="preserve">Choose Size: Width 200cm, Depth 210cm, Height 115cm
Product Type: Turin Brown Walnut Wooden Spindle Bed
Product Code: El7443-2
Material: Natural Solid Wood Kiln Dried, Fabric.
Carving: Full handmade carving
Polishing: Full handmade polishing, polishing options are available.
Color: Brown
Delivery Time: 7 – 10 Days
</t>
        </is>
      </c>
      <c r="G786" t="inlineStr">
        <is>
          <t>In-Stock</t>
        </is>
      </c>
      <c r="H786" t="inlineStr">
        <is>
          <t>MADE TO ORDER</t>
        </is>
      </c>
      <c r="I786">
        <f>IMAGE("https://englanderline.com/wp-content/uploads/2021/11/Turin-Brown-Walnut-Wooden-Spindle-Bed-A-600x500.jpg")</f>
        <v/>
      </c>
    </row>
    <row r="787">
      <c r="A787" s="1" t="n">
        <v>785</v>
      </c>
      <c r="B787" t="inlineStr">
        <is>
          <t xml:space="preserve">
Turin Light Beige Oak Spindle Bed</t>
        </is>
      </c>
      <c r="C787" t="inlineStr">
        <is>
          <t>£0.00</t>
        </is>
      </c>
      <c r="D787" t="inlineStr">
        <is>
          <t>Beige Beds, Luxury Bedroom Furniture UK, Oak Beds, Wooden Beds</t>
        </is>
      </c>
      <c r="E787" t="inlineStr">
        <is>
          <t>The Turin light beige oak spindle bed is made from quality materials to ensure great durability and long-lasting comfort. The durable headboard and side rails provide additional support and offer a timeless design that compliments most bedrooms. This contemporary wood bed frame provides optimal sleeping space as the high foot end offers storage, perfect for larger bedding items such as duvets and pillows.</t>
        </is>
      </c>
      <c r="F787" t="inlineStr">
        <is>
          <t xml:space="preserve">Choose Size: Width 200cm, Depth 210cm, Height 115cm
Product Type: Turin Light Beige Oak Spindle Bed
Product Code: El7443-1
Material: Natural Solid Wood Kiln Dried, Fabric.
Carving: Full handmade carving
Polishing: Full handmade polishing, polishing options are available.
Color: Beige
Delivery Time: 7 – 10 Days
</t>
        </is>
      </c>
      <c r="G787" t="inlineStr">
        <is>
          <t>In-Stock</t>
        </is>
      </c>
      <c r="H787" t="inlineStr">
        <is>
          <t>MADE TO ORDER</t>
        </is>
      </c>
      <c r="I787">
        <f>IMAGE("https://englanderline.com/wp-content/uploads/2021/11/Turin-Light-Beige-Oak-Spindle-Bed-A-600x450.jpg")</f>
        <v/>
      </c>
    </row>
    <row r="788">
      <c r="A788" s="1" t="n">
        <v>786</v>
      </c>
      <c r="B788" t="inlineStr">
        <is>
          <t xml:space="preserve">
Jessica Walnut Wood Bed Frame With Nightstand</t>
        </is>
      </c>
      <c r="C788" t="inlineStr">
        <is>
          <t>£0.00</t>
        </is>
      </c>
      <c r="D788" t="inlineStr">
        <is>
          <t>Brown Beds, Luxury Bedroom Furniture UK, Walnut Beds, Wooden Beds</t>
        </is>
      </c>
      <c r="E788" t="inlineStr">
        <is>
          <t>The Jessica walnut wood bed frame with a nightstand is a wonderfully crafted piece for your bedroom that will provide a lovely centerpiece in any room. Made from solid oak wood, the headboard offers a simple yet elegant look with its straight-lined design, curved sides, and smooth finish. The frame is built from solid hardwood and has been engineered for strength and durability. Your guests will have no trouble finding their way around in the dark when you add in a traditional bedroom set with a matching nightstand.</t>
        </is>
      </c>
      <c r="F788" t="inlineStr">
        <is>
          <t xml:space="preserve">Choose Size: Width 200cm, Depth 210cm, Height 115cm
Product Type: Jessica Walnut Wood Bed Frame With Nightstand
Product Code: El7444-1
Material: Natural Solid Wood Kiln Dried, Fabric.
Carving: Full handmade carving
Polishing: Full handmade polishing, polishing options are available.
Color: Brown
Delivery Time: 7 – 10 Days
</t>
        </is>
      </c>
      <c r="G788" t="inlineStr">
        <is>
          <t>In-Stock</t>
        </is>
      </c>
      <c r="H788" t="inlineStr">
        <is>
          <t>MADE TO ORDER</t>
        </is>
      </c>
      <c r="I788">
        <f>IMAGE("https://englanderline.com/wp-content/uploads/2021/11/Jessica-Walnut-Wood-Bed-Frame-With-Nightstand-A-600x600.jpg")</f>
        <v/>
      </c>
    </row>
    <row r="789">
      <c r="A789" s="1" t="n">
        <v>787</v>
      </c>
      <c r="B789" t="inlineStr">
        <is>
          <t xml:space="preserve">
Antique Console Table with Detailed Hand Carved Wood and Marble Top</t>
        </is>
      </c>
      <c r="C789" t="inlineStr">
        <is>
          <t>£0.00</t>
        </is>
      </c>
      <c r="D789" t="inlineStr"/>
      <c r="E789" t="inlineStr">
        <is>
          <t xml:space="preserve">This </t>
        </is>
      </c>
      <c r="F789" t="inlineStr">
        <is>
          <t xml:space="preserve">Dimensions: Width 146 cm, Depth 51 cm, Height 90 cm
Product Type: Antique Console Table
Product Code: EL2203
Material: Natural Marble
Carving: Full handmade carving
Polishing: Full handmade polishing, polishing options are available.
Color: Black
Delivery Time: 12-14 Weeks
</t>
        </is>
      </c>
      <c r="G789" t="inlineStr">
        <is>
          <t>In-Stock</t>
        </is>
      </c>
      <c r="H789" t="inlineStr">
        <is>
          <t>MADE TO ORDER</t>
        </is>
      </c>
      <c r="I789">
        <f>IMAGE("https://englanderline.com/wp-content/uploads/2017/12/Antique-Console-Table-with-Detailed-Hand-Carved-Wood-and-Marble-Top-600x600.jpg")</f>
        <v/>
      </c>
    </row>
    <row r="790">
      <c r="A790" s="1" t="n">
        <v>788</v>
      </c>
      <c r="B790" t="inlineStr">
        <is>
          <t xml:space="preserve">
Edlington Shabby Chic French Painted Console Table</t>
        </is>
      </c>
      <c r="C790" t="inlineStr">
        <is>
          <t>£0.00</t>
        </is>
      </c>
      <c r="D790" t="inlineStr"/>
      <c r="E790" t="inlineStr">
        <is>
          <t xml:space="preserve">Designed to be placed against, or fixed to, a wall, our </t>
        </is>
      </c>
      <c r="F790" t="inlineStr">
        <is>
          <t xml:space="preserve">Product Type: Antique Console Table
Product Code: EL2204
Material: Natural Solid Wood Kiln Dried, Natural Veneer Inlay.
Carving: Full hand carving
Polishing: Full handmade polishing, polishing options are available.
Color: Beige
Delivery Time: 12-14 Weeks
</t>
        </is>
      </c>
      <c r="G790" t="inlineStr">
        <is>
          <t>In-Stock</t>
        </is>
      </c>
      <c r="H790" t="inlineStr">
        <is>
          <t>MADE TO ORDER</t>
        </is>
      </c>
      <c r="I790">
        <f>IMAGE("https://englanderline.com/wp-content/uploads/2017/11/Edlington-Shabby-Chic-French-Painted-Console-Table-A-600x600.jpg")</f>
        <v/>
      </c>
    </row>
    <row r="791">
      <c r="A791" s="1" t="n">
        <v>789</v>
      </c>
      <c r="B791" t="inlineStr">
        <is>
          <t xml:space="preserve">
Edmond Shabby Chic Console Table</t>
        </is>
      </c>
      <c r="C791" t="inlineStr">
        <is>
          <t>£0.00</t>
        </is>
      </c>
      <c r="D791" t="inlineStr"/>
      <c r="E791" t="inlineStr">
        <is>
          <t>This version of our demonstrates the shabby-chic antique distressed look. This is just one wood finish effect from the wide range we offer, which enables you to customize it to your own requirements.</t>
        </is>
      </c>
      <c r="F791" t="inlineStr">
        <is>
          <t xml:space="preserve">Dimensions: Width 120 cm, Depth 47 cm, Height 91 cm
Product Type: Antique Console Table
Product Code: EL2206
Material: Natural Solid Wood Kiln Dried, Natural Veneer Inlay.
Carving: Full hand carving
Polishing: Full handmade polishing, polishing options are available.
Color: Beige
Delivery Time: 12-14 Weeks
</t>
        </is>
      </c>
      <c r="G791" t="inlineStr">
        <is>
          <t>In-Stock</t>
        </is>
      </c>
      <c r="H791" t="inlineStr">
        <is>
          <t>MADE TO ORDER</t>
        </is>
      </c>
      <c r="I791">
        <f>IMAGE("https://englanderline.com/wp-content/uploads/2017/11/Edmond-Shabby-Chic-Console-Table-A-600x600.jpg")</f>
        <v/>
      </c>
    </row>
    <row r="792">
      <c r="A792" s="1" t="n">
        <v>790</v>
      </c>
      <c r="B792" t="inlineStr">
        <is>
          <t xml:space="preserve">
Edmondson French Console Table with Mirror</t>
        </is>
      </c>
      <c r="C792" t="inlineStr">
        <is>
          <t>£0.00</t>
        </is>
      </c>
      <c r="D792" t="inlineStr"/>
      <c r="E792" t="inlineStr">
        <is>
          <t xml:space="preserve">The classic fluted and tapered legs of this </t>
        </is>
      </c>
      <c r="F792" t="inlineStr">
        <is>
          <t xml:space="preserve">Dimensions: Width 136 cm, Depth 51 cm, Height 200 cm
Product Type: Edmondson Distressed Paint French Console Table Mirror
Product Code: EL2207
Material: Natural Solid Wood Kiln Dried, Natural Marble.
Carving: Full handmade carving
Polishing: Full handmade polishing, polishing options are available.
Color: Beige
Delivery Time: 12-14 Weeks
</t>
        </is>
      </c>
      <c r="G792" t="inlineStr">
        <is>
          <t>In-Stock</t>
        </is>
      </c>
      <c r="H792" t="inlineStr">
        <is>
          <t>MADE TO ORDER</t>
        </is>
      </c>
      <c r="I792">
        <f>IMAGE("https://englanderline.com/wp-content/uploads/2017/11/Edmondson-French-Console-Table-Distressed-Paint-and-Hand-Carved-B-600x600.jpg")</f>
        <v/>
      </c>
    </row>
    <row r="793">
      <c r="A793" s="1" t="n">
        <v>791</v>
      </c>
      <c r="B793" t="inlineStr">
        <is>
          <t xml:space="preserve">
Edmonstone Elegant English Console Table</t>
        </is>
      </c>
      <c r="C793" t="inlineStr">
        <is>
          <t>£21,620.00</t>
        </is>
      </c>
      <c r="D793" t="inlineStr"/>
      <c r="E793" t="inlineStr">
        <is>
          <t xml:space="preserve">The lion’s head hand-carved motif on our </t>
        </is>
      </c>
      <c r="F793" t="inlineStr">
        <is>
          <t xml:space="preserve">Dimensions: Width 133 cm, Depth 67 cm, Height 92 cm
Product Type: Antique Console Table
Product Code: EL2208
Material: Natural Solid Wood Kiln Dried, Natural Marble.
Carving: Full handmade caving.
Polishing: Full handmade polishing, polishing options are available.
Color: Brown
Delivery Time: 7 – 10 Days
</t>
        </is>
      </c>
      <c r="G793" t="inlineStr">
        <is>
          <t>In-Stock</t>
        </is>
      </c>
      <c r="H793" t="inlineStr">
        <is>
          <t>1 in stock</t>
        </is>
      </c>
      <c r="I793">
        <f>IMAGE("https://englanderline.com/wp-content/uploads/2017/11/Edmonstone-Elegant-English-Console-Table-Antique-Hand-Carved-A-600x600.jpg")</f>
        <v/>
      </c>
    </row>
    <row r="794">
      <c r="A794" s="1" t="n">
        <v>792</v>
      </c>
      <c r="B794" t="inlineStr">
        <is>
          <t xml:space="preserve">
Edmundson Shabby Chic Console Table Dark with Hand Carved Wood</t>
        </is>
      </c>
      <c r="C794" t="inlineStr">
        <is>
          <t>£0.00</t>
        </is>
      </c>
      <c r="D794" t="inlineStr"/>
      <c r="E794" t="inlineStr">
        <is>
          <t xml:space="preserve">This dark wood finish on our Edmundson </t>
        </is>
      </c>
      <c r="F794" t="inlineStr">
        <is>
          <t xml:space="preserve">Dimensions: Width 93 cm, Depth 57 cm, Height 93 cm
Product Type: Edmundson Italian Reproduction Console Table
Product Code: EL2212
Material: Natural Solid Wood Kiln Dried, Natural Veneer Inlay.
Carving: Full handmade carving
Polishing: Full handmade polishing, polishing options are available.
Color: Black
Delivery Time: 12-14 Weeks
</t>
        </is>
      </c>
      <c r="G794" t="inlineStr">
        <is>
          <t>In-Stock</t>
        </is>
      </c>
      <c r="H794" t="inlineStr">
        <is>
          <t>MADE TO ORDER</t>
        </is>
      </c>
      <c r="I794">
        <f>IMAGE("https://englanderline.com/wp-content/uploads/2017/11/Edmundson-Shabby-Chic-Console-Table-Dark-with-Hand-Carved-Wood-A-600x600.jpg")</f>
        <v/>
      </c>
    </row>
    <row r="795">
      <c r="A795" s="1" t="n">
        <v>793</v>
      </c>
      <c r="B795" t="inlineStr">
        <is>
          <t xml:space="preserve">
Edmund Elegant Style Marble Top Console Table</t>
        </is>
      </c>
      <c r="C795" t="inlineStr">
        <is>
          <t>£2,550.00 - £3,615.00</t>
        </is>
      </c>
      <c r="D795" t="inlineStr"/>
      <c r="E795" t="inlineStr">
        <is>
          <t xml:space="preserve">The back of our </t>
        </is>
      </c>
      <c r="F795" t="inlineStr">
        <is>
          <t xml:space="preserve">Dimensions: Width 154 cm, Depth 51 cm, Height 93 cm
Product Type: Antique Console Table
Product Code: EL2209
Material: Natural Solid Wood Kiln Dried, Natural Veneer Inlay, Natural Marble.
Carving: Full hand carving
Polishing: Full handmade polishing, polishing options are available.
Color: Brown
Delivery Time: 7 – 10 Days
None: Top Color
</t>
        </is>
      </c>
      <c r="G795" t="inlineStr">
        <is>
          <t>In-Stock</t>
        </is>
      </c>
      <c r="H795" t="inlineStr">
        <is>
          <t>2 in stock</t>
        </is>
      </c>
      <c r="I795">
        <f>IMAGE("https://englanderline.com/wp-content/uploads/2017/11/Edmund-Elegant-Style-Marble-Top-Console-Table-A-600x600.jpg")</f>
        <v/>
      </c>
    </row>
    <row r="796">
      <c r="A796" s="1" t="n">
        <v>794</v>
      </c>
      <c r="B796" t="inlineStr">
        <is>
          <t xml:space="preserve">
Millie Upholstered Grey Tufted Bed</t>
        </is>
      </c>
      <c r="C796" t="inlineStr">
        <is>
          <t>£0.00</t>
        </is>
      </c>
      <c r="D796" t="inlineStr">
        <is>
          <t>Grey Beds, Luxury Bedroom Furniture UK, Tufted Beds, Upholstered Beds</t>
        </is>
      </c>
      <c r="E796" t="inlineStr">
        <is>
          <t>The Millie upholstered grey tufted bed features a mid-century modern silhouette and tufted headboard for an elegant, sophisticated look. Finished in grey microfiber fabric for ultimate comfort, this bed can easily be paired with soft white cotton sheets for a beautifully cohesive look.</t>
        </is>
      </c>
      <c r="F796" t="inlineStr">
        <is>
          <t xml:space="preserve">Choose Size: Width 200cm, Depth 210cm, Height 115cm
Product Type: Millie Upholstered Grey Tufted Bed
Product Code: El7448
Material: Natural Solid Wood Kiln Dried, Fabric.
Carving: Full handmade carving
Polishing: Full handmade polishing, polishing options are available.
Color: Gray
Delivery Time: 12-14 Weeks
</t>
        </is>
      </c>
      <c r="G796" t="inlineStr">
        <is>
          <t>In-Stock</t>
        </is>
      </c>
      <c r="H796" t="inlineStr">
        <is>
          <t>MADE TO ORDER</t>
        </is>
      </c>
      <c r="I796">
        <f>IMAGE("https://englanderline.com/wp-content/uploads/2021/11/Millie-Upholstered-Grey-Tufted-Bed-A-600x480.jpg")</f>
        <v/>
      </c>
    </row>
    <row r="797">
      <c r="A797" s="1" t="n">
        <v>795</v>
      </c>
      <c r="B797" t="inlineStr">
        <is>
          <t xml:space="preserve">
Jessica Oak Veneer Bed With Nightstand</t>
        </is>
      </c>
      <c r="C797" t="inlineStr">
        <is>
          <t>£0.00</t>
        </is>
      </c>
      <c r="D797" t="inlineStr">
        <is>
          <t>Beige Beds, Luxury Bedroom Furniture UK, Oak Beds, Wooden Beds</t>
        </is>
      </c>
      <c r="E797" t="inlineStr">
        <is>
          <t>The Jessica oak veneer bed with a nightstand is a wonderfully crafted piece for your bedroom that will provide a lovely centerpiece in any room. Made from solid oak wood, the headboard offers a simple yet elegant look with its straight-lined design, curved sides, and smooth finish. The frame is built from solid hardwood and has been engineered for strength and durability. Your guests will have no trouble finding their way around in the dark when you add in a traditional bedroom set with a matching nightstand.</t>
        </is>
      </c>
      <c r="F797" t="inlineStr">
        <is>
          <t xml:space="preserve">Choose Size: Width 200cm, Depth 210cm, Height 115cm
Product Type: Jessica Oak Veneer Bed With Nightstand
Product Code: El7444
Material: Natural Solid Wood Kiln Dried, Fabric.
Carving: Full handmade carving
Polishing: Full handmade polishing, polishing options are available.
Color: Beige
Delivery Time: 12-14 Weeks
</t>
        </is>
      </c>
      <c r="G797" t="inlineStr">
        <is>
          <t>In-Stock</t>
        </is>
      </c>
      <c r="H797" t="inlineStr">
        <is>
          <t>MADE TO ORDER</t>
        </is>
      </c>
      <c r="I797">
        <f>IMAGE("https://englanderline.com/wp-content/uploads/2021/11/Jessica-Oak-Veneer-Bed-With-Nightstand-A-600x667.jpg")</f>
        <v/>
      </c>
    </row>
    <row r="798">
      <c r="A798" s="1" t="n">
        <v>796</v>
      </c>
      <c r="B798" t="inlineStr">
        <is>
          <t xml:space="preserve">
Barcelona Wall Light Grey Fabric Headboard</t>
        </is>
      </c>
      <c r="C798" t="inlineStr">
        <is>
          <t>£0.00</t>
        </is>
      </c>
      <c r="D798" t="inlineStr">
        <is>
          <t>Fabric Headboard, Grey Headboard, Luxury Bedroom Furniture UK, Luxury Headboards, Wall Headboard</t>
        </is>
      </c>
      <c r="E798" t="inlineStr">
        <is>
          <t>Bring home this transitional light grey wall headboard and pull together the look of your master bedroom. You can punctuate décor with a pinch of pattern or add texture with a headboard upholstered in clean-lined linen.</t>
        </is>
      </c>
      <c r="F798" t="inlineStr">
        <is>
          <t xml:space="preserve">Product Type: Barcelona Wall Light Grey Fabric Headboard
Product Code: El7456
Material: Natural Solid Wood Kiln Dried, Fabric.
Carving: Full handmade carving
Polishing: Full handmade polishing, polishing options are available.
Upholstery: Full handmade upholstered in fabric, Fabric Options are available (in customizing product section).
Color: Gray
Delivery Time: 12-14 Weeks
</t>
        </is>
      </c>
      <c r="G798" t="inlineStr">
        <is>
          <t>In-Stock</t>
        </is>
      </c>
      <c r="H798" t="inlineStr">
        <is>
          <t>MADE TO ORDER</t>
        </is>
      </c>
      <c r="I798">
        <f>IMAGE("https://englanderline.com/wp-content/uploads/2021/10/Barcelona-Wall-Light-Grey-Fabric-Headboard-600x540.jpg")</f>
        <v/>
      </c>
    </row>
    <row r="799">
      <c r="A799" s="1" t="n">
        <v>797</v>
      </c>
      <c r="B799" t="inlineStr">
        <is>
          <t xml:space="preserve">
Thomas Wall Striped Velvet Yellow Headboard</t>
        </is>
      </c>
      <c r="C799" t="inlineStr">
        <is>
          <t>£0.00</t>
        </is>
      </c>
      <c r="D799" t="inlineStr">
        <is>
          <t>Luxury Bedroom Furniture UK, Luxury Headboards, Velvet Headboards, Wall Headboard, Yellow Headboard</t>
        </is>
      </c>
      <c r="E799" t="inlineStr">
        <is>
          <t>When it comes to decorating a bedroom, the headboard is often what sets the tone. Choose from delightful, elegant designs or make your own designer impression with a striking image and bold color. This headboard is perfect for any space — whether it’s the guest room, the playroom, or your daughter’s bedroom. This headboard will glam up any place!</t>
        </is>
      </c>
      <c r="F799" t="inlineStr">
        <is>
          <t xml:space="preserve">Product Type: Barcelona Wall Light Grey Fabric Headboard
Product Code: El7456
Material: Natural Solid Wood Kiln Dried, Fabric.
Carving: Full handmade carving
Polishing: Full handmade polishing, polishing options are available.
Upholstery: Full handmade upholstered in fabric, Fabric Options are available (in customizing product section).
Color: Gray
Delivery Time: 12-14 Weeks
</t>
        </is>
      </c>
      <c r="G799" t="inlineStr">
        <is>
          <t>In-Stock</t>
        </is>
      </c>
      <c r="H799" t="inlineStr">
        <is>
          <t>MADE TO ORDER</t>
        </is>
      </c>
      <c r="I799">
        <f>IMAGE("https://englanderline.com/wp-content/uploads/2021/10/Thomas-Wall-Striped-Velvet-Yellow-Headboard-600x576.jpg")</f>
        <v/>
      </c>
    </row>
    <row r="800">
      <c r="A800" s="1" t="n">
        <v>798</v>
      </c>
      <c r="B800" t="inlineStr">
        <is>
          <t xml:space="preserve">
Camden Wooden and Marble Cabinet with Brass Handles</t>
        </is>
      </c>
      <c r="C800" t="inlineStr">
        <is>
          <t>£1,975.00</t>
        </is>
      </c>
      <c r="D800" t="inlineStr">
        <is>
          <t>Brass Handles Cabinet, Marble Cabinet, Wood Cabinet</t>
        </is>
      </c>
      <c r="E800" t="inlineStr">
        <is>
          <t>Add a touch of sophisticated decor to your home or office with this charming cabinet. Handcrafted from solid wood and marble, the Camden is perfect for storing books, jewellery, collectables, and more.</t>
        </is>
      </c>
      <c r="F800" t="inlineStr">
        <is>
          <t xml:space="preserve">Dimensions: Width 180 cm, Depth 40 cm, Height 100 cm
Product Type: Camden Wooden And Marble Cabinet With Brass Handles
Product Code: EL7323
Material: Natural Solid Wood Kiln Dried, Natural Veneer Inlay, Natural Marble Top.
Carving: Full handmade carving
Polishing: Full handmade polishing, polishing options are available.
Color: Brown
Delivery Time: 7 – 10 Days
</t>
        </is>
      </c>
      <c r="G800" t="inlineStr">
        <is>
          <t>In-Stock</t>
        </is>
      </c>
      <c r="H800" t="inlineStr">
        <is>
          <t>2 in stock</t>
        </is>
      </c>
      <c r="I800">
        <f>IMAGE("https://englanderline.com/wp-content/uploads/2021/03/Camden-Wooden-and-Marble-Cabinet-with-Brass-Handles-A-600x600.jpg")</f>
        <v/>
      </c>
    </row>
    <row r="801">
      <c r="A801" s="1" t="n">
        <v>799</v>
      </c>
      <c r="B801" t="inlineStr">
        <is>
          <t xml:space="preserve">
Midlands Brown Wooden Circle Dining Table with Veneer Inlay</t>
        </is>
      </c>
      <c r="C801" t="inlineStr">
        <is>
          <t>£2,510.00</t>
        </is>
      </c>
      <c r="D801" t="inlineStr">
        <is>
          <t>contemporary dining table, dark brown dining table, marble top dining table, wooden dining table</t>
        </is>
      </c>
      <c r="E801" t="inlineStr">
        <is>
          <t>Create your dream dining room with the Midlands round, brown wooden circle dining table. This table comes with a modern-style design and has sturdy construction to ensure its long life. The table has veneer inlay on its surface that adds extra charm to its design.</t>
        </is>
      </c>
      <c r="F801" t="inlineStr">
        <is>
          <t xml:space="preserve">Dimensions: diameter 105 cm, Height 78 cm
Product Type: Midlands Brown Wooden Circle Dining Table with Veneer Inlay
Product Code: EL0010-DT
Material: Natural Solid Wood Kiln Dried, Natural Veneer Inlay.
Carving: Full handmade carving.
Polishing: Full handmade polishing, polishing options are available.
Color: Black
Delivery Time: 12-14 Weeks
</t>
        </is>
      </c>
      <c r="G801" t="inlineStr">
        <is>
          <t>In-Stock</t>
        </is>
      </c>
      <c r="H801" t="inlineStr">
        <is>
          <t>MADE TO ORDER</t>
        </is>
      </c>
      <c r="I801">
        <f>IMAGE("https://englanderline.com/wp-content/uploads/2022/05/Midlands-Brown-Wooden-Circle-Dining-Table-with-Veneer-Inlay-C-600x600.jpg")</f>
        <v/>
      </c>
    </row>
    <row r="802">
      <c r="A802" s="1" t="n">
        <v>800</v>
      </c>
      <c r="B802" t="inlineStr">
        <is>
          <t xml:space="preserve">
Milano Wooden and Smoke Glass Dining Table</t>
        </is>
      </c>
      <c r="C802" t="inlineStr">
        <is>
          <t>£3,220.00</t>
        </is>
      </c>
      <c r="D802" t="inlineStr">
        <is>
          <t>contemporary dining table, dark brown dining table, Glass Top Dining Table, wooden dining table</t>
        </is>
      </c>
      <c r="E802" t="inlineStr">
        <is>
          <t>The Milano wooden and smoke glass dining table is a stunning addition to your home. The glass top is supported by a gorgeous natural wood base, and a beautiful smoke detail will add depth to any room in the house.</t>
        </is>
      </c>
      <c r="F802" t="inlineStr">
        <is>
          <t xml:space="preserve">Dimensions: Width 150 cm, Depth 100 cm, Height 78 cm
Product Type: Milano Wooden and Smoke Glass Dining Table
Product Code: EL0011-DT
Material: Natural Solid Wood Kiln Dried, Natural Veneer Inlay, Security Glass Top.
Carving: Full handmade carving.
Polishing: Full handmade polishing, polishing options are available.
Color: Brown
Delivery Time: 12-14 Weeks
</t>
        </is>
      </c>
      <c r="G802" t="inlineStr">
        <is>
          <t>In-Stock</t>
        </is>
      </c>
      <c r="H802" t="inlineStr">
        <is>
          <t>MADE TO ORDER</t>
        </is>
      </c>
      <c r="I802">
        <f>IMAGE("https://englanderline.com/wp-content/uploads/2022/06/Milano-Wooden-and-Smoke-Glass-Dining-Table-A-600x600.jpg")</f>
        <v/>
      </c>
    </row>
    <row r="803">
      <c r="A803" s="1" t="n">
        <v>801</v>
      </c>
      <c r="B803" t="inlineStr">
        <is>
          <t xml:space="preserve">
Norfolk Brown Wooden Dining Table with Veneer Inlay</t>
        </is>
      </c>
      <c r="C803" t="inlineStr">
        <is>
          <t>£3,680.00</t>
        </is>
      </c>
      <c r="D803" t="inlineStr">
        <is>
          <t>contemporary dining table, dark brown dining table, marble top dining table, wooden dining table</t>
        </is>
      </c>
      <c r="E803" t="inlineStr">
        <is>
          <t>Combining luxury and minimalism, our Norfolk dining table is designed to make the most of the space in your home. Featuring a dark brown finish, with veneer inlay detail, the rounded corners and smooth edges create a soft silhouette which will mingle seamlessly into any style interior.</t>
        </is>
      </c>
      <c r="F803" t="inlineStr">
        <is>
          <t xml:space="preserve">Dimensions: Width 240 cm, Depth 115 cm, Height 78 cm
Product Type: Norfolk Brown Wooden Dining Table with Veneer Inlay
Product Code: EL0009-DT
Material: Natural Solid Wood Kiln Dried, Natural Veneer Inlay.
Carving: Full handmade carving.
Polishing: Full handmade polishing, polishing options are available.
Color: Brass
Delivery Time: 12-14 Weeks
</t>
        </is>
      </c>
      <c r="G803" t="inlineStr">
        <is>
          <t>In-Stock</t>
        </is>
      </c>
      <c r="H803" t="inlineStr">
        <is>
          <t>MADE TO ORDER</t>
        </is>
      </c>
      <c r="I803">
        <f>IMAGE("https://englanderline.com/wp-content/uploads/2022/05/Norfolk-Brown-Wooden-Dining-Table-with-Veneer-Inlay-B-600x600.jpg")</f>
        <v/>
      </c>
    </row>
    <row r="804">
      <c r="A804" s="1" t="n">
        <v>802</v>
      </c>
      <c r="B804" t="inlineStr">
        <is>
          <t xml:space="preserve">
Sutherland Rectangle Brown Wooden Dining Table</t>
        </is>
      </c>
      <c r="C804" t="inlineStr">
        <is>
          <t>£2,165.00</t>
        </is>
      </c>
      <c r="D804" t="inlineStr">
        <is>
          <t>contemporary dining table, dark brown dining table, marble top dining table, wooden dining table</t>
        </is>
      </c>
      <c r="E804" t="inlineStr">
        <is>
          <t>Sutherland rectangle brown wooden dining table is made from high-quality material and coated with clear varnish to give it a beautiful shiny finish. This dining table has four legs and comes with the right dimensions to suit your dining space. The table top is smooth and flat which offers enough space to place foodie dishes or snack plates.</t>
        </is>
      </c>
      <c r="F804" t="inlineStr">
        <is>
          <t xml:space="preserve">Dimensions: Width 220 cm, Depth 115 cm, Height 78 cm
Product Type: Sutherland Rectangle Brown Wooden Dining Table
Product Code: EL0007-DT
Material: Natural Solid Wood Kiln Dried, Natural Veneer Inlay.
Carving: Full handmade carving.
Polishing: Full handmade polishing, polishing options are available.
Delivery Time: 12-14 Weeks
None: Color
</t>
        </is>
      </c>
      <c r="G804" t="inlineStr">
        <is>
          <t>In-Stock</t>
        </is>
      </c>
      <c r="H804" t="inlineStr">
        <is>
          <t>MADE TO ORDER</t>
        </is>
      </c>
      <c r="I804">
        <f>IMAGE("https://englanderline.com/wp-content/uploads/2022/05/Sutherland-Rectangle-Brown-and-Brass-Wooden-Dining-Table-A-600x600.jpg")</f>
        <v/>
      </c>
    </row>
    <row r="805">
      <c r="A805" s="1" t="n">
        <v>803</v>
      </c>
      <c r="B805" t="inlineStr">
        <is>
          <t xml:space="preserve">
Caithness Rectangle Brown and Gold Wooden Dining Table with Star Inlay</t>
        </is>
      </c>
      <c r="C805" t="inlineStr">
        <is>
          <t>£5,615.00</t>
        </is>
      </c>
      <c r="D805" t="inlineStr">
        <is>
          <t>contemporary dining table, dark brown dining table, marble top dining table, wooden dining table</t>
        </is>
      </c>
      <c r="E805" t="inlineStr">
        <is>
          <t>This dining table is a great addition to any home. It features a simple and elegant design that will enhance the decor of any room. Made from hardwood, this table is quite durable and easy to maintain, making it ideal for families with children. In addition, this classic rectangle shape makes it perfect for both modern and traditional homes.</t>
        </is>
      </c>
      <c r="F805" t="inlineStr">
        <is>
          <t xml:space="preserve">Dimensions: Width 230 cm, Depth 130 cm, Height 78 cm
Product Type: Caithness Rectangle Brown and Gold Wooden Dining Table with Star Inlay
Product Code: EL0006-DT
Material: Natural Solid Wood Kiln Dried, Natural Veneer Inlay.
Carving: Full handmade carving.
Polishing: Full handmade polishing, polishing options are available.
Color: Brown
Delivery Time: 12-14 Weeks
</t>
        </is>
      </c>
      <c r="G805" t="inlineStr">
        <is>
          <t>In-Stock</t>
        </is>
      </c>
      <c r="H805" t="inlineStr">
        <is>
          <t>MADE TO ORDER</t>
        </is>
      </c>
      <c r="I805">
        <f>IMAGE("https://englanderline.com/wp-content/uploads/2022/05/Caithness-Rectangle-Brown-and-Gold-Wooden-Dining-Table-with-Star-Inlay-A-600x600.jpg")</f>
        <v/>
      </c>
    </row>
    <row r="806">
      <c r="A806" s="1" t="n">
        <v>804</v>
      </c>
      <c r="B806" t="inlineStr">
        <is>
          <t xml:space="preserve">
Nairn Brown Wooden Dining Table</t>
        </is>
      </c>
      <c r="C806" t="inlineStr">
        <is>
          <t>£3,910.00</t>
        </is>
      </c>
      <c r="D806" t="inlineStr">
        <is>
          <t>contemporary dining table, dark brown dining table, marble top dining table, wooden dining table</t>
        </is>
      </c>
      <c r="E806" t="inlineStr">
        <is>
          <t>This stunning dining table from Nairn is crafted from the finest materials from around the world. It is finished with a rich brown polish and veneer inlay that makes this piece a modern take on luxury wood furniture.</t>
        </is>
      </c>
      <c r="F806" t="inlineStr">
        <is>
          <t xml:space="preserve">Dimensions: Width 120 cm, Depth 60 cm, Height 78 cm
Product Type: Nairn Brown Wooden Dining Table
Product Code: EL0008-DT
Material: Natural Solid Wood Kiln Dried, Natural Veneer Inlay.
Carving: Full handmade carving.
Polishing: Full handmade polishing, polishing options are available.
Color: Brown
Delivery Time: 12-14 Weeks
</t>
        </is>
      </c>
      <c r="G806" t="inlineStr">
        <is>
          <t>In-Stock</t>
        </is>
      </c>
      <c r="H806" t="inlineStr">
        <is>
          <t>MADE TO ORDER</t>
        </is>
      </c>
      <c r="I806">
        <f>IMAGE("https://englanderline.com/wp-content/uploads/2022/05/Nairn-Brown-Wooden-Dining-Table-B-600x600.jpg")</f>
        <v/>
      </c>
    </row>
    <row r="807">
      <c r="A807" s="1" t="n">
        <v>805</v>
      </c>
      <c r="B807" t="inlineStr">
        <is>
          <t xml:space="preserve">
Cromarty Rectangle Brown and Gold Wood Dining Table with Column</t>
        </is>
      </c>
      <c r="C807" t="inlineStr">
        <is>
          <t>£5,060.00</t>
        </is>
      </c>
      <c r="D807" t="inlineStr">
        <is>
          <t>contemporary dining table, dark brown dining table, marble top dining table, wooden dining table</t>
        </is>
      </c>
      <c r="E807" t="inlineStr">
        <is>
          <t>Add a touch of modern elegance to your dining room with the Cromarty Dining Table. This rectangle table has a unique gold and brown finish, creating a beautiful contrast that will leave guests in awe. Constructed with solid wood legs, this table has all you need and nothing you don’t need.</t>
        </is>
      </c>
      <c r="F807" t="inlineStr">
        <is>
          <t xml:space="preserve">Dimensions: Width 240 cm, Depth 120 cm, Height 78 cm
Product Type: Cromarty Rectangle Brown and Gold Wood Dining Table with Column
Product Code: EL0005-DT
Material: Natural Solid Wood Kiln Dried, Natural Veneer Inlay.
Carving: Full handmade carving.
Polishing: Full handmade polishing, polishing options are available.
Color: Brown
Delivery Time: 12-14 Weeks
</t>
        </is>
      </c>
      <c r="G807" t="inlineStr">
        <is>
          <t>In-Stock</t>
        </is>
      </c>
      <c r="H807" t="inlineStr">
        <is>
          <t>MADE TO ORDER</t>
        </is>
      </c>
      <c r="I807">
        <f>IMAGE("https://englanderline.com/wp-content/uploads/2022/05/Cromarty-Rectangle-Brown-and-Gold-Wood-Dining-Table-with-Column-B-1-600x600.jpg")</f>
        <v/>
      </c>
    </row>
    <row r="808">
      <c r="A808" s="1" t="n">
        <v>806</v>
      </c>
      <c r="B808" t="inlineStr">
        <is>
          <t xml:space="preserve">
Bute Rectangle Brown Wood and Marble Top Dining Table</t>
        </is>
      </c>
      <c r="C808" t="inlineStr">
        <is>
          <t>£2,810.00</t>
        </is>
      </c>
      <c r="D808" t="inlineStr">
        <is>
          <t>contemporary dining table, dark brown dining table, marble top dining table, wooden dining table</t>
        </is>
      </c>
      <c r="E808" t="inlineStr">
        <is>
          <t>This beautiful and unique Bute dining table is constructed from a solid hardwood frame and features a stunning marble top in a brown finish. The soft hues of the marble are accentuated by the warm tones of the wood, creating a stunningly unique table that will quickly become the heart of any dining area.</t>
        </is>
      </c>
      <c r="F808" t="inlineStr">
        <is>
          <t xml:space="preserve">Dimensions: Width 215 cm, Depth 110 cm, Height 78 cm
Product Type: Bute Rectangle Brown Wood and Marble Top Dining Table
Product Code: EL0003-DT
Material: Natural Solid Wood Kiln Dried, Natural Veneer Inlay, Natural Marble.
Carving: Full handmade carving.
Polishing: Full handmade polishing, polishing options are available.
Color: Brown
Delivery Time: 12-14 Weeks
</t>
        </is>
      </c>
      <c r="G808" t="inlineStr">
        <is>
          <t>In-Stock</t>
        </is>
      </c>
      <c r="H808" t="inlineStr">
        <is>
          <t>MADE TO ORDER</t>
        </is>
      </c>
      <c r="I808">
        <f>IMAGE("https://englanderline.com/wp-content/uploads/2022/05/Bute-Rectangle-Brown-Wood-and-Marble-Top-Dining-Table-C-600x600.jpg")</f>
        <v/>
      </c>
    </row>
    <row r="809">
      <c r="A809" s="1" t="n">
        <v>807</v>
      </c>
      <c r="B809" t="inlineStr">
        <is>
          <t xml:space="preserve">
Ross Rectangle Brown and Gold Wood Dining Table</t>
        </is>
      </c>
      <c r="C809" t="inlineStr">
        <is>
          <t>£5,060.00</t>
        </is>
      </c>
      <c r="D809" t="inlineStr">
        <is>
          <t>contemporary dining table, dark brown dining table, marble top dining table, wooden dining table</t>
        </is>
      </c>
      <c r="E809" t="inlineStr">
        <is>
          <t>The Ross Dining Table is a perfect addition to your dining space. This stylish table features a unique carved brown and gold wood top, allowing you to indulge in the comfort of serving guests on this elegant piece.</t>
        </is>
      </c>
      <c r="F809" t="inlineStr">
        <is>
          <t xml:space="preserve">Dimensions: Width 240 cm, Depth 120 cm, Height 78 cm
Product Type: Ross Rectangle Brown and Gold Wood Dining Table
Product Code: EL0004-DT
Material: Natural Solid Wood Kiln Dried, Natural Veneer Inlay.
Carving: Full handmade carving.
Polishing: Full handmade polishing, polishing options are available.
Color: Brown
Delivery Time: 12-14 Weeks
</t>
        </is>
      </c>
      <c r="G809" t="inlineStr">
        <is>
          <t>In-Stock</t>
        </is>
      </c>
      <c r="H809" t="inlineStr">
        <is>
          <t>MADE TO ORDER</t>
        </is>
      </c>
      <c r="I809">
        <f>IMAGE("https://englanderline.com/wp-content/uploads/2022/05/Ross-Rectangle-Brown-and-Gold-Wood-Dining-Table-B-600x600.jpg")</f>
        <v/>
      </c>
    </row>
    <row r="810">
      <c r="A810" s="1" t="n">
        <v>808</v>
      </c>
      <c r="B810" t="inlineStr">
        <is>
          <t xml:space="preserve">
Argyll Rectangle Brown and Brass Dining Table</t>
        </is>
      </c>
      <c r="C810" t="inlineStr">
        <is>
          <t>£2,830.00</t>
        </is>
      </c>
      <c r="D810" t="inlineStr">
        <is>
          <t>contemporary dining table, dark brown dining table, marble top dining table, wooden dining table</t>
        </is>
      </c>
      <c r="E810" t="inlineStr">
        <is>
          <t>This beautiful Argyll rectangular dining table is simple, modern and functional. Its brown and brass frame adds a sophisticated touch to any dining area, with its clean lines and ample room for up to eight guests. The solid wood construction ensures this table will remain strong for years to come</t>
        </is>
      </c>
      <c r="F810" t="inlineStr">
        <is>
          <t xml:space="preserve">Dimensions: Width 220 cm, Depth 110 cm, Height 78 cm
Product Type: Argyll Rectangle Brown and Brass Dining Table
Product Code: EL0002-DT
Material: Natural Solid Wood Kiln Dried, Natural Veneer Inlay, Brass Inlay.
Carving: Full handmade carving.
Polishing: Full handmade polishing, polishing options are available.
Color: Brass
Delivery Time: 12-14 Weeks
</t>
        </is>
      </c>
      <c r="G810" t="inlineStr">
        <is>
          <t>In-Stock</t>
        </is>
      </c>
      <c r="H810" t="inlineStr">
        <is>
          <t>MADE TO ORDER</t>
        </is>
      </c>
      <c r="I810">
        <f>IMAGE("https://englanderline.com/wp-content/uploads/2022/05/Argyll-Rectangle-Brown-and-Brass-Dining-Table-B-600x600.jpg")</f>
        <v/>
      </c>
    </row>
    <row r="811">
      <c r="A811" s="1" t="n">
        <v>809</v>
      </c>
      <c r="B811" t="inlineStr">
        <is>
          <t xml:space="preserve">
French Marble Top Chest of 2 Drawers</t>
        </is>
      </c>
      <c r="C811" t="inlineStr">
        <is>
          <t>£0.00</t>
        </is>
      </c>
      <c r="D811" t="inlineStr"/>
      <c r="E811" t="inlineStr">
        <is>
          <t>Englander Line offers the highly stylish and most attractive French Reproduction marble top chest for modern homes. This classic beauty is an amazing blend of gorgeous curves, neat and bold lines.</t>
        </is>
      </c>
      <c r="F811" t="inlineStr">
        <is>
          <t xml:space="preserve">Dimensions: Width 135 cm, Depth 56 cm, Height 87 cm
Product Type: Antique Wooden Chest
Product Code: EL3916
Material: Natural Solid Wood Kiln Dried, Natural Veneer Inlay, Brass Inlay, Natural Marble.
Carving: Full handmade carving
Polishing: Full handmade polishing, polishing options are available.
Color: Brass
Delivery Time: 12-14 Weeks
</t>
        </is>
      </c>
      <c r="G811" t="inlineStr">
        <is>
          <t>In-Stock</t>
        </is>
      </c>
      <c r="H811" t="inlineStr">
        <is>
          <t>MADE TO ORDER</t>
        </is>
      </c>
      <c r="I811">
        <f>IMAGE("https://englanderline.com/wp-content/uploads/2017/12/French-Marble-Top-Chest-of-2-Drawers-with-Hand-Carved-Marquetry-and-Brass-Ornament-1-600x600.jpg")</f>
        <v/>
      </c>
    </row>
    <row r="812">
      <c r="A812" s="1" t="n">
        <v>810</v>
      </c>
      <c r="B812" t="inlineStr">
        <is>
          <t xml:space="preserve">
French Marble Top Chest of Drawers with Copper Ornament</t>
        </is>
      </c>
      <c r="C812" t="inlineStr">
        <is>
          <t>£0.00</t>
        </is>
      </c>
      <c r="D812" t="inlineStr"/>
      <c r="E812" t="inlineStr">
        <is>
          <t xml:space="preserve">At this </t>
        </is>
      </c>
      <c r="F812" t="inlineStr">
        <is>
          <t xml:space="preserve">Dimensions: Width 140 cm, Depth 58 cm, Height 87 cm
Product Type: Antique Wooden Chest
Product Code: EL3908
Material: Natural Solid Wood Kiln Dried, Natural Veneer Inlay, Brass Inlay, Natural Marble.
Carving: Full handmade carving
Polishing: Full handmade polishing, polishing options are available.
Color: Brass
Delivery Time: 12-14 Weeks
</t>
        </is>
      </c>
      <c r="G812" t="inlineStr">
        <is>
          <t>In-Stock</t>
        </is>
      </c>
      <c r="H812" t="inlineStr">
        <is>
          <t>MADE TO ORDER</t>
        </is>
      </c>
      <c r="I812">
        <f>IMAGE("https://englanderline.com/wp-content/uploads/2017/12/French-Marble-Top-Chest-of-Drawers-with-Copper-Ornament-A-600x600.jpg")</f>
        <v/>
      </c>
    </row>
    <row r="813">
      <c r="A813" s="1" t="n">
        <v>811</v>
      </c>
      <c r="B813" t="inlineStr">
        <is>
          <t xml:space="preserve">
French Chest of Drawers Marble Top with Marquetry Veneer Inlay</t>
        </is>
      </c>
      <c r="C813" t="inlineStr">
        <is>
          <t>£0.00</t>
        </is>
      </c>
      <c r="D813" t="inlineStr"/>
      <c r="E813" t="inlineStr">
        <is>
          <t xml:space="preserve">French </t>
        </is>
      </c>
      <c r="F813" t="inlineStr">
        <is>
          <t xml:space="preserve">Dimensions: Width 135 cm, Depth 56 cm, Height 83 cm
Product Type: Antique Wooden Chest
Product Code: EL3914
Material: Natural Solid Wood Kiln Dried, Natural Veneer Inlay, Brass Inlay, Natural Marble.
Carving: Full handmade carving
Polishing: Full handmade polishing, polishing options are available.
Color: Brass
Delivery Time: 12-14 Weeks
</t>
        </is>
      </c>
      <c r="G813" t="inlineStr">
        <is>
          <t>In-Stock</t>
        </is>
      </c>
      <c r="H813" t="inlineStr">
        <is>
          <t>MADE TO ORDER</t>
        </is>
      </c>
      <c r="I813">
        <f>IMAGE("https://englanderline.com/wp-content/uploads/2017/12/French-Chest-of-Drawers-Marble-Top-with-Marquetry-Veneer-Inlay-A-600x600.jpg")</f>
        <v/>
      </c>
    </row>
    <row r="814">
      <c r="A814" s="1" t="n">
        <v>812</v>
      </c>
      <c r="B814" t="inlineStr">
        <is>
          <t xml:space="preserve">
Classic French Chest of 2 Drawers with Marble Top and Brass Ornament</t>
        </is>
      </c>
      <c r="C814" t="inlineStr">
        <is>
          <t>£0.00</t>
        </is>
      </c>
      <c r="D814" t="inlineStr"/>
      <c r="E814" t="inlineStr">
        <is>
          <t xml:space="preserve">Our elegant design classic French </t>
        </is>
      </c>
      <c r="F814" t="inlineStr">
        <is>
          <t xml:space="preserve">Dimensions: Width 135 cm, Depth 56 cm, Height 87 cm
Product Type: Antique Wooden Chest
Product Code: EL3905
Material: Natural Solid Wood Kiln Dried, Natural Veneer Inlay, Brass Inlay, Natural Marble.
Carving: Full handmade carving
Polishing: Full handmade polishing, polishing options are available.
Color: Brass
Delivery Time: 12-14 Weeks
</t>
        </is>
      </c>
      <c r="G814" t="inlineStr">
        <is>
          <t>In-Stock</t>
        </is>
      </c>
      <c r="H814" t="inlineStr">
        <is>
          <t>MADE TO ORDER</t>
        </is>
      </c>
      <c r="I814">
        <f>IMAGE("https://englanderline.com/wp-content/uploads/2017/12/Classic-French-Chest-of-2-Drawers-with-Marble-Top-and-Brass-Ornament-A-600x600.jpg")</f>
        <v/>
      </c>
    </row>
    <row r="815">
      <c r="A815" s="1" t="n">
        <v>813</v>
      </c>
      <c r="B815" t="inlineStr">
        <is>
          <t xml:space="preserve">
Natural Veneer Chest of Drawers with Marble Top</t>
        </is>
      </c>
      <c r="C815" t="inlineStr">
        <is>
          <t>£0.00</t>
        </is>
      </c>
      <c r="D815" t="inlineStr"/>
      <c r="E815" t="inlineStr">
        <is>
          <t xml:space="preserve">This elegant </t>
        </is>
      </c>
      <c r="F815" t="inlineStr">
        <is>
          <t xml:space="preserve">Dimensions: Width 117 cm, Depth 58 cm, Height 87 cm
Product Type: Antique Wooden Chest
Product Code: EL3922
Material: Natural Solid Wood Kiln Dried, Natural Veneer Inlay, Brass Inlay, Natural Marble.
Carving: Full handmade carving
Polishing: Full handmade polishing, polishing options are available.
Color: Brass
Delivery Time: 12-14 Weeks
</t>
        </is>
      </c>
      <c r="G815" t="inlineStr">
        <is>
          <t>In-Stock</t>
        </is>
      </c>
      <c r="H815" t="inlineStr">
        <is>
          <t>MADE TO ORDER</t>
        </is>
      </c>
      <c r="I815">
        <f>IMAGE("https://englanderline.com/wp-content/uploads/2017/12/Natural-Veneer-Chest-of-Drawers-with-Marble-Top-5-600x600.jpg")</f>
        <v/>
      </c>
    </row>
    <row r="816">
      <c r="A816" s="1" t="n">
        <v>814</v>
      </c>
      <c r="B816" t="inlineStr">
        <is>
          <t xml:space="preserve">
Antique Wooden Chest with Marble Top</t>
        </is>
      </c>
      <c r="C816" t="inlineStr">
        <is>
          <t>£0.00</t>
        </is>
      </c>
      <c r="D816" t="inlineStr"/>
      <c r="E816" t="inlineStr">
        <is>
          <t xml:space="preserve">To have elegant look at the home, an obsessively antique wooden </t>
        </is>
      </c>
      <c r="F816" t="inlineStr">
        <is>
          <t xml:space="preserve">Dimensions: Width 82 cm, Depth 58 cm, Height 87 cm
Product Type: Antique Wooden Chest
Product Code: EL3926
Material: Natural Solid Wood Kiln Dried, Natural Veneer Inlay, Brass Inlay, Natural Marble.
Carving: Full handmade carving
Polishing: Full handmade polishing, polishing options are available.
Color: Black
Delivery Time: 12-14 Weeks
</t>
        </is>
      </c>
      <c r="G816" t="inlineStr">
        <is>
          <t>In-Stock</t>
        </is>
      </c>
      <c r="H816" t="inlineStr">
        <is>
          <t>MADE TO ORDER</t>
        </is>
      </c>
      <c r="I816">
        <f>IMAGE("https://englanderline.com/wp-content/uploads/2017/12/Antique-Wooden-Chest-with-Marble-Top-and-Marquetry-Natural-Veneer-Inlay-1-600x600.jpg")</f>
        <v/>
      </c>
    </row>
    <row r="817">
      <c r="A817" s="1" t="n">
        <v>815</v>
      </c>
      <c r="B817" t="inlineStr">
        <is>
          <t xml:space="preserve">
Natural Veneer Half Moon Chest with Marble Top</t>
        </is>
      </c>
      <c r="C817" t="inlineStr">
        <is>
          <t>£0.00</t>
        </is>
      </c>
      <c r="D817" t="inlineStr"/>
      <c r="E817" t="inlineStr">
        <is>
          <t xml:space="preserve">This </t>
        </is>
      </c>
      <c r="F817" t="inlineStr">
        <is>
          <t xml:space="preserve">Dimensions: Width 135 cm, Depth 60 cm, Height 90 cm
Product Type: Antique Wooden Chest
Product Code: EL3924
Material: Natural Solid Wood Kiln Dried, Natural Veneer Inlay, Brass Inlay, Natural Marble.
Carving: Full handmade carving
Polishing: Full handmade polishing, polishing options are available.
Color: Brass
Delivery Time: 12-14 Weeks
</t>
        </is>
      </c>
      <c r="G817" t="inlineStr">
        <is>
          <t>In-Stock</t>
        </is>
      </c>
      <c r="H817" t="inlineStr">
        <is>
          <t>MADE TO ORDER</t>
        </is>
      </c>
      <c r="I817">
        <f>IMAGE("https://englanderline.com/wp-content/uploads/2017/12/Natural-Veneer-Half-Moon-Chest-with-Marble-Top-and-Hand-Carved-Marquetry-A-600x600.jpg")</f>
        <v/>
      </c>
    </row>
    <row r="818">
      <c r="A818" s="1" t="n">
        <v>816</v>
      </c>
      <c r="B818" t="inlineStr">
        <is>
          <t xml:space="preserve">
Natural Veneer French Chest Marble Top</t>
        </is>
      </c>
      <c r="C818" t="inlineStr">
        <is>
          <t>£0.00</t>
        </is>
      </c>
      <c r="D818" t="inlineStr"/>
      <c r="E818" t="inlineStr">
        <is>
          <t xml:space="preserve">This </t>
        </is>
      </c>
      <c r="F818" t="inlineStr">
        <is>
          <t xml:space="preserve">Dimensions: Width 93 cm, Depth 57 cm, Height 86 cm
Product Type: Antique Wooden Chest
Product Code: EL3923
Material: Natural Solid Wood Kiln Dried, Natural Veneer Inlay, Brass Inlay, Natural Marble.
Carving: Full handmade carving
Polishing: Full handmade polishing, polishing options are available.
Color: Brass
Delivery Time: 12-14 Weeks
</t>
        </is>
      </c>
      <c r="G818" t="inlineStr">
        <is>
          <t>In-Stock</t>
        </is>
      </c>
      <c r="H818" t="inlineStr">
        <is>
          <t>MADE TO ORDER</t>
        </is>
      </c>
      <c r="I818">
        <f>IMAGE("https://englanderline.com/wp-content/uploads/2017/12/Natural-Veneer-French-Chest-Marble-Top-1-600x600.jpg")</f>
        <v/>
      </c>
    </row>
    <row r="819">
      <c r="A819" s="1" t="n">
        <v>817</v>
      </c>
      <c r="B819" t="inlineStr">
        <is>
          <t xml:space="preserve">
French Reproduction Chest of Drawers with Marble Top</t>
        </is>
      </c>
      <c r="C819" t="inlineStr">
        <is>
          <t>£0.00</t>
        </is>
      </c>
      <c r="D819" t="inlineStr"/>
      <c r="E819" t="inlineStr"/>
      <c r="F819" t="inlineStr">
        <is>
          <t xml:space="preserve">Dimensions: Width 130 cm, Depth 57 cm, Height 90 cm
Product Type: Antique Wooden Chest
Product Code: EL3915
Material: Brass Inlay
Carving: Full handmade carving
Polishing: Full handmade polishing, polishing options are available.
Color: Beige
Delivery Time: 12-14 Weeks
</t>
        </is>
      </c>
      <c r="G819" t="inlineStr">
        <is>
          <t>In-Stock</t>
        </is>
      </c>
      <c r="H819" t="inlineStr">
        <is>
          <t>MADE TO ORDER</t>
        </is>
      </c>
      <c r="I819">
        <f>IMAGE("https://englanderline.com/wp-content/uploads/2017/12/French-Reproduction-Chest-Of-Drawers-With-Marble-Top-A-600x600.jpg")</f>
        <v/>
      </c>
    </row>
    <row r="820">
      <c r="A820" s="1" t="n">
        <v>818</v>
      </c>
      <c r="B820" t="inlineStr">
        <is>
          <t xml:space="preserve">
French Chest of 3 Drawers with Brass Ornament</t>
        </is>
      </c>
      <c r="C820" t="inlineStr">
        <is>
          <t>£0.00</t>
        </is>
      </c>
      <c r="D820" t="inlineStr"/>
      <c r="E820" t="inlineStr">
        <is>
          <t xml:space="preserve">If you are looking for high quality and genuine French style chest, do visit the web store from </t>
        </is>
      </c>
      <c r="F820" t="inlineStr">
        <is>
          <t xml:space="preserve">Dimensions: Width 130 cm, Depth 57 cm, Height 90 cm
Product Type: Antique Wooden Chest
Product Code: EL3911
Material: Natural Solid Wood Kiln Dried, Natural Veneer Inlay, Brass Inlay, Natural Marble.
Carving: Full handmade carving
Polishing: Full handmade polishing, polishing options are available.
Color: Brass
Delivery Time: 12-14 Weeks
</t>
        </is>
      </c>
      <c r="G820" t="inlineStr">
        <is>
          <t>In-Stock</t>
        </is>
      </c>
      <c r="H820" t="inlineStr">
        <is>
          <t>MADE TO ORDER</t>
        </is>
      </c>
      <c r="I820">
        <f>IMAGE("https://englanderline.com/wp-content/uploads/2017/12/French-Chest-of-3-Drawers-with-Brass-Ornament-B-600x600.jpg")</f>
        <v/>
      </c>
    </row>
    <row r="821">
      <c r="A821" s="1" t="n">
        <v>819</v>
      </c>
      <c r="B821" t="inlineStr">
        <is>
          <t xml:space="preserve">
Classic French Chest of Drawers</t>
        </is>
      </c>
      <c r="C821" t="inlineStr">
        <is>
          <t>£0.00</t>
        </is>
      </c>
      <c r="D821" t="inlineStr"/>
      <c r="E821" t="inlineStr">
        <is>
          <t xml:space="preserve">This splendidly beautiful classic French chest of drawers brings to life the best in French Marquetry and Reproduction style </t>
        </is>
      </c>
      <c r="F821" t="inlineStr">
        <is>
          <t xml:space="preserve">Dimensions: Width 130 cm, Depth 58 cm, Height 87 cm
Product Type: Antique Wooden Chest
Product Code: EL3904
Material: Natural Solid Wood Kiln Dried, Natural Veneer Inlay, Brass Inlay, Natural Marble.
Carving: Full handmade carving
Polishing: Full handmade polishing, polishing options are available.
Color: Brass
Delivery Time: 12-14 Weeks
</t>
        </is>
      </c>
      <c r="G821" t="inlineStr">
        <is>
          <t>In-Stock</t>
        </is>
      </c>
      <c r="H821" t="inlineStr">
        <is>
          <t>MADE TO ORDER</t>
        </is>
      </c>
      <c r="I821">
        <f>IMAGE("https://englanderline.com/wp-content/uploads/2017/12/Classic-French-Chest-of-Drawers-A-600x600.jpg")</f>
        <v/>
      </c>
    </row>
    <row r="822">
      <c r="A822" s="1" t="n">
        <v>820</v>
      </c>
      <c r="B822" t="inlineStr">
        <is>
          <t xml:space="preserve">
Chest of Drawers with Natural Veneer and Marble Top</t>
        </is>
      </c>
      <c r="C822" t="inlineStr">
        <is>
          <t>£0.00</t>
        </is>
      </c>
      <c r="D822" t="inlineStr"/>
      <c r="E822" t="inlineStr">
        <is>
          <t xml:space="preserve">This very stylish and gorgeous </t>
        </is>
      </c>
      <c r="F822" t="inlineStr">
        <is>
          <t xml:space="preserve">Dimensions: Width 140 cm, Depth 58 cm, Height 90 cm
Product Type: Antique Wooden Chest
Product Code: EL3927
Material: Natural Solid Wood Kiln Dried, Natural Veneer Inlay, Brass Inlay, Natural Marble.
Carving: Full handmade carving
Polishing: Full handmade polishing, polishing options are available.
Color: Brass
Delivery Time: 12-14 Weeks
</t>
        </is>
      </c>
      <c r="G822" t="inlineStr">
        <is>
          <t>In-Stock</t>
        </is>
      </c>
      <c r="H822" t="inlineStr">
        <is>
          <t>MADE TO ORDER</t>
        </is>
      </c>
      <c r="I822">
        <f>IMAGE("https://englanderline.com/wp-content/uploads/2017/12/Chest-Of-Drawers-with-Natural-Veneer-and-Marble-Top-A-600x600.jpg")</f>
        <v/>
      </c>
    </row>
    <row r="823">
      <c r="A823" s="1" t="n">
        <v>821</v>
      </c>
      <c r="B823" t="inlineStr">
        <is>
          <t xml:space="preserve">
Hand Carved 3 Drawers Chest with Marble Top</t>
        </is>
      </c>
      <c r="C823" t="inlineStr">
        <is>
          <t>£0.00</t>
        </is>
      </c>
      <c r="D823" t="inlineStr"/>
      <c r="E823" t="inlineStr">
        <is>
          <t>Our beautifully styled</t>
        </is>
      </c>
      <c r="F823" t="inlineStr">
        <is>
          <t xml:space="preserve">Dimensions: Width 85 cm, Depth 50 cm, Height 78 cm
Product Type: Antique Wooden Chest
Product Code: EL3917
Material: Natural Solid Wood Kiln Dried, Natural Veneer Inlay, Natural Marble.
Carving: Full handmade carving
Polishing: Full handmade polishing, polishing options are available.
Color: Black
Delivery Time: 12-14 Weeks
</t>
        </is>
      </c>
      <c r="G823" t="inlineStr">
        <is>
          <t>In-Stock</t>
        </is>
      </c>
      <c r="H823" t="inlineStr">
        <is>
          <t>MADE TO ORDER</t>
        </is>
      </c>
      <c r="I823">
        <f>IMAGE("https://englanderline.com/wp-content/uploads/2021/07/Hand-Carved-3-Drawers-Chest-with-Marble-Top-B-600x600.jpg")</f>
        <v/>
      </c>
    </row>
    <row r="824">
      <c r="A824" s="1" t="n">
        <v>822</v>
      </c>
      <c r="B824" t="inlineStr">
        <is>
          <t xml:space="preserve">
French Marquetry Half Moon Chest</t>
        </is>
      </c>
      <c r="C824" t="inlineStr">
        <is>
          <t>£0.00</t>
        </is>
      </c>
      <c r="D824" t="inlineStr"/>
      <c r="E824" t="inlineStr">
        <is>
          <t xml:space="preserve">This authentic Veneer finish and elegant marble top French Marquetry half moon </t>
        </is>
      </c>
      <c r="F824" t="inlineStr">
        <is>
          <t xml:space="preserve">Dimensions: Width 110 cm, Depth 55 cm, Height 80 cm
Product Type: Antique Wooden Chest
Product Code: EL3913
Material: Natural Solid Wood Kiln Dried, Natural Veneer Inlay, Brass Inlay, Natural Marble.
Carving: Full handmade carving
Polishing: Full handmade polishing, polishing options are available.
Color: Brass
Delivery Time: 12-14 Weeks
</t>
        </is>
      </c>
      <c r="G824" t="inlineStr">
        <is>
          <t>In-Stock</t>
        </is>
      </c>
      <c r="H824" t="inlineStr">
        <is>
          <t>MADE TO ORDER</t>
        </is>
      </c>
      <c r="I824">
        <f>IMAGE("https://englanderline.com/wp-content/uploads/2017/12/French-Marquetry-Half-Moon-Chest-A-600x600.jpg")</f>
        <v/>
      </c>
    </row>
    <row r="825">
      <c r="A825" s="1" t="n">
        <v>823</v>
      </c>
      <c r="B825" t="inlineStr">
        <is>
          <t xml:space="preserve">
Antique Chest Marble Top with Natural Veneer Inlay</t>
        </is>
      </c>
      <c r="C825" t="inlineStr">
        <is>
          <t>£0.00</t>
        </is>
      </c>
      <c r="D825" t="inlineStr"/>
      <c r="E825" t="inlineStr">
        <is>
          <t xml:space="preserve">This exclusively designed antique </t>
        </is>
      </c>
      <c r="F825" t="inlineStr">
        <is>
          <t xml:space="preserve">Dimensions: Width 120 cm, Depth 60 cm, Height 60 cm
Product Type: Antique Wooden Chest
Product Code: EL3920
Material: Natural Solid Wood Kill Dried &amp; Natural Veneer Inlay &amp; Brass Inlay &amp; Natural Marble.
Carving: Full handmade carving
Polishing: Full handmade polishing, polishing options are available.
Color: Brass
Delivery Time: 12-14 Weeks
</t>
        </is>
      </c>
      <c r="G825" t="inlineStr">
        <is>
          <t>In-Stock</t>
        </is>
      </c>
      <c r="H825" t="inlineStr">
        <is>
          <t>MADE TO ORDER</t>
        </is>
      </c>
      <c r="I825">
        <f>IMAGE("https://englanderline.com/wp-content/uploads/2017/12/Antique-Chest-Marble-Top-with-Natural-Veneer-Inlay-A-600x600.jpg")</f>
        <v/>
      </c>
    </row>
    <row r="826">
      <c r="A826" s="1" t="n">
        <v>824</v>
      </c>
      <c r="B826" t="inlineStr">
        <is>
          <t xml:space="preserve">
Elise Antique Wooden Chest of Drawers with Marquetry Veneer</t>
        </is>
      </c>
      <c r="C826" t="inlineStr">
        <is>
          <t>£0.00</t>
        </is>
      </c>
      <c r="D826" t="inlineStr"/>
      <c r="E826" t="inlineStr"/>
      <c r="F826" t="inlineStr">
        <is>
          <t xml:space="preserve">Product Type: Antique Wooden Chest
Product Code: EL5001
Material: Natural Solid Wood Kiln Dried, Natural Veneer Inlay, Natural Marble.
Carving: Full hand carving
Polishing: Full handmade polishing, polishing options are available.
Color: Brown
Delivery Time: 12-14 Weeks
</t>
        </is>
      </c>
      <c r="G826" t="inlineStr">
        <is>
          <t>In-Stock</t>
        </is>
      </c>
      <c r="H826" t="inlineStr">
        <is>
          <t>MADE TO ORDER</t>
        </is>
      </c>
      <c r="I826">
        <f>IMAGE("https://englanderline.com/wp-content/uploads/2017/12/Elise-Antique-Wooden-Chest-of-Drawers-with-Marquetry-Veneer-A-600x600.jpg")</f>
        <v/>
      </c>
    </row>
    <row r="827">
      <c r="A827" s="1" t="n">
        <v>825</v>
      </c>
      <c r="B827" t="inlineStr">
        <is>
          <t xml:space="preserve">
Elissa Half Moon Wooden Chest Marble Top and Natural Veneer Inlay</t>
        </is>
      </c>
      <c r="C827" t="inlineStr">
        <is>
          <t>£0.00</t>
        </is>
      </c>
      <c r="D827" t="inlineStr"/>
      <c r="E827" t="inlineStr">
        <is>
          <t xml:space="preserve"> </t>
        </is>
      </c>
      <c r="F827" t="inlineStr">
        <is>
          <t xml:space="preserve">Product Type: Antique Wooden Chest
Product Code: EL5004
Material: Natural Solid Wood Kiln Dried, Natural Veneer Inlay, Brass Inlay, Natural Marble.
Carving: Full hand carving
Polishing: Full handmade polishing, polishing options are available.
Color: Brass
Delivery Time: 12-14 Weeks
</t>
        </is>
      </c>
      <c r="G827" t="inlineStr">
        <is>
          <t>In-Stock</t>
        </is>
      </c>
      <c r="H827" t="inlineStr">
        <is>
          <t>MADE TO ORDER</t>
        </is>
      </c>
      <c r="I827">
        <f>IMAGE("https://englanderline.com/wp-content/uploads/2017/12/Elissa-Half-Moon-Wooden-Chest-Marble-Top-and-Natural-Veneer-Inlay-A-600x600.jpg")</f>
        <v/>
      </c>
    </row>
    <row r="828">
      <c r="A828" s="1" t="n">
        <v>826</v>
      </c>
      <c r="B828" t="inlineStr">
        <is>
          <t xml:space="preserve">
Elisha Antique Wooden Chest with Drawer and Shelf</t>
        </is>
      </c>
      <c r="C828" t="inlineStr">
        <is>
          <t>£0.00</t>
        </is>
      </c>
      <c r="D828" t="inlineStr"/>
      <c r="E828" t="inlineStr">
        <is>
          <t xml:space="preserve"> </t>
        </is>
      </c>
      <c r="F828" t="inlineStr">
        <is>
          <t xml:space="preserve">Product Type: Antique Wooden Chest
Product Code: EL5003
Material: Natural Solid Wood Kiln Dried, Natural Veneer Inlay, Brass Inlay.
Carving: Full hand carving
Polishing: Full handmade polishing, polishing options are available.
Color: Beige
Delivery Time: 12-14 Weeks
</t>
        </is>
      </c>
      <c r="G828" t="inlineStr">
        <is>
          <t>In-Stock</t>
        </is>
      </c>
      <c r="H828" t="inlineStr">
        <is>
          <t>MADE TO ORDER</t>
        </is>
      </c>
      <c r="I828">
        <f>IMAGE("https://englanderline.com/wp-content/uploads/2017/12/Elisha-Antique-Wooden-Chest-with-Drawer-and-Shelf-A-600x600.jpg")</f>
        <v/>
      </c>
    </row>
    <row r="829">
      <c r="A829" s="1" t="n">
        <v>827</v>
      </c>
      <c r="B829" t="inlineStr">
        <is>
          <t xml:space="preserve">
Eliza Antique Wooden Chest of 3 Drawers and Shelf</t>
        </is>
      </c>
      <c r="C829" t="inlineStr">
        <is>
          <t>£0.00</t>
        </is>
      </c>
      <c r="D829" t="inlineStr"/>
      <c r="E829" t="inlineStr">
        <is>
          <t>The perfect addition to any bedroom, this beautiful Eliza Antique Wooden Chest of 3 Drawers and Shelf adds both storage and style to your home.</t>
        </is>
      </c>
      <c r="F829" t="inlineStr">
        <is>
          <t xml:space="preserve">Product Type: Antique Wooden Chest
Product Code: EL5007
Material: Natural Solid Wood Kiln Dried, Natural Veneer Inlay, Brass Inlay.
Carving: Full hand carving
Polishing: Full handmade polishing, polishing options are available.
Color: Brass
Delivery Time: 12-14 Weeks
</t>
        </is>
      </c>
      <c r="G829" t="inlineStr">
        <is>
          <t>In-Stock</t>
        </is>
      </c>
      <c r="H829" t="inlineStr">
        <is>
          <t>MADE TO ORDER</t>
        </is>
      </c>
      <c r="I829">
        <f>IMAGE("https://englanderline.com/wp-content/uploads/2017/12/Eliza-Antique-Wooden-Chest-of-3-Drawers-and-Shelf-A-600x600.jpg")</f>
        <v/>
      </c>
    </row>
    <row r="830">
      <c r="A830" s="1" t="n">
        <v>828</v>
      </c>
      <c r="B830" t="inlineStr">
        <is>
          <t xml:space="preserve">
Elita Antique Wooden Chest Marble Top with Brass Ornament</t>
        </is>
      </c>
      <c r="C830" t="inlineStr">
        <is>
          <t>£0.00</t>
        </is>
      </c>
      <c r="D830" t="inlineStr"/>
      <c r="E830" t="inlineStr">
        <is>
          <t xml:space="preserve"> </t>
        </is>
      </c>
      <c r="F830" t="inlineStr">
        <is>
          <t xml:space="preserve">Product Type: Antique Wooden Chest
Product Code: EL5005
Material: Natural Solid Wood Kiln Dried, Natural Veneer Inlay, Brass Inlay, Natural Marble.
Carving: Full hand carving
Polishing: Full handmade polishing, polishing options are available.
Color: Black
Delivery Time: 12-14 Weeks
</t>
        </is>
      </c>
      <c r="G830" t="inlineStr">
        <is>
          <t>In-Stock</t>
        </is>
      </c>
      <c r="H830" t="inlineStr">
        <is>
          <t>MADE TO ORDER</t>
        </is>
      </c>
      <c r="I830">
        <f>IMAGE("https://englanderline.com/wp-content/uploads/2017/12/Elita-Antique-Wooden-Chest-Marble-Top-with-Brass-Ornament-A-600x600.jpg")</f>
        <v/>
      </c>
    </row>
    <row r="831">
      <c r="A831" s="1" t="n">
        <v>829</v>
      </c>
      <c r="B831" t="inlineStr">
        <is>
          <t xml:space="preserve">
Elizabet Antique Wooden Chest of 6 Drawers</t>
        </is>
      </c>
      <c r="C831" t="inlineStr">
        <is>
          <t>£0.00</t>
        </is>
      </c>
      <c r="D831" t="inlineStr"/>
      <c r="E831" t="inlineStr">
        <is>
          <t>Elizabet Antique Wooden Chest of 6 Drawers Marble Top and Luxury Veneer Inlay</t>
        </is>
      </c>
      <c r="F831" t="inlineStr">
        <is>
          <t xml:space="preserve">Product Type: Antique Wooden Chest
Product Code: EL5008
Material: Natural Solid Wood Kiln Dried, Natural Veneer Inlay, Brass Inlay, Natural Marble.
Carving: Full hand carving
Polishing: Full handmade polishing, polishing options are available.
Color: Beige
Delivery Time: 12-14 Weeks
</t>
        </is>
      </c>
      <c r="G831" t="inlineStr">
        <is>
          <t>In-Stock</t>
        </is>
      </c>
      <c r="H831" t="inlineStr">
        <is>
          <t>MADE TO ORDER</t>
        </is>
      </c>
      <c r="I831">
        <f>IMAGE("https://englanderline.com/wp-content/uploads/2017/12/Elizabet-Antique-Wooden-Chest-of-6-Drawers-Marble-Top-and-Luxury-Veneer-Inlay-A-600x600.jpg")</f>
        <v/>
      </c>
    </row>
    <row r="832">
      <c r="A832" s="1" t="n">
        <v>830</v>
      </c>
      <c r="B832" t="inlineStr">
        <is>
          <t xml:space="preserve">
Elizabeth Antique Wooden Chest Marble Top with Veneer Inlay</t>
        </is>
      </c>
      <c r="C832" t="inlineStr">
        <is>
          <t>£0.00</t>
        </is>
      </c>
      <c r="D832" t="inlineStr"/>
      <c r="E832" t="inlineStr">
        <is>
          <t xml:space="preserve"> </t>
        </is>
      </c>
      <c r="F832" t="inlineStr">
        <is>
          <t xml:space="preserve">Product Type: Antique Wooden Chest
Product Code: EL5009
Material: Natural Solid Wood Kill Dried &amp; Natural Veneer Inlay &amp; Brass Inlay &amp; Natural Marble.
Carving: Full hand carving
Polishing: Full handmade polishing, polishing options are available.
Color: Black
Delivery Time: 12-14 Weeks
</t>
        </is>
      </c>
      <c r="G832" t="inlineStr">
        <is>
          <t>In-Stock</t>
        </is>
      </c>
      <c r="H832" t="inlineStr">
        <is>
          <t>MADE TO ORDER</t>
        </is>
      </c>
      <c r="I832">
        <f>IMAGE("https://englanderline.com/wp-content/uploads/2021/07/Elizabeth-Antique-Wooden-Chest-Marble-Top-with-Veneer-Inlay-A-600x600.jpg")</f>
        <v/>
      </c>
    </row>
    <row r="833">
      <c r="A833" s="1" t="n">
        <v>831</v>
      </c>
      <c r="B833" t="inlineStr">
        <is>
          <t xml:space="preserve">
Elizbeth Antique Wooden Chest with Marble Top and Brass Ornament</t>
        </is>
      </c>
      <c r="C833" t="inlineStr">
        <is>
          <t>£0.00</t>
        </is>
      </c>
      <c r="D833" t="inlineStr"/>
      <c r="E833" t="inlineStr">
        <is>
          <t>The Elizabeth Antique Wooden Chest features a faux marble top and a stunning brass ornament, making it a true collector’s item! With plenty of room, this chest is sure to be a talking point wherever you place it.</t>
        </is>
      </c>
      <c r="F833" t="inlineStr">
        <is>
          <t xml:space="preserve">Product Type: Antique Wooden Chest
Product Code: EL5010
Material: Natural Solid Wood Kill Dried &amp; Natural Veneer Inlay &amp; Brass Inlay &amp; Natural Marble.
Carving: Full hand carving
Polishing: Full handmade polishing, polishing options are available.
Color: Beige
Delivery Time: 12-14 Weeks
</t>
        </is>
      </c>
      <c r="G833" t="inlineStr">
        <is>
          <t>In-Stock</t>
        </is>
      </c>
      <c r="H833" t="inlineStr">
        <is>
          <t>MADE TO ORDER</t>
        </is>
      </c>
      <c r="I833">
        <f>IMAGE("https://englanderline.com/wp-content/uploads/2017/12/Elizbeth-Antique-Wooden-Chest-with-Marble-Top-and-Brass-Ornament-A-600x600.jpg")</f>
        <v/>
      </c>
    </row>
    <row r="834">
      <c r="A834" s="1" t="n">
        <v>832</v>
      </c>
      <c r="B834" t="inlineStr">
        <is>
          <t xml:space="preserve">
Elizebeth Antique Wooden Chest with Natural Veneer Inlay</t>
        </is>
      </c>
      <c r="C834" t="inlineStr">
        <is>
          <t>£0.00</t>
        </is>
      </c>
      <c r="D834" t="inlineStr"/>
      <c r="E834" t="inlineStr">
        <is>
          <t xml:space="preserve"> </t>
        </is>
      </c>
      <c r="F834" t="inlineStr">
        <is>
          <t xml:space="preserve">Product Type: Antique Wooden Chest
Product Code: EL5011
Material: Natural Solid Wood Kill Dried &amp; Natural Veneer Inlay &amp; Brass Inlay.
Carving: Full hand carving
Polishing: Full handmade polishing, polishing options are available.
Color: Brass
Delivery Time: 12-14 Weeks
</t>
        </is>
      </c>
      <c r="G834" t="inlineStr">
        <is>
          <t>In-Stock</t>
        </is>
      </c>
      <c r="H834" t="inlineStr">
        <is>
          <t>MADE TO ORDER</t>
        </is>
      </c>
      <c r="I834">
        <f>IMAGE("https://englanderline.com/wp-content/uploads/2017/12/Elizebeth-Antique-Wooden-Chest-with-Natural-Veneer-Inlay-A-600x600.jpg")</f>
        <v/>
      </c>
    </row>
    <row r="835">
      <c r="A835" s="1" t="n">
        <v>833</v>
      </c>
      <c r="B835" t="inlineStr">
        <is>
          <t xml:space="preserve">
French Marquetry Chest with Natural Veneer Inlay</t>
        </is>
      </c>
      <c r="C835" t="inlineStr">
        <is>
          <t>£0.00</t>
        </is>
      </c>
      <c r="D835" t="inlineStr"/>
      <c r="E835" t="inlineStr">
        <is>
          <t xml:space="preserve">The strong lines of this French Marquetry </t>
        </is>
      </c>
      <c r="F835" t="inlineStr">
        <is>
          <t xml:space="preserve">Dimensions: Width 90 cm, Depth 60 cm, Height 133 cm
Product Type: French Marquetry Chest
Product Code: EL3909
Material: Natural Solid Wood Kiln Dried, Natural Veneer Inlay.
Carving: Full handmade carving
Polishing: Full handmade polishing, polishing options are available.
Color: Brown
Delivery Time: 12-14 Weeks
</t>
        </is>
      </c>
      <c r="G835" t="inlineStr">
        <is>
          <t>In-Stock</t>
        </is>
      </c>
      <c r="H835" t="inlineStr">
        <is>
          <t>MADE TO ORDER</t>
        </is>
      </c>
      <c r="I835">
        <f>IMAGE("https://englanderline.com/wp-content/uploads/2017/11/French-Marquetry-Chest-with-Natural-Veneer-Inlay-A-600x600.jpg")</f>
        <v/>
      </c>
    </row>
    <row r="836">
      <c r="A836" s="1" t="n">
        <v>834</v>
      </c>
      <c r="B836" t="inlineStr">
        <is>
          <t xml:space="preserve">
Elka Antique Wooden Chest of Drawers with Marquetry Veneer Inlay</t>
        </is>
      </c>
      <c r="C836" t="inlineStr">
        <is>
          <t>£0.00</t>
        </is>
      </c>
      <c r="D836" t="inlineStr"/>
      <c r="E836" t="inlineStr">
        <is>
          <t xml:space="preserve"> </t>
        </is>
      </c>
      <c r="F836" t="inlineStr">
        <is>
          <t xml:space="preserve">Product Type: Antique Wooden Chest
Product Code: EL5012
Material: Natural Solid Wood Kill Dried &amp; Natural Veneer Inlay.
Carving: Full hand carving
Polishing: Full handmade polishing, polishing options are available.
Color: Brown
Delivery Time: 12-14 Weeks
</t>
        </is>
      </c>
      <c r="G836" t="inlineStr">
        <is>
          <t>In-Stock</t>
        </is>
      </c>
      <c r="H836" t="inlineStr">
        <is>
          <t>MADE TO ORDER</t>
        </is>
      </c>
      <c r="I836">
        <f>IMAGE("https://englanderline.com/wp-content/uploads/2017/12/Elka-Antique-Wooden-Chest-of-Drawers-with-Marquetry-Veneer-Inlay-A-600x600.jpg")</f>
        <v/>
      </c>
    </row>
    <row r="837">
      <c r="A837" s="1" t="n">
        <v>835</v>
      </c>
      <c r="B837" t="inlineStr">
        <is>
          <t xml:space="preserve">
French Marquetry Chest of Drawers</t>
        </is>
      </c>
      <c r="C837" t="inlineStr">
        <is>
          <t>£0.00</t>
        </is>
      </c>
      <c r="D837" t="inlineStr"/>
      <c r="E837" t="inlineStr">
        <is>
          <t>Sinuous curves and a wealth of delicate inlay are the main features of our French Marquetry chest of drawers.</t>
        </is>
      </c>
      <c r="F837" t="inlineStr">
        <is>
          <t xml:space="preserve">Dimensions: Width 60 cm, Depth 42 cm, Height 70 cm
Product Type: Antique Wooden Chest
Product Code: EL3910
Material: Natural Solid Wood Kiln Dried, Natural Veneer Inlay.
Carving: Full handmade carving
Polishing: Full handmade polishing, polishing options are available.
Color: Beige
Delivery Time: 12-14 Weeks
</t>
        </is>
      </c>
      <c r="G837" t="inlineStr">
        <is>
          <t>In-Stock</t>
        </is>
      </c>
      <c r="H837" t="inlineStr">
        <is>
          <t>MADE TO ORDER</t>
        </is>
      </c>
      <c r="I837">
        <f>IMAGE("https://englanderline.com/wp-content/uploads/2017/11/French-Marquetry-Chest-of-Drawers-with-Luxury-Marquetry-Natural-Veneer-Inlay-A-600x600.jpg")</f>
        <v/>
      </c>
    </row>
    <row r="838">
      <c r="A838" s="1" t="n">
        <v>836</v>
      </c>
      <c r="B838" t="inlineStr">
        <is>
          <t xml:space="preserve">
French Marquetry Chest Veneer Inlay</t>
        </is>
      </c>
      <c r="C838" t="inlineStr">
        <is>
          <t>£0.00</t>
        </is>
      </c>
      <c r="D838" t="inlineStr"/>
      <c r="E838" t="inlineStr">
        <is>
          <t xml:space="preserve">The skill and art of our craftsmen is well displayed in our striking </t>
        </is>
      </c>
      <c r="F838" t="inlineStr">
        <is>
          <t xml:space="preserve">Dimensions: Width 95 cm, Depth 51 cm, Height 80 cm
Product Type: Antique Wooden Chest
Product Code: EL2802
Material: Natural Solid Wood Kiln Dried, Natural Veneer Inlay.
Carving: Full handmade carving
Polishing: Full handmade polishing, polishing options are available.
Color: Brown
Delivery Time: 12-14 Weeks
</t>
        </is>
      </c>
      <c r="G838" t="inlineStr">
        <is>
          <t>In-Stock</t>
        </is>
      </c>
      <c r="H838" t="inlineStr">
        <is>
          <t>MADE TO ORDER</t>
        </is>
      </c>
      <c r="I838">
        <f>IMAGE("https://englanderline.com/wp-content/uploads/2017/11/French-Marquetry-Chest-Veneer-Inlay-A-600x600.jpg")</f>
        <v/>
      </c>
    </row>
    <row r="839">
      <c r="A839" s="1" t="n">
        <v>837</v>
      </c>
      <c r="B839" t="inlineStr">
        <is>
          <t xml:space="preserve">
Antique Chest with Wooden Hand Carved</t>
        </is>
      </c>
      <c r="C839" t="inlineStr">
        <is>
          <t>£0.00</t>
        </is>
      </c>
      <c r="D839" t="inlineStr"/>
      <c r="E839" t="inlineStr">
        <is>
          <t xml:space="preserve">The solid lines of our Antique </t>
        </is>
      </c>
      <c r="F839" t="inlineStr">
        <is>
          <t xml:space="preserve">Dimensions: Width 95 cm, Depth 45 cm, Height 93 cm
Product Type: Antique Chest
Product Code: EL3906
Material: Natural Solid Wood Kiln Dried, Natural Veneer Inlay.
Carving: Full handmade carving
Polishing: Full handmade polishing, polishing options are available.
Color: Brown
Delivery Time: 12-14 Weeks
</t>
        </is>
      </c>
      <c r="G839" t="inlineStr">
        <is>
          <t>In-Stock</t>
        </is>
      </c>
      <c r="H839" t="inlineStr">
        <is>
          <t>MADE TO ORDER</t>
        </is>
      </c>
      <c r="I839">
        <f>IMAGE("https://englanderline.com/wp-content/uploads/2017/11/Antique-Chest-with-Wooden-Hand-Carved-A-600x600.jpg")</f>
        <v/>
      </c>
    </row>
    <row r="840">
      <c r="A840" s="1" t="n">
        <v>838</v>
      </c>
      <c r="B840" t="inlineStr">
        <is>
          <t xml:space="preserve">
Aurora Console Table</t>
        </is>
      </c>
      <c r="C840" t="inlineStr">
        <is>
          <t>£1,285.00 - £1,625.00</t>
        </is>
      </c>
      <c r="D840" t="inlineStr">
        <is>
          <t>brown console table, Cream Console Table, Curved Console Table, Oak Console Table, wooden console table</t>
        </is>
      </c>
      <c r="E840" t="inlineStr">
        <is>
          <t>Aurora is a modern console table with a rectangular top, circle base and inlay details. Features a wood veneer finish and fits in any room.</t>
        </is>
      </c>
      <c r="F840" t="inlineStr">
        <is>
          <t xml:space="preserve">Dimensions: N/A
Product Type: Aurora Console Table
Product Code: EL7355
Material: Natural Solid Wood Kiln Dried, Natural Veneer Inlay.
Carving: Full handmade carving
Polishing: Full handmade polishing, polishing options are available.
Delivery Time: 12-14 Weeks
None: Color
</t>
        </is>
      </c>
      <c r="G840" t="inlineStr">
        <is>
          <t>In-Stock</t>
        </is>
      </c>
      <c r="H840" t="inlineStr">
        <is>
          <t>2 in stock</t>
        </is>
      </c>
      <c r="I840">
        <f>IMAGE("https://englanderline.com/wp-content/uploads/2022/01/Aurora-Console-Table-Brown-and-Gold-Circle-Base-B-600x600.jpg")</f>
        <v/>
      </c>
    </row>
    <row r="841">
      <c r="A841" s="1" t="n">
        <v>839</v>
      </c>
      <c r="B841" t="inlineStr">
        <is>
          <t xml:space="preserve">
Mila Round Natural Marble Side Table</t>
        </is>
      </c>
      <c r="C841" t="inlineStr">
        <is>
          <t>£465.00</t>
        </is>
      </c>
      <c r="D841" t="inlineStr">
        <is>
          <t>black furniture living room, black side table uk, Circular Side Table, contemporary side tables for living room uk, round side table uk, three legged side table, Wooden Side Table</t>
        </is>
      </c>
      <c r="E841" t="inlineStr">
        <is>
          <t>You know when you find that one piece of furniture that’s so unique you can’t help but smile? Well, that piece is this table. Handmade from natural marble and expertly crafted with a smooth finish and delicate veins, Mila brings sophistication to every room she enters.</t>
        </is>
      </c>
      <c r="F841" t="inlineStr">
        <is>
          <t xml:space="preserve">Dimensions: Width 40 cm, Depth 40 cm, Height 53 cm
Product Type: Mila Round Natural Marble Side Table
Product Code: EL7231
Material: Metal, Natural Marble.
Carving: Full handmade carving
Polishing: Full handmade polishing, polishing options are available.
Delivery Time: 7 – 10 Days
None: Color
</t>
        </is>
      </c>
      <c r="G841" t="inlineStr">
        <is>
          <t>In-Stock</t>
        </is>
      </c>
      <c r="H841" t="inlineStr">
        <is>
          <t>1 in stock</t>
        </is>
      </c>
      <c r="I841">
        <f>IMAGE("https://englanderline.com/wp-content/uploads/2022/02/Mila-Round-Black-Marble-Side-Table-600x600.jpg")</f>
        <v/>
      </c>
    </row>
    <row r="842">
      <c r="A842" s="1" t="n">
        <v>840</v>
      </c>
      <c r="B842" t="inlineStr">
        <is>
          <t xml:space="preserve">
Torino Breakfast Table</t>
        </is>
      </c>
      <c r="C842" t="inlineStr">
        <is>
          <t>£495.00</t>
        </is>
      </c>
      <c r="D842" t="inlineStr"/>
      <c r="E842" t="inlineStr">
        <is>
          <t xml:space="preserve">This classic looking round Torino breakfast table also acts as a designer coffee table that defines the highest levels of craftsmanship as it is done in natural hardwood and the elegant round curves goes on the tabletop, complements the overall design. The perfect round top with elegantly hand carved legs along with a central pedestal stand looks extremely stylish and practical in design. Even the rich wax polish makes this </t>
        </is>
      </c>
      <c r="F842" t="inlineStr">
        <is>
          <t xml:space="preserve">Dimensions: Width 50 cm, Depth 50 cm, Height 70 cm
Product Type: Torino breakfast table
Product Code: EL2501
Material: Natural solid wood Kiln dried. Natural veneer applied
Carving: Full hand carving
Polishing: Full handmade polishing, polishing options are available.
Color: Brown
Delivery Time: 7 – 10 Days
</t>
        </is>
      </c>
      <c r="G842" t="inlineStr">
        <is>
          <t>In-Stock</t>
        </is>
      </c>
      <c r="H842" t="inlineStr">
        <is>
          <t>1 in stock</t>
        </is>
      </c>
      <c r="I842">
        <f>IMAGE("https://englanderline.com/wp-content/uploads/2017/11/Torino-Breakfast-Table-A-600x600.jpg")</f>
        <v/>
      </c>
    </row>
    <row r="843">
      <c r="A843" s="1" t="n">
        <v>841</v>
      </c>
      <c r="B843" t="inlineStr">
        <is>
          <t xml:space="preserve">
Kitel Round Side Table</t>
        </is>
      </c>
      <c r="C843" t="inlineStr">
        <is>
          <t>£300.00</t>
        </is>
      </c>
      <c r="D843" t="inlineStr">
        <is>
          <t>Circular Side Table, contemporary side tables for living room uk, glass side table uk, gold side table uk, luxury living room furniture, Unusual Bedside Tables UK</t>
        </is>
      </c>
      <c r="E843" t="inlineStr">
        <is>
          <t>Kitel side table has a beautiful minimalistic design; it has a gold or black cylindrical shaped body, with tempered glass or natural marble circular top. This subtle side table will add a touch of elegance to your room.</t>
        </is>
      </c>
      <c r="F843" t="inlineStr">
        <is>
          <t xml:space="preserve">Dimensions: Width 43 cm, Depth 43 cm, Height 60 cm
Product Type: Kitel Side Table
Product Code: EL6129
Material: Natural Solid Wood Kiln Dried, Natural Veneer Inlay.
Carving: Full handmade carving
Polishing: Full handmade polishing, polishing options are available.
Delivery Time: 7 – 10 Days
None: Color
</t>
        </is>
      </c>
      <c r="G843" t="inlineStr">
        <is>
          <t>In-Stock</t>
        </is>
      </c>
      <c r="H843" t="inlineStr">
        <is>
          <t>2 in stock</t>
        </is>
      </c>
      <c r="I843">
        <f>IMAGE("https://englanderline.com/wp-content/uploads/2019/07/Kitel-Gold-Glass-Top-Round-Side-Table-A-600x600.jpg")</f>
        <v/>
      </c>
    </row>
    <row r="844">
      <c r="A844" s="1" t="n">
        <v>842</v>
      </c>
      <c r="B844" t="inlineStr">
        <is>
          <t xml:space="preserve">
Chesterfield Sofa English Style</t>
        </is>
      </c>
      <c r="C844" t="inlineStr">
        <is>
          <t>£1,235.00</t>
        </is>
      </c>
      <c r="D844" t="inlineStr"/>
      <c r="E844" t="inlineStr">
        <is>
          <t xml:space="preserve">Each one of our </t>
        </is>
      </c>
      <c r="F844" t="inlineStr">
        <is>
          <t xml:space="preserve">Dimensions: Width 226 cm, Depth 97 cm, Height 79 cm
Product Type: Chesterfield English Style Sofa
Product Code: EL0701
Material: Fabric
Carving: Full handmade carving
Polishing: Full handmade polishing, polishing options are available.
Upholstery: Full handmade upholstered in calico, Fabric Options are available (in customize product section).
Size: 3 Seater
Color: Brown
Delivery Time: 7 – 10 Days
</t>
        </is>
      </c>
      <c r="G844" t="inlineStr">
        <is>
          <t>In-Stock</t>
        </is>
      </c>
      <c r="H844" t="inlineStr">
        <is>
          <t>1 in stock</t>
        </is>
      </c>
      <c r="I844">
        <f>IMAGE("https://englanderline.com/wp-content/uploads/2017/11/Chesterfield-Sofa-English-Style-A-600x600.jpg")</f>
        <v/>
      </c>
    </row>
    <row r="845">
      <c r="A845" s="1" t="n">
        <v>843</v>
      </c>
      <c r="B845" t="inlineStr">
        <is>
          <t xml:space="preserve">
Trujillo Modern Black Coffee Table with Marble Top</t>
        </is>
      </c>
      <c r="C845" t="inlineStr">
        <is>
          <t>£1,270.00</t>
        </is>
      </c>
      <c r="D845" t="inlineStr">
        <is>
          <t>brown side table, contemporary side tables for living room uk, Dark Brown Side Table, square side table, Walnut Side Table, Z Shaped Side Table</t>
        </is>
      </c>
      <c r="E845" t="inlineStr">
        <is>
          <t>The beauty of nature inspires the design of this coffee table. It is a hand-finished piece that uses a unique combination of white and black marble like this Trujillo marble top coffee table from our collection.</t>
        </is>
      </c>
      <c r="F845" t="inlineStr">
        <is>
          <t xml:space="preserve">Dimensions: Width 80 cm, Depth 80 cm, Height 45 cm
Product Type: Trujillo Coffee Table
Product Code: EL7381
Material: Natural Solid Wood Kiln Dried, Natural Veneer Inlay, Natural Marble Stone.
Carving: Full handmade carving
Polishing: Full handmade polishing, polishing options are available.
Color: Black
Delivery Time: 7 – 10 Days
</t>
        </is>
      </c>
      <c r="G845" t="inlineStr">
        <is>
          <t>In-Stock</t>
        </is>
      </c>
      <c r="H845" t="inlineStr">
        <is>
          <t>2 in stock</t>
        </is>
      </c>
      <c r="I845">
        <f>IMAGE("https://englanderline.com/wp-content/uploads/2021/08/Trujillo-Modern-Black-Coffee-Table-with-Marble-Top-A-600x600.jpg")</f>
        <v/>
      </c>
    </row>
    <row r="846">
      <c r="A846" s="1" t="n">
        <v>844</v>
      </c>
      <c r="B846" t="inlineStr">
        <is>
          <t xml:space="preserve">
Porto Coffee Table</t>
        </is>
      </c>
      <c r="C846" t="inlineStr">
        <is>
          <t>£715.00 - £1,120.00</t>
        </is>
      </c>
      <c r="D846" t="inlineStr">
        <is>
          <t>contemporary coffee table, luxury living room furniture, modern marble coffee table, Wooden Coffee Table</t>
        </is>
      </c>
      <c r="E846" t="inlineStr">
        <is>
          <t>Porto coffee table is a fine piece of furniture that celebrates the beauty of wood and oak grain. The top is solid wood and veneer with a dark glass insert.</t>
        </is>
      </c>
      <c r="F846" t="inlineStr">
        <is>
          <t xml:space="preserve">Dimensions: N/A
Product Type: Porto Coffee Table
Product Code: EL7383
Material: Natural Solid Wood Kiln Dried, Natural Veneer Inlay, Glass.
Carving: Full handmade carving
Polishing: Full handmade polishing, polishing options are available.
None: Color
None: Delivery Time
</t>
        </is>
      </c>
      <c r="G846" t="inlineStr">
        <is>
          <t>In-Stock</t>
        </is>
      </c>
      <c r="H846" t="inlineStr">
        <is>
          <t>2 in stock</t>
        </is>
      </c>
      <c r="I846">
        <f>IMAGE("https://englanderline.com/wp-content/uploads/2023/01/Porto-Cream-Coffee-Table-A-600x600.jpg")</f>
        <v/>
      </c>
    </row>
    <row r="847">
      <c r="A847" s="1" t="n">
        <v>845</v>
      </c>
      <c r="B847" t="inlineStr">
        <is>
          <t xml:space="preserve">
Cord Grey Linen Corner Sofa</t>
        </is>
      </c>
      <c r="C847" t="inlineStr">
        <is>
          <t>£1,795.00</t>
        </is>
      </c>
      <c r="D847" t="inlineStr">
        <is>
          <t>5-seater corner sofa, contemporary corner sofa, fabric corner sofa, Grey Corner Sofa, luxury living room furniture, modern sofas uk</t>
        </is>
      </c>
      <c r="E847" t="inlineStr">
        <is>
          <t>A  lovely addition to any space. Our Cord Grey Linen Corner Sofa exudes both comfort and style, perfect for your home or office.</t>
        </is>
      </c>
      <c r="F847" t="inlineStr">
        <is>
          <t xml:space="preserve">Dimensions: Side1: Width 320 cm, Depth 95 cm, Height 66 cm
Product Type: Cord Grey Linen Corner Sofa UK
Product Code: EL7186
Material: Natural Solid Wood Kiln Dried, Fabric.
Carving: Full handmade carving
Polishing: Full handmade polishing, polishing options are available.
Upholstery: Full handmade upholstered cotton / linen, Fabric Options are available (in customize product section).
Color: Black
Size: 5 Seater
Delivery Time: 12-14 Weeks
</t>
        </is>
      </c>
      <c r="G847" t="inlineStr">
        <is>
          <t>In-Stock</t>
        </is>
      </c>
      <c r="H847" t="inlineStr">
        <is>
          <t>MADE TO ORDER</t>
        </is>
      </c>
      <c r="I847">
        <f>IMAGE("https://englanderline.com/wp-content/uploads/2021/08/Cord-Grey-Linen-Corner-Sofa-UK-A-600x600.jpg")</f>
        <v/>
      </c>
    </row>
    <row r="848">
      <c r="A848" s="1" t="n">
        <v>846</v>
      </c>
      <c r="B848" t="inlineStr">
        <is>
          <t>Wind Throw</t>
        </is>
      </c>
      <c r="C848" t="inlineStr">
        <is>
          <t>£188.00</t>
        </is>
      </c>
      <c r="D848" t="inlineStr"/>
      <c r="E848" t="inlineStr">
        <is>
          <t>260 x 70cm Bed runner, double sided</t>
        </is>
      </c>
      <c r="F848" t="inlineStr">
        <is>
          <t xml:space="preserve">Size: 260 x 70cm
</t>
        </is>
      </c>
      <c r="G848" t="inlineStr">
        <is>
          <t>In-Stock</t>
        </is>
      </c>
      <c r="H848" t="inlineStr">
        <is>
          <t>In stock</t>
        </is>
      </c>
      <c r="I848">
        <f>IMAGE("https://englanderline.com/wp-content/uploads/2020/02/wind-throw-600x800.jpg")</f>
        <v/>
      </c>
    </row>
    <row r="849">
      <c r="A849" s="1" t="n">
        <v>847</v>
      </c>
      <c r="B849" t="inlineStr">
        <is>
          <t xml:space="preserve">
Chord Beige Linen Armchair with Wooden Frame and Cushion</t>
        </is>
      </c>
      <c r="C849" t="inlineStr">
        <is>
          <t>£1,010.00</t>
        </is>
      </c>
      <c r="D849" t="inlineStr">
        <is>
          <t>Comfortable Armchairs, Contemporary Armchair uk, Contemporary Living Room Chairs, Modern Settee, Off white Armchair, Upholstered Armchair</t>
        </is>
      </c>
      <c r="E849" t="inlineStr">
        <is>
          <t>Add comfort to any space with this stylish chair. Crafted from wood and linen, it features elegant tapered legs and a cozy seat cushion, making the Chord Beige Linen Armchair a comfortable spot for reading or relaxing.</t>
        </is>
      </c>
      <c r="F849" t="inlineStr">
        <is>
          <t xml:space="preserve">Dimensions: Width 90 cm, Depth 90 cm, Height 80 cm
Product Type: Chord Beige Linen Armchair with Wooden Frame and Cushion
Product Code: EL7307
Material: Massive Beech Wood, Fabric.
Carving: Full hand carving
Polishing: Full handmade polishing, polishing options are available.
Upholstery: Full handmade upholstered in linen as displayed, Fabric Options are available (in customize product section).
Color: Beige
Delivery Time: 7 – 10 Days
</t>
        </is>
      </c>
      <c r="G849" t="inlineStr">
        <is>
          <t>In-Stock</t>
        </is>
      </c>
      <c r="H849" t="inlineStr">
        <is>
          <t>2 in stock</t>
        </is>
      </c>
      <c r="I849">
        <f>IMAGE("https://englanderline.com/wp-content/uploads/2021/08/Chord-Beige-Linen-Armchair-with-Wooden-Frame-and-Cushion-Front-B-600x600.jpg")</f>
        <v/>
      </c>
    </row>
    <row r="850">
      <c r="A850" s="1" t="n">
        <v>848</v>
      </c>
      <c r="B850" t="inlineStr">
        <is>
          <t>Olay Throw</t>
        </is>
      </c>
      <c r="C850" t="inlineStr">
        <is>
          <t>£120.00</t>
        </is>
      </c>
      <c r="D850" t="inlineStr"/>
      <c r="E850" t="inlineStr">
        <is>
          <t>Complete your bedroom’s décor with our luxury Olay throw. A silk border and quality fabrics make our bedroom accessories perfections with beauty.</t>
        </is>
      </c>
      <c r="F850" t="inlineStr">
        <is>
          <t xml:space="preserve">Size: 248 x 98cm
</t>
        </is>
      </c>
      <c r="G850" t="inlineStr">
        <is>
          <t>In-Stock</t>
        </is>
      </c>
      <c r="H850" t="inlineStr">
        <is>
          <t>In stock</t>
        </is>
      </c>
      <c r="I850">
        <f>IMAGE("https://englanderline.com/wp-content/uploads/2020/02/olay-throw.png")</f>
        <v/>
      </c>
    </row>
    <row r="851">
      <c r="A851" s="1" t="n">
        <v>849</v>
      </c>
      <c r="B851" t="inlineStr">
        <is>
          <t>Maison Throw</t>
        </is>
      </c>
      <c r="C851" t="inlineStr">
        <is>
          <t>£171.00</t>
        </is>
      </c>
      <c r="D851" t="inlineStr"/>
      <c r="E851" t="inlineStr">
        <is>
          <t>225 x 86cm Double sided runner, lined</t>
        </is>
      </c>
      <c r="F851" t="inlineStr">
        <is>
          <t xml:space="preserve">Size: 225 x 86cm
</t>
        </is>
      </c>
      <c r="G851" t="inlineStr">
        <is>
          <t>In-Stock</t>
        </is>
      </c>
      <c r="H851" t="inlineStr">
        <is>
          <t>In stock</t>
        </is>
      </c>
      <c r="I851">
        <f>IMAGE("https://englanderline.com/wp-content/uploads/2020/02/maison-throw-600x449.png")</f>
        <v/>
      </c>
    </row>
    <row r="852">
      <c r="A852" s="1" t="n">
        <v>850</v>
      </c>
      <c r="B852" t="inlineStr">
        <is>
          <t xml:space="preserve">
Silver Glass Candle Holders Set Of 3</t>
        </is>
      </c>
      <c r="C852" t="inlineStr">
        <is>
          <t>£103.00</t>
        </is>
      </c>
      <c r="D852" t="inlineStr">
        <is>
          <t>Candle Holders, Glass Candle Holders, Silver Candle Holders</t>
        </is>
      </c>
      <c r="E852" t="inlineStr">
        <is>
          <t>Add a touch of elegance to your home decor with this set of 3 silver glass candle holders. Sturdy yet lightweight and elegant, these candlesticks can be used for both wax or gel candles of all shapes and sizes and matches any open-flame candle or lantern. Their eye-catching metallic finish gives a fresh look to any room, as well as their classic design.</t>
        </is>
      </c>
      <c r="F852" t="inlineStr">
        <is>
          <t xml:space="preserve">Product Type: Silver Glass Candle Holders Set Of 3
Product Code: El7512
Material: Glass.
Carving: Full handmade carving
Polishing: Full handmade polishing, polishing options are available.
Color: Silver
Delivery Time: 10-12 Days
</t>
        </is>
      </c>
      <c r="G852" t="inlineStr">
        <is>
          <t>In-Stock</t>
        </is>
      </c>
      <c r="H852" t="inlineStr">
        <is>
          <t>In stock</t>
        </is>
      </c>
      <c r="I852">
        <f>IMAGE("https://englanderline.com/wp-content/uploads/2022/01/Silver-Glass-Candle-Holders-Set-Of-3.jpg")</f>
        <v/>
      </c>
    </row>
    <row r="853">
      <c r="A853" s="1" t="n">
        <v>851</v>
      </c>
      <c r="B853" t="inlineStr">
        <is>
          <t xml:space="preserve">
Silver And Glass Candle Holders Set Of 3</t>
        </is>
      </c>
      <c r="C853" t="inlineStr">
        <is>
          <t>£103.00</t>
        </is>
      </c>
      <c r="D853" t="inlineStr">
        <is>
          <t>Candle Holders, Glass Candle Holders, Silver Candle Holders</t>
        </is>
      </c>
      <c r="E853" t="inlineStr">
        <is>
          <t>Light up any space with this perfect set of silver and glass candle holders. Use these candle holders as a centerpiece for your table or display them on a bookshelf or side table to add interest to the space. For an added touch, use one of these candle holders as a vase for simple flowers or a single stem.</t>
        </is>
      </c>
      <c r="F853" t="inlineStr">
        <is>
          <t xml:space="preserve">Product Type: Silver And Glass Candle Holders Set Of 3
Product Code: El7510
Material: Glass.
Carving: Full handmade carving
Polishing: Full handmade polishing, polishing options are available.
Color: Silver
Delivery Time: 10-12 Days
</t>
        </is>
      </c>
      <c r="G853" t="inlineStr">
        <is>
          <t>In-Stock</t>
        </is>
      </c>
      <c r="H853" t="inlineStr">
        <is>
          <t>In stock</t>
        </is>
      </c>
      <c r="I853">
        <f>IMAGE("https://englanderline.com/wp-content/uploads/2022/01/Silver-And-Glass-Candle-Holders-Set-Of-3.jpg")</f>
        <v/>
      </c>
    </row>
    <row r="854">
      <c r="A854" s="1" t="n">
        <v>852</v>
      </c>
      <c r="B854" t="inlineStr">
        <is>
          <t xml:space="preserve">
Rose Gold Candle Holders Set Of 2</t>
        </is>
      </c>
      <c r="C854" t="inlineStr">
        <is>
          <t>£103.00</t>
        </is>
      </c>
      <c r="D854" t="inlineStr">
        <is>
          <t>Candle Holders, Glass Candle Holders, Gold Candle Holders</t>
        </is>
      </c>
      <c r="E854" t="inlineStr">
        <is>
          <t>These beautiful rose gold candle holders will be the perfect finishing touch to your loved one’s home. They give a vintage vibe with their rounded rims and natural wood charm. A must-have gift for any lover of this iconic hue!</t>
        </is>
      </c>
      <c r="F854" t="inlineStr">
        <is>
          <t xml:space="preserve">Product Type: Rose Gold Candle Holders Set Of 2
Product Code: El7509
Material: Glass.
Carving: Full handmade carving
Polishing: Full handmade polishing, polishing options are available.
Color: Rose Gold
Delivery Time: 10-12 Days
</t>
        </is>
      </c>
      <c r="G854" t="inlineStr">
        <is>
          <t>In-Stock</t>
        </is>
      </c>
      <c r="H854" t="inlineStr">
        <is>
          <t>In stock</t>
        </is>
      </c>
      <c r="I854">
        <f>IMAGE("https://englanderline.com/wp-content/uploads/2022/01/Rose-Gold-Candle-Holders-Set-Of-2.jpg")</f>
        <v/>
      </c>
    </row>
    <row r="855">
      <c r="A855" s="1" t="n">
        <v>853</v>
      </c>
      <c r="B855" t="inlineStr">
        <is>
          <t>Honey Throw</t>
        </is>
      </c>
      <c r="C855" t="inlineStr">
        <is>
          <t>£0.00</t>
        </is>
      </c>
      <c r="D855" t="inlineStr"/>
      <c r="E855" t="inlineStr">
        <is>
          <t>Enhance the levels of comfort in your comfort zone with our honey throw. Give your bedroom a beautiful as well as luxury looks with this classy throw in silk fabric.</t>
        </is>
      </c>
      <c r="F855" t="inlineStr">
        <is>
          <t xml:space="preserve">Dimensions: 270 × 130 cm
</t>
        </is>
      </c>
      <c r="G855" t="inlineStr">
        <is>
          <t>In-Stock</t>
        </is>
      </c>
      <c r="H855" t="inlineStr">
        <is>
          <t>Out of stock</t>
        </is>
      </c>
      <c r="I855">
        <f>IMAGE("https://englanderline.com/wp-content/uploads/2020/02/honey-throw-600x449.png")</f>
        <v/>
      </c>
    </row>
    <row r="856">
      <c r="A856" s="1" t="n">
        <v>854</v>
      </c>
      <c r="B856" t="inlineStr">
        <is>
          <t xml:space="preserve">
Gold Glass Candle Holders Set Of 2</t>
        </is>
      </c>
      <c r="C856" t="inlineStr">
        <is>
          <t>£171.00 - £293.00</t>
        </is>
      </c>
      <c r="D856" t="inlineStr">
        <is>
          <t>Candle Holders, Glass Candle Holders, Gold Candle Holders</t>
        </is>
      </c>
      <c r="E856" t="inlineStr">
        <is>
          <t>Bring elegance and class to any dinner party or dinner table with this two-piece gold glass candle holder set. Beautiful and versatile, it is perfect for the holidays, special occasions, or everyday dining. Whether candlelight glowing softly or a fresh flower rests inside, this gold glass candle holder set is the perfect finishing touch for any decor.</t>
        </is>
      </c>
      <c r="F856" t="inlineStr">
        <is>
          <t xml:space="preserve">Product Type: Gold Glass Candle Holders Set Of 2
Product Code: El7513
Material: Glass.
Carving: Full handmade carving
Polishing: Full handmade polishing, polishing options are available.
Color: Gold
Size: Full Set
Delivery Time: 10-12 Days
None: Size
</t>
        </is>
      </c>
      <c r="G856" t="inlineStr">
        <is>
          <t>In-Stock</t>
        </is>
      </c>
      <c r="H856" t="inlineStr">
        <is>
          <t>In stock</t>
        </is>
      </c>
      <c r="I856">
        <f>IMAGE("https://englanderline.com/wp-content/uploads/2022/01/Gold-Glass-Candle-Holders-Set-Of-2-Full-Set.jpg")</f>
        <v/>
      </c>
    </row>
    <row r="857">
      <c r="A857" s="1" t="n">
        <v>855</v>
      </c>
      <c r="B857" t="inlineStr">
        <is>
          <t xml:space="preserve">
Gold And Glass Candle Holders Set Of 3</t>
        </is>
      </c>
      <c r="C857" t="inlineStr">
        <is>
          <t>£137.00</t>
        </is>
      </c>
      <c r="D857" t="inlineStr">
        <is>
          <t>Candle Holders, Glass Candle Holders, Gold Candle Holders</t>
        </is>
      </c>
      <c r="E857" t="inlineStr">
        <is>
          <t>When you need to make your table shine like never before, look no further than this gold and glass candle holders set of 3. Whether for fancy dinner parties or celebrating holidays, these candle holders will surely make a statement with the gleaming gold and clear glass design.</t>
        </is>
      </c>
      <c r="F857" t="inlineStr">
        <is>
          <t xml:space="preserve">Product Type: Gold And Glass Candle Holders Set Of 3
Product Code: El7514
Material: Glass.
Carving: Full handmade carving
Polishing: Full handmade polishing, polishing options are available.
Color: Gold
Delivery Time: 10-12 Days
</t>
        </is>
      </c>
      <c r="G857" t="inlineStr">
        <is>
          <t>In-Stock</t>
        </is>
      </c>
      <c r="H857" t="inlineStr">
        <is>
          <t>In stock</t>
        </is>
      </c>
      <c r="I857">
        <f>IMAGE("https://englanderline.com/wp-content/uploads/2022/01/Gold-And-Glass-Candle-Holders-Set-Of-3.jpg")</f>
        <v/>
      </c>
    </row>
    <row r="858">
      <c r="A858" s="1" t="n">
        <v>856</v>
      </c>
      <c r="B858" t="inlineStr">
        <is>
          <t xml:space="preserve">
Glass Golden Candle Holders Set Of 2</t>
        </is>
      </c>
      <c r="C858" t="inlineStr">
        <is>
          <t>£83.00 - £171.00</t>
        </is>
      </c>
      <c r="D858" t="inlineStr">
        <is>
          <t>Candle Holders, Glass Candle Holders, Gold Candle Holders</t>
        </is>
      </c>
      <c r="E858" t="inlineStr">
        <is>
          <t>This set of two elegant Golden candle holders is the classiest and most chic way to accessorize your dining area tables and other places in your home. This candle holder set looks very pretty on a table or mantel, one will never know that it is actually a candle holder!</t>
        </is>
      </c>
      <c r="F858" t="inlineStr">
        <is>
          <t xml:space="preserve">Product Type: Glass Golden Candle Holders Set Of 2
Product Code: El7515
Material: Glass.
Size: Full Set
Carving: Full handmade carving
Polishing: Full handmade polishing, polishing options are available.
Color: Gold
Delivery Time: 10-12 Days
None: Size
</t>
        </is>
      </c>
      <c r="G858" t="inlineStr">
        <is>
          <t>In-Stock</t>
        </is>
      </c>
      <c r="H858" t="inlineStr">
        <is>
          <t>In stock</t>
        </is>
      </c>
      <c r="I858">
        <f>IMAGE("https://englanderline.com/wp-content/uploads/2022/01/Glass-Golden-Candle-Holders-Set-Of-2-Full-Set.jpg")</f>
        <v/>
      </c>
    </row>
    <row r="859">
      <c r="A859" s="1" t="n">
        <v>857</v>
      </c>
      <c r="B859" t="inlineStr">
        <is>
          <t xml:space="preserve">
Glass Candle Holders Set Of 3</t>
        </is>
      </c>
      <c r="C859" t="inlineStr">
        <is>
          <t>£103.00</t>
        </is>
      </c>
      <c r="D859" t="inlineStr">
        <is>
          <t>Candle Holders, Glass Candle Holders, Silver Candle Holders</t>
        </is>
      </c>
      <c r="E859" t="inlineStr">
        <is>
          <t>These glass candle holders set of 3 are the perfect accent for any room. Created from durable glass, these simple yet elegant candle holders feature a stunning minimalist design. Whether you use these candle holders on your coffee table, mantle, or anywhere in between they will immediately add an air of sophistication at an unbeatable price. Their chic design makes them a perfect addition to any room!</t>
        </is>
      </c>
      <c r="F859" t="inlineStr">
        <is>
          <t xml:space="preserve">Product Type: Glass Candle Holders Set Of 3
Product Code: El7511
Material: Glass.
Carving: Full handmade carving
Polishing: Full handmade polishing, polishing options are available.
Delivery Time: 10-12 Days
</t>
        </is>
      </c>
      <c r="G859" t="inlineStr">
        <is>
          <t>In-Stock</t>
        </is>
      </c>
      <c r="H859" t="inlineStr">
        <is>
          <t>In stock</t>
        </is>
      </c>
      <c r="I859">
        <f>IMAGE("https://englanderline.com/wp-content/uploads/2022/01/Glass-Candle-Holders-Set-Of-3.jpg")</f>
        <v/>
      </c>
    </row>
    <row r="860">
      <c r="A860" s="1" t="n">
        <v>858</v>
      </c>
      <c r="B860" t="inlineStr">
        <is>
          <t xml:space="preserve">
Bathrobe</t>
        </is>
      </c>
      <c r="C860" t="inlineStr">
        <is>
          <t>£180.00 - £190.00</t>
        </is>
      </c>
      <c r="D860" t="inlineStr"/>
      <c r="E860" t="inlineStr"/>
      <c r="F860" t="inlineStr">
        <is>
          <t xml:space="preserve">Product Type: Bathrobe
Product Code: ELBR0001
Material: 100% Natural Egyptian Cotton
Delivery Time: 6-8 Weeks
None: Size
</t>
        </is>
      </c>
      <c r="G860" t="inlineStr">
        <is>
          <t>In-Stock</t>
        </is>
      </c>
      <c r="H860" t="inlineStr">
        <is>
          <t>12 in stock</t>
        </is>
      </c>
      <c r="I860">
        <f>IMAGE("https://englanderline.com/wp-content/uploads/2022/05/Bathrobe-600x600.jpg")</f>
        <v/>
      </c>
    </row>
    <row r="861">
      <c r="A861" s="1" t="n">
        <v>859</v>
      </c>
      <c r="B861" t="inlineStr">
        <is>
          <t xml:space="preserve">
Brown Marble Rectangle Serving Platters</t>
        </is>
      </c>
      <c r="C861" t="inlineStr">
        <is>
          <t>£65.00 - £134.00</t>
        </is>
      </c>
      <c r="D861" t="inlineStr">
        <is>
          <t>Black Trays, Gold Handles Trays, Marble Trays, Rectangle Trays, Trays</t>
        </is>
      </c>
      <c r="E861" t="inlineStr"/>
      <c r="F861" t="inlineStr">
        <is>
          <t xml:space="preserve">Dimensions: N/A
Product Type: Brown Marble Rectangle Serving Platters
Product Code: EL7615
Material: Natural Marble
Carving: Full handmade carving
Polishing: Full handmade polishing, polishing options are available.
Color: Brown
Delivery Time: 10-12 Days
None: Size
</t>
        </is>
      </c>
      <c r="G861" t="inlineStr">
        <is>
          <t>In-Stock</t>
        </is>
      </c>
      <c r="H861" t="inlineStr">
        <is>
          <t>In stock</t>
        </is>
      </c>
      <c r="I861">
        <f>IMAGE("https://englanderline.com/wp-content/uploads/2022/02/Glossy-Brown-Marble-Alike-Platters-Full-Set-600x750.jpg")</f>
        <v/>
      </c>
    </row>
    <row r="862">
      <c r="A862" s="1" t="n">
        <v>860</v>
      </c>
      <c r="B862" t="inlineStr">
        <is>
          <t xml:space="preserve">
Marble Black Serving Platters Set of 3</t>
        </is>
      </c>
      <c r="C862" t="inlineStr">
        <is>
          <t>£65.00 - £134.00</t>
        </is>
      </c>
      <c r="D862" t="inlineStr">
        <is>
          <t>Black Trays, Gold Handles Trays, Marble Trays, Rectangle Trays, Trays</t>
        </is>
      </c>
      <c r="E862" t="inlineStr"/>
      <c r="F862" t="inlineStr">
        <is>
          <t xml:space="preserve">Dimensions: N/A
Product Type: Marble Black Serving Platters Set of 3
Product Code: EL7614
Material: Natural Marble
Carving: Full handmade carving
Polishing: Full handmade polishing, polishing options are available.
Color: Black
Delivery Time: 10-12 Days
None: Size
</t>
        </is>
      </c>
      <c r="G862" t="inlineStr">
        <is>
          <t>In-Stock</t>
        </is>
      </c>
      <c r="H862" t="inlineStr">
        <is>
          <t>In stock</t>
        </is>
      </c>
      <c r="I862">
        <f>IMAGE("https://englanderline.com/wp-content/uploads/2022/02/Glossy-Black-Marble-Alike-Platters-Full-Set-600x750.jpg")</f>
        <v/>
      </c>
    </row>
    <row r="863">
      <c r="A863" s="1" t="n">
        <v>861</v>
      </c>
      <c r="B863" t="inlineStr">
        <is>
          <t xml:space="preserve">
Grey White Serving Platters Set of 3</t>
        </is>
      </c>
      <c r="C863" t="inlineStr">
        <is>
          <t>£65.00 - £134.00</t>
        </is>
      </c>
      <c r="D863" t="inlineStr">
        <is>
          <t>Black Trays, Gold Handles Trays, Marble Trays, Rectangle Trays, Trays</t>
        </is>
      </c>
      <c r="E863" t="inlineStr"/>
      <c r="F863" t="inlineStr">
        <is>
          <t xml:space="preserve">Dimensions: N/A
Product Type: Grey White Serving Platters Set of 3
Product Code: EL7616
Material: Natural Marble
Carving: Full handmade carving
Polishing: Full handmade polishing, polishing options are available.
Color: Gray
Delivery Time: 10-12 Days
None: Size
</t>
        </is>
      </c>
      <c r="G863" t="inlineStr">
        <is>
          <t>In-Stock</t>
        </is>
      </c>
      <c r="H863" t="inlineStr">
        <is>
          <t>In stock</t>
        </is>
      </c>
      <c r="I863">
        <f>IMAGE("https://englanderline.com/wp-content/uploads/2022/02/White-Grayish-Marble-Alike-Platters-Full-Set-600x750.jpg")</f>
        <v/>
      </c>
    </row>
    <row r="864">
      <c r="A864" s="1" t="n">
        <v>862</v>
      </c>
      <c r="B864" t="inlineStr">
        <is>
          <t xml:space="preserve">
Rectangle Wood Serving Platter</t>
        </is>
      </c>
      <c r="C864" t="inlineStr">
        <is>
          <t>£31.00 - £152.00</t>
        </is>
      </c>
      <c r="D864" t="inlineStr">
        <is>
          <t>Black Trays, Gold Handles Trays, Marble Trays, Rectangle Trays, Trays</t>
        </is>
      </c>
      <c r="E864" t="inlineStr"/>
      <c r="F864" t="inlineStr">
        <is>
          <t xml:space="preserve">Dimensions: N/A
Product Type: Rectangle Wood Serving Platter
Product Code: EL7618
Material: Natural Wood
Carving: Full handmade carving
Polishing: Full handmade polishing, polishing options are available.
Color: Brown
Delivery Time: 10-12 Days
None: Size
</t>
        </is>
      </c>
      <c r="G864" t="inlineStr">
        <is>
          <t>In-Stock</t>
        </is>
      </c>
      <c r="H864" t="inlineStr">
        <is>
          <t>In stock</t>
        </is>
      </c>
      <c r="I864">
        <f>IMAGE("https://englanderline.com/wp-content/uploads/2022/02/Glossy-Wooden-Platter-600x750.jpg")</f>
        <v/>
      </c>
    </row>
    <row r="865">
      <c r="A865" s="1" t="n">
        <v>863</v>
      </c>
      <c r="B865" t="inlineStr">
        <is>
          <t xml:space="preserve">
Marble Black Round Serving Tray</t>
        </is>
      </c>
      <c r="C865" t="inlineStr">
        <is>
          <t>£202.00</t>
        </is>
      </c>
      <c r="D865" t="inlineStr">
        <is>
          <t>Black Trays, Gold Handles Trays, Marble Trays, Rectangle Trays, Trays</t>
        </is>
      </c>
      <c r="E865" t="inlineStr"/>
      <c r="F865" t="inlineStr">
        <is>
          <t xml:space="preserve">Dimensions: Diameter 32 cm
Product Type: Marble Black Round Serving Tray
Product Code: EL7638
Material: Natural Marble
Carving: Full handmade carving
Polishing: Full handmade polishing, polishing options are available.
Color: Black
Delivery Time: 10-12 Days
</t>
        </is>
      </c>
      <c r="G865" t="inlineStr">
        <is>
          <t>In-Stock</t>
        </is>
      </c>
      <c r="H865" t="inlineStr">
        <is>
          <t>In stock</t>
        </is>
      </c>
      <c r="I865">
        <f>IMAGE("https://englanderline.com/wp-content/uploads/2022/02/Black-Marble-tray-3-600x800.jpg")</f>
        <v/>
      </c>
    </row>
    <row r="866">
      <c r="A866" s="1" t="n">
        <v>864</v>
      </c>
      <c r="B866" t="inlineStr">
        <is>
          <t xml:space="preserve">
Marble White Rectangular Platters Set of 3</t>
        </is>
      </c>
      <c r="C866" t="inlineStr">
        <is>
          <t>£65.00 - £134.00</t>
        </is>
      </c>
      <c r="D866" t="inlineStr">
        <is>
          <t>Black Trays, Gold Handles Trays, Marble Trays, Rectangle Trays, Trays</t>
        </is>
      </c>
      <c r="E866" t="inlineStr"/>
      <c r="F866" t="inlineStr">
        <is>
          <t xml:space="preserve">Dimensions: N/A
Product Type: Marble White Rectangular Platters Set of 3
Product Code: EL7613
Material: Natural Marble
Carving: Full handmade carving
Polishing: Full handmade polishing, polishing options are available.
Color: Gray
Delivery Time: 10-12 Days
None: Size
</t>
        </is>
      </c>
      <c r="G866" t="inlineStr">
        <is>
          <t>In-Stock</t>
        </is>
      </c>
      <c r="H866" t="inlineStr">
        <is>
          <t>In stock</t>
        </is>
      </c>
      <c r="I866">
        <f>IMAGE("https://englanderline.com/wp-content/uploads/2022/02/White-Grey-Marble-Alike-Platters-Full-Set-600x750.jpg")</f>
        <v/>
      </c>
    </row>
    <row r="867">
      <c r="A867" s="1" t="n">
        <v>865</v>
      </c>
      <c r="B867" t="inlineStr">
        <is>
          <t xml:space="preserve">
Marble Light Grey Rectangular Platters</t>
        </is>
      </c>
      <c r="C867" t="inlineStr">
        <is>
          <t>£65.00 - £134.00</t>
        </is>
      </c>
      <c r="D867" t="inlineStr">
        <is>
          <t>Black Trays, Gold Handles Trays, Marble Trays, Rectangle Trays, Trays</t>
        </is>
      </c>
      <c r="E867" t="inlineStr"/>
      <c r="F867" t="inlineStr">
        <is>
          <t xml:space="preserve">Dimensions: N/A
Product Type: Marble Light Grey Rectangular Platters
Product Code: EL7617
Material: Natural Marble
Carving: Full handmade carving
Polishing: Full handmade polishing, polishing options are available.
Color: Brown
Delivery Time: 10-12 Days
None: Size
</t>
        </is>
      </c>
      <c r="G867" t="inlineStr">
        <is>
          <t>In-Stock</t>
        </is>
      </c>
      <c r="H867" t="inlineStr">
        <is>
          <t>In stock</t>
        </is>
      </c>
      <c r="I867">
        <f>IMAGE("https://englanderline.com/wp-content/uploads/2022/02/Glossy-Grayish-Marble-Alike-Platters-Full-Set-600x750.jpg")</f>
        <v/>
      </c>
    </row>
    <row r="868">
      <c r="A868" s="1" t="n">
        <v>866</v>
      </c>
      <c r="B868" t="inlineStr">
        <is>
          <t xml:space="preserve">
Marble Round Tray</t>
        </is>
      </c>
      <c r="C868" t="inlineStr">
        <is>
          <t>£202.00</t>
        </is>
      </c>
      <c r="D868" t="inlineStr">
        <is>
          <t>Black Trays, Gold Handles Trays, Marble Trays, Rectangle Trays, Trays</t>
        </is>
      </c>
      <c r="E868" t="inlineStr"/>
      <c r="F868" t="inlineStr">
        <is>
          <t xml:space="preserve">Dimensions: Diameter 32 cm
Product Type: Marble Round Tray
Product Code: EL7641
Material: Natural Marble
Carving: Full handmade carving
Polishing: Full handmade polishing, polishing options are available.
Delivery Time: 10-12 Days
None: Color
</t>
        </is>
      </c>
      <c r="G868" t="inlineStr">
        <is>
          <t>In-Stock</t>
        </is>
      </c>
      <c r="H868" t="inlineStr">
        <is>
          <t>In stock</t>
        </is>
      </c>
      <c r="I868">
        <f>IMAGE("https://englanderline.com/wp-content/uploads/2022/02/White-Marble-tray-B-600x800.jpg")</f>
        <v/>
      </c>
    </row>
    <row r="869">
      <c r="A869" s="1" t="n">
        <v>867</v>
      </c>
      <c r="B869" t="inlineStr">
        <is>
          <t xml:space="preserve">
Black Pineapple Accessories</t>
        </is>
      </c>
      <c r="C869" t="inlineStr">
        <is>
          <t>£103.00</t>
        </is>
      </c>
      <c r="D869" t="inlineStr">
        <is>
          <t>Black Trays, Gold Handles Trays, Marble Trays, Rectangle Trays, Trays</t>
        </is>
      </c>
      <c r="E869" t="inlineStr">
        <is>
          <t>The pineapple symbol has been used for decoration since the time of early explorers and has always been a symbol of hospitality. Our black pineapple accessories combine this traditional symbol with a sleek and chic style that looks great in any room in your home, while adding some fun to traditional decor. A great gift idea!</t>
        </is>
      </c>
      <c r="F869" t="inlineStr">
        <is>
          <t xml:space="preserve">Product Type: Black Pineapple Accessories
Product Code: EL7662
Carving: Full handmade carving
Polishing: Full handmade polishing, polishing options are available.
Color: Black
Delivery Time: 10-12 Days
</t>
        </is>
      </c>
      <c r="G869" t="inlineStr">
        <is>
          <t>In-Stock</t>
        </is>
      </c>
      <c r="H869" t="inlineStr">
        <is>
          <t>In stock</t>
        </is>
      </c>
      <c r="I869">
        <f>IMAGE("https://englanderline.com/wp-content/uploads/2022/02/Black-Gold-Decorative-Pineapple-600x800.jpg")</f>
        <v/>
      </c>
    </row>
    <row r="870">
      <c r="A870" s="1" t="n">
        <v>868</v>
      </c>
      <c r="B870" t="inlineStr">
        <is>
          <t xml:space="preserve">
Decorative Black Cardholder</t>
        </is>
      </c>
      <c r="C870" t="inlineStr">
        <is>
          <t>£273.00</t>
        </is>
      </c>
      <c r="D870" t="inlineStr">
        <is>
          <t>Black Trays, Gold Handles Trays, Marble Trays, Rectangle Trays, Trays</t>
        </is>
      </c>
      <c r="E870" t="inlineStr"/>
      <c r="F870" t="inlineStr">
        <is>
          <t xml:space="preserve">Product Type: Decorative Black Cardholder
Product Code: EL7665
Carving: Full handmade carving
Polishing: Full handmade polishing, polishing options are available.
Color: Black
Delivery Time: 10-12 Days
</t>
        </is>
      </c>
      <c r="G870" t="inlineStr">
        <is>
          <t>In-Stock</t>
        </is>
      </c>
      <c r="H870" t="inlineStr">
        <is>
          <t>In stock</t>
        </is>
      </c>
      <c r="I870">
        <f>IMAGE("https://englanderline.com/wp-content/uploads/2022/02/Black-ball-cards-holder-600x800.png")</f>
        <v/>
      </c>
    </row>
    <row r="871">
      <c r="A871" s="1" t="n">
        <v>869</v>
      </c>
      <c r="B871" t="inlineStr">
        <is>
          <t xml:space="preserve">
Abell Handmade Painting</t>
        </is>
      </c>
      <c r="C871" t="inlineStr">
        <is>
          <t>£2,300.00</t>
        </is>
      </c>
      <c r="D871" t="inlineStr"/>
      <c r="E871" t="inlineStr"/>
      <c r="F871" t="inlineStr">
        <is>
          <t xml:space="preserve">Product Type: Abell Handmade Painting
Product Code: ELWA0404
Size: 100 x 70 cm
Material: Acrylic Painting on Canvas | Gold and Silver Leaf
Carving: Full handmade carving
Polishing: Full handmade polishing, polishing options are available.
Delivery Time: 6-8 Weeks
</t>
        </is>
      </c>
      <c r="G871" t="inlineStr">
        <is>
          <t>In-Stock</t>
        </is>
      </c>
      <c r="H871" t="inlineStr">
        <is>
          <t>MADE TO ORDER</t>
        </is>
      </c>
      <c r="I871">
        <f>IMAGE("https://englanderline.com/wp-content/uploads/2022/05/Abell-Handmade-Painting-3-3-600x600.jpg")</f>
        <v/>
      </c>
    </row>
    <row r="872">
      <c r="A872" s="1" t="n">
        <v>870</v>
      </c>
      <c r="B872" t="inlineStr">
        <is>
          <t xml:space="preserve">
Decorative Deer</t>
        </is>
      </c>
      <c r="C872" t="inlineStr">
        <is>
          <t>£103.00</t>
        </is>
      </c>
      <c r="D872" t="inlineStr">
        <is>
          <t>Black Trays, Gold Handles Trays, Marble Trays, Rectangle Trays, Trays</t>
        </is>
      </c>
      <c r="E872" t="inlineStr"/>
      <c r="F872" t="inlineStr">
        <is>
          <t xml:space="preserve">Product Type: Decorative Deer
Product Code: EL7663
Carving: Full handmade carving
Polishing: Full handmade polishing, polishing options are available.
Color: Gold
Delivery Time: 10-12 Days
</t>
        </is>
      </c>
      <c r="G872" t="inlineStr">
        <is>
          <t>In-Stock</t>
        </is>
      </c>
      <c r="H872" t="inlineStr">
        <is>
          <t>In stock</t>
        </is>
      </c>
      <c r="I872">
        <f>IMAGE("https://englanderline.com/wp-content/uploads/2022/02/Gold-Deers-600x800.jpg")</f>
        <v/>
      </c>
    </row>
    <row r="873">
      <c r="A873" s="1" t="n">
        <v>871</v>
      </c>
      <c r="B873" t="inlineStr">
        <is>
          <t xml:space="preserve">
Marble Circle Tray with White Spices Jar</t>
        </is>
      </c>
      <c r="C873" t="inlineStr">
        <is>
          <t>£337.00</t>
        </is>
      </c>
      <c r="D873" t="inlineStr">
        <is>
          <t>Black Trays, Gold Handles Trays, Marble Trays, Rectangle Trays, Trays</t>
        </is>
      </c>
      <c r="E873" t="inlineStr"/>
      <c r="F873" t="inlineStr">
        <is>
          <t xml:space="preserve">Dimensions: Diameter 32 cm
Product Type: Marble Circle Tray with White Spices Jar
Product Code: EL7643
Material: Natural Marble
Carving: Full handmade carving
Polishing: Full handmade polishing, polishing options are available.
Delivery Time: 10-12 Days
None: Color
</t>
        </is>
      </c>
      <c r="G873" t="inlineStr">
        <is>
          <t>In-Stock</t>
        </is>
      </c>
      <c r="H873" t="inlineStr">
        <is>
          <t>In stock</t>
        </is>
      </c>
      <c r="I873">
        <f>IMAGE("https://englanderline.com/wp-content/uploads/2022/02/Marble-nuts-set-B-600x800.jpg")</f>
        <v/>
      </c>
    </row>
    <row r="874">
      <c r="A874" s="1" t="n">
        <v>872</v>
      </c>
      <c r="B874" t="inlineStr">
        <is>
          <t xml:space="preserve">
Rectangular Wooden Serving Platter</t>
        </is>
      </c>
      <c r="C874" t="inlineStr">
        <is>
          <t>£103.00 - £186.00</t>
        </is>
      </c>
      <c r="D874" t="inlineStr">
        <is>
          <t>Black Trays, Gold Handles Trays, Marble Trays, Rectangle Trays, Trays</t>
        </is>
      </c>
      <c r="E874" t="inlineStr"/>
      <c r="F874" t="inlineStr">
        <is>
          <t xml:space="preserve">Dimensions: N/A
Product Type: Rectangular Wooden Serving Platter
Product Code: EL7619
Material: Natural Wood
Carving: Full handmade carving
Polishing: Full handmade polishing, polishing options are available.
Color: Brown
Delivery Time: 10-12 Days
None: Size
</t>
        </is>
      </c>
      <c r="G874" t="inlineStr">
        <is>
          <t>In-Stock</t>
        </is>
      </c>
      <c r="H874" t="inlineStr">
        <is>
          <t>In stock</t>
        </is>
      </c>
      <c r="I874">
        <f>IMAGE("https://englanderline.com/wp-content/uploads/2022/02/Natural-Wooden-Platter-600x750.jpg")</f>
        <v/>
      </c>
    </row>
    <row r="875">
      <c r="A875" s="1" t="n">
        <v>873</v>
      </c>
      <c r="B875" t="inlineStr">
        <is>
          <t xml:space="preserve">
Marble Round Spice Jars with Wooden Tray</t>
        </is>
      </c>
      <c r="C875" t="inlineStr">
        <is>
          <t>£357.00</t>
        </is>
      </c>
      <c r="D875" t="inlineStr">
        <is>
          <t>Black Trays, Gold Handles Trays, Marble Trays, Rectangle Trays, Trays</t>
        </is>
      </c>
      <c r="E875" t="inlineStr"/>
      <c r="F875" t="inlineStr">
        <is>
          <t xml:space="preserve">Description: Set of 2 marble jars (black &amp; white)
Product Type: Marble Round Spice Jars with Wooden Tray
Product Code: EL7639
Material: Natural Marble
Carving: Full handmade carving
Polishing: Full handmade polishing, polishing options are available.
Color: Black
Delivery Time: 10-12 Days
</t>
        </is>
      </c>
      <c r="G875" t="inlineStr">
        <is>
          <t>In-Stock</t>
        </is>
      </c>
      <c r="H875" t="inlineStr">
        <is>
          <t>In stock</t>
        </is>
      </c>
      <c r="I875">
        <f>IMAGE("https://englanderline.com/wp-content/uploads/2022/02/Spices-Full-Set-600x800.jpg")</f>
        <v/>
      </c>
    </row>
    <row r="876">
      <c r="A876" s="1" t="n">
        <v>874</v>
      </c>
      <c r="B876" t="inlineStr">
        <is>
          <t xml:space="preserve">
Marble Grey Round Tray</t>
        </is>
      </c>
      <c r="C876" t="inlineStr">
        <is>
          <t>£202.00</t>
        </is>
      </c>
      <c r="D876" t="inlineStr">
        <is>
          <t>Black Trays, Gold Handles Trays, Marble Trays, Rectangle Trays, Trays</t>
        </is>
      </c>
      <c r="E876" t="inlineStr"/>
      <c r="F876" t="inlineStr">
        <is>
          <t xml:space="preserve">Dimensions: Diameter 32 cm
Product Type: Marble Grey Round Tray
Product Code: EL7640
Material: Natural Marble
Carving: Full handmade carving
Polishing: Full handmade polishing, polishing options are available.
Color: Gray
Delivery Time: 10-12 Days
</t>
        </is>
      </c>
      <c r="G876" t="inlineStr">
        <is>
          <t>In-Stock</t>
        </is>
      </c>
      <c r="H876" t="inlineStr">
        <is>
          <t>In stock</t>
        </is>
      </c>
      <c r="I876">
        <f>IMAGE("https://englanderline.com/wp-content/uploads/2022/02/Grey-Marble-tray-1-600x800.jpg")</f>
        <v/>
      </c>
    </row>
    <row r="877">
      <c r="A877" s="1" t="n">
        <v>875</v>
      </c>
      <c r="B877" t="inlineStr">
        <is>
          <t xml:space="preserve">
Decorative Hourglass Set</t>
        </is>
      </c>
      <c r="C877" t="inlineStr">
        <is>
          <t>£117.00 - £176.00</t>
        </is>
      </c>
      <c r="D877" t="inlineStr">
        <is>
          <t>Black Trays, Gold Handles Trays, Marble Trays, Rectangle Trays, Trays</t>
        </is>
      </c>
      <c r="E877" t="inlineStr"/>
      <c r="F877" t="inlineStr">
        <is>
          <t xml:space="preserve">Product Type: Decorative Hourglass Set
Product Code: EL7667
Carving: Full handmade carving
Polishing: Full handmade polishing, polishing options are available.
Color: Gold
Delivery Time: 10-12 Days
None: Size
</t>
        </is>
      </c>
      <c r="G877" t="inlineStr">
        <is>
          <t>In-Stock</t>
        </is>
      </c>
      <c r="H877" t="inlineStr">
        <is>
          <t>In stock</t>
        </is>
      </c>
      <c r="I877">
        <f>IMAGE("https://englanderline.com/wp-content/uploads/2022/02/Hourglass-set-of-2-600x800.jpg")</f>
        <v/>
      </c>
    </row>
    <row r="878">
      <c r="A878" s="1" t="n">
        <v>876</v>
      </c>
      <c r="B878" t="inlineStr">
        <is>
          <t xml:space="preserve">
Adrift Handmade Painting</t>
        </is>
      </c>
      <c r="C878" t="inlineStr">
        <is>
          <t>£290.00 - £1,260.00</t>
        </is>
      </c>
      <c r="D878" t="inlineStr"/>
      <c r="E878" t="inlineStr"/>
      <c r="F878" t="inlineStr">
        <is>
          <t xml:space="preserve">Product Type: Adrift Handmade Painting
Product Code: ELWA0257
Material: Acrylic Painting on Canvas | Gold and Silver Leaf
Carving: Full handmade carving
Polishing: Full handmade polishing, polishing options are available.
Delivery Time: 12-14 Weeks
None: Size
</t>
        </is>
      </c>
      <c r="G878" t="inlineStr">
        <is>
          <t>In-Stock</t>
        </is>
      </c>
      <c r="H878" t="inlineStr">
        <is>
          <t>MADE TO ORDER</t>
        </is>
      </c>
      <c r="I878">
        <f>IMAGE("https://englanderline.com/wp-content/uploads/2022/04/Adrift-Painting-600x600.jpg")</f>
        <v/>
      </c>
    </row>
    <row r="879">
      <c r="A879" s="1" t="n">
        <v>877</v>
      </c>
      <c r="B879" t="inlineStr">
        <is>
          <t xml:space="preserve">
Decorative Rose Gold Flamingo</t>
        </is>
      </c>
      <c r="C879" t="inlineStr">
        <is>
          <t>£117.00 - £250.00</t>
        </is>
      </c>
      <c r="D879" t="inlineStr">
        <is>
          <t>Black Trays, Gold Handles Trays, Marble Trays, Rectangle Trays, Trays</t>
        </is>
      </c>
      <c r="E879" t="inlineStr"/>
      <c r="F879" t="inlineStr">
        <is>
          <t xml:space="preserve">Dimensions: N/A
Product Type: Decorative Rose Gold Flamingo
Product Code: EL7657
Carving: Full handmade carving
Polishing: Full handmade polishing, polishing options are available.
Color: Gold
Delivery Time: 10-12 Days
None: Size
</t>
        </is>
      </c>
      <c r="G879" t="inlineStr">
        <is>
          <t>In-Stock</t>
        </is>
      </c>
      <c r="H879" t="inlineStr">
        <is>
          <t>In stock</t>
        </is>
      </c>
      <c r="I879">
        <f>IMAGE("https://englanderline.com/wp-content/uploads/2022/02/Gold-Flamingo-600x750.jpg")</f>
        <v/>
      </c>
    </row>
    <row r="880">
      <c r="A880" s="1" t="n">
        <v>878</v>
      </c>
      <c r="B880" t="inlineStr">
        <is>
          <t xml:space="preserve">
Algan Handmade Painting</t>
        </is>
      </c>
      <c r="C880" t="inlineStr">
        <is>
          <t>£190.00 - £450.00</t>
        </is>
      </c>
      <c r="D880" t="inlineStr"/>
      <c r="E880" t="inlineStr"/>
      <c r="F880" t="inlineStr">
        <is>
          <t xml:space="preserve">Product Type: Algan Handmade Painting
Product Code: ELWA0224
Material: Acrylic Painting on Canvas | Gold and Silver Leaf
Carving: Full handmade carving
Polishing: Full handmade polishing, polishing options are available.
Delivery Time: 12-14 Weeks
None: Size
</t>
        </is>
      </c>
      <c r="G880" t="inlineStr">
        <is>
          <t>In-Stock</t>
        </is>
      </c>
      <c r="H880" t="inlineStr">
        <is>
          <t>MADE TO ORDER</t>
        </is>
      </c>
      <c r="I880">
        <f>IMAGE("https://englanderline.com/wp-content/uploads/2022/04/Algan-Painting-600x602.jpg")</f>
        <v/>
      </c>
    </row>
    <row r="881">
      <c r="A881" s="1" t="n">
        <v>879</v>
      </c>
      <c r="B881" t="inlineStr">
        <is>
          <t xml:space="preserve">
Decorative Pineapple Accessories</t>
        </is>
      </c>
      <c r="C881" t="inlineStr">
        <is>
          <t>£103.00</t>
        </is>
      </c>
      <c r="D881" t="inlineStr">
        <is>
          <t>Black Trays, Gold Handles Trays, Marble Trays, Rectangle Trays, Trays</t>
        </is>
      </c>
      <c r="E881" t="inlineStr">
        <is>
          <t>The pineapple symbol has been used for decoration since the time of early explorers and has always been a symbol of hospitality. Our white decorative pineapple accessories combine this traditional symbol with a sleek and chic style that looks great in any room in your home, while adding some fun to traditional decor. A great gift idea!</t>
        </is>
      </c>
      <c r="F881" t="inlineStr">
        <is>
          <t xml:space="preserve">Product Type: Decorative Pineapple Accessories
Product Code: EL7660
Carving: Full handmade carving
Polishing: Full handmade polishing, polishing options are available.
Color: Gold
Delivery Time: 10-12 Days
</t>
        </is>
      </c>
      <c r="G881" t="inlineStr">
        <is>
          <t>In-Stock</t>
        </is>
      </c>
      <c r="H881" t="inlineStr">
        <is>
          <t>In stock</t>
        </is>
      </c>
      <c r="I881">
        <f>IMAGE("https://englanderline.com/wp-content/uploads/2022/02/White-Gold-Decorative-Pineapple-600x800.jpg")</f>
        <v/>
      </c>
    </row>
    <row r="882">
      <c r="A882" s="1" t="n">
        <v>880</v>
      </c>
      <c r="B882" t="inlineStr">
        <is>
          <t xml:space="preserve">
Afnic Hand Painting</t>
        </is>
      </c>
      <c r="C882" t="inlineStr">
        <is>
          <t>£330.00 - £1,880.00</t>
        </is>
      </c>
      <c r="D882" t="inlineStr"/>
      <c r="E882" t="inlineStr"/>
      <c r="F882" t="inlineStr">
        <is>
          <t xml:space="preserve">Product Type: Afnic Hand Painting
Product Code: ELWA0243
Material: Acrylic Painting on Canvas | Gold and Silver Leaf
Carving: Full handmade carving
Polishing: Full handmade polishing, polishing options are available.
Delivery Time: 12-14 Weeks
None: Size
</t>
        </is>
      </c>
      <c r="G882" t="inlineStr">
        <is>
          <t>In-Stock</t>
        </is>
      </c>
      <c r="H882" t="inlineStr">
        <is>
          <t>MADE TO ORDER</t>
        </is>
      </c>
      <c r="I882">
        <f>IMAGE("https://englanderline.com/wp-content/uploads/2022/04/Afnic-Painting-600x600.jpg")</f>
        <v/>
      </c>
    </row>
    <row r="883">
      <c r="A883" s="1" t="n">
        <v>881</v>
      </c>
      <c r="B883" t="inlineStr">
        <is>
          <t xml:space="preserve">
Decorative Black Flamingo Accessories</t>
        </is>
      </c>
      <c r="C883" t="inlineStr">
        <is>
          <t>£117.00 - £250.00</t>
        </is>
      </c>
      <c r="D883" t="inlineStr">
        <is>
          <t>Black Trays, Gold Handles Trays, Marble Trays, Rectangle Trays, Trays</t>
        </is>
      </c>
      <c r="E883" t="inlineStr"/>
      <c r="F883" t="inlineStr">
        <is>
          <t xml:space="preserve">Dimensions: N/A
Product Type: Decorative Black Flamingo Accessories
Product Code: EL7658
Carving: Full handmade carving
Polishing: Full handmade polishing, polishing options are available.
Color: Black
Delivery Time: 10-12 Days
None: Size
</t>
        </is>
      </c>
      <c r="G883" t="inlineStr">
        <is>
          <t>In-Stock</t>
        </is>
      </c>
      <c r="H883" t="inlineStr">
        <is>
          <t>In stock</t>
        </is>
      </c>
      <c r="I883">
        <f>IMAGE("https://englanderline.com/wp-content/uploads/2022/02/Black-Flamingo-600x750.jpg")</f>
        <v/>
      </c>
    </row>
    <row r="884">
      <c r="A884" s="1" t="n">
        <v>882</v>
      </c>
      <c r="B884" t="inlineStr">
        <is>
          <t xml:space="preserve">
White Round Marble Tray</t>
        </is>
      </c>
      <c r="C884" t="inlineStr">
        <is>
          <t>£202.00</t>
        </is>
      </c>
      <c r="D884" t="inlineStr">
        <is>
          <t>Black Trays, Gold Handles Trays, Marble Trays, Rectangle Trays, Trays</t>
        </is>
      </c>
      <c r="E884" t="inlineStr"/>
      <c r="F884" t="inlineStr">
        <is>
          <t xml:space="preserve">Dimensions: Diameter 32 cm
Product Type: White Round Marble Tray
Product Code: EL7637
Material: Natural Marble
Carving: Full handmade carving
Polishing: Full handmade polishing, polishing options are available.
Color: White
Delivery Time: 10-12 Days
</t>
        </is>
      </c>
      <c r="G884" t="inlineStr">
        <is>
          <t>In-Stock</t>
        </is>
      </c>
      <c r="H884" t="inlineStr">
        <is>
          <t>In stock</t>
        </is>
      </c>
      <c r="I884">
        <f>IMAGE("https://englanderline.com/wp-content/uploads/2022/02/White-Marble-tray-3-600x800.jpg")</f>
        <v/>
      </c>
    </row>
    <row r="885">
      <c r="A885" s="1" t="n">
        <v>883</v>
      </c>
      <c r="B885" t="inlineStr">
        <is>
          <t xml:space="preserve">
Blue Marble Bathroom Accessories Set</t>
        </is>
      </c>
      <c r="C885" t="inlineStr">
        <is>
          <t>£367.00</t>
        </is>
      </c>
      <c r="D885" t="inlineStr">
        <is>
          <t>Black Trays, Gold Handles Trays, Marble Trays, Rectangle Trays, Trays</t>
        </is>
      </c>
      <c r="E885" t="inlineStr"/>
      <c r="F885" t="inlineStr">
        <is>
          <t xml:space="preserve">Product Type: Blue Marble Bathroom Accessories Set
Product Code: EL7573
Material: Natural Marble
Carving: Full handmade carving
Polishing: Full handmade polishing, polishing options are available.
Color: Blue
Delivery Time: 10-12 Days
</t>
        </is>
      </c>
      <c r="G885" t="inlineStr">
        <is>
          <t>In-Stock</t>
        </is>
      </c>
      <c r="H885" t="inlineStr">
        <is>
          <t>In stock</t>
        </is>
      </c>
      <c r="I885">
        <f>IMAGE("https://englanderline.com/wp-content/uploads/2022/02/Bathroom-Blue-Marble-Set-600x750.jpg")</f>
        <v/>
      </c>
    </row>
    <row r="886">
      <c r="A886" s="1" t="n">
        <v>884</v>
      </c>
      <c r="B886" t="inlineStr">
        <is>
          <t xml:space="preserve">
Canis Handmade Painting</t>
        </is>
      </c>
      <c r="C886" t="inlineStr">
        <is>
          <t>£1,300.00</t>
        </is>
      </c>
      <c r="D886" t="inlineStr"/>
      <c r="E886" t="inlineStr"/>
      <c r="F886" t="inlineStr">
        <is>
          <t xml:space="preserve">Product Type: Canis Handmade Painting
Product Code: ELWA0402
Size: 120 x 100cm
Material: Acrylic Painting on Canvas | Gold and Silver Leaf
Carving: Full handmade carving
Polishing: Full handmade polishing, polishing options are available.
Delivery Time: 12-14 Weeks
</t>
        </is>
      </c>
      <c r="G886" t="inlineStr">
        <is>
          <t>In-Stock</t>
        </is>
      </c>
      <c r="H886" t="inlineStr">
        <is>
          <t>MADE TO ORDER</t>
        </is>
      </c>
      <c r="I886">
        <f>IMAGE("https://englanderline.com/wp-content/uploads/2022/05/Canis-Handmade-Painting-4-600x600.jpg")</f>
        <v/>
      </c>
    </row>
    <row r="887">
      <c r="A887" s="1" t="n">
        <v>885</v>
      </c>
      <c r="B887" t="inlineStr">
        <is>
          <t xml:space="preserve">
Circular Orange Marble Bath Tray</t>
        </is>
      </c>
      <c r="C887" t="inlineStr">
        <is>
          <t>£171.00</t>
        </is>
      </c>
      <c r="D887" t="inlineStr">
        <is>
          <t>Black Trays, Gold Handles Trays, Marble Trays, Rectangle Trays, Trays</t>
        </is>
      </c>
      <c r="E887" t="inlineStr"/>
      <c r="F887" t="inlineStr">
        <is>
          <t xml:space="preserve">Dimensions: Diameter 34 cm
Product Type: Circular Orange Marble Bath Tray
Product Code: EL7567
Material: Natural Marble
Carving: Full handmade carving
Polishing: Full handmade polishing, polishing options are available.
Color: Orange
Delivery Time: 10-12 Days
</t>
        </is>
      </c>
      <c r="G887" t="inlineStr">
        <is>
          <t>In-Stock</t>
        </is>
      </c>
      <c r="H887" t="inlineStr">
        <is>
          <t>In stock</t>
        </is>
      </c>
      <c r="I887">
        <f>IMAGE("https://englanderline.com/wp-content/uploads/2022/02/Red-Marble-Tray-600x750.jpg")</f>
        <v/>
      </c>
    </row>
    <row r="888">
      <c r="A888" s="1" t="n">
        <v>886</v>
      </c>
      <c r="B888" t="inlineStr">
        <is>
          <t xml:space="preserve">
Gold Pineapple Accessories</t>
        </is>
      </c>
      <c r="C888" t="inlineStr">
        <is>
          <t>£103.00</t>
        </is>
      </c>
      <c r="D888" t="inlineStr">
        <is>
          <t>Black Trays, Gold Handles Trays, Marble Trays, Rectangle Trays, Trays</t>
        </is>
      </c>
      <c r="E888" t="inlineStr">
        <is>
          <t>The pineapple symbol has been used for decoration since the time of early explorers and has always been a symbol of hospitality. Our gold pineapple accessories combine this traditional symbol with a sleek and chic style that looks great in any room in your home, while adding some fun to traditional decor. A great gift idea!</t>
        </is>
      </c>
      <c r="F888" t="inlineStr">
        <is>
          <t xml:space="preserve">Product Type: Gold Pineapple Accessories
Product Code: EL7661
Carving: Full handmade carving
Polishing: Full handmade polishing, polishing options are available.
Color: Gold
Delivery Time: 10-12 Days
</t>
        </is>
      </c>
      <c r="G888" t="inlineStr">
        <is>
          <t>In-Stock</t>
        </is>
      </c>
      <c r="H888" t="inlineStr">
        <is>
          <t>In stock</t>
        </is>
      </c>
      <c r="I888">
        <f>IMAGE("https://englanderline.com/wp-content/uploads/2022/02/Gold-Decorative-Pineapple-600x800.jpg")</f>
        <v/>
      </c>
    </row>
    <row r="889">
      <c r="A889" s="1" t="n">
        <v>887</v>
      </c>
      <c r="B889" t="inlineStr">
        <is>
          <t xml:space="preserve">
Green Marble Brush Holder for Bathroom</t>
        </is>
      </c>
      <c r="C889" t="inlineStr">
        <is>
          <t>£48.00 - £65.00</t>
        </is>
      </c>
      <c r="D889" t="inlineStr">
        <is>
          <t>Black Trays, Gold Handles Trays, Marble Trays, Rectangle Trays, Trays</t>
        </is>
      </c>
      <c r="E889" t="inlineStr"/>
      <c r="F889" t="inlineStr">
        <is>
          <t xml:space="preserve">Dimensions: N/A
Product Type: Green Marble Brush Holder for Bathroom
Product Code: EL7577
Material: Natural Marble
Carving: Full handmade carving
Polishing: Full handmade polishing, polishing options are available.
Color: Green
Delivery Time: 10-12 Days
None: Size
</t>
        </is>
      </c>
      <c r="G889" t="inlineStr">
        <is>
          <t>In-Stock</t>
        </is>
      </c>
      <c r="H889" t="inlineStr">
        <is>
          <t>In stock</t>
        </is>
      </c>
      <c r="I889">
        <f>IMAGE("https://englanderline.com/wp-content/uploads/2022/02/Green-Marble-large-brush-holder-600x750.jpg")</f>
        <v/>
      </c>
    </row>
    <row r="890">
      <c r="A890" s="1" t="n">
        <v>888</v>
      </c>
      <c r="B890" t="inlineStr">
        <is>
          <t xml:space="preserve">
Golden Decorative Glass Candy Jars</t>
        </is>
      </c>
      <c r="C890" t="inlineStr">
        <is>
          <t>£186.00 - £341.00</t>
        </is>
      </c>
      <c r="D890" t="inlineStr">
        <is>
          <t>Black Trays, Gold Handles Trays, Marble Trays, Rectangle Trays, Trays</t>
        </is>
      </c>
      <c r="E890" t="inlineStr"/>
      <c r="F890" t="inlineStr">
        <is>
          <t xml:space="preserve">Product Type: Golden Decorative Glass Candy Jars
Product Code: EL7650
Material: Glass, Metal
Carving: Full handmade carving
Polishing: Full handmade polishing, polishing options are available.
Color: Gold
Delivery Time: 10-12 Days
None: Size
</t>
        </is>
      </c>
      <c r="G890" t="inlineStr">
        <is>
          <t>In-Stock</t>
        </is>
      </c>
      <c r="H890" t="inlineStr">
        <is>
          <t>In stock</t>
        </is>
      </c>
      <c r="I890">
        <f>IMAGE("https://englanderline.com/wp-content/uploads/2022/02/Gold-decorative-jars-set-600x800.jpg")</f>
        <v/>
      </c>
    </row>
    <row r="891">
      <c r="A891" s="1" t="n">
        <v>889</v>
      </c>
      <c r="B891" t="inlineStr">
        <is>
          <t xml:space="preserve">
Circular Marble Gray Bath Tray</t>
        </is>
      </c>
      <c r="C891" t="inlineStr">
        <is>
          <t>£171.00</t>
        </is>
      </c>
      <c r="D891" t="inlineStr">
        <is>
          <t>Black Trays, Gold Handles Trays, Marble Trays, Rectangle Trays, Trays</t>
        </is>
      </c>
      <c r="E891" t="inlineStr"/>
      <c r="F891" t="inlineStr">
        <is>
          <t xml:space="preserve">Dimensions: Width 34 cm, Depth 34 cm
Product Type: Circular Marble Gray Bath Tray
Product Code: EL7566
Material: Natural Marble
Carving: Full handmade carving
Polishing: Full handmade polishing, polishing options are available.
Color: Gray
Delivery Time: 10-12 Days
</t>
        </is>
      </c>
      <c r="G891" t="inlineStr">
        <is>
          <t>In-Stock</t>
        </is>
      </c>
      <c r="H891" t="inlineStr">
        <is>
          <t>In stock</t>
        </is>
      </c>
      <c r="I891">
        <f>IMAGE("https://englanderline.com/wp-content/uploads/2022/02/Grey-Marble-Tray-600x750.jpg")</f>
        <v/>
      </c>
    </row>
    <row r="892">
      <c r="A892" s="1" t="n">
        <v>890</v>
      </c>
      <c r="B892" t="inlineStr">
        <is>
          <t xml:space="preserve">
Bouss Hand Painting</t>
        </is>
      </c>
      <c r="C892" t="inlineStr">
        <is>
          <t>£320.00 - £980.00</t>
        </is>
      </c>
      <c r="D892" t="inlineStr">
        <is>
          <t>Candle Holders, Glass Candle Holders, Gold Candle Holders</t>
        </is>
      </c>
      <c r="E892" t="inlineStr"/>
      <c r="F892" t="inlineStr">
        <is>
          <t xml:space="preserve">Product Type: Bouss Hand Painting
Product Code: ELWA0007
Material: Acrylic Painting on Canvas | Gold and Silver Leaf
Carving: Full handmade carving
Polishing: Full handmade polishing, polishing options are available.
Delivery Time: 12-14 Weeks
None: Size
</t>
        </is>
      </c>
      <c r="G892" t="inlineStr">
        <is>
          <t>In-Stock</t>
        </is>
      </c>
      <c r="H892" t="inlineStr">
        <is>
          <t>MADE TO ORDER</t>
        </is>
      </c>
      <c r="I892">
        <f>IMAGE("https://englanderline.com/wp-content/uploads/2022/04/Bouss-Painting-1-600x600.jpg")</f>
        <v/>
      </c>
    </row>
    <row r="893">
      <c r="A893" s="1" t="n">
        <v>891</v>
      </c>
      <c r="B893" t="inlineStr">
        <is>
          <t xml:space="preserve">
Decorative White Cardholder</t>
        </is>
      </c>
      <c r="C893" t="inlineStr">
        <is>
          <t>£273.00</t>
        </is>
      </c>
      <c r="D893" t="inlineStr">
        <is>
          <t>Black Trays, Gold Handles Trays, Marble Trays, Rectangle Trays, Trays</t>
        </is>
      </c>
      <c r="E893" t="inlineStr"/>
      <c r="F893" t="inlineStr">
        <is>
          <t xml:space="preserve">Product Type: Decorative White Cardholder
Product Code: EL7666
Carving: Full handmade carving
Polishing: Full handmade polishing, polishing options are available.
Color: White
Delivery Time: 10-12 Days
</t>
        </is>
      </c>
      <c r="G893" t="inlineStr">
        <is>
          <t>In-Stock</t>
        </is>
      </c>
      <c r="H893" t="inlineStr">
        <is>
          <t>In stock</t>
        </is>
      </c>
      <c r="I893">
        <f>IMAGE("https://englanderline.com/wp-content/uploads/2022/02/White-ball-cards-holder-600x800.png")</f>
        <v/>
      </c>
    </row>
    <row r="894">
      <c r="A894" s="1" t="n">
        <v>892</v>
      </c>
      <c r="B894" t="inlineStr">
        <is>
          <t xml:space="preserve">
Marble Orange Bathroom Set</t>
        </is>
      </c>
      <c r="C894" t="inlineStr">
        <is>
          <t>£367.00</t>
        </is>
      </c>
      <c r="D894" t="inlineStr">
        <is>
          <t>Black Trays, Gold Handles Trays, Marble Trays, Rectangle Trays, Trays</t>
        </is>
      </c>
      <c r="E894" t="inlineStr"/>
      <c r="F894" t="inlineStr">
        <is>
          <t xml:space="preserve">Product Type: Marble Orange Bathroom Set
Product Code: EL7569
Material: Natural Marble
Carving: Full handmade carving
Polishing: Full handmade polishing, polishing options are available.
Color: Orange
Delivery Time: 10-12 Days
</t>
        </is>
      </c>
      <c r="G894" t="inlineStr">
        <is>
          <t>In-Stock</t>
        </is>
      </c>
      <c r="H894" t="inlineStr">
        <is>
          <t>In stock</t>
        </is>
      </c>
      <c r="I894">
        <f>IMAGE("https://englanderline.com/wp-content/uploads/2022/02/Bathroom-Red-Marble-Set-600x750.jpg")</f>
        <v/>
      </c>
    </row>
    <row r="895">
      <c r="A895" s="1" t="n">
        <v>893</v>
      </c>
      <c r="B895" t="inlineStr">
        <is>
          <t xml:space="preserve">
Crowd Handmade Painting</t>
        </is>
      </c>
      <c r="C895" t="inlineStr">
        <is>
          <t>£280.00 - £1,160.00</t>
        </is>
      </c>
      <c r="D895" t="inlineStr"/>
      <c r="E895" t="inlineStr"/>
      <c r="F895" t="inlineStr">
        <is>
          <t xml:space="preserve">Product Type: Crowd Handmade Painting
Product Code: ELWA0240
Material: Acrylic Painting on Canvas | Gold and Silver Leaf
Carving: Full handmade carving
Polishing: Full handmade polishing, polishing options are available.
Delivery Time: 12-14 Weeks
None: Size
</t>
        </is>
      </c>
      <c r="G895" t="inlineStr">
        <is>
          <t>In-Stock</t>
        </is>
      </c>
      <c r="H895" t="inlineStr">
        <is>
          <t>MADE TO ORDER</t>
        </is>
      </c>
      <c r="I895">
        <f>IMAGE("https://englanderline.com/wp-content/uploads/2022/04/Crowd-Painting-600x808.jpg")</f>
        <v/>
      </c>
    </row>
    <row r="896">
      <c r="A896" s="1" t="n">
        <v>894</v>
      </c>
      <c r="B896" t="inlineStr">
        <is>
          <t xml:space="preserve">
Chalcedonia Hand Artwork</t>
        </is>
      </c>
      <c r="C896" t="inlineStr">
        <is>
          <t>£1,200.00</t>
        </is>
      </c>
      <c r="D896" t="inlineStr"/>
      <c r="E896" t="inlineStr"/>
      <c r="F896" t="inlineStr">
        <is>
          <t xml:space="preserve">Product Type: Chalcedonia Hand Artwork
Product Code: ELWA0229
Size: 3 Seater
Material: Acrylic Painting on Canvas | Gold and Silver Leaf
Carving: Full handmade carving
Polishing: Full handmade polishing, polishing options are available.
Delivery Time: 12-14 Weeks
</t>
        </is>
      </c>
      <c r="G896" t="inlineStr">
        <is>
          <t>In-Stock</t>
        </is>
      </c>
      <c r="H896" t="inlineStr">
        <is>
          <t>MADE TO ORDER</t>
        </is>
      </c>
      <c r="I896">
        <f>IMAGE("https://englanderline.com/wp-content/uploads/2022/04/Chalcedonia-Artwork-600x600.jpg")</f>
        <v/>
      </c>
    </row>
    <row r="897">
      <c r="A897" s="1" t="n">
        <v>895</v>
      </c>
      <c r="B897" t="inlineStr">
        <is>
          <t xml:space="preserve">
Cetus Hand Painting</t>
        </is>
      </c>
      <c r="C897" t="inlineStr">
        <is>
          <t>£1,300.00</t>
        </is>
      </c>
      <c r="D897" t="inlineStr"/>
      <c r="E897" t="inlineStr"/>
      <c r="F897" t="inlineStr">
        <is>
          <t xml:space="preserve">Product Type: Cetus Hand Painting
Product Code: ELWA0403
Size: 190 x 80cm
Material: Acrylic Painting on Canvas | Gold and Silver Leaf
Carving: Full handmade carving
Polishing: Full handmade polishing, polishing options are available.
Delivery Time: 12-14 Weeks
</t>
        </is>
      </c>
      <c r="G897" t="inlineStr">
        <is>
          <t>In-Stock</t>
        </is>
      </c>
      <c r="H897" t="inlineStr">
        <is>
          <t>MADE TO ORDER</t>
        </is>
      </c>
      <c r="I897">
        <f>IMAGE("https://englanderline.com/wp-content/uploads/2022/05/Cetus-Hand-Painting-2-600x600.jpg")</f>
        <v/>
      </c>
    </row>
    <row r="898">
      <c r="A898" s="1" t="n">
        <v>896</v>
      </c>
      <c r="B898" t="inlineStr">
        <is>
          <t xml:space="preserve">
Marble Grey Bathroom Set Accessories</t>
        </is>
      </c>
      <c r="C898" t="inlineStr">
        <is>
          <t>£367.00</t>
        </is>
      </c>
      <c r="D898" t="inlineStr">
        <is>
          <t>Black Trays, Gold Handles Trays, Marble Trays, Rectangle Trays, Trays</t>
        </is>
      </c>
      <c r="E898" t="inlineStr"/>
      <c r="F898" t="inlineStr">
        <is>
          <t xml:space="preserve">Product Type: Marble Grey Bathroom Set Accessories
Product Code: EL7568
Material: Natural Marble
Carving: Full handmade carving
Polishing: Full handmade polishing, polishing options are available.
Color: Gray
Delivery Time: 10-12 Days
</t>
        </is>
      </c>
      <c r="G898" t="inlineStr">
        <is>
          <t>In-Stock</t>
        </is>
      </c>
      <c r="H898" t="inlineStr">
        <is>
          <t>In stock</t>
        </is>
      </c>
      <c r="I898">
        <f>IMAGE("https://englanderline.com/wp-content/uploads/2022/02/Bathroom-Grey-Marble-Set-600x750.jpg")</f>
        <v/>
      </c>
    </row>
    <row r="899">
      <c r="A899" s="1" t="n">
        <v>897</v>
      </c>
      <c r="B899" t="inlineStr">
        <is>
          <t xml:space="preserve">
Derin Handmade Painting</t>
        </is>
      </c>
      <c r="C899" t="inlineStr">
        <is>
          <t>£190.00 - £450.00</t>
        </is>
      </c>
      <c r="D899" t="inlineStr"/>
      <c r="E899" t="inlineStr"/>
      <c r="F899" t="inlineStr">
        <is>
          <t xml:space="preserve">Product Type: Derin Handmade Painting
Product Code: ELWA0214
Material: Acrylic Painting on Canvas | Gold and Silver Leaf
Carving: Full handmade carving
Polishing: Full handmade polishing, polishing options are available.
Delivery Time: 12-14 Weeks
None: Size
</t>
        </is>
      </c>
      <c r="G899" t="inlineStr">
        <is>
          <t>In-Stock</t>
        </is>
      </c>
      <c r="H899" t="inlineStr">
        <is>
          <t>MADE TO ORDER</t>
        </is>
      </c>
      <c r="I899">
        <f>IMAGE("https://englanderline.com/wp-content/uploads/2022/04/Derin-Painting-600x600.jpg")</f>
        <v/>
      </c>
    </row>
    <row r="900">
      <c r="A900" s="1" t="n">
        <v>898</v>
      </c>
      <c r="B900" t="inlineStr">
        <is>
          <t xml:space="preserve">
Grey Marble Toothbrush Holder</t>
        </is>
      </c>
      <c r="C900" t="inlineStr">
        <is>
          <t>£48.00 - £65.00</t>
        </is>
      </c>
      <c r="D900" t="inlineStr">
        <is>
          <t>Black Trays, Gold Handles Trays, Marble Trays, Rectangle Trays, Trays</t>
        </is>
      </c>
      <c r="E900" t="inlineStr"/>
      <c r="F900" t="inlineStr">
        <is>
          <t xml:space="preserve">Dimensions: N/A
Product Type: Grey Marble Toothbrush Holder
Product Code: EL7586
Material: Natural Marble
Carving: Full handmade carving
Polishing: Full handmade polishing, polishing options are available.
Color: Gray
Delivery Time: 10-12 Days
None: Size
</t>
        </is>
      </c>
      <c r="G900" t="inlineStr">
        <is>
          <t>In-Stock</t>
        </is>
      </c>
      <c r="H900" t="inlineStr">
        <is>
          <t>In stock</t>
        </is>
      </c>
      <c r="I900">
        <f>IMAGE("https://englanderline.com/wp-content/uploads/2022/02/Grey-Marble-large-brush-holder-600x750.jpg")</f>
        <v/>
      </c>
    </row>
    <row r="901">
      <c r="A901" s="1" t="n">
        <v>899</v>
      </c>
      <c r="B901" t="inlineStr">
        <is>
          <t xml:space="preserve">
Marble Black Cotton Pad Holder</t>
        </is>
      </c>
      <c r="C901" t="inlineStr">
        <is>
          <t>£83.00</t>
        </is>
      </c>
      <c r="D901" t="inlineStr">
        <is>
          <t>Black Trays, Gold Handles Trays, Marble Trays, Rectangle Trays, Trays</t>
        </is>
      </c>
      <c r="E901" t="inlineStr"/>
      <c r="F901" t="inlineStr">
        <is>
          <t xml:space="preserve">Dimensions: Diameter 13 cm, Height 8
Product Type: Marble Black Cotton Pad Holder
Product Code: EL7581
Material: Natural Marble
Carving: Full handmade carving
Polishing: Full handmade polishing, polishing options are available.
Color: Black
Delivery Time: 10-12 Days
</t>
        </is>
      </c>
      <c r="G901" t="inlineStr">
        <is>
          <t>In-Stock</t>
        </is>
      </c>
      <c r="H901" t="inlineStr">
        <is>
          <t>In stock</t>
        </is>
      </c>
      <c r="I901">
        <f>IMAGE("https://englanderline.com/wp-content/uploads/2022/02/Black-Marble-box-600x750.jpg")</f>
        <v/>
      </c>
    </row>
    <row r="902">
      <c r="A902" s="1" t="n">
        <v>900</v>
      </c>
      <c r="B902" t="inlineStr">
        <is>
          <t xml:space="preserve">
Grey Marble Cotton Pad Holder</t>
        </is>
      </c>
      <c r="C902" t="inlineStr">
        <is>
          <t>£83.00</t>
        </is>
      </c>
      <c r="D902" t="inlineStr">
        <is>
          <t>Black Trays, Gold Handles Trays, Marble Trays, Rectangle Trays, Trays</t>
        </is>
      </c>
      <c r="E902" t="inlineStr"/>
      <c r="F902" t="inlineStr">
        <is>
          <t xml:space="preserve">Dimensions: Diameter 13 cm, Height 8
Product Type: Grey Marble Cotton Pad Holder
Product Code: EL7585
Material: Natural Marble
Carving: Full handmade carving
Polishing: Full handmade polishing, polishing options are available.
Color: Gray
Delivery Time: 10-12 Days
</t>
        </is>
      </c>
      <c r="G902" t="inlineStr">
        <is>
          <t>In-Stock</t>
        </is>
      </c>
      <c r="H902" t="inlineStr">
        <is>
          <t>In stock</t>
        </is>
      </c>
      <c r="I902">
        <f>IMAGE("https://englanderline.com/wp-content/uploads/2022/02/Grey-Marble-box-600x750.jpg")</f>
        <v/>
      </c>
    </row>
    <row r="903">
      <c r="A903" s="1" t="n">
        <v>901</v>
      </c>
      <c r="B903" t="inlineStr">
        <is>
          <t xml:space="preserve">
Cedra Hand Painting</t>
        </is>
      </c>
      <c r="C903" t="inlineStr">
        <is>
          <t>£1,100.00</t>
        </is>
      </c>
      <c r="D903" t="inlineStr"/>
      <c r="E903" t="inlineStr"/>
      <c r="F903" t="inlineStr">
        <is>
          <t xml:space="preserve">Product Type: Cedra Hand Painting
Product Code: ELWA0232
Size: 120 x 80 cm
Material: Acrylic Painting on Canvas | Gold and Silver Leaf
Carving: Full handmade carving
Polishing: Full handmade polishing, polishing options are available.
Delivery Time: 12-14 Weeks
</t>
        </is>
      </c>
      <c r="G903" t="inlineStr">
        <is>
          <t>In-Stock</t>
        </is>
      </c>
      <c r="H903" t="inlineStr">
        <is>
          <t>MADE TO ORDER</t>
        </is>
      </c>
      <c r="I903">
        <f>IMAGE("https://englanderline.com/wp-content/uploads/2022/04/Cedra-Painting-600x600.jpg")</f>
        <v/>
      </c>
    </row>
    <row r="904">
      <c r="A904" s="1" t="n">
        <v>902</v>
      </c>
      <c r="B904" t="inlineStr">
        <is>
          <t xml:space="preserve">
Green Marble Cotton Bud and Pad Holder</t>
        </is>
      </c>
      <c r="C904" t="inlineStr">
        <is>
          <t>£83.00</t>
        </is>
      </c>
      <c r="D904" t="inlineStr">
        <is>
          <t>Black Trays, Gold Handles Trays, Marble Trays, Rectangle Trays, Trays</t>
        </is>
      </c>
      <c r="E904" t="inlineStr"/>
      <c r="F904" t="inlineStr">
        <is>
          <t xml:space="preserve">Dimensions: Diameter 13 cm, Height 8
Product Type: Green Marble Cotton Bud and Pad Holder
Product Code: EL7578
Material: Natural Marble
Carving: Full handmade carving
Polishing: Full handmade polishing, polishing options are available.
Color: Green
Delivery Time: 10-12 Days
</t>
        </is>
      </c>
      <c r="G904" t="inlineStr">
        <is>
          <t>In-Stock</t>
        </is>
      </c>
      <c r="H904" t="inlineStr">
        <is>
          <t>In stock</t>
        </is>
      </c>
      <c r="I904">
        <f>IMAGE("https://englanderline.com/wp-content/uploads/2022/02/Green-Marble-box-600x750.jpg")</f>
        <v/>
      </c>
    </row>
    <row r="905">
      <c r="A905" s="1" t="n">
        <v>903</v>
      </c>
      <c r="B905" t="inlineStr">
        <is>
          <t xml:space="preserve">
Cannes Hand Painting</t>
        </is>
      </c>
      <c r="C905" t="inlineStr">
        <is>
          <t>£280.00 - £1,150.00</t>
        </is>
      </c>
      <c r="D905" t="inlineStr"/>
      <c r="E905" t="inlineStr"/>
      <c r="F905" t="inlineStr">
        <is>
          <t xml:space="preserve">Product Type: Cannes Hand Painting
Product Code: ELWA0236
Material: Acrylic Painting on Canvas | Gold and Silver Leaf
Carving: Full handmade carving
Polishing: Full handmade polishing, polishing options are available.
Delivery Time: 12-14 Weeks
None: Size
</t>
        </is>
      </c>
      <c r="G905" t="inlineStr">
        <is>
          <t>In-Stock</t>
        </is>
      </c>
      <c r="H905" t="inlineStr">
        <is>
          <t>MADE TO ORDER</t>
        </is>
      </c>
      <c r="I905">
        <f>IMAGE("https://englanderline.com/wp-content/uploads/2022/04/Cannes-Painting-600x600.jpg")</f>
        <v/>
      </c>
    </row>
    <row r="906">
      <c r="A906" s="1" t="n">
        <v>904</v>
      </c>
      <c r="B906" t="inlineStr">
        <is>
          <t xml:space="preserve">
Boras Hand Painting</t>
        </is>
      </c>
      <c r="C906" t="inlineStr">
        <is>
          <t>£880.00</t>
        </is>
      </c>
      <c r="D906" t="inlineStr"/>
      <c r="E906" t="inlineStr"/>
      <c r="F906" t="inlineStr">
        <is>
          <t xml:space="preserve">Product Type: Boras Hand Painting
Product Code: ELWA0200
Material: Acrylic Painting on Canvas | Gold and Silver Leaf
Carving: Full handmade carving
Polishing: Full handmade polishing, polishing options are available.
Delivery Time: 12-14 Weeks
</t>
        </is>
      </c>
      <c r="G906" t="inlineStr">
        <is>
          <t>In-Stock</t>
        </is>
      </c>
      <c r="H906" t="inlineStr">
        <is>
          <t>MADE TO ORDER</t>
        </is>
      </c>
      <c r="I906">
        <f>IMAGE("https://englanderline.com/wp-content/uploads/2022/04/Boras-Painting-600x600.jpg")</f>
        <v/>
      </c>
    </row>
    <row r="907">
      <c r="A907" s="1" t="n">
        <v>905</v>
      </c>
      <c r="B907" t="inlineStr">
        <is>
          <t xml:space="preserve">
Decorative Sweet Jars</t>
        </is>
      </c>
      <c r="C907" t="inlineStr">
        <is>
          <t>£239.00</t>
        </is>
      </c>
      <c r="D907" t="inlineStr">
        <is>
          <t>Black Trays, Gold Handles Trays, Marble Trays, Rectangle Trays, Trays</t>
        </is>
      </c>
      <c r="E907" t="inlineStr"/>
      <c r="F907" t="inlineStr">
        <is>
          <t xml:space="preserve">Size: Set of 2
Product Type: Decorative Sweet Jars
Product Code: EL7652
Material: Glass, Metal
Carving: Full handmade carving
Polishing: Full handmade polishing, polishing options are available.
Color: Gold
Delivery Time: 10-12 Days
</t>
        </is>
      </c>
      <c r="G907" t="inlineStr">
        <is>
          <t>In-Stock</t>
        </is>
      </c>
      <c r="H907" t="inlineStr">
        <is>
          <t>In stock</t>
        </is>
      </c>
      <c r="I907">
        <f>IMAGE("https://englanderline.com/wp-content/uploads/2022/02/Glass-decorative-jars-set-600x800.jpg")</f>
        <v/>
      </c>
    </row>
    <row r="908">
      <c r="A908" s="1" t="n">
        <v>906</v>
      </c>
      <c r="B908" t="inlineStr">
        <is>
          <t xml:space="preserve">
Vojee Hand Painting</t>
        </is>
      </c>
      <c r="C908" t="inlineStr">
        <is>
          <t>£190.00 - £1,120.00</t>
        </is>
      </c>
      <c r="D908" t="inlineStr"/>
      <c r="E908" t="inlineStr"/>
      <c r="F908" t="inlineStr">
        <is>
          <t xml:space="preserve">Product Type: Vojee Hand Painting
Product Code: ELWA0255
Material: Acrylic Painting on Canvas | Gold and Silver Leaf
Carving: Full handmade carving
Polishing: Full handmade polishing, polishing options are available.
Delivery Time: 12-14 Weeks
None: Size
</t>
        </is>
      </c>
      <c r="G908" t="inlineStr">
        <is>
          <t>In-Stock</t>
        </is>
      </c>
      <c r="H908" t="inlineStr">
        <is>
          <t>MADE TO ORDER</t>
        </is>
      </c>
      <c r="I908">
        <f>IMAGE("https://englanderline.com/wp-content/uploads/2022/04/Vojee-Painting-2-600x600.jpg")</f>
        <v/>
      </c>
    </row>
    <row r="909">
      <c r="A909" s="1" t="n">
        <v>907</v>
      </c>
      <c r="B909" t="inlineStr">
        <is>
          <t xml:space="preserve">
Bola Hand Painting</t>
        </is>
      </c>
      <c r="C909" t="inlineStr">
        <is>
          <t>£240.00 - £980.00</t>
        </is>
      </c>
      <c r="D909" t="inlineStr">
        <is>
          <t>Candle Holders, Glass Candle Holders, Gold Candle Holders</t>
        </is>
      </c>
      <c r="E909" t="inlineStr"/>
      <c r="F909" t="inlineStr">
        <is>
          <t xml:space="preserve">Product Type: Bola Hand Painting
Product Code: ELWA0003
Material: Acrylic Painting on Canvas | Gold and Silver Leaf
Carving: Full handmade carving
Polishing: Full handmade polishing, polishing options are available.
Delivery Time: 12-14 Weeks
None: Size
</t>
        </is>
      </c>
      <c r="G909" t="inlineStr">
        <is>
          <t>In-Stock</t>
        </is>
      </c>
      <c r="H909" t="inlineStr">
        <is>
          <t>MADE TO ORDER</t>
        </is>
      </c>
      <c r="I909">
        <f>IMAGE("https://englanderline.com/wp-content/uploads/2022/04/Bola-Painting-1-600x602.jpg")</f>
        <v/>
      </c>
    </row>
    <row r="910">
      <c r="A910" s="1" t="n">
        <v>908</v>
      </c>
      <c r="B910" t="inlineStr">
        <is>
          <t xml:space="preserve">
Black Marble Toothbrush Holder</t>
        </is>
      </c>
      <c r="C910" t="inlineStr">
        <is>
          <t>£48.00 - £65.00</t>
        </is>
      </c>
      <c r="D910" t="inlineStr">
        <is>
          <t>Black Trays, Gold Handles Trays, Marble Trays, Rectangle Trays, Trays</t>
        </is>
      </c>
      <c r="E910" t="inlineStr"/>
      <c r="F910" t="inlineStr">
        <is>
          <t xml:space="preserve">Dimensions: N/A
Product Type: Black Marble Toothbrush Holder
Product Code: EL7582
Material: Natural Marble
Carving: Full handmade carving
Polishing: Full handmade polishing, polishing options are available.
Color: Black
Delivery Time: 10-12 Days
None: Size
</t>
        </is>
      </c>
      <c r="G910" t="inlineStr">
        <is>
          <t>In-Stock</t>
        </is>
      </c>
      <c r="H910" t="inlineStr">
        <is>
          <t>In stock</t>
        </is>
      </c>
      <c r="I910">
        <f>IMAGE("https://englanderline.com/wp-content/uploads/2022/02/Black-Marble-large-brush-holder-600x750.jpg")</f>
        <v/>
      </c>
    </row>
    <row r="911">
      <c r="A911" s="1" t="n">
        <v>909</v>
      </c>
      <c r="B911" t="inlineStr">
        <is>
          <t xml:space="preserve">
Visby Hand Painting</t>
        </is>
      </c>
      <c r="C911" t="inlineStr">
        <is>
          <t>£270.00 - £1,245.00</t>
        </is>
      </c>
      <c r="D911" t="inlineStr">
        <is>
          <t>Candle Holders, Glass Candle Holders, Gold Candle Holders</t>
        </is>
      </c>
      <c r="E911" t="inlineStr"/>
      <c r="F911" t="inlineStr">
        <is>
          <t xml:space="preserve">Product Type: Visby Hand Painting
Product Code: ELWA0009
Material: Acrylic Painting on Canvas | Gold and Silver Leaf
Carving: Full handmade carving
Polishing: Full handmade polishing, polishing options are available.
Delivery Time: 12-14 Weeks
None: Size
</t>
        </is>
      </c>
      <c r="G911" t="inlineStr">
        <is>
          <t>In-Stock</t>
        </is>
      </c>
      <c r="H911" t="inlineStr">
        <is>
          <t>MADE TO ORDER</t>
        </is>
      </c>
      <c r="I911">
        <f>IMAGE("https://englanderline.com/wp-content/uploads/2022/04/Visby-Painting-1-600x898.jpg")</f>
        <v/>
      </c>
    </row>
    <row r="912">
      <c r="A912" s="1" t="n">
        <v>910</v>
      </c>
      <c r="B912" t="inlineStr">
        <is>
          <t xml:space="preserve">
Vega Handmade Painting</t>
        </is>
      </c>
      <c r="C912" t="inlineStr">
        <is>
          <t>£310.00 - £1,215.00</t>
        </is>
      </c>
      <c r="D912" t="inlineStr"/>
      <c r="E912" t="inlineStr"/>
      <c r="F912" t="inlineStr">
        <is>
          <t xml:space="preserve">Product Type: Vega Handmade Painting
Product Code: ELWA0246
Material: Acrylic Painting on Canvas | Gold and Silver Leaf
Carving: Full handmade carving
Polishing: Full handmade polishing, polishing options are available.
Delivery Time: 12-14 Weeks
None: Size
</t>
        </is>
      </c>
      <c r="G912" t="inlineStr">
        <is>
          <t>In-Stock</t>
        </is>
      </c>
      <c r="H912" t="inlineStr">
        <is>
          <t>MADE TO ORDER</t>
        </is>
      </c>
      <c r="I912">
        <f>IMAGE("https://englanderline.com/wp-content/uploads/2022/04/Vega-Painting-600x577.jpg")</f>
        <v/>
      </c>
    </row>
    <row r="913">
      <c r="A913" s="1" t="n">
        <v>911</v>
      </c>
      <c r="B913" t="inlineStr">
        <is>
          <t xml:space="preserve">
Trolos Hand Painting</t>
        </is>
      </c>
      <c r="C913" t="inlineStr">
        <is>
          <t>£1,300.00</t>
        </is>
      </c>
      <c r="D913" t="inlineStr"/>
      <c r="E913" t="inlineStr"/>
      <c r="F913" t="inlineStr">
        <is>
          <t xml:space="preserve">Product Type: Trolos Hand Painting
Product Code: ELWA0401
Size: 60 x 80cm
Material: Acrylic Painting on Canvas | Gold and Silver Leaf
Carving: Full handmade carving
Polishing: Full handmade polishing, polishing options are available.
Delivery Time: 12-14 Weeks
</t>
        </is>
      </c>
      <c r="G913" t="inlineStr">
        <is>
          <t>In-Stock</t>
        </is>
      </c>
      <c r="H913" t="inlineStr">
        <is>
          <t>MADE TO ORDER</t>
        </is>
      </c>
      <c r="I913">
        <f>IMAGE("https://englanderline.com/wp-content/uploads/2022/05/Trolos-Hand-Painting-600x600.jpg")</f>
        <v/>
      </c>
    </row>
    <row r="914">
      <c r="A914" s="1" t="n">
        <v>912</v>
      </c>
      <c r="B914" t="inlineStr">
        <is>
          <t xml:space="preserve">
Thea Hand Painting</t>
        </is>
      </c>
      <c r="C914" t="inlineStr">
        <is>
          <t>£210.00 - £960.00</t>
        </is>
      </c>
      <c r="D914" t="inlineStr"/>
      <c r="E914" t="inlineStr"/>
      <c r="F914" t="inlineStr">
        <is>
          <t xml:space="preserve">Product Type: Thea Hand Painting
Product Code: ELWA0210
Material: Acrylic Painting on Canvas | Gold and Silver Leaf
Carving: Full handmade carving
Polishing: Full handmade polishing, polishing options are available.
Delivery Time: 12-14 Weeks
None: Size
</t>
        </is>
      </c>
      <c r="G914" t="inlineStr">
        <is>
          <t>In-Stock</t>
        </is>
      </c>
      <c r="H914" t="inlineStr">
        <is>
          <t>MADE TO ORDER</t>
        </is>
      </c>
      <c r="I914">
        <f>IMAGE("https://englanderline.com/wp-content/uploads/2022/04/Thea-Painting-600x797.jpg")</f>
        <v/>
      </c>
    </row>
    <row r="915">
      <c r="A915" s="1" t="n">
        <v>913</v>
      </c>
      <c r="B915" t="inlineStr">
        <is>
          <t xml:space="preserve">
Traveller Hand Painting</t>
        </is>
      </c>
      <c r="C915" t="inlineStr">
        <is>
          <t>£290.00 - £1,330.00</t>
        </is>
      </c>
      <c r="D915" t="inlineStr"/>
      <c r="E915" t="inlineStr"/>
      <c r="F915" t="inlineStr">
        <is>
          <t xml:space="preserve">Product Type: Traveller Hand Painting
Product Code: ELWA0249
Material: Acrylic Painting on Canvas | Gold and Silver Leaf
Carving: Full handmade carving
Polishing: Full handmade polishing, polishing options are available.
Delivery Time: 12-14 Weeks
None: Size
</t>
        </is>
      </c>
      <c r="G915" t="inlineStr">
        <is>
          <t>In-Stock</t>
        </is>
      </c>
      <c r="H915" t="inlineStr">
        <is>
          <t>MADE TO ORDER</t>
        </is>
      </c>
      <c r="I915">
        <f>IMAGE("https://englanderline.com/wp-content/uploads/2022/04/Traveller-Painting-1.jpg")</f>
        <v/>
      </c>
    </row>
    <row r="916">
      <c r="A916" s="1" t="n">
        <v>914</v>
      </c>
      <c r="B916" t="inlineStr">
        <is>
          <t xml:space="preserve">
Tatooin Handmade Painting</t>
        </is>
      </c>
      <c r="C916" t="inlineStr">
        <is>
          <t>£190.00 - £450.00</t>
        </is>
      </c>
      <c r="D916" t="inlineStr"/>
      <c r="E916" t="inlineStr"/>
      <c r="F916" t="inlineStr">
        <is>
          <t xml:space="preserve">Product Type: Tatooin Handmade Painting
Product Code: ELWA0230
Material: Acrylic Painting on Canvas | Gold and Silver Leaf
Carving: Full handmade carving
Polishing: Full handmade polishing, polishing options are available.
Delivery Time: 12-14 Weeks
None: Size
</t>
        </is>
      </c>
      <c r="G916" t="inlineStr">
        <is>
          <t>In-Stock</t>
        </is>
      </c>
      <c r="H916" t="inlineStr">
        <is>
          <t>MADE TO ORDER</t>
        </is>
      </c>
      <c r="I916">
        <f>IMAGE("https://englanderline.com/wp-content/uploads/2022/04/Tatooin-Painting-600x600.jpg")</f>
        <v/>
      </c>
    </row>
    <row r="917">
      <c r="A917" s="1" t="n">
        <v>915</v>
      </c>
      <c r="B917" t="inlineStr">
        <is>
          <t xml:space="preserve">
Tekra Hand Painting</t>
        </is>
      </c>
      <c r="C917" t="inlineStr">
        <is>
          <t>£280.00 - £1,440.00</t>
        </is>
      </c>
      <c r="D917" t="inlineStr"/>
      <c r="E917" t="inlineStr"/>
      <c r="F917" t="inlineStr">
        <is>
          <t xml:space="preserve">Product Type: Tekra Hand Painting
Product Code: ELWA0205
Material: Acrylic Painting on Canvas | Gold and Silver Leaf
Carving: Full handmade carving
Polishing: Full handmade polishing, polishing options are available.
Delivery Time: 12-14 Weeks
None: Size
</t>
        </is>
      </c>
      <c r="G917" t="inlineStr">
        <is>
          <t>In-Stock</t>
        </is>
      </c>
      <c r="H917" t="inlineStr">
        <is>
          <t>MADE TO ORDER</t>
        </is>
      </c>
      <c r="I917">
        <f>IMAGE("https://englanderline.com/wp-content/uploads/2022/04/Tekra-Painting-600x600.jpg")</f>
        <v/>
      </c>
    </row>
    <row r="918">
      <c r="A918" s="1" t="n">
        <v>916</v>
      </c>
      <c r="B918" t="inlineStr">
        <is>
          <t xml:space="preserve">
Tollo Hand Painting</t>
        </is>
      </c>
      <c r="C918" t="inlineStr">
        <is>
          <t>£230.00 - £1,210.00</t>
        </is>
      </c>
      <c r="D918" t="inlineStr">
        <is>
          <t>Candle Holders, Glass Candle Holders, Gold Candle Holders</t>
        </is>
      </c>
      <c r="E918" t="inlineStr"/>
      <c r="F918" t="inlineStr">
        <is>
          <t xml:space="preserve">Product Type: Tollo Hand Painting
Product Code: ELWA0005
Material: Acrylic Painting on Canvas | Gold and Silver Leaf
Carving: Full handmade carving
Polishing: Full handmade polishing, polishing options are available.
Delivery Time: 12-14 Weeks
None: Size
</t>
        </is>
      </c>
      <c r="G918" t="inlineStr">
        <is>
          <t>In-Stock</t>
        </is>
      </c>
      <c r="H918" t="inlineStr">
        <is>
          <t>MADE TO ORDER</t>
        </is>
      </c>
      <c r="I918">
        <f>IMAGE("https://englanderline.com/wp-content/uploads/2022/04/Tollo-Painting-3-1.jpg")</f>
        <v/>
      </c>
    </row>
    <row r="919">
      <c r="A919" s="1" t="n">
        <v>917</v>
      </c>
      <c r="B919" t="inlineStr">
        <is>
          <t xml:space="preserve">
Tamu Handmade Painting</t>
        </is>
      </c>
      <c r="C919" t="inlineStr">
        <is>
          <t>£310.00 - £1,660.00</t>
        </is>
      </c>
      <c r="D919" t="inlineStr"/>
      <c r="E919" t="inlineStr"/>
      <c r="F919" t="inlineStr">
        <is>
          <t xml:space="preserve">Product Type: Tamu Handmade Painting
Product Code: ELWA0016
Material: Acrylic Painting on Canvas | Gold and Silver Leaf
Carving: Full handmade carving
Polishing: Full handmade polishing, polishing options are available.
Delivery Time: 12-14 Weeks
None: Size
</t>
        </is>
      </c>
      <c r="G919" t="inlineStr">
        <is>
          <t>In-Stock</t>
        </is>
      </c>
      <c r="H919" t="inlineStr">
        <is>
          <t>MADE TO ORDER</t>
        </is>
      </c>
      <c r="I919">
        <f>IMAGE("https://englanderline.com/wp-content/uploads/2022/04/Tamu-Painting-1-600x976.jpg")</f>
        <v/>
      </c>
    </row>
    <row r="920">
      <c r="A920" s="1" t="n">
        <v>918</v>
      </c>
      <c r="B920" t="inlineStr">
        <is>
          <t xml:space="preserve">
Stavo Handmade Painting</t>
        </is>
      </c>
      <c r="C920" t="inlineStr">
        <is>
          <t>£180.00 - £780.00</t>
        </is>
      </c>
      <c r="D920" t="inlineStr"/>
      <c r="E920" t="inlineStr"/>
      <c r="F920" t="inlineStr">
        <is>
          <t xml:space="preserve">Product Type: Stavo Handmade Painting
Product Code: ELWA0250
Material: Acrylic Painting on Canvas | Gold and Silver Leaf
Carving: Full handmade carving
Polishing: Full handmade polishing, polishing options are available.
Delivery Time: 12-14 Weeks
None: Size
</t>
        </is>
      </c>
      <c r="G920" t="inlineStr">
        <is>
          <t>In-Stock</t>
        </is>
      </c>
      <c r="H920" t="inlineStr">
        <is>
          <t>MADE TO ORDER</t>
        </is>
      </c>
      <c r="I920">
        <f>IMAGE("https://englanderline.com/wp-content/uploads/2022/04/Stavo-Painting-600x600.jpg")</f>
        <v/>
      </c>
    </row>
    <row r="921">
      <c r="A921" s="1" t="n">
        <v>919</v>
      </c>
      <c r="B921" t="inlineStr">
        <is>
          <t xml:space="preserve">
Sino Handmade Painting</t>
        </is>
      </c>
      <c r="C921" t="inlineStr">
        <is>
          <t>£170.00 - £840.00</t>
        </is>
      </c>
      <c r="D921" t="inlineStr">
        <is>
          <t>Candle Holders, Glass Candle Holders, Gold Candle Holders</t>
        </is>
      </c>
      <c r="E921" t="inlineStr"/>
      <c r="F921" t="inlineStr">
        <is>
          <t xml:space="preserve">Product Type: Sino Handmade Painting
Product Code: ELWA0006
Material: Acrylic Painting on Canvas | Gold and Silver Leaf
Carving: Full handmade carving
Polishing: Full handmade polishing, polishing options are available.
Delivery Time: 12-14 Weeks
None: Size
</t>
        </is>
      </c>
      <c r="G921" t="inlineStr">
        <is>
          <t>In-Stock</t>
        </is>
      </c>
      <c r="H921" t="inlineStr">
        <is>
          <t>MADE TO ORDER</t>
        </is>
      </c>
      <c r="I921">
        <f>IMAGE("https://englanderline.com/wp-content/uploads/2022/04/Sino-Painting-2-600x605.jpg")</f>
        <v/>
      </c>
    </row>
    <row r="922">
      <c r="A922" s="1" t="n">
        <v>920</v>
      </c>
      <c r="B922" t="inlineStr">
        <is>
          <t xml:space="preserve">
Pigon Handmade Painting</t>
        </is>
      </c>
      <c r="C922" t="inlineStr">
        <is>
          <t>£160.00 - £860.00</t>
        </is>
      </c>
      <c r="D922" t="inlineStr"/>
      <c r="E922" t="inlineStr">
        <is>
          <t>This decorative painting is an original design of Earth. The universe is full of energy and it’s also powering life. It’s a good mode to relax and think about our future.</t>
        </is>
      </c>
      <c r="F922" t="inlineStr">
        <is>
          <t xml:space="preserve">Product Type: Pigon Handmade Painting
Product Code: ELWA0254
Material: Acrylic Painting on Canvas | Gold and Silver Leaf
Carving: Full handmade carving
Polishing: Full handmade polishing, polishing options are available.
Delivery Time: 12-14 Weeks
None: Size
</t>
        </is>
      </c>
      <c r="G922" t="inlineStr">
        <is>
          <t>In-Stock</t>
        </is>
      </c>
      <c r="H922" t="inlineStr">
        <is>
          <t>MADE TO ORDER</t>
        </is>
      </c>
      <c r="I922">
        <f>IMAGE("https://englanderline.com/wp-content/uploads/2022/04/Pigon-Painting-600x600.jpg")</f>
        <v/>
      </c>
    </row>
    <row r="923">
      <c r="A923" s="1" t="n">
        <v>921</v>
      </c>
      <c r="B923" t="inlineStr">
        <is>
          <t xml:space="preserve">
Pequil Hand Painting</t>
        </is>
      </c>
      <c r="C923" t="inlineStr">
        <is>
          <t>£180.00 - £960.00</t>
        </is>
      </c>
      <c r="D923" t="inlineStr">
        <is>
          <t>Candle Holders, Glass Candle Holders, Gold Candle Holders</t>
        </is>
      </c>
      <c r="E923" t="inlineStr"/>
      <c r="F923" t="inlineStr">
        <is>
          <t xml:space="preserve">Product Type: Pequil Hand Painting
Product Code: ELWA0013
Material: Acrylic Painting on Canvas | Gold and Silver Leaf
Carving: Full handmade carving
Polishing: Full handmade polishing, polishing options are available.
Delivery Time: 12-14 Weeks
None: Size
</t>
        </is>
      </c>
      <c r="G923" t="inlineStr">
        <is>
          <t>In-Stock</t>
        </is>
      </c>
      <c r="H923" t="inlineStr">
        <is>
          <t>MADE TO ORDER</t>
        </is>
      </c>
      <c r="I923">
        <f>IMAGE("https://englanderline.com/wp-content/uploads/2022/04/Pequil-Painting-4-600x779.jpg")</f>
        <v/>
      </c>
    </row>
    <row r="924">
      <c r="A924" s="1" t="n">
        <v>922</v>
      </c>
      <c r="B924" t="inlineStr">
        <is>
          <t xml:space="preserve">
Sea Handmade Painting</t>
        </is>
      </c>
      <c r="C924" t="inlineStr">
        <is>
          <t>£260.00 - £1,160.00</t>
        </is>
      </c>
      <c r="D924" t="inlineStr"/>
      <c r="E924" t="inlineStr"/>
      <c r="F924" t="inlineStr">
        <is>
          <t xml:space="preserve">Product Type: Sea Handmade Painting
Product Code: ELWA0201
Material: Acrylic Painting on Canvas | Gold and Silver Leaf
Carving: Full handmade carving
Polishing: Full handmade polishing, polishing options are available.
Delivery Time: 12-14 Weeks
None: Size
</t>
        </is>
      </c>
      <c r="G924" t="inlineStr">
        <is>
          <t>In-Stock</t>
        </is>
      </c>
      <c r="H924" t="inlineStr">
        <is>
          <t>MADE TO ORDER</t>
        </is>
      </c>
      <c r="I924">
        <f>IMAGE("https://englanderline.com/wp-content/uploads/2022/04/Sea-Painting-600x600.jpg")</f>
        <v/>
      </c>
    </row>
    <row r="925">
      <c r="A925" s="1" t="n">
        <v>923</v>
      </c>
      <c r="B925" t="inlineStr">
        <is>
          <t xml:space="preserve">
Qoti Hand Painting</t>
        </is>
      </c>
      <c r="C925" t="inlineStr">
        <is>
          <t>£280.00 - £1,360.00</t>
        </is>
      </c>
      <c r="D925" t="inlineStr"/>
      <c r="E925" t="inlineStr"/>
      <c r="F925" t="inlineStr">
        <is>
          <t xml:space="preserve">Product Type: Qoti Hand Painting
Product Code: ELWA0219
Material: Acrylic Painting on Canvas | Gold and Silver Leaf
Carving: Full handmade carving
Polishing: Full handmade polishing, polishing options are available.
Delivery Time: 12-14 Weeks
None: Size
</t>
        </is>
      </c>
      <c r="G925" t="inlineStr">
        <is>
          <t>In-Stock</t>
        </is>
      </c>
      <c r="H925" t="inlineStr">
        <is>
          <t>MADE TO ORDER</t>
        </is>
      </c>
      <c r="I925">
        <f>IMAGE("https://englanderline.com/wp-content/uploads/2022/04/Qoti-Painting-600x509.jpg")</f>
        <v/>
      </c>
    </row>
    <row r="926">
      <c r="A926" s="1" t="n">
        <v>924</v>
      </c>
      <c r="B926" t="inlineStr">
        <is>
          <t xml:space="preserve">
Peial Handmade Painting</t>
        </is>
      </c>
      <c r="C926" t="inlineStr">
        <is>
          <t>£140.00 - £780.00</t>
        </is>
      </c>
      <c r="D926" t="inlineStr">
        <is>
          <t>Candle Holders, Glass Candle Holders, Gold Candle Holders</t>
        </is>
      </c>
      <c r="E926" t="inlineStr"/>
      <c r="F926" t="inlineStr">
        <is>
          <t xml:space="preserve">Product Type: Peial Handmade Painting
Product Code: ELWA0001
Material: Acrylic Painting on Canvas | Gold and Silver Leaf
Carving: Full handmade carving
Polishing: Full handmade polishing, polishing options are available.
Delivery Time: 12-14 Weeks
None: Size
</t>
        </is>
      </c>
      <c r="G926" t="inlineStr">
        <is>
          <t>In-Stock</t>
        </is>
      </c>
      <c r="H926" t="inlineStr">
        <is>
          <t>MADE TO ORDER</t>
        </is>
      </c>
      <c r="I926">
        <f>IMAGE("https://englanderline.com/wp-content/uploads/2022/04/Peial-Painting-600x811.jpg")</f>
        <v/>
      </c>
    </row>
    <row r="927">
      <c r="A927" s="1" t="n">
        <v>925</v>
      </c>
      <c r="B927" t="inlineStr">
        <is>
          <t xml:space="preserve">
Richmond Handmade Painting</t>
        </is>
      </c>
      <c r="C927" t="inlineStr">
        <is>
          <t>£180.00 - £960.00</t>
        </is>
      </c>
      <c r="D927" t="inlineStr">
        <is>
          <t>Candle Holders, Glass Candle Holders, Gold Candle Holders</t>
        </is>
      </c>
      <c r="E927" t="inlineStr"/>
      <c r="F927" t="inlineStr">
        <is>
          <t xml:space="preserve">Product Type: Richmond Handmade Painting
Product Code: ELWA0014
Material: Acrylic Painting on Canvas | Gold and Silver Leaf
Carving: Full handmade carving
Polishing: Full handmade polishing, polishing options are available.
Delivery Time: 12-14 Weeks
None: Size
</t>
        </is>
      </c>
      <c r="G927" t="inlineStr">
        <is>
          <t>In-Stock</t>
        </is>
      </c>
      <c r="H927" t="inlineStr">
        <is>
          <t>MADE TO ORDER</t>
        </is>
      </c>
      <c r="I927">
        <f>IMAGE("https://englanderline.com/wp-content/uploads/2022/04/Richmond-Painting-3-1-600x784.jpg")</f>
        <v/>
      </c>
    </row>
    <row r="928">
      <c r="A928" s="1" t="n">
        <v>926</v>
      </c>
      <c r="B928" t="inlineStr">
        <is>
          <t xml:space="preserve">
Pastelo Handmade Painting</t>
        </is>
      </c>
      <c r="C928" t="inlineStr">
        <is>
          <t>£150.00 - £660.00</t>
        </is>
      </c>
      <c r="D928" t="inlineStr"/>
      <c r="E928" t="inlineStr"/>
      <c r="F928" t="inlineStr">
        <is>
          <t xml:space="preserve">Product Type: Pastelo Handmade Painting
Product Code: ELWA0218
Material: Acrylic Painting on Canvas | Gold and Silver Leaf
Carving: Full handmade carving
Polishing: Full handmade polishing, polishing options are available.
Delivery Time: 12-14 Weeks
None: Size
</t>
        </is>
      </c>
      <c r="G928" t="inlineStr">
        <is>
          <t>In-Stock</t>
        </is>
      </c>
      <c r="H928" t="inlineStr">
        <is>
          <t>MADE TO ORDER</t>
        </is>
      </c>
      <c r="I928">
        <f>IMAGE("https://englanderline.com/wp-content/uploads/2022/04/Pastelo-Painting-600x600.jpg")</f>
        <v/>
      </c>
    </row>
    <row r="929">
      <c r="A929" s="1" t="n">
        <v>927</v>
      </c>
      <c r="B929" t="inlineStr">
        <is>
          <t xml:space="preserve">
Paris Hand Painting</t>
        </is>
      </c>
      <c r="C929" t="inlineStr">
        <is>
          <t>£330.00 - £1,880.00</t>
        </is>
      </c>
      <c r="D929" t="inlineStr"/>
      <c r="E929" t="inlineStr"/>
      <c r="F929" t="inlineStr">
        <is>
          <t xml:space="preserve">Product Type: Paris Hand Painting
Product Code: ELWA0253
Material: Acrylic Painting on Canvas | Gold and Silver Leaf
Carving: Full handmade carving
Polishing: Full handmade polishing, polishing options are available.
Delivery Time: 12-14 Weeks
None: Size
</t>
        </is>
      </c>
      <c r="G929" t="inlineStr">
        <is>
          <t>In-Stock</t>
        </is>
      </c>
      <c r="H929" t="inlineStr">
        <is>
          <t>MADE TO ORDER</t>
        </is>
      </c>
      <c r="I929">
        <f>IMAGE("https://englanderline.com/wp-content/uploads/2022/04/Paris-Painting-600x600.jpg")</f>
        <v/>
      </c>
    </row>
    <row r="930">
      <c r="A930" s="1" t="n">
        <v>928</v>
      </c>
      <c r="B930" t="inlineStr">
        <is>
          <t xml:space="preserve">
Pora Handmade Painting</t>
        </is>
      </c>
      <c r="C930" t="inlineStr">
        <is>
          <t>£190.00 - £450.00</t>
        </is>
      </c>
      <c r="D930" t="inlineStr"/>
      <c r="E930" t="inlineStr"/>
      <c r="F930" t="inlineStr">
        <is>
          <t xml:space="preserve">Product Type: Pora Handmade Painting
Product Code: ELWA0203
Material: Acrylic Painting on Canvas | Gold and Silver Leaf
Carving: Full handmade carving
Polishing: Full handmade polishing, polishing options are available.
Delivery Time: 12-14 Weeks
None: Size
</t>
        </is>
      </c>
      <c r="G930" t="inlineStr">
        <is>
          <t>In-Stock</t>
        </is>
      </c>
      <c r="H930" t="inlineStr">
        <is>
          <t>MADE TO ORDER</t>
        </is>
      </c>
      <c r="I930">
        <f>IMAGE("https://englanderline.com/wp-content/uploads/2022/04/Pora-Painting-600x600.jpg")</f>
        <v/>
      </c>
    </row>
    <row r="931">
      <c r="A931" s="1" t="n">
        <v>929</v>
      </c>
      <c r="B931" t="inlineStr">
        <is>
          <t xml:space="preserve">
Razorclam Hand Painting</t>
        </is>
      </c>
      <c r="C931" t="inlineStr">
        <is>
          <t>£320.00 - £1,380.00</t>
        </is>
      </c>
      <c r="D931" t="inlineStr"/>
      <c r="E931" t="inlineStr"/>
      <c r="F931" t="inlineStr">
        <is>
          <t xml:space="preserve">Product Type: Razorclam Hand Painting
Product Code: ELWA0245
Material: Acrylic Painting on Canvas | Gold and Silver Leaf
Carving: Full handmade carving
Polishing: Full handmade polishing, polishing options are available.
Delivery Time: 12-14 Weeks
None: Size
</t>
        </is>
      </c>
      <c r="G931" t="inlineStr">
        <is>
          <t>In-Stock</t>
        </is>
      </c>
      <c r="H931" t="inlineStr">
        <is>
          <t>MADE TO ORDER</t>
        </is>
      </c>
      <c r="I931">
        <f>IMAGE("https://englanderline.com/wp-content/uploads/2022/04/Razorclam-Painting-600x600.jpg")</f>
        <v/>
      </c>
    </row>
    <row r="932">
      <c r="A932" s="1" t="n">
        <v>930</v>
      </c>
      <c r="B932" t="inlineStr">
        <is>
          <t xml:space="preserve">
Oland Handmade Painting</t>
        </is>
      </c>
      <c r="C932" t="inlineStr">
        <is>
          <t>£2,250.00</t>
        </is>
      </c>
      <c r="D932" t="inlineStr"/>
      <c r="E932" t="inlineStr"/>
      <c r="F932" t="inlineStr">
        <is>
          <t xml:space="preserve">Product Type: Oland Handmade Painting
Product Code: ELWA0400
Size: 210 x 170cm
Material: Acrylic Painting on Canvas | Gold and Silver Leaf
Carving: Full handmade carving
Polishing: Full handmade polishing, polishing options are available.
Delivery Time: 12-14 Weeks
</t>
        </is>
      </c>
      <c r="G932" t="inlineStr">
        <is>
          <t>In-Stock</t>
        </is>
      </c>
      <c r="H932" t="inlineStr">
        <is>
          <t>MADE TO ORDER</t>
        </is>
      </c>
      <c r="I932">
        <f>IMAGE("https://englanderline.com/wp-content/uploads/2022/05/Oland-Handmade-Painting-1-600x600.jpg")</f>
        <v/>
      </c>
    </row>
    <row r="933">
      <c r="A933" s="1" t="n">
        <v>931</v>
      </c>
      <c r="B933" t="inlineStr">
        <is>
          <t xml:space="preserve">
Odysee Handmade Painting</t>
        </is>
      </c>
      <c r="C933" t="inlineStr">
        <is>
          <t>£165.00 - £880.00</t>
        </is>
      </c>
      <c r="D933" t="inlineStr"/>
      <c r="E933" t="inlineStr"/>
      <c r="F933" t="inlineStr">
        <is>
          <t xml:space="preserve">Product Type: Odysee Handmade Painting
Product Code: ELWA0242
Material: Acrylic Painting on Canvas | Gold and Silver Leaf
Carving: Full handmade carving
Polishing: Full handmade polishing, polishing options are available.
Delivery Time: 12-14 Weeks
None: Size
</t>
        </is>
      </c>
      <c r="G933" t="inlineStr">
        <is>
          <t>In-Stock</t>
        </is>
      </c>
      <c r="H933" t="inlineStr">
        <is>
          <t>MADE TO ORDER</t>
        </is>
      </c>
      <c r="I933">
        <f>IMAGE("https://englanderline.com/wp-content/uploads/2022/04/Odysee-Painting-600x626.jpg")</f>
        <v/>
      </c>
    </row>
    <row r="934">
      <c r="A934" s="1" t="n">
        <v>932</v>
      </c>
      <c r="B934" t="inlineStr">
        <is>
          <t xml:space="preserve">
Obscure Hand Painting</t>
        </is>
      </c>
      <c r="C934" t="inlineStr">
        <is>
          <t>£280.00 - £980.00</t>
        </is>
      </c>
      <c r="D934" t="inlineStr"/>
      <c r="E934" t="inlineStr"/>
      <c r="F934" t="inlineStr">
        <is>
          <t xml:space="preserve">Product Type: Obscure Hand Painting
Product Code: ELWA0234
Material: Acrylic Painting on Canvas | Gold and Silver Leaf
Carving: Full handmade carving
Polishing: Full handmade polishing, polishing options are available.
Delivery Time: 12-14 Weeks
None: Size
</t>
        </is>
      </c>
      <c r="G934" t="inlineStr">
        <is>
          <t>In-Stock</t>
        </is>
      </c>
      <c r="H934" t="inlineStr">
        <is>
          <t>MADE TO ORDER</t>
        </is>
      </c>
      <c r="I934">
        <f>IMAGE("https://englanderline.com/wp-content/uploads/2022/04/Obscure-Painting-600x611.jpg")</f>
        <v/>
      </c>
    </row>
    <row r="935">
      <c r="A935" s="1" t="n">
        <v>933</v>
      </c>
      <c r="B935" t="inlineStr">
        <is>
          <t xml:space="preserve">
Mystic Handmade Painting</t>
        </is>
      </c>
      <c r="C935" t="inlineStr">
        <is>
          <t>£200.00 - £880.00</t>
        </is>
      </c>
      <c r="D935" t="inlineStr"/>
      <c r="E935" t="inlineStr"/>
      <c r="F935" t="inlineStr">
        <is>
          <t xml:space="preserve">Product Type: Mystic Handmade Painting
Product Code: ELWA0228
Material: Acrylic Painting on Canvas | Gold and Silver Leaf
Carving: Full handmade carving
Polishing: Full handmade polishing, polishing options are available.
Delivery Time: 12-14 Weeks
None: Size
</t>
        </is>
      </c>
      <c r="G935" t="inlineStr">
        <is>
          <t>In-Stock</t>
        </is>
      </c>
      <c r="H935" t="inlineStr">
        <is>
          <t>MADE TO ORDER</t>
        </is>
      </c>
      <c r="I935">
        <f>IMAGE("https://englanderline.com/wp-content/uploads/2022/04/Mystic-Painting-600x470.jpg")</f>
        <v/>
      </c>
    </row>
    <row r="936">
      <c r="A936" s="1" t="n">
        <v>934</v>
      </c>
      <c r="B936" t="inlineStr">
        <is>
          <t xml:space="preserve">
Minot Handmade Painting</t>
        </is>
      </c>
      <c r="C936" t="inlineStr">
        <is>
          <t>£290.00 - £1,560.00</t>
        </is>
      </c>
      <c r="D936" t="inlineStr">
        <is>
          <t>Candle Holders, Glass Candle Holders, Gold Candle Holders</t>
        </is>
      </c>
      <c r="E936" t="inlineStr"/>
      <c r="F936" t="inlineStr">
        <is>
          <t xml:space="preserve">Product Type: Minot Handmade Painting
Product Code: ELWA0010
Material: Acrylic Painting on Canvas | Gold and Silver Leaf
Carving: Full handmade carving
Polishing: Full handmade polishing, polishing options are available.
Delivery Time: 12-14 Weeks
None: Size
</t>
        </is>
      </c>
      <c r="G936" t="inlineStr">
        <is>
          <t>In-Stock</t>
        </is>
      </c>
      <c r="H936" t="inlineStr">
        <is>
          <t>MADE TO ORDER</t>
        </is>
      </c>
      <c r="I936">
        <f>IMAGE("https://englanderline.com/wp-content/uploads/2022/04/Minot-Painting-1-600x851.jpg")</f>
        <v/>
      </c>
    </row>
    <row r="937">
      <c r="A937" s="1" t="n">
        <v>935</v>
      </c>
      <c r="B937" t="inlineStr">
        <is>
          <t xml:space="preserve">
Marin Hand Painting</t>
        </is>
      </c>
      <c r="C937" t="inlineStr">
        <is>
          <t>£280.00 - £1,440.00</t>
        </is>
      </c>
      <c r="D937" t="inlineStr"/>
      <c r="E937" t="inlineStr"/>
      <c r="F937" t="inlineStr">
        <is>
          <t xml:space="preserve">Product Type: Marin Hand Painting
Product Code: ELWA0215
Material: Acrylic Painting on Canvas | Gold and Silver Leaf
Carving: Full handmade carving
Polishing: Full handmade polishing, polishing options are available.
Delivery Time: 12-14 Weeks
None: Size
</t>
        </is>
      </c>
      <c r="G937" t="inlineStr">
        <is>
          <t>In-Stock</t>
        </is>
      </c>
      <c r="H937" t="inlineStr">
        <is>
          <t>MADE TO ORDER</t>
        </is>
      </c>
      <c r="I937">
        <f>IMAGE("https://englanderline.com/wp-content/uploads/2022/04/Marin-Painting-600x710.jpg")</f>
        <v/>
      </c>
    </row>
    <row r="938">
      <c r="A938" s="1" t="n">
        <v>936</v>
      </c>
      <c r="B938" t="inlineStr">
        <is>
          <t xml:space="preserve">
Mikkeli Handmade Painting</t>
        </is>
      </c>
      <c r="C938" t="inlineStr">
        <is>
          <t>£190.00 - £830.00</t>
        </is>
      </c>
      <c r="D938" t="inlineStr"/>
      <c r="E938" t="inlineStr"/>
      <c r="F938" t="inlineStr">
        <is>
          <t xml:space="preserve">Product Type: Mikkeli Handmade Painting
Product Code: ELWA0252
Material: Acrylic Painting on Canvas | Gold and Silver Leaf
Carving: Full handmade carving
Polishing: Full handmade polishing, polishing options are available.
Delivery Time: 12-14 Weeks
None: Size
</t>
        </is>
      </c>
      <c r="G938" t="inlineStr">
        <is>
          <t>In-Stock</t>
        </is>
      </c>
      <c r="H938" t="inlineStr">
        <is>
          <t>MADE TO ORDER</t>
        </is>
      </c>
      <c r="I938">
        <f>IMAGE("https://englanderline.com/wp-content/uploads/2022/04/Mikkeli-Painting-600x600.jpg")</f>
        <v/>
      </c>
    </row>
    <row r="939">
      <c r="A939" s="1" t="n">
        <v>937</v>
      </c>
      <c r="B939" t="inlineStr">
        <is>
          <t xml:space="preserve">
Marun Handmade Painting</t>
        </is>
      </c>
      <c r="C939" t="inlineStr">
        <is>
          <t>£180.00 - £880.00</t>
        </is>
      </c>
      <c r="D939" t="inlineStr"/>
      <c r="E939" t="inlineStr"/>
      <c r="F939" t="inlineStr">
        <is>
          <t xml:space="preserve">Product Type: Marun Handmade Painting
Product Code: ELWA0233
Material: Acrylic Painting on Canvas | Gold and Silver Leaf
Carving: Full handmade carving
Polishing: Full handmade polishing, polishing options are available.
Delivery Time: 12-14 Weeks
None: Size
</t>
        </is>
      </c>
      <c r="G939" t="inlineStr">
        <is>
          <t>In-Stock</t>
        </is>
      </c>
      <c r="H939" t="inlineStr">
        <is>
          <t>MADE TO ORDER</t>
        </is>
      </c>
      <c r="I939">
        <f>IMAGE("https://englanderline.com/wp-content/uploads/2022/04/Marun-Painting-600x600.jpg")</f>
        <v/>
      </c>
    </row>
    <row r="940">
      <c r="A940" s="1" t="n">
        <v>938</v>
      </c>
      <c r="B940" t="inlineStr">
        <is>
          <t xml:space="preserve">
Malmo Handmade Painting</t>
        </is>
      </c>
      <c r="C940" t="inlineStr">
        <is>
          <t>£170.00 - £840.00</t>
        </is>
      </c>
      <c r="D940" t="inlineStr">
        <is>
          <t>Candle Holders, Glass Candle Holders, Gold Candle Holders</t>
        </is>
      </c>
      <c r="E940" t="inlineStr"/>
      <c r="F940" t="inlineStr">
        <is>
          <t xml:space="preserve">Product Type: Malmo Handmade Painting
Product Code: ELWA0008
Material: Acrylic Painting on Canvas | Gold and Silver Leaf
Carving: Full handmade carving
Polishing: Full handmade polishing, polishing options are available.
Delivery Time: 12-14 Weeks
None: Size
</t>
        </is>
      </c>
      <c r="G940" t="inlineStr">
        <is>
          <t>In-Stock</t>
        </is>
      </c>
      <c r="H940" t="inlineStr">
        <is>
          <t>MADE TO ORDER</t>
        </is>
      </c>
      <c r="I940">
        <f>IMAGE("https://englanderline.com/wp-content/uploads/2022/04/Malmo-Painting-1-1-600x800.jpg")</f>
        <v/>
      </c>
    </row>
    <row r="941">
      <c r="A941" s="1" t="n">
        <v>939</v>
      </c>
      <c r="B941" t="inlineStr">
        <is>
          <t xml:space="preserve">
Malin Hand Painting</t>
        </is>
      </c>
      <c r="C941" t="inlineStr">
        <is>
          <t>£180.00 - £780.00</t>
        </is>
      </c>
      <c r="D941" t="inlineStr"/>
      <c r="E941" t="inlineStr"/>
      <c r="F941" t="inlineStr">
        <is>
          <t xml:space="preserve">Product Type: Malin Hand Painting
Product Code: ELWA0217
Material: Acrylic Painting on Canvas | Gold and Silver Leaf
Carving: Full handmade carving
Polishing: Full handmade polishing, polishing options are available.
Delivery Time: 12-14 Weeks
None: Size
</t>
        </is>
      </c>
      <c r="G941" t="inlineStr">
        <is>
          <t>In-Stock</t>
        </is>
      </c>
      <c r="H941" t="inlineStr">
        <is>
          <t>MADE TO ORDER</t>
        </is>
      </c>
      <c r="I941">
        <f>IMAGE("https://englanderline.com/wp-content/uploads/2022/04/Malin-Painting-600x600.jpg")</f>
        <v/>
      </c>
    </row>
    <row r="942">
      <c r="A942" s="1" t="n">
        <v>940</v>
      </c>
      <c r="B942" t="inlineStr">
        <is>
          <t xml:space="preserve">
Lukea Hand Painting</t>
        </is>
      </c>
      <c r="C942" t="inlineStr">
        <is>
          <t>£290.00 - £1,560.00</t>
        </is>
      </c>
      <c r="D942" t="inlineStr"/>
      <c r="E942" t="inlineStr"/>
      <c r="F942" t="inlineStr">
        <is>
          <t xml:space="preserve">Product Type: Lukea Hand Painting
Product Code: ELWA0247
Material: Acrylic Painting on Canvas | Gold and Silver Leaf
Carving: Full handmade carving
Polishing: Full handmade polishing, polishing options are available.
Delivery Time: 12-14 Weeks
None: Size
</t>
        </is>
      </c>
      <c r="G942" t="inlineStr">
        <is>
          <t>In-Stock</t>
        </is>
      </c>
      <c r="H942" t="inlineStr">
        <is>
          <t>MADE TO ORDER</t>
        </is>
      </c>
      <c r="I942">
        <f>IMAGE("https://englanderline.com/wp-content/uploads/2022/04/Lukea-Painting-600x772.jpg")</f>
        <v/>
      </c>
    </row>
    <row r="943">
      <c r="A943" s="1" t="n">
        <v>941</v>
      </c>
      <c r="B943" t="inlineStr">
        <is>
          <t xml:space="preserve">
Liqua Handmade Painting</t>
        </is>
      </c>
      <c r="C943" t="inlineStr">
        <is>
          <t>£1,260.00</t>
        </is>
      </c>
      <c r="D943" t="inlineStr"/>
      <c r="E943" t="inlineStr"/>
      <c r="F943" t="inlineStr">
        <is>
          <t xml:space="preserve">Product Type: Liqua Handmade Painting
Product Code: ELWA0222
Size: Set of 2
Material: Acrylic Painting on Canvas | Gold and Silver Leaf
Carving: Full handmade carving
Polishing: Full handmade polishing, polishing options are available.
Delivery Time: 12-14 Weeks
</t>
        </is>
      </c>
      <c r="G943" t="inlineStr">
        <is>
          <t>In-Stock</t>
        </is>
      </c>
      <c r="H943" t="inlineStr">
        <is>
          <t>MADE TO ORDER</t>
        </is>
      </c>
      <c r="I943">
        <f>IMAGE("https://englanderline.com/wp-content/uploads/2022/04/Liqua-Painting-600x422.jpg")</f>
        <v/>
      </c>
    </row>
    <row r="944">
      <c r="A944" s="1" t="n">
        <v>942</v>
      </c>
      <c r="B944" t="inlineStr">
        <is>
          <t xml:space="preserve">
Leta Hand Painting</t>
        </is>
      </c>
      <c r="C944" t="inlineStr">
        <is>
          <t>£170.00 - £840.00</t>
        </is>
      </c>
      <c r="D944" t="inlineStr">
        <is>
          <t>Candle Holders, Glass Candle Holders, Gold Candle Holders</t>
        </is>
      </c>
      <c r="E944" t="inlineStr"/>
      <c r="F944" t="inlineStr">
        <is>
          <t xml:space="preserve">Product Type: Leta Hand Painting
Product Code: ELWA0011
Material: Acrylic Painting on Canvas | Gold and Silver Leaf
Carving: Full handmade carving
Polishing: Full handmade polishing, polishing options are available.
Delivery Time: 12-14 Weeks
None: Size
</t>
        </is>
      </c>
      <c r="G944" t="inlineStr">
        <is>
          <t>In-Stock</t>
        </is>
      </c>
      <c r="H944" t="inlineStr">
        <is>
          <t>MADE TO ORDER</t>
        </is>
      </c>
      <c r="I944">
        <f>IMAGE("https://englanderline.com/wp-content/uploads/2022/04/Leta-Painting-1-600x600.jpg")</f>
        <v/>
      </c>
    </row>
    <row r="945">
      <c r="A945" s="1" t="n">
        <v>943</v>
      </c>
      <c r="B945" t="inlineStr">
        <is>
          <t xml:space="preserve">
Laussa Handmade Painting</t>
        </is>
      </c>
      <c r="C945" t="inlineStr">
        <is>
          <t>£380.00 - £1,260.00</t>
        </is>
      </c>
      <c r="D945" t="inlineStr">
        <is>
          <t>Candle Holders, Glass Candle Holders, Gold Candle Holders</t>
        </is>
      </c>
      <c r="E945" t="inlineStr"/>
      <c r="F945" t="inlineStr">
        <is>
          <t xml:space="preserve">Product Type: Laussa Handmade Painting
Product Code: ELWA0004
Material: Acrylic Painting on Canvas | Gold and Silver Leaf
Carving: Full handmade carving
Polishing: Full handmade polishing, polishing options are available.
Delivery Time: 12-14 Weeks
None: Size
</t>
        </is>
      </c>
      <c r="G945" t="inlineStr">
        <is>
          <t>In-Stock</t>
        </is>
      </c>
      <c r="H945" t="inlineStr">
        <is>
          <t>MADE TO ORDER</t>
        </is>
      </c>
      <c r="I945">
        <f>IMAGE("https://englanderline.com/wp-content/uploads/2022/04/Laussa-Painting-2-1-600x600.jpg")</f>
        <v/>
      </c>
    </row>
    <row r="946">
      <c r="A946" s="1" t="n">
        <v>944</v>
      </c>
      <c r="B946" t="inlineStr">
        <is>
          <t xml:space="preserve">
Landel Hand Painting</t>
        </is>
      </c>
      <c r="C946" t="inlineStr">
        <is>
          <t>£880.00</t>
        </is>
      </c>
      <c r="D946" t="inlineStr"/>
      <c r="E946" t="inlineStr"/>
      <c r="F946" t="inlineStr">
        <is>
          <t xml:space="preserve">Product Type: Landel Hand Painting
Product Code: ELWA0223
Size: 120 x 80 cm
Material: Acrylic Painting on Canvas | Gold and Silver Leaf
Carving: Full handmade carving
Polishing: Full handmade polishing, polishing options are available.
Delivery Time: 12-14 Weeks
</t>
        </is>
      </c>
      <c r="G946" t="inlineStr">
        <is>
          <t>In-Stock</t>
        </is>
      </c>
      <c r="H946" t="inlineStr">
        <is>
          <t>MADE TO ORDER</t>
        </is>
      </c>
      <c r="I946">
        <f>IMAGE("https://englanderline.com/wp-content/uploads/2022/04/Landel-Painting-600x481.jpg")</f>
        <v/>
      </c>
    </row>
    <row r="947">
      <c r="A947" s="1" t="n">
        <v>945</v>
      </c>
      <c r="B947" t="inlineStr">
        <is>
          <t xml:space="preserve">
Laholm Hand Painting</t>
        </is>
      </c>
      <c r="C947" t="inlineStr">
        <is>
          <t>£600.00</t>
        </is>
      </c>
      <c r="D947" t="inlineStr"/>
      <c r="E947" t="inlineStr"/>
      <c r="F947" t="inlineStr">
        <is>
          <t xml:space="preserve">Product Type: Laholm Hand Painting
Product Code: ELWA0226
Size: 120 x 80 cm
Material: Acrylic Painting on Canvas | Gold and Silver Leaf
Carving: Full handmade carving
Polishing: Full handmade polishing, polishing options are available.
Delivery Time: 12-14 Weeks
</t>
        </is>
      </c>
      <c r="G947" t="inlineStr">
        <is>
          <t>In-Stock</t>
        </is>
      </c>
      <c r="H947" t="inlineStr">
        <is>
          <t>MADE TO ORDER</t>
        </is>
      </c>
      <c r="I947">
        <f>IMAGE("https://englanderline.com/wp-content/uploads/2022/04/Laholm-Painting-600x600.jpg")</f>
        <v/>
      </c>
    </row>
    <row r="948">
      <c r="A948" s="1" t="n">
        <v>946</v>
      </c>
      <c r="B948" t="inlineStr">
        <is>
          <t xml:space="preserve">
Turquoise Blue Marble Brush Holder</t>
        </is>
      </c>
      <c r="C948" t="inlineStr">
        <is>
          <t>£48.00 - £65.00</t>
        </is>
      </c>
      <c r="D948" t="inlineStr">
        <is>
          <t>Black Trays, Gold Handles Trays, Marble Trays, Rectangle Trays, Trays</t>
        </is>
      </c>
      <c r="E948" t="inlineStr"/>
      <c r="F948" t="inlineStr">
        <is>
          <t xml:space="preserve">Dimensions: N/A
Product Type: Turquoise Blue Marble Brush Holder
Product Code: EL7580
Material: Natural Marble
Carving: Full handmade carving
Polishing: Full handmade polishing, polishing options are available.
Color: Blue
Delivery Time: 10-12 Days
None: Size
</t>
        </is>
      </c>
      <c r="G948" t="inlineStr">
        <is>
          <t>In-Stock</t>
        </is>
      </c>
      <c r="H948" t="inlineStr">
        <is>
          <t>In stock</t>
        </is>
      </c>
      <c r="I948">
        <f>IMAGE("https://englanderline.com/wp-content/uploads/2022/02/Blue-Marble-large-brush-holder-600x750.jpg")</f>
        <v/>
      </c>
    </row>
    <row r="949">
      <c r="A949" s="1" t="n">
        <v>947</v>
      </c>
      <c r="B949" t="inlineStr">
        <is>
          <t xml:space="preserve">
Kumo Handmade Painting</t>
        </is>
      </c>
      <c r="C949" t="inlineStr">
        <is>
          <t>£280.00 - £1,150.00</t>
        </is>
      </c>
      <c r="D949" t="inlineStr"/>
      <c r="E949" t="inlineStr"/>
      <c r="F949" t="inlineStr">
        <is>
          <t xml:space="preserve">Product Type: Kumo Handmade Painting
Product Code: ELWA0235
Material: Acrylic Painting on Canvas | Gold and Silver Leaf
Carving: Full handmade carving
Polishing: Full handmade polishing, polishing options are available.
Delivery Time: 12-14 Weeks
None: Size
</t>
        </is>
      </c>
      <c r="G949" t="inlineStr">
        <is>
          <t>In-Stock</t>
        </is>
      </c>
      <c r="H949" t="inlineStr">
        <is>
          <t>MADE TO ORDER</t>
        </is>
      </c>
      <c r="I949">
        <f>IMAGE("https://englanderline.com/wp-content/uploads/2022/04/Kumo-Painting-600x367.jpg")</f>
        <v/>
      </c>
    </row>
    <row r="950">
      <c r="A950" s="1" t="n">
        <v>948</v>
      </c>
      <c r="B950" t="inlineStr">
        <is>
          <t xml:space="preserve">
Kalima Hand Painting</t>
        </is>
      </c>
      <c r="C950" t="inlineStr">
        <is>
          <t>£330.00 - £1,260.00</t>
        </is>
      </c>
      <c r="D950" t="inlineStr"/>
      <c r="E950" t="inlineStr"/>
      <c r="F950" t="inlineStr">
        <is>
          <t xml:space="preserve">Product Type: Kalima Hand Painting
Product Code: ELWA0239
Material: Acrylic Painting on Canvas | Gold and Silver Leaf
Carving: Full handmade carving
Polishing: Full handmade polishing, polishing options are available.
Delivery Time: 12-14 Weeks
None: Size
</t>
        </is>
      </c>
      <c r="G950" t="inlineStr">
        <is>
          <t>In-Stock</t>
        </is>
      </c>
      <c r="H950" t="inlineStr">
        <is>
          <t>MADE TO ORDER</t>
        </is>
      </c>
      <c r="I950">
        <f>IMAGE("https://englanderline.com/wp-content/uploads/2022/04/Kalima-Painting-600x563.jpg")</f>
        <v/>
      </c>
    </row>
    <row r="951">
      <c r="A951" s="1" t="n">
        <v>949</v>
      </c>
      <c r="B951" t="inlineStr">
        <is>
          <t xml:space="preserve">
Turquoise Blue Marble Cotton Pad Holder</t>
        </is>
      </c>
      <c r="C951" t="inlineStr">
        <is>
          <t>£83.00</t>
        </is>
      </c>
      <c r="D951" t="inlineStr">
        <is>
          <t>Black Trays, Gold Handles Trays, Marble Trays, Rectangle Trays, Trays</t>
        </is>
      </c>
      <c r="E951" t="inlineStr"/>
      <c r="F951" t="inlineStr">
        <is>
          <t xml:space="preserve">Dimensions: Diameter 13 cm, Height 8
Product Type: Turquoise Blue Marble Cotton Pad Holder
Product Code: EL7579
Material: Natural Marble
Carving: Full handmade carving
Polishing: Full handmade polishing, polishing options are available.
Color: Blue
Delivery Time: 10-12 Days
</t>
        </is>
      </c>
      <c r="G951" t="inlineStr">
        <is>
          <t>In-Stock</t>
        </is>
      </c>
      <c r="H951" t="inlineStr">
        <is>
          <t>In stock</t>
        </is>
      </c>
      <c r="I951">
        <f>IMAGE("https://englanderline.com/wp-content/uploads/2022/02/Blue-Marble-box-600x750.jpg")</f>
        <v/>
      </c>
    </row>
    <row r="952">
      <c r="A952" s="1" t="n">
        <v>950</v>
      </c>
      <c r="B952" t="inlineStr">
        <is>
          <t xml:space="preserve">
Round White Marble Bathroom Tray</t>
        </is>
      </c>
      <c r="C952" t="inlineStr">
        <is>
          <t>£171.00</t>
        </is>
      </c>
      <c r="D952" t="inlineStr">
        <is>
          <t>Black Trays, Gold Handles Trays, Marble Trays, Rectangle Trays, Trays</t>
        </is>
      </c>
      <c r="E952" t="inlineStr"/>
      <c r="F952" t="inlineStr">
        <is>
          <t xml:space="preserve">Dimensions: Diameter 34 cm
Product Type: Round White Marble Bathroom Tray
Product Code: EL7576
Material: Natural Marble
Carving: Full handmade carving
Polishing: Full handmade polishing, polishing options are available.
Color: White
Delivery Time: 10-12 Days
</t>
        </is>
      </c>
      <c r="G952" t="inlineStr">
        <is>
          <t>In-Stock</t>
        </is>
      </c>
      <c r="H952" t="inlineStr">
        <is>
          <t>In stock</t>
        </is>
      </c>
      <c r="I952">
        <f>IMAGE("https://englanderline.com/wp-content/uploads/2022/02/White-Marble-Circular-Tray-600x750.jpg")</f>
        <v/>
      </c>
    </row>
    <row r="953">
      <c r="A953" s="1" t="n">
        <v>951</v>
      </c>
      <c r="B953" t="inlineStr">
        <is>
          <t xml:space="preserve">
Round Marble Green Bath Tray</t>
        </is>
      </c>
      <c r="C953" t="inlineStr">
        <is>
          <t>£171.00</t>
        </is>
      </c>
      <c r="D953" t="inlineStr">
        <is>
          <t>Black Trays, Gold Handles Trays, Marble Trays, Rectangle Trays, Trays</t>
        </is>
      </c>
      <c r="E953" t="inlineStr"/>
      <c r="F953" t="inlineStr">
        <is>
          <t xml:space="preserve">Dimensions: Diameter 34 cm
Product Type: Round Marble Green Bath Tray
Product Code: EL7574
Material: Natural Marble
Carving: Full handmade carving
Polishing: Full handmade polishing, polishing options are available.
Color: Green
Delivery Time: 10-12 Days
</t>
        </is>
      </c>
      <c r="G953" t="inlineStr">
        <is>
          <t>In-Stock</t>
        </is>
      </c>
      <c r="H953" t="inlineStr">
        <is>
          <t>In stock</t>
        </is>
      </c>
      <c r="I953">
        <f>IMAGE("https://englanderline.com/wp-content/uploads/2022/02/Green-Marble-Tray-600x750.jpg")</f>
        <v/>
      </c>
    </row>
    <row r="954">
      <c r="A954" s="1" t="n">
        <v>952</v>
      </c>
      <c r="B954" t="inlineStr">
        <is>
          <t xml:space="preserve">
Lady Hand Painting</t>
        </is>
      </c>
      <c r="C954" t="inlineStr">
        <is>
          <t>£1,440.00</t>
        </is>
      </c>
      <c r="D954" t="inlineStr"/>
      <c r="E954" t="inlineStr"/>
      <c r="F954" t="inlineStr">
        <is>
          <t xml:space="preserve">Product Type: Lady Hand Painting
Product Code: ELWA0208
Size: 120 x 80 cm
Material: Acrylic Painting on Canvas | Gold and Silver Leaf
Carving: Full handmade carving
Polishing: Full handmade polishing, polishing options are available.
Delivery Time: 12-14 Weeks
</t>
        </is>
      </c>
      <c r="G954" t="inlineStr">
        <is>
          <t>In-Stock</t>
        </is>
      </c>
      <c r="H954" t="inlineStr">
        <is>
          <t>MADE TO ORDER</t>
        </is>
      </c>
      <c r="I954">
        <f>IMAGE("https://englanderline.com/wp-content/uploads/2022/04/Lady-painting-600x600.jpg")</f>
        <v/>
      </c>
    </row>
    <row r="955">
      <c r="A955" s="1" t="n">
        <v>953</v>
      </c>
      <c r="B955" t="inlineStr">
        <is>
          <t xml:space="preserve">
Kemi Hand Painting</t>
        </is>
      </c>
      <c r="C955" t="inlineStr">
        <is>
          <t>£650.00</t>
        </is>
      </c>
      <c r="D955" t="inlineStr"/>
      <c r="E955" t="inlineStr"/>
      <c r="F955" t="inlineStr">
        <is>
          <t xml:space="preserve">Product Type: Kemi Hand Painting
Product Code: ELWA0251
Material: Acrylic Painting on Canvas | Gold and Silver Leaf
Carving: Full handmade carving
Polishing: Full handmade polishing, polishing options are available.
Delivery Time: 12-14 Weeks
</t>
        </is>
      </c>
      <c r="G955" t="inlineStr">
        <is>
          <t>In-Stock</t>
        </is>
      </c>
      <c r="H955" t="inlineStr">
        <is>
          <t>MADE TO ORDER</t>
        </is>
      </c>
      <c r="I955">
        <f>IMAGE("https://englanderline.com/wp-content/uploads/2022/04/Kemi-Painting-600x600.jpg")</f>
        <v/>
      </c>
    </row>
    <row r="956">
      <c r="A956" s="1" t="n">
        <v>954</v>
      </c>
      <c r="B956" t="inlineStr">
        <is>
          <t xml:space="preserve">
Koloa Hand Painting</t>
        </is>
      </c>
      <c r="C956" t="inlineStr">
        <is>
          <t>£250.00 - £990.00</t>
        </is>
      </c>
      <c r="D956" t="inlineStr">
        <is>
          <t>Candle Holders, Glass Candle Holders, Gold Candle Holders</t>
        </is>
      </c>
      <c r="E956" t="inlineStr"/>
      <c r="F956" t="inlineStr">
        <is>
          <t xml:space="preserve">Product Type: Koloa Hand Painting
Product Code: ELWA0015
Material: Acrylic Painting on Canvas | Gold and Silver Leaf
Carving: Full handmade carving
Polishing: Full handmade polishing, polishing options are available.
Delivery Time: 12-14 Weeks
None: Size
</t>
        </is>
      </c>
      <c r="G956" t="inlineStr">
        <is>
          <t>In-Stock</t>
        </is>
      </c>
      <c r="H956" t="inlineStr">
        <is>
          <t>MADE TO ORDER</t>
        </is>
      </c>
      <c r="I956">
        <f>IMAGE("https://englanderline.com/wp-content/uploads/2022/04/Koloa-Painting-1-600x607.jpg")</f>
        <v/>
      </c>
    </row>
    <row r="957">
      <c r="A957" s="1" t="n">
        <v>955</v>
      </c>
      <c r="B957" t="inlineStr">
        <is>
          <t xml:space="preserve">
Islamic Calligraphy Hand Painting</t>
        </is>
      </c>
      <c r="C957" t="inlineStr">
        <is>
          <t>£2,350.00</t>
        </is>
      </c>
      <c r="D957" t="inlineStr"/>
      <c r="E957" t="inlineStr"/>
      <c r="F957" t="inlineStr">
        <is>
          <t xml:space="preserve">Product Type: Islamic Calligraphy Hand Painting
Product Code: ELWA0405
Material: Acrylic Painting on Canvas | Gold and Silver Leaf
Carving: Full handmade carving
Polishing: Full handmade polishing, polishing options are available.
Delivery Time: 6-8 Weeks
</t>
        </is>
      </c>
      <c r="G957" t="inlineStr">
        <is>
          <t>In-Stock</t>
        </is>
      </c>
      <c r="H957" t="inlineStr">
        <is>
          <t>MADE TO ORDER</t>
        </is>
      </c>
      <c r="I957">
        <f>IMAGE("https://englanderline.com/wp-content/uploads/2022/05/Islamic-Calligraphy-Hand-Painting-5-2-600x600.jpg")</f>
        <v/>
      </c>
    </row>
    <row r="958">
      <c r="A958" s="1" t="n">
        <v>956</v>
      </c>
      <c r="B958" t="inlineStr">
        <is>
          <t xml:space="preserve">
Round Marble Black Tray for Bathroom</t>
        </is>
      </c>
      <c r="C958" t="inlineStr">
        <is>
          <t>£171.00</t>
        </is>
      </c>
      <c r="D958" t="inlineStr">
        <is>
          <t>Black Trays, Gold Handles Trays, Marble Trays, Rectangle Trays, Trays</t>
        </is>
      </c>
      <c r="E958" t="inlineStr"/>
      <c r="F958" t="inlineStr">
        <is>
          <t xml:space="preserve">Dimensions: Diameter 34 cm
Product Type: Round Marble Black Tray for Bathroom
Product Code: EL7570
Material: Natural Marble
Carving: Full handmade carving
Polishing: Full handmade polishing, polishing options are available.
Color: Black
Delivery Time: 10-12 Days
</t>
        </is>
      </c>
      <c r="G958" t="inlineStr">
        <is>
          <t>In-Stock</t>
        </is>
      </c>
      <c r="H958" t="inlineStr">
        <is>
          <t>In stock</t>
        </is>
      </c>
      <c r="I958">
        <f>IMAGE("https://englanderline.com/wp-content/uploads/2022/02/Marble-Circular-Tray-600x750.jpg")</f>
        <v/>
      </c>
    </row>
    <row r="959">
      <c r="A959" s="1" t="n">
        <v>957</v>
      </c>
      <c r="B959" t="inlineStr">
        <is>
          <t xml:space="preserve">
Hillock Handmade Painting</t>
        </is>
      </c>
      <c r="C959" t="inlineStr">
        <is>
          <t>£190.00 - £450.00</t>
        </is>
      </c>
      <c r="D959" t="inlineStr"/>
      <c r="E959" t="inlineStr"/>
      <c r="F959" t="inlineStr">
        <is>
          <t xml:space="preserve">Product Type: Hillock Handmade Painting
Product Code: ELWA0216
Material: Acrylic Painting on Canvas | Gold and Silver Leaf
Carving: Full handmade carving
Polishing: Full handmade polishing, polishing options are available.
Delivery Time: 12-14 Weeks
None: Size
</t>
        </is>
      </c>
      <c r="G959" t="inlineStr">
        <is>
          <t>In-Stock</t>
        </is>
      </c>
      <c r="H959" t="inlineStr">
        <is>
          <t>MADE TO ORDER</t>
        </is>
      </c>
      <c r="I959">
        <f>IMAGE("https://englanderline.com/wp-content/uploads/2022/04/Hillock-Painting-600x586.jpg")</f>
        <v/>
      </c>
    </row>
    <row r="960">
      <c r="A960" s="1" t="n">
        <v>958</v>
      </c>
      <c r="B960" t="inlineStr">
        <is>
          <t xml:space="preserve">
Hito Handmade Painting</t>
        </is>
      </c>
      <c r="C960" t="inlineStr">
        <is>
          <t>£450.00 - £1,600.00</t>
        </is>
      </c>
      <c r="D960" t="inlineStr"/>
      <c r="E960" t="inlineStr"/>
      <c r="F960" t="inlineStr">
        <is>
          <t xml:space="preserve">Product Type: Hito Handmade Painting
Product Code: ELWA0248
Material: Acrylic Painting on Canvas | Gold and Silver Leaf
Carving: Full handmade carving
Polishing: Full handmade polishing, polishing options are available.
Delivery Time: 12-14 Weeks
None: Size
</t>
        </is>
      </c>
      <c r="G960" t="inlineStr">
        <is>
          <t>In-Stock</t>
        </is>
      </c>
      <c r="H960" t="inlineStr">
        <is>
          <t>MADE TO ORDER</t>
        </is>
      </c>
      <c r="I960">
        <f>IMAGE("https://englanderline.com/wp-content/uploads/2022/04/Hito-Painting-600x755.jpg")</f>
        <v/>
      </c>
    </row>
    <row r="961">
      <c r="A961" s="1" t="n">
        <v>959</v>
      </c>
      <c r="B961" t="inlineStr">
        <is>
          <t xml:space="preserve">
Folia Handmade Painting</t>
        </is>
      </c>
      <c r="C961" t="inlineStr">
        <is>
          <t>£280.00 - £1,040.00</t>
        </is>
      </c>
      <c r="D961" t="inlineStr">
        <is>
          <t>Candle Holders, Glass Candle Holders, Gold Candle Holders</t>
        </is>
      </c>
      <c r="E961" t="inlineStr"/>
      <c r="F961" t="inlineStr">
        <is>
          <t xml:space="preserve">Product Type: Folia Handmade Painting
Product Code: ELWA0012
Material: Acrylic Painting on Canvas | Gold and Silver Leaf
Carving: Full handmade carving
Polishing: Full handmade polishing, polishing options are available.
Delivery Time: 12-14 Weeks
None: Size
</t>
        </is>
      </c>
      <c r="G961" t="inlineStr">
        <is>
          <t>In-Stock</t>
        </is>
      </c>
      <c r="H961" t="inlineStr">
        <is>
          <t>MADE TO ORDER</t>
        </is>
      </c>
      <c r="I961">
        <f>IMAGE("https://englanderline.com/wp-content/uploads/2022/04/Folia-Painting-1-600x851.jpg")</f>
        <v/>
      </c>
    </row>
    <row r="962">
      <c r="A962" s="1" t="n">
        <v>960</v>
      </c>
      <c r="B962" t="inlineStr">
        <is>
          <t xml:space="preserve">
Round Blue Bathroom Sink Tray</t>
        </is>
      </c>
      <c r="C962" t="inlineStr">
        <is>
          <t>£171.00</t>
        </is>
      </c>
      <c r="D962" t="inlineStr">
        <is>
          <t>Black Trays, Gold Handles Trays, Marble Trays, Rectangle Trays, Trays</t>
        </is>
      </c>
      <c r="E962" t="inlineStr"/>
      <c r="F962" t="inlineStr">
        <is>
          <t xml:space="preserve">Dimensions: Diameter 34 cm
Product Type: Round Blue Bathroom Sink Tray
Product Code: EL7571
Material: Natural Marble
Carving: Full handmade carving
Polishing: Full handmade polishing, polishing options are available.
Color: Blue
Delivery Time: 10-12 Days
</t>
        </is>
      </c>
      <c r="G962" t="inlineStr">
        <is>
          <t>In-Stock</t>
        </is>
      </c>
      <c r="H962" t="inlineStr">
        <is>
          <t>In stock</t>
        </is>
      </c>
      <c r="I962">
        <f>IMAGE("https://englanderline.com/wp-content/uploads/2022/02/Blue-Marble-Tray-600x750.jpg")</f>
        <v/>
      </c>
    </row>
    <row r="963">
      <c r="A963" s="1" t="n">
        <v>961</v>
      </c>
      <c r="B963" t="inlineStr">
        <is>
          <t xml:space="preserve">
Round Brown Bathroom Accessory Tray</t>
        </is>
      </c>
      <c r="C963" t="inlineStr">
        <is>
          <t>£171.00</t>
        </is>
      </c>
      <c r="D963" t="inlineStr">
        <is>
          <t>Black Trays, Gold Handles Trays, Marble Trays, Rectangle Trays, Trays</t>
        </is>
      </c>
      <c r="E963" t="inlineStr"/>
      <c r="F963" t="inlineStr">
        <is>
          <t xml:space="preserve">Dimensions: Diameter 34 cm
Product Type: Round Brown Bathroom Accessory Tray
Product Code: El7575
Material: Natural Marble
Carving: Full handmade carving
Polishing: Full handmade polishing, polishing options are available.
Color: Brown
Delivery Time: 10-12 Days
</t>
        </is>
      </c>
      <c r="G963" t="inlineStr">
        <is>
          <t>In-Stock</t>
        </is>
      </c>
      <c r="H963" t="inlineStr">
        <is>
          <t>In stock</t>
        </is>
      </c>
      <c r="I963">
        <f>IMAGE("https://englanderline.com/wp-content/uploads/2022/02/Brown-Marble-Tray-600x750.jpg")</f>
        <v/>
      </c>
    </row>
    <row r="964">
      <c r="A964" s="1" t="n">
        <v>962</v>
      </c>
      <c r="B964" t="inlineStr">
        <is>
          <t xml:space="preserve">
Round Black Bathroom Accessory Set</t>
        </is>
      </c>
      <c r="C964" t="inlineStr">
        <is>
          <t>£367.00</t>
        </is>
      </c>
      <c r="D964" t="inlineStr">
        <is>
          <t>Black Trays, Gold Handles Trays, Marble Trays, Rectangle Trays, Trays</t>
        </is>
      </c>
      <c r="E964" t="inlineStr"/>
      <c r="F964" t="inlineStr">
        <is>
          <t xml:space="preserve">Product Type: Round Black Bathroom Accessory Set
Product Code: EL7572
Material: Natural Marble
Carving: Full handmade carving
Polishing: Full handmade polishing, polishing options are available.
Color: Black
Delivery Time: 10-12 Days
</t>
        </is>
      </c>
      <c r="G964" t="inlineStr">
        <is>
          <t>In-Stock</t>
        </is>
      </c>
      <c r="H964" t="inlineStr">
        <is>
          <t>In stock</t>
        </is>
      </c>
      <c r="I964">
        <f>IMAGE("https://englanderline.com/wp-content/uploads/2022/02/Bathroom-Black-Marble-Set-600x750.jpg")</f>
        <v/>
      </c>
    </row>
    <row r="965">
      <c r="A965" s="1" t="n">
        <v>963</v>
      </c>
      <c r="B965" t="inlineStr">
        <is>
          <t xml:space="preserve">
Fikun Handmade Painting</t>
        </is>
      </c>
      <c r="C965" t="inlineStr">
        <is>
          <t>£290.00 - £1,330.00</t>
        </is>
      </c>
      <c r="D965" t="inlineStr"/>
      <c r="E965" t="inlineStr"/>
      <c r="F965" t="inlineStr">
        <is>
          <t xml:space="preserve">Product Type: Fikun Handmade Painting
Product Code: ELWA0207
Material: Acrylic Painting on Canvas | Gold and Silver Leaf
Carving: Full handmade carving
Polishing: Full handmade polishing, polishing options are available.
Delivery Time: 12-14 Weeks
None: Size
</t>
        </is>
      </c>
      <c r="G965" t="inlineStr">
        <is>
          <t>In-Stock</t>
        </is>
      </c>
      <c r="H965" t="inlineStr">
        <is>
          <t>MADE TO ORDER</t>
        </is>
      </c>
      <c r="I965">
        <f>IMAGE("https://englanderline.com/wp-content/uploads/2022/04/Fikun-Painting-600x424.jpg")</f>
        <v/>
      </c>
    </row>
    <row r="966">
      <c r="A966" s="1" t="n">
        <v>964</v>
      </c>
      <c r="B966" t="inlineStr">
        <is>
          <t xml:space="preserve">
Falun Handmade Painting</t>
        </is>
      </c>
      <c r="C966" t="inlineStr">
        <is>
          <t>£275.00 - £1,440.00</t>
        </is>
      </c>
      <c r="D966" t="inlineStr"/>
      <c r="E966" t="inlineStr"/>
      <c r="F966" t="inlineStr">
        <is>
          <t xml:space="preserve">Product Type: Falun Handmade Painting
Product Code: ELWA0244
Material: Acrylic Painting on Canvas | Gold and Silver Leaf
Carving: Full handmade carving
Polishing: Full handmade polishing, polishing options are available.
Delivery Time: 12-14 Weeks
None: Size
</t>
        </is>
      </c>
      <c r="G966" t="inlineStr">
        <is>
          <t>In-Stock</t>
        </is>
      </c>
      <c r="H966" t="inlineStr">
        <is>
          <t>MADE TO ORDER</t>
        </is>
      </c>
      <c r="I966">
        <f>IMAGE("https://englanderline.com/wp-content/uploads/2022/04/Falun-Painting-600x600.jpg")</f>
        <v/>
      </c>
    </row>
    <row r="967">
      <c r="A967" s="1" t="n">
        <v>965</v>
      </c>
      <c r="B967" t="inlineStr">
        <is>
          <t xml:space="preserve">
Orange Marble Toothbrush Holder</t>
        </is>
      </c>
      <c r="C967" t="inlineStr">
        <is>
          <t>£48.00 - £65.00</t>
        </is>
      </c>
      <c r="D967" t="inlineStr">
        <is>
          <t>Black Trays, Gold Handles Trays, Marble Trays, Rectangle Trays, Trays</t>
        </is>
      </c>
      <c r="E967" t="inlineStr"/>
      <c r="F967" t="inlineStr">
        <is>
          <t xml:space="preserve">Dimensions: N/A
Product Type: Orange Marble Toothbrush Holder
Product Code: EL7584
Material: Natural Marble
Carving: Full handmade carving
Polishing: Full handmade polishing, polishing options are available.
Color: Orange
Delivery Time: 10-12 Days
None: Size
</t>
        </is>
      </c>
      <c r="G967" t="inlineStr">
        <is>
          <t>In-Stock</t>
        </is>
      </c>
      <c r="H967" t="inlineStr">
        <is>
          <t>In stock</t>
        </is>
      </c>
      <c r="I967">
        <f>IMAGE("https://englanderline.com/wp-content/uploads/2022/02/Red-Marble-large-brush-holder-600x750.jpg")</f>
        <v/>
      </c>
    </row>
    <row r="968">
      <c r="A968" s="1" t="n">
        <v>966</v>
      </c>
      <c r="B968" t="inlineStr">
        <is>
          <t xml:space="preserve">
Eddy Handmade Painting</t>
        </is>
      </c>
      <c r="C968" t="inlineStr">
        <is>
          <t>£240.00 - £960.00</t>
        </is>
      </c>
      <c r="D968" t="inlineStr"/>
      <c r="E968" t="inlineStr"/>
      <c r="F968" t="inlineStr">
        <is>
          <t xml:space="preserve">Product Type: Eddy Handmade Painting
Product Code: ELWA0209
Material: Acrylic Painting on Canvas | Gold and Silver Leaf
Carving: Full handmade carving
Polishing: Full handmade polishing, polishing options are available.
Delivery Time: 12-14 Weeks
None: Size
</t>
        </is>
      </c>
      <c r="G968" t="inlineStr">
        <is>
          <t>In-Stock</t>
        </is>
      </c>
      <c r="H968" t="inlineStr">
        <is>
          <t>MADE TO ORDER</t>
        </is>
      </c>
      <c r="I968">
        <f>IMAGE("https://englanderline.com/wp-content/uploads/2022/04/Eddy-painting-600x600.jpg")</f>
        <v/>
      </c>
    </row>
    <row r="969">
      <c r="A969" s="1" t="n">
        <v>967</v>
      </c>
      <c r="B969" t="inlineStr">
        <is>
          <t xml:space="preserve">
Orange Marble Cotton Face Pad Holder</t>
        </is>
      </c>
      <c r="C969" t="inlineStr">
        <is>
          <t>£83.00</t>
        </is>
      </c>
      <c r="D969" t="inlineStr">
        <is>
          <t>Black Trays, Gold Handles Trays, Marble Trays, Rectangle Trays, Trays</t>
        </is>
      </c>
      <c r="E969" t="inlineStr"/>
      <c r="F969" t="inlineStr">
        <is>
          <t xml:space="preserve">Dimensions: Diameter 13 cm, Height 8
Product Type: Orange Marble Cotton Face Pad Holder
Product Code: EL7583
Material: Natural Marble
Carving: Full handmade carving
Polishing: Full handmade polishing, polishing options are available.
Color: Orange
Delivery Time: 10-12 Days
</t>
        </is>
      </c>
      <c r="G969" t="inlineStr">
        <is>
          <t>In-Stock</t>
        </is>
      </c>
      <c r="H969" t="inlineStr">
        <is>
          <t>In stock</t>
        </is>
      </c>
      <c r="I969">
        <f>IMAGE("https://englanderline.com/wp-content/uploads/2022/02/Red-Marble-box-600x750.jpg")</f>
        <v/>
      </c>
    </row>
    <row r="970">
      <c r="A970" s="1" t="n">
        <v>968</v>
      </c>
      <c r="B970" t="inlineStr">
        <is>
          <t xml:space="preserve">
Rectangular Marble Bath Tray</t>
        </is>
      </c>
      <c r="C970" t="inlineStr">
        <is>
          <t>£171.00</t>
        </is>
      </c>
      <c r="D970" t="inlineStr">
        <is>
          <t>Black Trays, Gold Handles Trays, Marble Trays, Rectangle Trays, Trays</t>
        </is>
      </c>
      <c r="E970" t="inlineStr"/>
      <c r="F970" t="inlineStr">
        <is>
          <t xml:space="preserve">Product Type: Rectangular Marble Bath Tray
Product Code: EL7564
Material: Natural Marble
Carving: Full handmade carving
Polishing: Full handmade polishing, polishing options are available.
Delivery Time: 10-12 Days
None: Color
</t>
        </is>
      </c>
      <c r="G970" t="inlineStr">
        <is>
          <t>In-Stock</t>
        </is>
      </c>
      <c r="H970" t="inlineStr">
        <is>
          <t>In stock</t>
        </is>
      </c>
      <c r="I970">
        <f>IMAGE("https://englanderline.com/wp-content/uploads/2022/02/White-Marble-Tray-2-600x750.jpg")</f>
        <v/>
      </c>
    </row>
    <row r="971">
      <c r="A971" s="1" t="n">
        <v>969</v>
      </c>
      <c r="B971" t="inlineStr">
        <is>
          <t xml:space="preserve">
Decorative Silver Photo Frame</t>
        </is>
      </c>
      <c r="C971" t="inlineStr">
        <is>
          <t>£103.00</t>
        </is>
      </c>
      <c r="D971" t="inlineStr">
        <is>
          <t>Black Trays, Gold Handles Trays, Marble Trays, Rectangle Trays, Trays</t>
        </is>
      </c>
      <c r="E971" t="inlineStr">
        <is>
          <t>Luxury and glamour abound on this decorative silver photo frame, which brings decorative silver plate to a new level of chic. Designed to hold your cherished photo in a luxury silver frame.</t>
        </is>
      </c>
      <c r="F971" t="inlineStr">
        <is>
          <t xml:space="preserve">Product Type: Decorative Silver Photo Frame
Product Code: EL7655
Carving: Full handmade carving
Polishing: Full handmade polishing, polishing options are available.
Color: Silver
Delivery Time: 10-12 Days
</t>
        </is>
      </c>
      <c r="G971" t="inlineStr">
        <is>
          <t>In-Stock</t>
        </is>
      </c>
      <c r="H971" t="inlineStr">
        <is>
          <t>In stock</t>
        </is>
      </c>
      <c r="I971">
        <f>IMAGE("https://englanderline.com/wp-content/uploads/2022/02/Photo-frame-600x800.jpg")</f>
        <v/>
      </c>
    </row>
    <row r="972">
      <c r="A972" s="1" t="n">
        <v>970</v>
      </c>
      <c r="B972" t="inlineStr">
        <is>
          <t xml:space="preserve">
Diptych Hand Painting</t>
        </is>
      </c>
      <c r="C972" t="inlineStr">
        <is>
          <t>£380.00 - £1,800.00</t>
        </is>
      </c>
      <c r="D972" t="inlineStr"/>
      <c r="E972" t="inlineStr"/>
      <c r="F972" t="inlineStr">
        <is>
          <t xml:space="preserve">Product Type: Diptych Hand Painting
Product Code: ELWA0241
Material: Acrylic Painting on Canvas | Gold and Silver Leaf
Carving: Full handmade carving
Polishing: Full handmade polishing, polishing options are available.
Delivery Time: 12-14 Weeks
None: Size
</t>
        </is>
      </c>
      <c r="G972" t="inlineStr">
        <is>
          <t>In-Stock</t>
        </is>
      </c>
      <c r="H972" t="inlineStr">
        <is>
          <t>MADE TO ORDER</t>
        </is>
      </c>
      <c r="I972">
        <f>IMAGE("https://englanderline.com/wp-content/uploads/2022/04/Diptych-Painting-600x546.jpg")</f>
        <v/>
      </c>
    </row>
    <row r="973">
      <c r="A973" s="1" t="n">
        <v>971</v>
      </c>
      <c r="B973" t="inlineStr">
        <is>
          <t xml:space="preserve">
Aramis Handmade Painting</t>
        </is>
      </c>
      <c r="C973" t="inlineStr">
        <is>
          <t>£380.00 - £1,800.00</t>
        </is>
      </c>
      <c r="D973" t="inlineStr"/>
      <c r="E973" t="inlineStr"/>
      <c r="F973" t="inlineStr">
        <is>
          <t xml:space="preserve">Product Type: Aramis Handmade Painting
Product Code: ELWA0238
Material: Acrylic Painting on Canvas | Gold and Silver Leaf
Carving: Full handmade carving
Polishing: Full handmade polishing, polishing options are available.
Delivery Time: 12-14 Weeks
None: Size
</t>
        </is>
      </c>
      <c r="G973" t="inlineStr">
        <is>
          <t>In-Stock</t>
        </is>
      </c>
      <c r="H973" t="inlineStr">
        <is>
          <t>MADE TO ORDER</t>
        </is>
      </c>
      <c r="I973">
        <f>IMAGE("https://englanderline.com/wp-content/uploads/2022/04/Aramis-Painting-600x600.jpg")</f>
        <v/>
      </c>
    </row>
    <row r="974">
      <c r="A974" s="1" t="n">
        <v>972</v>
      </c>
      <c r="B974" t="inlineStr">
        <is>
          <t xml:space="preserve">
White Marble Grinder with Grey Round Tray</t>
        </is>
      </c>
      <c r="C974" t="inlineStr">
        <is>
          <t>£269.00</t>
        </is>
      </c>
      <c r="D974" t="inlineStr">
        <is>
          <t>Black Trays, Gold Handles Trays, Marble Trays, Rectangle Trays, Trays</t>
        </is>
      </c>
      <c r="E974" t="inlineStr"/>
      <c r="F974" t="inlineStr">
        <is>
          <t xml:space="preserve">Dimensions: Diameter 32 cm
Product Type: White Marble Grinder with Grey Round Tray
Product Code: EL7635
Material: Natural Marble
Carving: Full handmade carving
Polishing: Full handmade polishing, polishing options are available.
Color: Black
Delivery Time: 10-12 Days
</t>
        </is>
      </c>
      <c r="G974" t="inlineStr">
        <is>
          <t>In-Stock</t>
        </is>
      </c>
      <c r="H974" t="inlineStr">
        <is>
          <t>In stock</t>
        </is>
      </c>
      <c r="I974">
        <f>IMAGE("https://englanderline.com/wp-content/uploads/2022/02/Tray-Spices-Grinder-Set-600x800.jpg")</f>
        <v/>
      </c>
    </row>
    <row r="975">
      <c r="A975" s="1" t="n">
        <v>973</v>
      </c>
      <c r="B975" t="inlineStr">
        <is>
          <t xml:space="preserve">
White &amp; Black Marble Spice Grinder</t>
        </is>
      </c>
      <c r="C975" t="inlineStr">
        <is>
          <t>£171.00</t>
        </is>
      </c>
      <c r="D975" t="inlineStr">
        <is>
          <t>Black Trays, Gold Handles Trays, Marble Trays, Rectangle Trays, Trays</t>
        </is>
      </c>
      <c r="E975" t="inlineStr"/>
      <c r="F975" t="inlineStr">
        <is>
          <t xml:space="preserve">Product Type: White &amp; Black Marble Spice Grinder
Product Code: EL7636
Material: Natural Marble
Carving: Full handmade carving
Polishing: Full handmade polishing, polishing options are available.
Delivery Time: 10-12 Days
None: Color
</t>
        </is>
      </c>
      <c r="G975" t="inlineStr">
        <is>
          <t>In-Stock</t>
        </is>
      </c>
      <c r="H975" t="inlineStr">
        <is>
          <t>In stock</t>
        </is>
      </c>
      <c r="I975">
        <f>IMAGE("https://englanderline.com/wp-content/uploads/2022/02/Spices-Grinder-600x800.jpg")</f>
        <v/>
      </c>
    </row>
    <row r="976">
      <c r="A976" s="1" t="n">
        <v>974</v>
      </c>
      <c r="B976" t="inlineStr">
        <is>
          <t xml:space="preserve">
Decorative Birds</t>
        </is>
      </c>
      <c r="C976" t="inlineStr">
        <is>
          <t>£117.00</t>
        </is>
      </c>
      <c r="D976" t="inlineStr">
        <is>
          <t>Black Trays, Gold Handles Trays, Marble Trays, Rectangle Trays, Trays</t>
        </is>
      </c>
      <c r="E976" t="inlineStr"/>
      <c r="F976" t="inlineStr">
        <is>
          <t xml:space="preserve">Product Type: Decorative Birds
Product Code: EL7659
Carving: Full handmade carving
Polishing: Full handmade polishing, polishing options are available.
Color: Navy Blue
Delivery Time: 10-12 Days
</t>
        </is>
      </c>
      <c r="G976" t="inlineStr">
        <is>
          <t>In-Stock</t>
        </is>
      </c>
      <c r="H976" t="inlineStr">
        <is>
          <t>In stock</t>
        </is>
      </c>
      <c r="I976">
        <f>IMAGE("https://englanderline.com/wp-content/uploads/2022/02/Dark-blue-birds-600x800.jpg")</f>
        <v/>
      </c>
    </row>
    <row r="977">
      <c r="A977" s="1" t="n">
        <v>975</v>
      </c>
      <c r="B977" t="inlineStr">
        <is>
          <t xml:space="preserve">
Scarf Towel</t>
        </is>
      </c>
      <c r="C977" t="inlineStr">
        <is>
          <t>£25.00</t>
        </is>
      </c>
      <c r="D977" t="inlineStr"/>
      <c r="E977" t="inlineStr">
        <is>
          <t>Scarf Towel</t>
        </is>
      </c>
      <c r="F977" t="inlineStr">
        <is>
          <t xml:space="preserve">Product Type: Scarf Towel
Product Code: ELT0003
Material: 100% Natural Egyptian Cotton
Size: Small
Delivery Time: 6-8 Weeks
</t>
        </is>
      </c>
      <c r="G977" t="inlineStr">
        <is>
          <t>In-Stock</t>
        </is>
      </c>
      <c r="H977" t="inlineStr">
        <is>
          <t>12 in stock</t>
        </is>
      </c>
      <c r="I977">
        <f>IMAGE("https://englanderline.com/wp-content/uploads/2022/05/Scarf-Towel-600x600.jpg")</f>
        <v/>
      </c>
    </row>
    <row r="978">
      <c r="A978" s="1" t="n">
        <v>976</v>
      </c>
      <c r="B978" t="inlineStr">
        <is>
          <t xml:space="preserve">
Hand Towel with Crochet Trims</t>
        </is>
      </c>
      <c r="C978" t="inlineStr">
        <is>
          <t>£35.00</t>
        </is>
      </c>
      <c r="D978" t="inlineStr"/>
      <c r="E978" t="inlineStr"/>
      <c r="F978" t="inlineStr">
        <is>
          <t xml:space="preserve">Product Type: Hand Towel with Crochet Trims
Product Code: ELT0004
Material: 100% Natural Egyptian Cotton
Delivery Time: 6-8 Weeks
</t>
        </is>
      </c>
      <c r="G978" t="inlineStr">
        <is>
          <t>In-Stock</t>
        </is>
      </c>
      <c r="H978" t="inlineStr">
        <is>
          <t>12 in stock</t>
        </is>
      </c>
      <c r="I978">
        <f>IMAGE("https://englanderline.com/wp-content/uploads/2022/05/Hand-Towel-with-Crochet-Trims-600x600.jpg")</f>
        <v/>
      </c>
    </row>
    <row r="979">
      <c r="A979" s="1" t="n">
        <v>977</v>
      </c>
      <c r="B979" t="inlineStr">
        <is>
          <t xml:space="preserve">
Hand Towel</t>
        </is>
      </c>
      <c r="C979" t="inlineStr">
        <is>
          <t>£20.00</t>
        </is>
      </c>
      <c r="D979" t="inlineStr"/>
      <c r="E979" t="inlineStr"/>
      <c r="F979" t="inlineStr">
        <is>
          <t xml:space="preserve">Product Type: Hand Towel
Product Code: ELT0007
Material: 100% Natural Egyptian Cotton
Delivery Time: 6-8 Weeks
</t>
        </is>
      </c>
      <c r="G979" t="inlineStr">
        <is>
          <t>In-Stock</t>
        </is>
      </c>
      <c r="H979" t="inlineStr">
        <is>
          <t>12 in stock</t>
        </is>
      </c>
      <c r="I979">
        <f>IMAGE("https://englanderline.com/wp-content/uploads/2022/05/Hand-Towel-600x600.jpg")</f>
        <v/>
      </c>
    </row>
    <row r="980">
      <c r="A980" s="1" t="n">
        <v>978</v>
      </c>
      <c r="B980" t="inlineStr">
        <is>
          <t xml:space="preserve">
Towels Set</t>
        </is>
      </c>
      <c r="C980" t="inlineStr">
        <is>
          <t>£110.00</t>
        </is>
      </c>
      <c r="D980" t="inlineStr"/>
      <c r="E980" t="inlineStr">
        <is>
          <t>A set of 3 towels each 50 X100cm, made with 100% natural Egyptian cotton</t>
        </is>
      </c>
      <c r="F980" t="inlineStr">
        <is>
          <t xml:space="preserve">Product Type: Towels Set
Product Code: ELT0001
Material: 100% Natural Egyptian Cotton
Size: 50 x 100cm
Delivery Time: 6-8 Weeks
</t>
        </is>
      </c>
      <c r="G980" t="inlineStr">
        <is>
          <t>In-Stock</t>
        </is>
      </c>
      <c r="H980" t="inlineStr">
        <is>
          <t>In stock</t>
        </is>
      </c>
      <c r="I980">
        <f>IMAGE("https://englanderline.com/wp-content/uploads/2022/05/towels_set-600x600.jpg")</f>
        <v/>
      </c>
    </row>
    <row r="981">
      <c r="A981" s="1" t="n">
        <v>979</v>
      </c>
      <c r="B981" t="inlineStr">
        <is>
          <t xml:space="preserve">
Hair Band</t>
        </is>
      </c>
      <c r="C981" t="inlineStr">
        <is>
          <t>£20.00</t>
        </is>
      </c>
      <c r="D981" t="inlineStr"/>
      <c r="E981" t="inlineStr"/>
      <c r="F981" t="inlineStr">
        <is>
          <t xml:space="preserve">Product Type: Hair Band
Product Code: ELT0005
Material: 100% Natural Egyptian Cotton
Delivery Time: 6-8 Weeks
</t>
        </is>
      </c>
      <c r="G981" t="inlineStr">
        <is>
          <t>In-Stock</t>
        </is>
      </c>
      <c r="H981" t="inlineStr">
        <is>
          <t>12 in stock</t>
        </is>
      </c>
      <c r="I981">
        <f>IMAGE("https://englanderline.com/wp-content/uploads/2022/05/Hair-Band-600x600.jpg")</f>
        <v/>
      </c>
    </row>
    <row r="982">
      <c r="A982" s="1" t="n">
        <v>980</v>
      </c>
      <c r="B982" t="inlineStr">
        <is>
          <t xml:space="preserve">
Floor Mat</t>
        </is>
      </c>
      <c r="C982" t="inlineStr">
        <is>
          <t>£45.00</t>
        </is>
      </c>
      <c r="D982" t="inlineStr"/>
      <c r="E982" t="inlineStr"/>
      <c r="F982" t="inlineStr">
        <is>
          <t xml:space="preserve">Product Type: Floor Mat
Product Code: ELT0006
Material: 100% Natural Egyptian Cotton
Delivery Time: 6-8 Weeks
</t>
        </is>
      </c>
      <c r="G982" t="inlineStr">
        <is>
          <t>In-Stock</t>
        </is>
      </c>
      <c r="H982" t="inlineStr">
        <is>
          <t>12 in stock</t>
        </is>
      </c>
      <c r="I982">
        <f>IMAGE("https://englanderline.com/wp-content/uploads/2022/05/Floor-Mat-600x600.jpg")</f>
        <v/>
      </c>
    </row>
    <row r="983">
      <c r="A983" s="1" t="n">
        <v>981</v>
      </c>
      <c r="B983" t="inlineStr">
        <is>
          <t xml:space="preserve">
Bath Towel</t>
        </is>
      </c>
      <c r="C983" t="inlineStr">
        <is>
          <t>£40.00</t>
        </is>
      </c>
      <c r="D983" t="inlineStr"/>
      <c r="E983" t="inlineStr">
        <is>
          <t>A bath towel size 50x100cm, made with 100% natural Egyptian cotton</t>
        </is>
      </c>
      <c r="F983" t="inlineStr">
        <is>
          <t xml:space="preserve">Product Type: Bath Towel
Product Code: ELT0002
Material: 100% Natural Egyptian Cotton
Size: 50 x 100cm
Delivery Time: 6-8 Weeks
</t>
        </is>
      </c>
      <c r="G983" t="inlineStr">
        <is>
          <t>In-Stock</t>
        </is>
      </c>
      <c r="H983" t="inlineStr">
        <is>
          <t>12 in stock</t>
        </is>
      </c>
      <c r="I983">
        <f>IMAGE("https://englanderline.com/wp-content/uploads/2022/05/Bath-Towel-600x600.jpg")</f>
        <v/>
      </c>
    </row>
    <row r="984">
      <c r="A984" s="1" t="n">
        <v>982</v>
      </c>
      <c r="B984" t="inlineStr">
        <is>
          <t xml:space="preserve">
Stainless Steel Rectangle Mirror Tray</t>
        </is>
      </c>
      <c r="C984" t="inlineStr">
        <is>
          <t>£222.00</t>
        </is>
      </c>
      <c r="D984" t="inlineStr">
        <is>
          <t>Black Trays, Gold Handles Trays, Marble Trays, Rectangle Trays, Trays</t>
        </is>
      </c>
      <c r="E984" t="inlineStr"/>
      <c r="F984" t="inlineStr">
        <is>
          <t xml:space="preserve">Size: 40 x 28cm
Product Type: Stainless Steel Rectangle Mirror Tray
Product Code: EL7609
Material: Stainless Steel
Carving: Full handmade carving
Polishing: Full handmade polishing, polishing options are available.
Delivery Time: 10-12 Days
None: Color
</t>
        </is>
      </c>
      <c r="G984" t="inlineStr">
        <is>
          <t>In-Stock</t>
        </is>
      </c>
      <c r="H984" t="inlineStr">
        <is>
          <t>In stock</t>
        </is>
      </c>
      <c r="I984">
        <f>IMAGE("https://englanderline.com/wp-content/uploads/2022/02/Aysla-Rectangular-Tray-Gold-B-1-600x750.jpg")</f>
        <v/>
      </c>
    </row>
    <row r="985">
      <c r="A985" s="1" t="n">
        <v>983</v>
      </c>
      <c r="B985" t="inlineStr">
        <is>
          <t xml:space="preserve">
Stainless Steel Round Mirror Tray</t>
        </is>
      </c>
      <c r="C985" t="inlineStr">
        <is>
          <t>£138.00 - £303.00</t>
        </is>
      </c>
      <c r="D985" t="inlineStr">
        <is>
          <t>Black Trays, Gold Handles Trays, Marble Trays, Rectangle Trays, Trays</t>
        </is>
      </c>
      <c r="E985" t="inlineStr"/>
      <c r="F985" t="inlineStr">
        <is>
          <t xml:space="preserve">Dimensions: N/A
Product Type: Stainless Steel Round Mirror Tray
Product Code: EL7593
Material: Stainless Steel
Carving: Full handmade carving
Polishing: Full handmade polishing, polishing options are available.
Delivery Time: 10-12 Days
None: Size
None: Color
</t>
        </is>
      </c>
      <c r="G985" t="inlineStr">
        <is>
          <t>In-Stock</t>
        </is>
      </c>
      <c r="H985" t="inlineStr">
        <is>
          <t>In stock</t>
        </is>
      </c>
      <c r="I985">
        <f>IMAGE("https://englanderline.com/wp-content/uploads/2022/02/Aysla-gold-trays-set-600x750.jpg")</f>
        <v/>
      </c>
    </row>
    <row r="986">
      <c r="A986" s="1" t="n">
        <v>984</v>
      </c>
      <c r="B986" t="inlineStr">
        <is>
          <t xml:space="preserve">
Marble Round Black Tray With Stainless Base</t>
        </is>
      </c>
      <c r="C986" t="inlineStr">
        <is>
          <t>£252.00</t>
        </is>
      </c>
      <c r="D986" t="inlineStr">
        <is>
          <t>Black Base Trays, Black Trays, Food Display Essentials, Marble Trays, Round Trays, Stainless Trays, Trays, White Trays</t>
        </is>
      </c>
      <c r="E986" t="inlineStr">
        <is>
          <t>What do you give the person who has everything? Something that’s beautiful, useful, and adds instant class to their decor. This marble round black tray with stainless base is just that perfect gift for anyone that loves high-style design. Made of sturdy marble, this tray has a shiny black finish.</t>
        </is>
      </c>
      <c r="F986" t="inlineStr">
        <is>
          <t xml:space="preserve">Choose Size: Diameter: 35cm
Size: Medium
Product Type: Marble Round Black Tray With Stainless Base
Product Code: El7495
Material: Natural Marble Stone.
Carving: Full handmade carving
Polishing: Full handmade polishing, polishing options are available.
Color: Black
Top Material: Marble
Top Color: Black
Delivery Time: 10-12 Days
</t>
        </is>
      </c>
      <c r="G986" t="inlineStr">
        <is>
          <t>In-Stock</t>
        </is>
      </c>
      <c r="H986" t="inlineStr">
        <is>
          <t>In stock</t>
        </is>
      </c>
      <c r="I986">
        <f>IMAGE("https://englanderline.com/wp-content/uploads/2022/01/Marble-Round-Black-Tray-With-Stainless-Base-Black-Marble-Top.jpg")</f>
        <v/>
      </c>
    </row>
    <row r="987">
      <c r="A987" s="1" t="n">
        <v>985</v>
      </c>
      <c r="B987" t="inlineStr">
        <is>
          <t xml:space="preserve">
Stainless Steel Round Mirror Tray</t>
        </is>
      </c>
      <c r="C987" t="inlineStr">
        <is>
          <t>£138.00 - £303.00</t>
        </is>
      </c>
      <c r="D987" t="inlineStr">
        <is>
          <t>Black Trays, Gold Handles Trays, Marble Trays, Rectangle Trays, Trays</t>
        </is>
      </c>
      <c r="E987" t="inlineStr"/>
      <c r="F987" t="inlineStr">
        <is>
          <t xml:space="preserve">Dimensions: N/A
Product Type: Stainless Steel Round Mirror Tray
Product Code: EL7598
Material: Stainless Steel
Carving: Full handmade carving
Polishing: Full handmade polishing, polishing options are available.
Delivery Time: 10-12 Days
None: Size
None: Color
</t>
        </is>
      </c>
      <c r="G987" t="inlineStr">
        <is>
          <t>In-Stock</t>
        </is>
      </c>
      <c r="H987" t="inlineStr">
        <is>
          <t>In stock</t>
        </is>
      </c>
      <c r="I987">
        <f>IMAGE("https://englanderline.com/wp-content/uploads/2022/02/Fyonka-gold-trays-Set-600x750.jpg")</f>
        <v/>
      </c>
    </row>
    <row r="988">
      <c r="A988" s="1" t="n">
        <v>986</v>
      </c>
      <c r="B988" t="inlineStr">
        <is>
          <t xml:space="preserve">
Stainless Steel Mirrored Rectangular Tray</t>
        </is>
      </c>
      <c r="C988" t="inlineStr">
        <is>
          <t>£223.00 - £233.00</t>
        </is>
      </c>
      <c r="D988" t="inlineStr">
        <is>
          <t>Black Trays, Gold Handles Trays, Marble Trays, Rectangle Trays, Trays</t>
        </is>
      </c>
      <c r="E988" t="inlineStr"/>
      <c r="F988" t="inlineStr">
        <is>
          <t xml:space="preserve">Size: 40 x 28cm
Product Type: Stainless Steel Mirrored Rectangular Tray
Product Code: EL7605
Material: Stainless Steel
Carving: Full handmade carving
Polishing: Full handmade polishing, polishing options are available.
Delivery Time: 10-12 Days
None: Color
</t>
        </is>
      </c>
      <c r="G988" t="inlineStr">
        <is>
          <t>In-Stock</t>
        </is>
      </c>
      <c r="H988" t="inlineStr">
        <is>
          <t>In stock</t>
        </is>
      </c>
      <c r="I988">
        <f>IMAGE("https://englanderline.com/wp-content/uploads/2022/02/Gold-Rectangular-Tray-4-600x800.jpg")</f>
        <v/>
      </c>
    </row>
    <row r="989">
      <c r="A989" s="1" t="n">
        <v>987</v>
      </c>
      <c r="B989" t="inlineStr">
        <is>
          <t xml:space="preserve">
Marble Rectangle Serving Tray With Stainless Steel Base</t>
        </is>
      </c>
      <c r="C989" t="inlineStr">
        <is>
          <t>£288.00</t>
        </is>
      </c>
      <c r="D989" t="inlineStr">
        <is>
          <t>Black Trays, Food Display Essentials, Marble Trays, Round Trays, Stainless Trays, Trays, White Trays</t>
        </is>
      </c>
      <c r="E989" t="inlineStr">
        <is>
          <t>The stylish marble top rectangle serving tray offers both style and function. The stainless steel base provides an elegant and sturdy foundation while the marble top is perfect for serving dishes and snacks. This serving tray can also be used as a cookie or pastry tray, or as a decorative accent on your coffee or side table.</t>
        </is>
      </c>
      <c r="F989" t="inlineStr">
        <is>
          <t xml:space="preserve">Dimensions: N/A
Choose Size: Length 40cm * Width 28cm
Product Type: Marble Rectangle Serving Tray With Stainless Steel Base
Product Code: El7506
Material: Natural Marble Stone.
Carving: Full handmade carving
Polishing: Full handmade polishing, polishing options are available.
Color: Black
Top Material: Marble
Top Color: Black, White
Delivery Time: 10-12 Days
None: Color
None: Top Color
</t>
        </is>
      </c>
      <c r="G989" t="inlineStr">
        <is>
          <t>In-Stock</t>
        </is>
      </c>
      <c r="H989" t="inlineStr">
        <is>
          <t>In stock</t>
        </is>
      </c>
      <c r="I989">
        <f>IMAGE("https://englanderline.com/wp-content/uploads/2022/01/Marble-Rectangle-Serving-Tray-With-Stainless-Steel-Base-White-Top-Black-Tray.jpg")</f>
        <v/>
      </c>
    </row>
    <row r="990">
      <c r="A990" s="1" t="n">
        <v>988</v>
      </c>
      <c r="B990" t="inlineStr">
        <is>
          <t xml:space="preserve">
Marble And Stainless Rectangle Display Tray</t>
        </is>
      </c>
      <c r="C990" t="inlineStr">
        <is>
          <t>£288.00</t>
        </is>
      </c>
      <c r="D990" t="inlineStr">
        <is>
          <t>Black Trays, Food Display Essentials, Marble Trays, Round Trays, Stainless Trays, Trays, White Trays</t>
        </is>
      </c>
      <c r="E990" t="inlineStr">
        <is>
          <t>This unique marble and stainless rectangle display tray is the modern solution to showcasing your hors d’oeuvres, desserts, or simply gifting your favorite treats. The sleek marble slab provides a clean, elegant accent while the stainless frame keeps your food elevated and beautifully displayed.</t>
        </is>
      </c>
      <c r="F990" t="inlineStr">
        <is>
          <t xml:space="preserve">Dimensions: N/A
Choose Size: Length 40cm * Width 28cm
Product Type: Marble And Stainless Rectangle Display Tray
Product Code: El7507
Material: Natural Marble Stone.
Carving: Full handmade carving
Polishing: Full handmade polishing, polishing options are available.
Color: Black
Top Material: Marble
Top Color: Black, White
Delivery Time: 10-12 Days
None: Color
None: Top Color
</t>
        </is>
      </c>
      <c r="G990" t="inlineStr">
        <is>
          <t>In-Stock</t>
        </is>
      </c>
      <c r="H990" t="inlineStr">
        <is>
          <t>In stock</t>
        </is>
      </c>
      <c r="I990">
        <f>IMAGE("https://englanderline.com/wp-content/uploads/2022/01/Marble-Rectangle-Serving-Tray-With-Stainless-Steel-Base-White-Top-Black-Tray.jpg")</f>
        <v/>
      </c>
    </row>
    <row r="991">
      <c r="A991" s="1" t="n">
        <v>989</v>
      </c>
      <c r="B991" t="inlineStr">
        <is>
          <t xml:space="preserve">
Somerset Brown with Brass Inlay Sideboard</t>
        </is>
      </c>
      <c r="C991" t="inlineStr">
        <is>
          <t>£9,890.00</t>
        </is>
      </c>
      <c r="D991" t="inlineStr">
        <is>
          <t>Brass Handles Cabinet, dining room sideboard, Marble Cabinet, Wood Cabinet, wooden sideboard</t>
        </is>
      </c>
      <c r="E991" t="inlineStr"/>
      <c r="F991" t="inlineStr">
        <is>
          <t xml:space="preserve">Dimensions: Width 280 cm, Depth 55 cm, Height 85 cm
Product Type: Somerset Brown with Brass Inlay Sideboard
Product Code: EL0001-SB
Material: Natural Solid Wood Kiln Dried, Natural Veneer Inlay.
Carving: Full handmade carving
Polishing: Full handmade polishing, polishing options are available.
Color: Brown and Brass
Delivery Time: 12-14 Weeks
</t>
        </is>
      </c>
      <c r="G991" t="inlineStr">
        <is>
          <t>In-Stock</t>
        </is>
      </c>
      <c r="H991" t="inlineStr">
        <is>
          <t>MADE TO ORDER</t>
        </is>
      </c>
      <c r="I991">
        <f>IMAGE("https://englanderline.com/wp-content/uploads/2022/05/Somerset-Brown-with-Brass-Inlay-Sideboard-D-600x600.jpg")</f>
        <v/>
      </c>
    </row>
    <row r="992">
      <c r="A992" s="1" t="n">
        <v>990</v>
      </c>
      <c r="B992" t="inlineStr">
        <is>
          <t xml:space="preserve">
Stainless Steel Mirrored Tray Round Shape</t>
        </is>
      </c>
      <c r="C992" t="inlineStr">
        <is>
          <t>£196.00</t>
        </is>
      </c>
      <c r="D992" t="inlineStr">
        <is>
          <t>Black Trays, Gold Handles Trays, Marble Trays, Rectangle Trays, Trays</t>
        </is>
      </c>
      <c r="E992" t="inlineStr"/>
      <c r="F992" t="inlineStr">
        <is>
          <t xml:space="preserve">Size: 35cm
Product Type: Stainless Steel Mirrored Tray Round Shape
Product Code: EL7592
Material: Stainless Steel
Carving: Full handmade carving
Polishing: Full handmade polishing, polishing options are available.
Delivery Time: 10-12 Days
None: Color
</t>
        </is>
      </c>
      <c r="G992" t="inlineStr">
        <is>
          <t>In-Stock</t>
        </is>
      </c>
      <c r="H992" t="inlineStr">
        <is>
          <t>In stock</t>
        </is>
      </c>
      <c r="I992">
        <f>IMAGE("https://englanderline.com/wp-content/uploads/2022/02/Dilaras-Gold-Tray-600x800.jpg")</f>
        <v/>
      </c>
    </row>
    <row r="993">
      <c r="A993" s="1" t="n">
        <v>991</v>
      </c>
      <c r="B993" t="inlineStr">
        <is>
          <t xml:space="preserve">
Stainless Rectangular Mirrored Tray</t>
        </is>
      </c>
      <c r="C993" t="inlineStr">
        <is>
          <t>£222.00</t>
        </is>
      </c>
      <c r="D993" t="inlineStr">
        <is>
          <t>Black Trays, Gold Handles Trays, Marble Trays, Rectangle Trays, Trays</t>
        </is>
      </c>
      <c r="E993" t="inlineStr"/>
      <c r="F993" t="inlineStr">
        <is>
          <t xml:space="preserve">Size: 40 x 28cm
Product Type: Stainless Rectangular Mirrored Tray
Product Code: EL7608
Material: Stainless Steel
Carving: Full handmade carving
Polishing: Full handmade polishing, polishing options are available.
Delivery Time: 10-12 Days
None: Color
</t>
        </is>
      </c>
      <c r="G993" t="inlineStr">
        <is>
          <t>In-Stock</t>
        </is>
      </c>
      <c r="H993" t="inlineStr">
        <is>
          <t>In stock</t>
        </is>
      </c>
      <c r="I993">
        <f>IMAGE("https://englanderline.com/wp-content/uploads/2022/02/Azalia-Rectangular-Tray-Gold-1-600x750.jpg")</f>
        <v/>
      </c>
    </row>
    <row r="994">
      <c r="A994" s="1" t="n">
        <v>992</v>
      </c>
      <c r="B994" t="inlineStr">
        <is>
          <t xml:space="preserve">
Red Marble Coasters for Drinks</t>
        </is>
      </c>
      <c r="C994" t="inlineStr">
        <is>
          <t>£134.00 - £152.00</t>
        </is>
      </c>
      <c r="D994" t="inlineStr">
        <is>
          <t>Black Trays, Gold Handles Trays, Marble Trays, Rectangle Trays, Trays</t>
        </is>
      </c>
      <c r="E994" t="inlineStr"/>
      <c r="F994" t="inlineStr">
        <is>
          <t xml:space="preserve">Product Type: Red Marble Coasters for Drinks
Product Code: EL7589
Material: Natural Marble
Carving: Full handmade carving
Polishing: Full handmade polishing, polishing options are available.
Color: Red
Delivery Time: 10-12 Days
None: Size
</t>
        </is>
      </c>
      <c r="G994" t="inlineStr">
        <is>
          <t>In-Stock</t>
        </is>
      </c>
      <c r="H994" t="inlineStr">
        <is>
          <t>In stock</t>
        </is>
      </c>
      <c r="I994">
        <f>IMAGE("https://englanderline.com/wp-content/uploads/2022/02/Red-Marble-Coasters-1-600x750.jpg")</f>
        <v/>
      </c>
    </row>
    <row r="995">
      <c r="A995" s="1" t="n">
        <v>993</v>
      </c>
      <c r="B995" t="inlineStr">
        <is>
          <t xml:space="preserve">
Hexagonal Black Marble Coasters</t>
        </is>
      </c>
      <c r="C995" t="inlineStr">
        <is>
          <t>£134.00 - £152.00</t>
        </is>
      </c>
      <c r="D995" t="inlineStr">
        <is>
          <t>Black Trays, Gold Handles Trays, Marble Trays, Rectangle Trays, Trays</t>
        </is>
      </c>
      <c r="E995" t="inlineStr"/>
      <c r="F995" t="inlineStr">
        <is>
          <t xml:space="preserve">Product Type: Hexagonal Black Marble Coasters
Product Code: EL7590
Material: Natural Marble
Carving: Full handmade carving
Polishing: Full handmade polishing, polishing options are available.
Color: Black
Delivery Time: 10-12 Days
None: Size
</t>
        </is>
      </c>
      <c r="G995" t="inlineStr">
        <is>
          <t>In-Stock</t>
        </is>
      </c>
      <c r="H995" t="inlineStr">
        <is>
          <t>In stock</t>
        </is>
      </c>
      <c r="I995">
        <f>IMAGE("https://englanderline.com/wp-content/uploads/2022/02/Black-Marble-Coasters-1-600x750.jpg")</f>
        <v/>
      </c>
    </row>
    <row r="996">
      <c r="A996" s="1" t="n">
        <v>994</v>
      </c>
      <c r="B996" t="inlineStr">
        <is>
          <t xml:space="preserve">
Rectangular Grey Marble Tray With Gold Handles</t>
        </is>
      </c>
      <c r="C996" t="inlineStr">
        <is>
          <t>£120.00 - £232.00</t>
        </is>
      </c>
      <c r="D996" t="inlineStr">
        <is>
          <t>Gold Handles Trays, Grey Trays, Marble Trays</t>
        </is>
      </c>
      <c r="E996" t="inlineStr">
        <is>
          <t>Beautifully crafted in the name of art, this rectangular grey marble tray with gold handles is a must-have accessory. A beautiful detail that will add instant elegance to your table.</t>
        </is>
      </c>
      <c r="F996" t="inlineStr">
        <is>
          <t xml:space="preserve">Dimensions: N/A
Product Type: Rectangular Grey Marble Tray With Gold Handles
Product Code: El7476
Material: Natural Marble Stone.
Carving: Full handmade carving
Polishing: Full handmade polishing, polishing options are available.
Handle Color: Cafe Gold, Shinny Gold
Color: Gray
Delivery Time: 8-10 Weeks
None: Size
None: Handle Color
</t>
        </is>
      </c>
      <c r="G996" t="inlineStr">
        <is>
          <t>In-Stock</t>
        </is>
      </c>
      <c r="H996" t="inlineStr">
        <is>
          <t>In stock</t>
        </is>
      </c>
      <c r="I996">
        <f>IMAGE("https://englanderline.com/wp-content/uploads/2022/01/Grayish-Marble-Alike-Glossy-Surface-Tray-Cafe-Gold-Set.jpg")</f>
        <v/>
      </c>
    </row>
    <row r="997">
      <c r="A997" s="1" t="n">
        <v>995</v>
      </c>
      <c r="B997" t="inlineStr">
        <is>
          <t xml:space="preserve">
Beige and Blue Vases</t>
        </is>
      </c>
      <c r="C997" t="inlineStr">
        <is>
          <t>£65.00 - £134.00</t>
        </is>
      </c>
      <c r="D997" t="inlineStr">
        <is>
          <t>Black Trays, Gold Handles Trays, Marble Trays, Rectangle Trays, Trays</t>
        </is>
      </c>
      <c r="E997" t="inlineStr"/>
      <c r="F997" t="inlineStr">
        <is>
          <t xml:space="preserve">Product Type: Beige and Blue Vases
Product Code: EL7533
Material: Porcelain.
Carving: Full handmade carving
Polishing: Full handmade polishing, polishing options are available.
Color: Beige
Delivery Time: 10-12 Days
None: Size
</t>
        </is>
      </c>
      <c r="G997" t="inlineStr">
        <is>
          <t>In-Stock</t>
        </is>
      </c>
      <c r="H997" t="inlineStr">
        <is>
          <t>In stock</t>
        </is>
      </c>
      <c r="I997">
        <f>IMAGE("https://englanderline.com/wp-content/uploads/2022/01/Beige-And-Blue-Vases-Full-Set.jpg")</f>
        <v/>
      </c>
    </row>
    <row r="998">
      <c r="A998" s="1" t="n">
        <v>996</v>
      </c>
      <c r="B998" t="inlineStr">
        <is>
          <t xml:space="preserve">
Statue White Porcelain Vases</t>
        </is>
      </c>
      <c r="C998" t="inlineStr">
        <is>
          <t>£100.00 - £202.00</t>
        </is>
      </c>
      <c r="D998" t="inlineStr">
        <is>
          <t>Black Trays, Gold Handles Trays, Marble Trays, Rectangle Trays, Trays</t>
        </is>
      </c>
      <c r="E998" t="inlineStr"/>
      <c r="F998" t="inlineStr">
        <is>
          <t xml:space="preserve">Product Type: Statue White Porcelain Vases
Product Code: EL7535
Material: Porcelain.
Carving: Full handmade carving
Polishing: Full handmade polishing, polishing options are available.
Color: White
Delivery Time: 10-12 Days
None: Size
</t>
        </is>
      </c>
      <c r="G998" t="inlineStr">
        <is>
          <t>In-Stock</t>
        </is>
      </c>
      <c r="H998" t="inlineStr">
        <is>
          <t>In stock</t>
        </is>
      </c>
      <c r="I998">
        <f>IMAGE("https://englanderline.com/wp-content/uploads/2022/01/Statue-White-Porcelain-Vases-Full-Set.jpg")</f>
        <v/>
      </c>
    </row>
    <row r="999">
      <c r="A999" s="1" t="n">
        <v>997</v>
      </c>
      <c r="B999" t="inlineStr">
        <is>
          <t xml:space="preserve">
Statue porcelain Black Lacquer Vases</t>
        </is>
      </c>
      <c r="C999" t="inlineStr">
        <is>
          <t>£100.00 - £202.00</t>
        </is>
      </c>
      <c r="D999" t="inlineStr">
        <is>
          <t>Black Trays, Gold Handles Trays, Marble Trays, Rectangle Trays, Trays</t>
        </is>
      </c>
      <c r="E999" t="inlineStr"/>
      <c r="F999" t="inlineStr">
        <is>
          <t xml:space="preserve">Product Type: Statue porcelain Black Lacquer Vases
Product Code: EL7537
Material: porcelain.
Carving: Full handmade carving
Polishing: Full handmade polishing, polishing options are available.
Color: Black
Delivery Time: 10-12 Days
None: Size
</t>
        </is>
      </c>
      <c r="G999" t="inlineStr">
        <is>
          <t>In-Stock</t>
        </is>
      </c>
      <c r="H999" t="inlineStr">
        <is>
          <t>In stock</t>
        </is>
      </c>
      <c r="I999">
        <f>IMAGE("https://englanderline.com/wp-content/uploads/2022/01/Statue-porcelain-Black-Lacquer-Vases-Full-Set.jpg")</f>
        <v/>
      </c>
    </row>
    <row r="1000">
      <c r="A1000" s="1" t="n">
        <v>998</v>
      </c>
      <c r="B1000" t="inlineStr">
        <is>
          <t xml:space="preserve">
Statue Black Glass Vases Set of 2</t>
        </is>
      </c>
      <c r="C1000" t="inlineStr">
        <is>
          <t>£100.00 - £185.00</t>
        </is>
      </c>
      <c r="D1000" t="inlineStr">
        <is>
          <t>Black Trays, Gold Handles Trays, Marble Trays, Rectangle Trays, Trays</t>
        </is>
      </c>
      <c r="E1000" t="inlineStr"/>
      <c r="F1000" t="inlineStr">
        <is>
          <t xml:space="preserve">Product Type: Statue Black Glass Vases Set of 2
Product Code: EL7536
Material: Glass.
Carving: Full handmade carving
Polishing: Full handmade polishing, polishing options are available.
Color: Black
Delivery Time: 10-12 Days
None: Size
</t>
        </is>
      </c>
      <c r="G1000" t="inlineStr">
        <is>
          <t>In-Stock</t>
        </is>
      </c>
      <c r="H1000" t="inlineStr">
        <is>
          <t>In stock</t>
        </is>
      </c>
      <c r="I1000">
        <f>IMAGE("https://englanderline.com/wp-content/uploads/2022/01/Statue-Black-Glass-Vases-Set-Of-2-Full-Set.jpg")</f>
        <v/>
      </c>
    </row>
    <row r="1001">
      <c r="A1001" s="1" t="n">
        <v>999</v>
      </c>
      <c r="B1001" t="inlineStr">
        <is>
          <t xml:space="preserve">
White Porcelain Vase with Marble Texture</t>
        </is>
      </c>
      <c r="C1001" t="inlineStr">
        <is>
          <t>£65.00</t>
        </is>
      </c>
      <c r="D1001" t="inlineStr">
        <is>
          <t>Black Trays, Gold Handles Trays, Marble Trays, Rectangle Trays, Trays</t>
        </is>
      </c>
      <c r="E1001" t="inlineStr"/>
      <c r="F1001" t="inlineStr">
        <is>
          <t xml:space="preserve">Product Type: White Porcelain Vase with Marble Texture
Product Code: EL7545
Material: Porcelain.
Carving: Full handmade carving
Polishing: Full handmade polishing, polishing options are available.
Color: Gold
Delivery Time: 10-12 Days
</t>
        </is>
      </c>
      <c r="G1001" t="inlineStr">
        <is>
          <t>In-Stock</t>
        </is>
      </c>
      <c r="H1001" t="inlineStr">
        <is>
          <t>In stock</t>
        </is>
      </c>
      <c r="I1001">
        <f>IMAGE("https://englanderline.com/wp-content/uploads/2022/02/White-Porcelain-Vase-With-Marble-Texture.jpg")</f>
        <v/>
      </c>
    </row>
    <row r="1002">
      <c r="A1002" s="1" t="n">
        <v>1000</v>
      </c>
      <c r="B1002" t="inlineStr">
        <is>
          <t xml:space="preserve">
Turquoise Blue and White Porcelain Vase</t>
        </is>
      </c>
      <c r="C1002" t="inlineStr">
        <is>
          <t>£65.00</t>
        </is>
      </c>
      <c r="D1002" t="inlineStr">
        <is>
          <t>Black Trays, Gold Handles Trays, Marble Trays, Rectangle Trays, Trays</t>
        </is>
      </c>
      <c r="E1002" t="inlineStr"/>
      <c r="F1002" t="inlineStr">
        <is>
          <t xml:space="preserve">Product Type: Turquoise Blue and White Porcelain Vase
Product Code: EL7553
Material: Porcelain.
Carving: Full handmade carving
Polishing: Full handmade polishing, polishing options are available.
Color: Blue
Delivery Time: 10-12 Days
</t>
        </is>
      </c>
      <c r="G1002" t="inlineStr">
        <is>
          <t>In-Stock</t>
        </is>
      </c>
      <c r="H1002" t="inlineStr">
        <is>
          <t>In stock</t>
        </is>
      </c>
      <c r="I1002">
        <f>IMAGE("https://englanderline.com/wp-content/uploads/2022/02/turquoise-blue-and-white-porcelain-vase.jpg")</f>
        <v/>
      </c>
    </row>
    <row r="1003">
      <c r="A1003" s="1" t="n">
        <v>1001</v>
      </c>
      <c r="B1003" t="inlineStr">
        <is>
          <t xml:space="preserve">
Porcelain Yellow Vases with Gold Top</t>
        </is>
      </c>
      <c r="C1003" t="inlineStr">
        <is>
          <t>£65.00 - £134.00</t>
        </is>
      </c>
      <c r="D1003" t="inlineStr">
        <is>
          <t>Black Trays, Gold Handles Trays, Marble Trays, Rectangle Trays, Trays</t>
        </is>
      </c>
      <c r="E1003" t="inlineStr"/>
      <c r="F1003" t="inlineStr">
        <is>
          <t xml:space="preserve">Product Type: Porcelain Yellow Vases with Gold Top
Product Code: EL7532
Material: Porcelain.
Carving: Full handmade carving
Polishing: Full handmade polishing, polishing options are available.
Color: Gold
Delivery Time: 10-12 Days
None: Size
</t>
        </is>
      </c>
      <c r="G1003" t="inlineStr">
        <is>
          <t>In-Stock</t>
        </is>
      </c>
      <c r="H1003" t="inlineStr">
        <is>
          <t>In stock</t>
        </is>
      </c>
      <c r="I1003">
        <f>IMAGE("https://englanderline.com/wp-content/uploads/2022/01/Porcelain-Yellow-Vases-With-Gold-Top-Full-Set.jpg")</f>
        <v/>
      </c>
    </row>
    <row r="1004">
      <c r="A1004" s="1" t="n">
        <v>1002</v>
      </c>
      <c r="B1004" t="inlineStr">
        <is>
          <t xml:space="preserve">
Porcelain White Matte Vase with Brown Ribbon</t>
        </is>
      </c>
      <c r="C1004" t="inlineStr">
        <is>
          <t>£49.00</t>
        </is>
      </c>
      <c r="D1004" t="inlineStr">
        <is>
          <t>Black Trays, Gold Handles Trays, Marble Trays, Rectangle Trays, Trays</t>
        </is>
      </c>
      <c r="E1004" t="inlineStr"/>
      <c r="F1004" t="inlineStr">
        <is>
          <t xml:space="preserve">Product Type: Porcelain White Matte Vase with Brown Ribbon
Product Code: EL7554
Material: Porcelain.
Carving: Full handmade carving
Polishing: Full handmade polishing, polishing options are available.
Color: Brown
Delivery Time: 10-12 Days
</t>
        </is>
      </c>
      <c r="G1004" t="inlineStr">
        <is>
          <t>In-Stock</t>
        </is>
      </c>
      <c r="H1004" t="inlineStr">
        <is>
          <t>In stock</t>
        </is>
      </c>
      <c r="I1004">
        <f>IMAGE("https://englanderline.com/wp-content/uploads/2022/02/Porcelain-white-matte-vase-with-brown-ribbon.jpg")</f>
        <v/>
      </c>
    </row>
    <row r="1005">
      <c r="A1005" s="1" t="n">
        <v>1003</v>
      </c>
      <c r="B1005" t="inlineStr">
        <is>
          <t xml:space="preserve">
Porcelain White Lacquer Vase</t>
        </is>
      </c>
      <c r="C1005" t="inlineStr">
        <is>
          <t>£103.00</t>
        </is>
      </c>
      <c r="D1005" t="inlineStr">
        <is>
          <t>Black Trays, Gold Handles Trays, Marble Trays, Rectangle Trays, Trays</t>
        </is>
      </c>
      <c r="E1005" t="inlineStr"/>
      <c r="F1005" t="inlineStr">
        <is>
          <t xml:space="preserve">Product Type: Porcelain White Lacquer Vase
Product Code: EL7557
Material: Porcelain.
Carving: Full handmade carving
Polishing: Full handmade polishing, polishing options are available.
Color: White
Delivery Time: 10-12 Days
</t>
        </is>
      </c>
      <c r="G1005" t="inlineStr">
        <is>
          <t>In-Stock</t>
        </is>
      </c>
      <c r="H1005" t="inlineStr">
        <is>
          <t>In stock</t>
        </is>
      </c>
      <c r="I1005">
        <f>IMAGE("https://englanderline.com/wp-content/uploads/2022/02/porcelain-white-Lacquer-vase.jpg")</f>
        <v/>
      </c>
    </row>
    <row r="1006">
      <c r="A1006" s="1" t="n">
        <v>1004</v>
      </c>
      <c r="B1006" t="inlineStr">
        <is>
          <t xml:space="preserve">
Porcelain Pink and Gold Vase</t>
        </is>
      </c>
      <c r="C1006" t="inlineStr">
        <is>
          <t>£134.00</t>
        </is>
      </c>
      <c r="D1006" t="inlineStr">
        <is>
          <t>Black Trays, Gold Handles Trays, Marble Trays, Rectangle Trays, Trays</t>
        </is>
      </c>
      <c r="E1006" t="inlineStr"/>
      <c r="F1006" t="inlineStr">
        <is>
          <t xml:space="preserve">Product Type: Porcelain Pink and Gold Vase
Product Code: EL7543
Material: Porcelain.
Carving: Full handmade carving
Polishing: Full handmade polishing, polishing options are available.
Color: Gold
Delivery Time: 10-12 Days
</t>
        </is>
      </c>
      <c r="G1006" t="inlineStr">
        <is>
          <t>In-Stock</t>
        </is>
      </c>
      <c r="H1006" t="inlineStr">
        <is>
          <t>In stock</t>
        </is>
      </c>
      <c r="I1006">
        <f>IMAGE("https://englanderline.com/wp-content/uploads/2022/02/Porcelain-Pink-And-Gold-Vase.jpg")</f>
        <v/>
      </c>
    </row>
    <row r="1007">
      <c r="A1007" s="1" t="n">
        <v>1005</v>
      </c>
      <c r="B1007" t="inlineStr">
        <is>
          <t xml:space="preserve">
Porcelain Red and Gold Vases</t>
        </is>
      </c>
      <c r="C1007" t="inlineStr">
        <is>
          <t>£65.00 - £134.00</t>
        </is>
      </c>
      <c r="D1007" t="inlineStr">
        <is>
          <t>Black Trays, Gold Handles Trays, Marble Trays, Rectangle Trays, Trays</t>
        </is>
      </c>
      <c r="E1007" t="inlineStr"/>
      <c r="F1007" t="inlineStr">
        <is>
          <t xml:space="preserve">Product Type: Porcelain Red and Gold Vases
Product Code: EL7534
Material: Porcelain.
Carving: Full handmade carving
Polishing: Full handmade polishing, polishing options are available.
Color: Gold
Delivery Time: 10-12 Days
None: Size
</t>
        </is>
      </c>
      <c r="G1007" t="inlineStr">
        <is>
          <t>In-Stock</t>
        </is>
      </c>
      <c r="H1007" t="inlineStr">
        <is>
          <t>In stock</t>
        </is>
      </c>
      <c r="I1007">
        <f>IMAGE("https://englanderline.com/wp-content/uploads/2022/01/Porcelain-Red-And-Gold-Vases-Full-Set.jpg")</f>
        <v/>
      </c>
    </row>
    <row r="1008">
      <c r="A1008" s="1" t="n">
        <v>1006</v>
      </c>
      <c r="B1008" t="inlineStr">
        <is>
          <t xml:space="preserve">
Porcelain Mirrored Gold Vases Set of 2</t>
        </is>
      </c>
      <c r="C1008" t="inlineStr">
        <is>
          <t>£65.00 - £134.00</t>
        </is>
      </c>
      <c r="D1008" t="inlineStr">
        <is>
          <t>Black Trays, Gold Handles Trays, Marble Trays, Rectangle Trays, Trays</t>
        </is>
      </c>
      <c r="E1008" t="inlineStr"/>
      <c r="F1008" t="inlineStr">
        <is>
          <t xml:space="preserve">Product Type: Porcelain Mirrored Gold Vases Set of 2
Product Code: EL7528
Material: Porcelain.
Carving: Full handmade carving
Polishing: Full handmade polishing, polishing options are available.
Color: Gold
Delivery Time: 10-12 Days
None: Size
</t>
        </is>
      </c>
      <c r="G1008" t="inlineStr">
        <is>
          <t>In-Stock</t>
        </is>
      </c>
      <c r="H1008" t="inlineStr">
        <is>
          <t>In stock</t>
        </is>
      </c>
      <c r="I1008">
        <f>IMAGE("https://englanderline.com/wp-content/uploads/2022/01/Porcelain-Mirrored-Gold-Vases-Set-Of-2-Full-Set.jpg")</f>
        <v/>
      </c>
    </row>
    <row r="1009">
      <c r="A1009" s="1" t="n">
        <v>1007</v>
      </c>
      <c r="B1009" t="inlineStr">
        <is>
          <t xml:space="preserve">
Porcelain Grey and Gold Vase</t>
        </is>
      </c>
      <c r="C1009" t="inlineStr">
        <is>
          <t>£65.00</t>
        </is>
      </c>
      <c r="D1009" t="inlineStr">
        <is>
          <t>Black Trays, Gold Handles Trays, Marble Trays, Rectangle Trays, Trays</t>
        </is>
      </c>
      <c r="E1009" t="inlineStr"/>
      <c r="F1009" t="inlineStr">
        <is>
          <t xml:space="preserve">Product Type: Porcelain Grey and Gold Vase
Product Code: EL7547
Material: Porcelain.
Carving: Full handmade carving
Polishing: Full handmade polishing, polishing options are available.
Color: Gold
Delivery Time: 10-12 Days
</t>
        </is>
      </c>
      <c r="G1009" t="inlineStr">
        <is>
          <t>In-Stock</t>
        </is>
      </c>
      <c r="H1009" t="inlineStr">
        <is>
          <t>In stock</t>
        </is>
      </c>
      <c r="I1009">
        <f>IMAGE("https://englanderline.com/wp-content/uploads/2022/02/Porcelain-Grey-And-Gold-Vase.jpg")</f>
        <v/>
      </c>
    </row>
    <row r="1010">
      <c r="A1010" s="1" t="n">
        <v>1008</v>
      </c>
      <c r="B1010" t="inlineStr">
        <is>
          <t xml:space="preserve">
Porcelain White Face Vase Statue</t>
        </is>
      </c>
      <c r="C1010" t="inlineStr">
        <is>
          <t>£168.00</t>
        </is>
      </c>
      <c r="D1010" t="inlineStr">
        <is>
          <t>Black Trays, Gold Handles Trays, Marble Trays, Rectangle Trays, Trays</t>
        </is>
      </c>
      <c r="E1010" t="inlineStr"/>
      <c r="F1010" t="inlineStr">
        <is>
          <t xml:space="preserve">Product Type: Porcelain White Face Vase Statue
Product Code: EL7559
Material: Porcelain.
Carving: Full handmade carving
Polishing: Full handmade polishing, polishing options are available.
Color: White
Delivery Time: 10-12 Days
</t>
        </is>
      </c>
      <c r="G1010" t="inlineStr">
        <is>
          <t>In-Stock</t>
        </is>
      </c>
      <c r="H1010" t="inlineStr">
        <is>
          <t>In stock</t>
        </is>
      </c>
      <c r="I1010">
        <f>IMAGE("https://englanderline.com/wp-content/uploads/2022/02/Porcelain-white-face-vase-statue.jpg")</f>
        <v/>
      </c>
    </row>
    <row r="1011">
      <c r="A1011" s="1" t="n">
        <v>1009</v>
      </c>
      <c r="B1011" t="inlineStr">
        <is>
          <t xml:space="preserve">
Porcelain Navy Blue Vases with Gold Top</t>
        </is>
      </c>
      <c r="C1011" t="inlineStr">
        <is>
          <t>£82.00 - £168.00</t>
        </is>
      </c>
      <c r="D1011" t="inlineStr">
        <is>
          <t>Black Trays, Gold Handles Trays, Marble Trays, Rectangle Trays, Trays</t>
        </is>
      </c>
      <c r="E1011" t="inlineStr"/>
      <c r="F1011" t="inlineStr">
        <is>
          <t xml:space="preserve">Product Type: Porcelain Navy Blue Vases with Gold Top
Product Code: EL7529
Material: Porcelain.
Carving: Full handmade carving
Polishing: Full handmade polishing, polishing options are available.
Color: Gold
Delivery Time: 10-12 Days
None: Size
</t>
        </is>
      </c>
      <c r="G1011" t="inlineStr">
        <is>
          <t>In-Stock</t>
        </is>
      </c>
      <c r="H1011" t="inlineStr">
        <is>
          <t>In stock</t>
        </is>
      </c>
      <c r="I1011">
        <f>IMAGE("https://englanderline.com/wp-content/uploads/2022/01/Porcelain-navy-blue-vases-With-Gold-Top-Full-Set.jpg")</f>
        <v/>
      </c>
    </row>
    <row r="1012">
      <c r="A1012" s="1" t="n">
        <v>1010</v>
      </c>
      <c r="B1012" t="inlineStr">
        <is>
          <t xml:space="preserve">
Porcelain Silver Mirrored Vase</t>
        </is>
      </c>
      <c r="C1012" t="inlineStr">
        <is>
          <t>£80.00</t>
        </is>
      </c>
      <c r="D1012" t="inlineStr">
        <is>
          <t>Black Trays, Gold Handles Trays, Marble Trays, Rectangle Trays, Trays</t>
        </is>
      </c>
      <c r="E1012" t="inlineStr"/>
      <c r="F1012" t="inlineStr">
        <is>
          <t xml:space="preserve">Product Type: Porcelain Silver Mirrored Vase
Product Code: EL7544
Material: Porcelain.
Carving: Full handmade carving
Polishing: Full handmade polishing, polishing options are available.
Color: Silver
Delivery Time: 10-12 Days
</t>
        </is>
      </c>
      <c r="G1012" t="inlineStr">
        <is>
          <t>In-Stock</t>
        </is>
      </c>
      <c r="H1012" t="inlineStr">
        <is>
          <t>In stock</t>
        </is>
      </c>
      <c r="I1012">
        <f>IMAGE("https://englanderline.com/wp-content/uploads/2022/02/Porcelain-Silver-Mirrored-Vase.jpg")</f>
        <v/>
      </c>
    </row>
    <row r="1013">
      <c r="A1013" s="1" t="n">
        <v>1011</v>
      </c>
      <c r="B1013" t="inlineStr">
        <is>
          <t xml:space="preserve">
Porcelain White and Gold Vase</t>
        </is>
      </c>
      <c r="C1013" t="inlineStr">
        <is>
          <t>£80.00</t>
        </is>
      </c>
      <c r="D1013" t="inlineStr">
        <is>
          <t>Black Trays, Gold Handles Trays, Marble Trays, Rectangle Trays, Trays</t>
        </is>
      </c>
      <c r="E1013" t="inlineStr"/>
      <c r="F1013" t="inlineStr">
        <is>
          <t xml:space="preserve">Product Type: Porcelain White and Gold Vase
Product Code: EL7541
Material: Porcelain.
Carving: Full handmade carving
Polishing: Full handmade polishing, polishing options are available.
Color: Gold
Delivery Time: 10-12 Days
</t>
        </is>
      </c>
      <c r="G1013" t="inlineStr">
        <is>
          <t>In-Stock</t>
        </is>
      </c>
      <c r="H1013" t="inlineStr">
        <is>
          <t>In stock</t>
        </is>
      </c>
      <c r="I1013">
        <f>IMAGE("https://englanderline.com/wp-content/uploads/2022/01/Porcelain-White-And-Gold-Vase.jpg")</f>
        <v/>
      </c>
    </row>
    <row r="1014">
      <c r="A1014" s="1" t="n">
        <v>1012</v>
      </c>
      <c r="B1014" t="inlineStr">
        <is>
          <t xml:space="preserve">
Porcelain Olive Green Vases with Gold Top</t>
        </is>
      </c>
      <c r="C1014" t="inlineStr">
        <is>
          <t>£82.00 - £168.00</t>
        </is>
      </c>
      <c r="D1014" t="inlineStr">
        <is>
          <t>Black Trays, Gold Handles Trays, Marble Trays, Rectangle Trays, Trays</t>
        </is>
      </c>
      <c r="E1014" t="inlineStr"/>
      <c r="F1014" t="inlineStr">
        <is>
          <t xml:space="preserve">Product Type: Porcelain Olive Green Vases with Gold Top
Product Code: EL7530
Material: Porcelain.
Carving: Full handmade carving
Polishing: Full handmade polishing, polishing options are available.
Color: Gold
Delivery Time: 10-12 Days
None: Size
</t>
        </is>
      </c>
      <c r="G1014" t="inlineStr">
        <is>
          <t>In-Stock</t>
        </is>
      </c>
      <c r="H1014" t="inlineStr">
        <is>
          <t>In stock</t>
        </is>
      </c>
      <c r="I1014">
        <f>IMAGE("https://englanderline.com/wp-content/uploads/2022/01/Porcelain-Olive-Green-Vases-With-Gold-Top-Full-Set.jpg")</f>
        <v/>
      </c>
    </row>
    <row r="1015">
      <c r="A1015" s="1" t="n">
        <v>1013</v>
      </c>
      <c r="B1015" t="inlineStr">
        <is>
          <t xml:space="preserve">
Porcelain Small Orange Vase with Gold Neck</t>
        </is>
      </c>
      <c r="C1015" t="inlineStr">
        <is>
          <t>£65.00</t>
        </is>
      </c>
      <c r="D1015" t="inlineStr">
        <is>
          <t>Black Trays, Gold Handles Trays, Marble Trays, Rectangle Trays, Trays</t>
        </is>
      </c>
      <c r="E1015" t="inlineStr"/>
      <c r="F1015" t="inlineStr">
        <is>
          <t xml:space="preserve">Product Type: Porcelain Small Orange Vase with Gold Neck
Product Code: EL7546
Material: Porcelain.
Carving: Full handmade carving
Polishing: Full handmade polishing, polishing options are available.
Color: Gold
Delivery Time: 10-12 Days
</t>
        </is>
      </c>
      <c r="G1015" t="inlineStr">
        <is>
          <t>In-Stock</t>
        </is>
      </c>
      <c r="H1015" t="inlineStr">
        <is>
          <t>In stock</t>
        </is>
      </c>
      <c r="I1015">
        <f>IMAGE("https://englanderline.com/wp-content/uploads/2022/02/Porcelain-small-orange-vase-with-gold-neck.jpg")</f>
        <v/>
      </c>
    </row>
    <row r="1016">
      <c r="A1016" s="1" t="n">
        <v>1014</v>
      </c>
      <c r="B1016" t="inlineStr">
        <is>
          <t xml:space="preserve">
Porcelain Green and Gold Vase</t>
        </is>
      </c>
      <c r="C1016" t="inlineStr">
        <is>
          <t>£80.00</t>
        </is>
      </c>
      <c r="D1016" t="inlineStr">
        <is>
          <t>Black Trays, Gold Handles Trays, Marble Trays, Rectangle Trays, Trays</t>
        </is>
      </c>
      <c r="E1016" t="inlineStr"/>
      <c r="F1016" t="inlineStr">
        <is>
          <t xml:space="preserve">Product Type: Porcelain Green and Gold Vase
Product Code: EL7540
Material: Porcelain.
Carving: Full handmade carving
Polishing: Full handmade polishing, polishing options are available.
Color: Gold
Delivery Time: 10-12 Days
</t>
        </is>
      </c>
      <c r="G1016" t="inlineStr">
        <is>
          <t>In-Stock</t>
        </is>
      </c>
      <c r="H1016" t="inlineStr">
        <is>
          <t>In stock</t>
        </is>
      </c>
      <c r="I1016">
        <f>IMAGE("https://englanderline.com/wp-content/uploads/2022/01/Porcelain-Green-And-Gold-Vase.jpg")</f>
        <v/>
      </c>
    </row>
    <row r="1017">
      <c r="A1017" s="1" t="n">
        <v>1015</v>
      </c>
      <c r="B1017" t="inlineStr">
        <is>
          <t xml:space="preserve">
Porcelain Gold and White Vase</t>
        </is>
      </c>
      <c r="C1017" t="inlineStr">
        <is>
          <t>£80.00</t>
        </is>
      </c>
      <c r="D1017" t="inlineStr">
        <is>
          <t>Black Trays, Gold Handles Trays, Marble Trays, Rectangle Trays, Trays</t>
        </is>
      </c>
      <c r="E1017" t="inlineStr"/>
      <c r="F1017" t="inlineStr">
        <is>
          <t xml:space="preserve">Product Type: Porcelain Gold and White Vase
Product Code: EL7549
Material: Porcelain.
Carving: Full handmade carving
Polishing: Full handmade polishing, polishing options are available.
Color: Gold
Delivery Time: 10-12 Days
</t>
        </is>
      </c>
      <c r="G1017" t="inlineStr">
        <is>
          <t>In-Stock</t>
        </is>
      </c>
      <c r="H1017" t="inlineStr">
        <is>
          <t>In stock</t>
        </is>
      </c>
      <c r="I1017">
        <f>IMAGE("https://englanderline.com/wp-content/uploads/2022/02/Porcelain-gold-and-white-vase.jpg")</f>
        <v/>
      </c>
    </row>
    <row r="1018">
      <c r="A1018" s="1" t="n">
        <v>1016</v>
      </c>
      <c r="B1018" t="inlineStr">
        <is>
          <t xml:space="preserve">
Porcelain Gold and Black Vase</t>
        </is>
      </c>
      <c r="C1018" t="inlineStr">
        <is>
          <t>£204.00</t>
        </is>
      </c>
      <c r="D1018" t="inlineStr">
        <is>
          <t>Black Trays, Gold Handles Trays, Marble Trays, Rectangle Trays, Trays</t>
        </is>
      </c>
      <c r="E1018" t="inlineStr"/>
      <c r="F1018" t="inlineStr">
        <is>
          <t xml:space="preserve">Product Type: Porcelain Gold and Black Vase
Product Code: EL7556
Material: Porcelain.
Carving: Full handmade carving
Polishing: Full handmade polishing, polishing options are available.
Color: Black
Delivery Time: 10-12 Days
</t>
        </is>
      </c>
      <c r="G1018" t="inlineStr">
        <is>
          <t>In-Stock</t>
        </is>
      </c>
      <c r="H1018" t="inlineStr">
        <is>
          <t>In stock</t>
        </is>
      </c>
      <c r="I1018">
        <f>IMAGE("https://englanderline.com/wp-content/uploads/2022/02/porcelain-gold-and-black-vase.jpg")</f>
        <v/>
      </c>
    </row>
    <row r="1019">
      <c r="A1019" s="1" t="n">
        <v>1017</v>
      </c>
      <c r="B1019" t="inlineStr">
        <is>
          <t xml:space="preserve">
Pink Porcelain Vase with White Ribbon</t>
        </is>
      </c>
      <c r="C1019" t="inlineStr">
        <is>
          <t>£49.00</t>
        </is>
      </c>
      <c r="D1019" t="inlineStr">
        <is>
          <t>Black Trays, Gold Handles Trays, Marble Trays, Rectangle Trays, Trays</t>
        </is>
      </c>
      <c r="E1019" t="inlineStr"/>
      <c r="F1019" t="inlineStr">
        <is>
          <t xml:space="preserve">Product Type: Pink Porcelain Vase with White Ribbon
Product Code: EL7555
Material: Porcelain.
Carving: Full handmade carving
Polishing: Full handmade polishing, polishing options are available.
Color: Pink
Delivery Time: 10-12 Days
</t>
        </is>
      </c>
      <c r="G1019" t="inlineStr">
        <is>
          <t>In-Stock</t>
        </is>
      </c>
      <c r="H1019" t="inlineStr">
        <is>
          <t>In stock</t>
        </is>
      </c>
      <c r="I1019">
        <f>IMAGE("https://englanderline.com/wp-content/uploads/2022/02/pink-porcelain-vase-with-white-ribbon.jpg")</f>
        <v/>
      </c>
    </row>
    <row r="1020">
      <c r="A1020" s="1" t="n">
        <v>1018</v>
      </c>
      <c r="B1020" t="inlineStr">
        <is>
          <t xml:space="preserve">
Porcelain Black and Gold Face Vase Statue</t>
        </is>
      </c>
      <c r="C1020" t="inlineStr">
        <is>
          <t>£168.00</t>
        </is>
      </c>
      <c r="D1020" t="inlineStr">
        <is>
          <t>Black Trays, Gold Handles Trays, Marble Trays, Rectangle Trays, Trays</t>
        </is>
      </c>
      <c r="E1020" t="inlineStr"/>
      <c r="F1020" t="inlineStr">
        <is>
          <t xml:space="preserve">Product Type: Porcelain Black and Gold Face Vase Statue
Product Code: EL7560
Material: Porcelain.
Carving: Full handmade carving
Polishing: Full handmade polishing, polishing options are available.
Color: Black
Delivery Time: 10-12 Days
</t>
        </is>
      </c>
      <c r="G1020" t="inlineStr">
        <is>
          <t>In-Stock</t>
        </is>
      </c>
      <c r="H1020" t="inlineStr">
        <is>
          <t>In stock</t>
        </is>
      </c>
      <c r="I1020">
        <f>IMAGE("https://englanderline.com/wp-content/uploads/2022/02/Porcelain-black-and-gold-face-vase-statue.jpg")</f>
        <v/>
      </c>
    </row>
    <row r="1021">
      <c r="A1021" s="1" t="n">
        <v>1019</v>
      </c>
      <c r="B1021" t="inlineStr">
        <is>
          <t xml:space="preserve">
Porcelain Blue and Gold Vase</t>
        </is>
      </c>
      <c r="C1021" t="inlineStr">
        <is>
          <t>£80.00</t>
        </is>
      </c>
      <c r="D1021" t="inlineStr">
        <is>
          <t>Black Trays, Gold Handles Trays, Marble Trays, Rectangle Trays, Trays</t>
        </is>
      </c>
      <c r="E1021" t="inlineStr"/>
      <c r="F1021" t="inlineStr">
        <is>
          <t xml:space="preserve">Product Type: Porcelain Blue and Gold Vase
Product Code: EL7542
Material: Porcelain.
Carving: Full handmade carving
Polishing: Full handmade polishing, polishing options are available.
Color: Blue
Delivery Time: 10-12 Days
</t>
        </is>
      </c>
      <c r="G1021" t="inlineStr">
        <is>
          <t>In-Stock</t>
        </is>
      </c>
      <c r="H1021" t="inlineStr">
        <is>
          <t>In stock</t>
        </is>
      </c>
      <c r="I1021">
        <f>IMAGE("https://englanderline.com/wp-content/uploads/2022/02/Porcelain-Blue-And-Gold-Vase.jpg")</f>
        <v/>
      </c>
    </row>
    <row r="1022">
      <c r="A1022" s="1" t="n">
        <v>1020</v>
      </c>
      <c r="B1022" t="inlineStr">
        <is>
          <t xml:space="preserve">
Porcelain Champaign Black Matt Vase</t>
        </is>
      </c>
      <c r="C1022" t="inlineStr">
        <is>
          <t>£65.00</t>
        </is>
      </c>
      <c r="D1022" t="inlineStr">
        <is>
          <t>Black Trays, Gold Handles Trays, Marble Trays, Rectangle Trays, Trays</t>
        </is>
      </c>
      <c r="E1022" t="inlineStr"/>
      <c r="F1022" t="inlineStr">
        <is>
          <t xml:space="preserve">Product Type: Porcelain Champaign Black Matt Vase
Product Code: EL7551
Material: Porcelain.
Carving: Full handmade carving
Polishing: Full handmade polishing, polishing options are available.
Color: Black
Delivery Time: 10-12 Days
</t>
        </is>
      </c>
      <c r="G1022" t="inlineStr">
        <is>
          <t>In-Stock</t>
        </is>
      </c>
      <c r="H1022" t="inlineStr">
        <is>
          <t>In stock</t>
        </is>
      </c>
      <c r="I1022">
        <f>IMAGE("https://englanderline.com/wp-content/uploads/2022/02/Porcelain-champaign-black-matt-vase.jpg")</f>
        <v/>
      </c>
    </row>
    <row r="1023">
      <c r="A1023" s="1" t="n">
        <v>1021</v>
      </c>
      <c r="B1023" t="inlineStr">
        <is>
          <t xml:space="preserve">
Porcelain Champaign Black and Gold Vase</t>
        </is>
      </c>
      <c r="C1023" t="inlineStr">
        <is>
          <t>£80.00</t>
        </is>
      </c>
      <c r="D1023" t="inlineStr">
        <is>
          <t>Black Trays, Gold Handles Trays, Marble Trays, Rectangle Trays, Trays</t>
        </is>
      </c>
      <c r="E1023" t="inlineStr"/>
      <c r="F1023" t="inlineStr">
        <is>
          <t xml:space="preserve">Product Type: Porcelain Champaign Black and Gold Vase
Product Code: EL7552
Material: Porcelain.
Carving: Full handmade carving
Polishing: Full handmade polishing, polishing options are available.
Color: Black
Delivery Time: 10-12 Days
</t>
        </is>
      </c>
      <c r="G1023" t="inlineStr">
        <is>
          <t>In-Stock</t>
        </is>
      </c>
      <c r="H1023" t="inlineStr">
        <is>
          <t>In stock</t>
        </is>
      </c>
      <c r="I1023">
        <f>IMAGE("https://englanderline.com/wp-content/uploads/2022/02/Porcelain-Champaign-Black-and-Gold-Vase.jpg")</f>
        <v/>
      </c>
    </row>
    <row r="1024">
      <c r="A1024" s="1" t="n">
        <v>1022</v>
      </c>
      <c r="B1024" t="inlineStr">
        <is>
          <t xml:space="preserve">
Gold Cylinder Glass Vases Set of 2</t>
        </is>
      </c>
      <c r="C1024" t="inlineStr">
        <is>
          <t>£100.00 - £168.00</t>
        </is>
      </c>
      <c r="D1024" t="inlineStr">
        <is>
          <t>Black Trays, Gold Handles Trays, Marble Trays, Rectangle Trays, Trays</t>
        </is>
      </c>
      <c r="E1024" t="inlineStr"/>
      <c r="F1024" t="inlineStr">
        <is>
          <t xml:space="preserve">Product Type: Gold Cylinder Glass Vases Set of 2
Product Code: EL7538
Material: Glass.
Carving: Full handmade carving
Polishing: Full handmade polishing, polishing options are available.
Color: Gold
Delivery Time: 10-12 Days
None: Size
</t>
        </is>
      </c>
      <c r="G1024" t="inlineStr">
        <is>
          <t>In-Stock</t>
        </is>
      </c>
      <c r="H1024" t="inlineStr">
        <is>
          <t>In stock</t>
        </is>
      </c>
      <c r="I1024">
        <f>IMAGE("https://englanderline.com/wp-content/uploads/2022/01/Gold-Cylinder-Glass-Vases-Set-Of-2-Full-Set.jpg")</f>
        <v/>
      </c>
    </row>
    <row r="1025">
      <c r="A1025" s="1" t="n">
        <v>1023</v>
      </c>
      <c r="B1025" t="inlineStr">
        <is>
          <t xml:space="preserve">
Gold and Purple Vase Statue</t>
        </is>
      </c>
      <c r="C1025" t="inlineStr">
        <is>
          <t>£134.00</t>
        </is>
      </c>
      <c r="D1025" t="inlineStr">
        <is>
          <t>Black Trays, Gold Handles Trays, Marble Trays, Rectangle Trays, Trays</t>
        </is>
      </c>
      <c r="E1025" t="inlineStr"/>
      <c r="F1025" t="inlineStr">
        <is>
          <t xml:space="preserve">Product Type: Gold and Purple Vase Statue
Product Code: EL7563
Material: Porcelain.
Carving: Full handmade carving
Polishing: Full handmade polishing, polishing options are available.
Color: Gold
Delivery Time: 10-12 Days
</t>
        </is>
      </c>
      <c r="G1025" t="inlineStr">
        <is>
          <t>In-Stock</t>
        </is>
      </c>
      <c r="H1025" t="inlineStr">
        <is>
          <t>In stock</t>
        </is>
      </c>
      <c r="I1025">
        <f>IMAGE("https://englanderline.com/wp-content/uploads/2022/02/gold-and-purple-vase-statue.jpg")</f>
        <v/>
      </c>
    </row>
    <row r="1026">
      <c r="A1026" s="1" t="n">
        <v>1024</v>
      </c>
      <c r="B1026" t="inlineStr">
        <is>
          <t xml:space="preserve">
Gold and Pink Glass Vases Set</t>
        </is>
      </c>
      <c r="C1026" t="inlineStr">
        <is>
          <t>£83.00 - £287.00</t>
        </is>
      </c>
      <c r="D1026" t="inlineStr">
        <is>
          <t>Black Trays, Gold Handles Trays, Marble Trays, Rectangle Trays, Trays</t>
        </is>
      </c>
      <c r="E1026" t="inlineStr"/>
      <c r="F1026" t="inlineStr">
        <is>
          <t xml:space="preserve">Product Type: Gold and Pink Glass Vases Set
Product Code: EL7524
Material: Glass.
Carving: Full handmade carving
Polishing: Full handmade polishing, polishing options are available.
Color: Gold
Delivery Time: 10-12 Days
None: Size
</t>
        </is>
      </c>
      <c r="G1026" t="inlineStr">
        <is>
          <t>In-Stock</t>
        </is>
      </c>
      <c r="H1026" t="inlineStr">
        <is>
          <t>In stock</t>
        </is>
      </c>
      <c r="I1026">
        <f>IMAGE("https://englanderline.com/wp-content/uploads/2022/01/Gold-And-Pink-Glass-Vases-Set-Full-Set.jpg")</f>
        <v/>
      </c>
    </row>
    <row r="1027">
      <c r="A1027" s="1" t="n">
        <v>1025</v>
      </c>
      <c r="B1027" t="inlineStr">
        <is>
          <t xml:space="preserve">
Gold and Burnt Orange Vase Statue</t>
        </is>
      </c>
      <c r="C1027" t="inlineStr">
        <is>
          <t>£83.00</t>
        </is>
      </c>
      <c r="D1027" t="inlineStr">
        <is>
          <t>Black Trays, Gold Handles Trays, Marble Trays, Rectangle Trays, Trays</t>
        </is>
      </c>
      <c r="E1027" t="inlineStr"/>
      <c r="F1027" t="inlineStr">
        <is>
          <t xml:space="preserve">Product Type: Gold and Burnt Orange Vase Statue
Product Code: EL7562
Material: Porcelain.
Carving: Full handmade carving
Polishing: Full handmade polishing, polishing options are available.
Color: Gold
Delivery Time: 10-12 Days
</t>
        </is>
      </c>
      <c r="G1027" t="inlineStr">
        <is>
          <t>In-Stock</t>
        </is>
      </c>
      <c r="H1027" t="inlineStr">
        <is>
          <t>In stock</t>
        </is>
      </c>
      <c r="I1027">
        <f>IMAGE("https://englanderline.com/wp-content/uploads/2022/02/gold-and-burnt-orange-vase-statue.jpg")</f>
        <v/>
      </c>
    </row>
    <row r="1028">
      <c r="A1028" s="1" t="n">
        <v>1026</v>
      </c>
      <c r="B1028" t="inlineStr">
        <is>
          <t xml:space="preserve">
Gold and Grey Vase Statue</t>
        </is>
      </c>
      <c r="C1028" t="inlineStr">
        <is>
          <t>£134.00</t>
        </is>
      </c>
      <c r="D1028" t="inlineStr">
        <is>
          <t>Black Trays, Gold Handles Trays, Marble Trays, Rectangle Trays, Trays</t>
        </is>
      </c>
      <c r="E1028" t="inlineStr"/>
      <c r="F1028" t="inlineStr">
        <is>
          <t xml:space="preserve">Product Type: Gold and Grey Vase Statue
Product Code: EL7561
Material: Porcelain.
Carving: Full handmade carving
Polishing: Full handmade polishing, polishing options are available.
Color: Gold
Delivery Time: 10-12 Days
</t>
        </is>
      </c>
      <c r="G1028" t="inlineStr">
        <is>
          <t>In-Stock</t>
        </is>
      </c>
      <c r="H1028" t="inlineStr">
        <is>
          <t>In stock</t>
        </is>
      </c>
      <c r="I1028">
        <f>IMAGE("https://englanderline.com/wp-content/uploads/2022/02/Gold-and-Grey-Vase-Statue.jpg")</f>
        <v/>
      </c>
    </row>
    <row r="1029">
      <c r="A1029" s="1" t="n">
        <v>1027</v>
      </c>
      <c r="B1029" t="inlineStr">
        <is>
          <t xml:space="preserve">
Gold and Blue Glass Vases Set</t>
        </is>
      </c>
      <c r="C1029" t="inlineStr">
        <is>
          <t>£83.00 - £287.00</t>
        </is>
      </c>
      <c r="D1029" t="inlineStr">
        <is>
          <t>Black Trays, Gold Handles Trays, Marble Trays, Rectangle Trays, Trays</t>
        </is>
      </c>
      <c r="E1029" t="inlineStr"/>
      <c r="F1029" t="inlineStr">
        <is>
          <t xml:space="preserve">Product Type: Gold and Blue Glass Vases Set
Product Code: EL7525
Material: Glass.
Carving: Full handmade carving
Polishing: Full handmade polishing, polishing options are available.
Color: Blue
Delivery Time: 10-12 Days
None: Size
</t>
        </is>
      </c>
      <c r="G1029" t="inlineStr">
        <is>
          <t>In-Stock</t>
        </is>
      </c>
      <c r="H1029" t="inlineStr">
        <is>
          <t>In stock</t>
        </is>
      </c>
      <c r="I1029">
        <f>IMAGE("https://englanderline.com/wp-content/uploads/2022/01/Gold-And-Blue-Glass-Vases-Set-Full-Set.jpg")</f>
        <v/>
      </c>
    </row>
    <row r="1030">
      <c r="A1030" s="1" t="n">
        <v>1028</v>
      </c>
      <c r="B1030" t="inlineStr">
        <is>
          <t xml:space="preserve">
Glass Green and Gold Vases Set of 2</t>
        </is>
      </c>
      <c r="C1030" t="inlineStr">
        <is>
          <t>£168.00 - £339.00</t>
        </is>
      </c>
      <c r="D1030" t="inlineStr">
        <is>
          <t>Black Trays, Gold Handles Trays, Marble Trays, Rectangle Trays, Trays</t>
        </is>
      </c>
      <c r="E1030" t="inlineStr"/>
      <c r="F1030" t="inlineStr">
        <is>
          <t xml:space="preserve">Product Type: Glass Green and Gold Vases Set of 2
Product Code: EL7527
Material: Glass.
Carving: Full handmade carving
Polishing: Full handmade polishing, polishing options are available.
Color: Gold
Delivery Time: 10-12 Days
None: Size
</t>
        </is>
      </c>
      <c r="G1030" t="inlineStr">
        <is>
          <t>In-Stock</t>
        </is>
      </c>
      <c r="H1030" t="inlineStr">
        <is>
          <t>In stock</t>
        </is>
      </c>
      <c r="I1030">
        <f>IMAGE("https://englanderline.com/wp-content/uploads/2022/01/Glass-Green-And-Gold-Vases-Set-Of-2-Full-Set.jpg")</f>
        <v/>
      </c>
    </row>
    <row r="1031">
      <c r="A1031" s="1" t="n">
        <v>1029</v>
      </c>
      <c r="B1031" t="inlineStr">
        <is>
          <t xml:space="preserve">
Decorative Porcelain Colorful Vase</t>
        </is>
      </c>
      <c r="C1031" t="inlineStr">
        <is>
          <t>£65.00</t>
        </is>
      </c>
      <c r="D1031" t="inlineStr">
        <is>
          <t>Black Trays, Gold Handles Trays, Marble Trays, Rectangle Trays, Trays</t>
        </is>
      </c>
      <c r="E1031" t="inlineStr"/>
      <c r="F1031" t="inlineStr">
        <is>
          <t xml:space="preserve">Product Type: Decorative Porcelain Colorful Vase
Product Code: EL7548
Material: Porcelain.
Carving: Full handmade carving
Polishing: Full handmade polishing, polishing options are available.
Color: Colorful
Delivery Time: 10-12 Days
</t>
        </is>
      </c>
      <c r="G1031" t="inlineStr">
        <is>
          <t>In-Stock</t>
        </is>
      </c>
      <c r="H1031" t="inlineStr">
        <is>
          <t>In stock</t>
        </is>
      </c>
      <c r="I1031">
        <f>IMAGE("https://englanderline.com/wp-content/uploads/2022/02/Decorative-Porcelain-Colorful-Vase.jpg")</f>
        <v/>
      </c>
    </row>
    <row r="1032">
      <c r="A1032" s="1" t="n">
        <v>1030</v>
      </c>
      <c r="B1032" t="inlineStr">
        <is>
          <t xml:space="preserve">
Colorful Decorative Porcelain Vase</t>
        </is>
      </c>
      <c r="C1032" t="inlineStr">
        <is>
          <t>£65.00</t>
        </is>
      </c>
      <c r="D1032" t="inlineStr">
        <is>
          <t>Black Trays, Gold Handles Trays, Marble Trays, Rectangle Trays, Trays</t>
        </is>
      </c>
      <c r="E1032" t="inlineStr"/>
      <c r="F1032" t="inlineStr">
        <is>
          <t xml:space="preserve">Product Type: Colorful Decorative Porcelain Vase
Product Code: EL7550
Material: Porcelain.
Carving: Full handmade carving
Polishing: Full handmade polishing, polishing options are available.
Color: Colorful
Delivery Time: 10-12 Days
</t>
        </is>
      </c>
      <c r="G1032" t="inlineStr">
        <is>
          <t>In-Stock</t>
        </is>
      </c>
      <c r="H1032" t="inlineStr">
        <is>
          <t>In stock</t>
        </is>
      </c>
      <c r="I1032">
        <f>IMAGE("https://englanderline.com/wp-content/uploads/2022/02/Colorful-decorative-porcelain-vase.jpg")</f>
        <v/>
      </c>
    </row>
    <row r="1033">
      <c r="A1033" s="1" t="n">
        <v>1031</v>
      </c>
      <c r="B1033" t="inlineStr">
        <is>
          <t xml:space="preserve">
Black Decorative Vases Set of 3</t>
        </is>
      </c>
      <c r="C1033" t="inlineStr">
        <is>
          <t>£305.00</t>
        </is>
      </c>
      <c r="D1033" t="inlineStr">
        <is>
          <t>Black Trays, Gold Handles Trays, Marble Trays, Rectangle Trays, Trays</t>
        </is>
      </c>
      <c r="E1033" t="inlineStr"/>
      <c r="F1033" t="inlineStr">
        <is>
          <t xml:space="preserve">Product Type: Black Decorative Vases Set of 3
Product Code: El7539
Carving: Full handmade carving
Polishing: Full handmade polishing, polishing options are available.
Color: Black
Delivery Time: 10-12 Days
</t>
        </is>
      </c>
      <c r="G1033" t="inlineStr">
        <is>
          <t>In-Stock</t>
        </is>
      </c>
      <c r="H1033" t="inlineStr">
        <is>
          <t>In stock</t>
        </is>
      </c>
      <c r="I1033">
        <f>IMAGE("https://englanderline.com/wp-content/uploads/2022/01/Black-Decorative-Vases-Set-Of-3.jpg")</f>
        <v/>
      </c>
    </row>
    <row r="1034">
      <c r="A1034" s="1" t="n">
        <v>1032</v>
      </c>
      <c r="B1034" t="inlineStr">
        <is>
          <t xml:space="preserve">
Blue Porcelain Vases with Gold Top</t>
        </is>
      </c>
      <c r="C1034" t="inlineStr">
        <is>
          <t>£65.00 - £134.00</t>
        </is>
      </c>
      <c r="D1034" t="inlineStr">
        <is>
          <t>Black Trays, Gold Handles Trays, Marble Trays, Rectangle Trays, Trays</t>
        </is>
      </c>
      <c r="E1034" t="inlineStr"/>
      <c r="F1034" t="inlineStr">
        <is>
          <t xml:space="preserve">Product Type: Blue Porcelain Vases with Gold Top
Product Code: EL7531
Material: Porcelain.
Carving: Full handmade carving
Polishing: Full handmade polishing, polishing options are available.
Color: Blue
Delivery Time: 10-12 Days
None: Size
</t>
        </is>
      </c>
      <c r="G1034" t="inlineStr">
        <is>
          <t>In-Stock</t>
        </is>
      </c>
      <c r="H1034" t="inlineStr">
        <is>
          <t>In stock</t>
        </is>
      </c>
      <c r="I1034">
        <f>IMAGE("https://englanderline.com/wp-content/uploads/2022/01/Blue-Porcelain-Vases-With-Gold-Top-Full-Set.jpg")</f>
        <v/>
      </c>
    </row>
    <row r="1035">
      <c r="A1035" s="1" t="n">
        <v>1033</v>
      </c>
      <c r="B1035" t="inlineStr">
        <is>
          <t xml:space="preserve">
White And Black Rectangular Tray With Handles</t>
        </is>
      </c>
      <c r="C1035" t="inlineStr">
        <is>
          <t>£136.00</t>
        </is>
      </c>
      <c r="D1035" t="inlineStr">
        <is>
          <t>Gold Handles Trays, Luxury Trays, Rectangle Trays, Trays</t>
        </is>
      </c>
      <c r="E1035" t="inlineStr">
        <is>
          <t>Our white and black rectangular tray with handles is perfect for a variety of uses, from displaying food at your restaurant, cafe, or cafeteria to adding a sophisticated touch to buffets and catered events.</t>
        </is>
      </c>
      <c r="F1035" t="inlineStr">
        <is>
          <t xml:space="preserve">Choose Size: 43cm * 30cm
Product Type: Colorful Tray With Gold Handles
Product Code: El7485
Material: Natural Marble Stone.
Carving: Full handmade carving
Polishing: Full handmade polishing, polishing options are available.
Handle Color: Shinny Gold
Delivery Time: 10-12 Days
</t>
        </is>
      </c>
      <c r="G1035" t="inlineStr">
        <is>
          <t>In-Stock</t>
        </is>
      </c>
      <c r="H1035" t="inlineStr">
        <is>
          <t>In stock</t>
        </is>
      </c>
      <c r="I1035">
        <f>IMAGE("https://englanderline.com/wp-content/uploads/2022/01/White-And-Black-Rectangular-Tray-With-Handles.jpg")</f>
        <v/>
      </c>
    </row>
    <row r="1036">
      <c r="A1036" s="1" t="n">
        <v>1034</v>
      </c>
      <c r="B1036" t="inlineStr">
        <is>
          <t xml:space="preserve">
Decorative Blue Porcelain Vase</t>
        </is>
      </c>
      <c r="C1036" t="inlineStr">
        <is>
          <t>£80.00</t>
        </is>
      </c>
      <c r="D1036" t="inlineStr">
        <is>
          <t>Black Trays, Gold Handles Trays, Marble Trays, Rectangle Trays, Trays</t>
        </is>
      </c>
      <c r="E1036" t="inlineStr"/>
      <c r="F1036" t="inlineStr">
        <is>
          <t xml:space="preserve">Product Type: Decorative Blue Porcelain Vase
Product Code: EL7558
Material: Porcelain.
Carving: Full handmade carving
Polishing: Full handmade polishing, polishing options are available.
Color: Blue
Delivery Time: 10-12 Days
</t>
        </is>
      </c>
      <c r="G1036" t="inlineStr">
        <is>
          <t>In-Stock</t>
        </is>
      </c>
      <c r="H1036" t="inlineStr">
        <is>
          <t>In stock</t>
        </is>
      </c>
      <c r="I1036">
        <f>IMAGE("https://englanderline.com/wp-content/uploads/2022/02/Decorative-Blue-Porcelain-Vase.jpg")</f>
        <v/>
      </c>
    </row>
    <row r="1037">
      <c r="A1037" s="1" t="n">
        <v>1035</v>
      </c>
      <c r="B1037" t="inlineStr">
        <is>
          <t xml:space="preserve">
Silver Display Tray with Black Marble Top</t>
        </is>
      </c>
      <c r="C1037" t="inlineStr">
        <is>
          <t>£280.00</t>
        </is>
      </c>
      <c r="D1037" t="inlineStr">
        <is>
          <t>Black Trays, Gold Handles Trays, Marble Trays, Rectangle Trays, Trays</t>
        </is>
      </c>
      <c r="E1037" t="inlineStr"/>
      <c r="F1037" t="inlineStr">
        <is>
          <t xml:space="preserve">Product Type: Silver Display Tray with Black Marble Top
Product Code: EL7624
Material: Natural Marble and Stainless Steel
Carving: Full handmade carving
Polishing: Full handmade polishing, polishing options are available.
Color: Black
Delivery Time: 10-12 Days
</t>
        </is>
      </c>
      <c r="G1037" t="inlineStr">
        <is>
          <t>In-Stock</t>
        </is>
      </c>
      <c r="H1037" t="inlineStr">
        <is>
          <t>In stock</t>
        </is>
      </c>
      <c r="I1037">
        <f>IMAGE("https://englanderline.com/wp-content/uploads/2022/02/Luxurious-Silver-Black-Tray-1-600x800.jpg")</f>
        <v/>
      </c>
    </row>
    <row r="1038">
      <c r="A1038" s="1" t="n">
        <v>1036</v>
      </c>
      <c r="B1038" t="inlineStr">
        <is>
          <t xml:space="preserve">
White Marble Tray with Stainless Steel Frame</t>
        </is>
      </c>
      <c r="C1038" t="inlineStr">
        <is>
          <t>£240.00 - £280.00</t>
        </is>
      </c>
      <c r="D1038" t="inlineStr">
        <is>
          <t>Black Trays, Gold Handles Trays, Marble Trays, Rectangle Trays, Trays</t>
        </is>
      </c>
      <c r="E1038" t="inlineStr"/>
      <c r="F1038" t="inlineStr">
        <is>
          <t xml:space="preserve">Product Type: White Marble Tray with Stainless Steel Frame
Product Code: EL7620
Material: Natural Marble and Stainless Steel
Carving: Full handmade carving
Polishing: Full handmade polishing, polishing options are available.
Delivery Time: 10-12 Days
None: Color
</t>
        </is>
      </c>
      <c r="G1038" t="inlineStr">
        <is>
          <t>In-Stock</t>
        </is>
      </c>
      <c r="H1038" t="inlineStr">
        <is>
          <t>In stock</t>
        </is>
      </c>
      <c r="I1038">
        <f>IMAGE("https://englanderline.com/wp-content/uploads/2022/02/Luxurious-Gold-White-Tray-600x750.jpg")</f>
        <v/>
      </c>
    </row>
    <row r="1039">
      <c r="A1039" s="1" t="n">
        <v>1037</v>
      </c>
      <c r="B1039" t="inlineStr">
        <is>
          <t xml:space="preserve">
Blue and Gold Vases</t>
        </is>
      </c>
      <c r="C1039" t="inlineStr">
        <is>
          <t>£168.00 - £339.00</t>
        </is>
      </c>
      <c r="D1039" t="inlineStr">
        <is>
          <t>Black Trays, Gold Handles Trays, Marble Trays, Rectangle Trays, Trays</t>
        </is>
      </c>
      <c r="E1039" t="inlineStr"/>
      <c r="F1039" t="inlineStr">
        <is>
          <t xml:space="preserve">Product Type: Blue and Gold Vases
Product Code: EL7526
Material: Glass.
Carving: Full handmade carving
Polishing: Full handmade polishing, polishing options are available.
Color: Blue
Delivery Time: 10-12 Days
None: Size
</t>
        </is>
      </c>
      <c r="G1039" t="inlineStr">
        <is>
          <t>In-Stock</t>
        </is>
      </c>
      <c r="H1039" t="inlineStr">
        <is>
          <t>In stock</t>
        </is>
      </c>
      <c r="I1039">
        <f>IMAGE("https://englanderline.com/wp-content/uploads/2022/01/Glass-Blue-And-Gold-Vases-Set-Of-2-Full-Set.jpg")</f>
        <v/>
      </c>
    </row>
    <row r="1040">
      <c r="A1040" s="1" t="n">
        <v>1038</v>
      </c>
      <c r="B1040" t="inlineStr">
        <is>
          <t xml:space="preserve">
Rectangular Grey Beige Marble Tray</t>
        </is>
      </c>
      <c r="C1040" t="inlineStr">
        <is>
          <t>£120.00 - £200.00</t>
        </is>
      </c>
      <c r="D1040" t="inlineStr">
        <is>
          <t>Beige Trays, Gold Handles Trays, Grey Trays, Marble Trays, Rectangle Trays, Silver Handle Trays, Trays</t>
        </is>
      </c>
      <c r="E1040" t="inlineStr">
        <is>
          <t>Crafted from natural marble, this rectangular tray is a chic and functional accent for your spot at the bar. The neutral grey and beige shade and smooth surface lend sophistication to any bar setting, while its different sizes accommodate serving different portions.</t>
        </is>
      </c>
      <c r="F1040" t="inlineStr">
        <is>
          <t xml:space="preserve">Dimensions: N/A
Product Type: Rectangular Grey Beige Marble Tray
Product Code: El7480
Material: Natural Marble Stone.
Carving: Full handmade carving
Polishing: Full handmade polishing, polishing options are available.
Handle Color: Cafe Gold, Silver Rings
Color: Beige
Delivery Time: 10-12 Days
None: Size
None: Handle Color
</t>
        </is>
      </c>
      <c r="G1040" t="inlineStr">
        <is>
          <t>In-Stock</t>
        </is>
      </c>
      <c r="H1040" t="inlineStr">
        <is>
          <t>In stock</t>
        </is>
      </c>
      <c r="I1040">
        <f>IMAGE("https://englanderline.com/wp-content/uploads/2022/01/Rectangular-Grey-Beige-Marble-Tray-Cafe-Gold-Full-Set.jpg")</f>
        <v/>
      </c>
    </row>
    <row r="1041">
      <c r="A1041" s="1" t="n">
        <v>1039</v>
      </c>
      <c r="B1041" t="inlineStr">
        <is>
          <t xml:space="preserve">
Stuva Upholstered Turquoise Velvet Bench with Gold Legs</t>
        </is>
      </c>
      <c r="C1041" t="inlineStr">
        <is>
          <t>£2,135.00</t>
        </is>
      </c>
      <c r="D1041" t="inlineStr"/>
      <c r="E1041" t="inlineStr">
        <is>
          <t>Add a touch of glamour to your interior space with a smooth and elegant bench. Stuva bench is fully upholstered with a turquoise velvety touch. It is supported with sophisticated gold cabriole legs. Own this piece for everlasting graceful and valuable look.</t>
        </is>
      </c>
      <c r="F1041" t="inlineStr">
        <is>
          <t xml:space="preserve">Product Type: Stuva Bench
Product Code: EL7158
Material: Natural Solid Wood Kiln Dried, Fabric.
Carving: Full handmade carving
Polishing: Full handmade polishing, polishing options are available.
Upholstery: Full handmade upholstered in calico, Fabric Options are available (in customize product section).
Color: Gold
Delivery Time: 12-14 Weeks
</t>
        </is>
      </c>
      <c r="G1041" t="inlineStr">
        <is>
          <t>In-Stock</t>
        </is>
      </c>
      <c r="H1041" t="inlineStr">
        <is>
          <t>MADE TO ORDER</t>
        </is>
      </c>
      <c r="I1041">
        <f>IMAGE("https://englanderline.com/wp-content/uploads/2020/07/Stuva-Upholstered-Turquoise-Velvet-Bench-with-Gold-Legs-A-600x600.jpg")</f>
        <v/>
      </c>
    </row>
    <row r="1042">
      <c r="A1042" s="1" t="n">
        <v>1040</v>
      </c>
      <c r="B1042" t="inlineStr">
        <is>
          <t xml:space="preserve">
Rectangle Black Marble Tray</t>
        </is>
      </c>
      <c r="C1042" t="inlineStr">
        <is>
          <t>£120.00 - £200.00</t>
        </is>
      </c>
      <c r="D1042" t="inlineStr">
        <is>
          <t>Black Trays, Gold Handles Trays, Marble Trays, Rectangle Trays, Silver Handle Trays, Silver Handles Trays, Trays</t>
        </is>
      </c>
      <c r="E1042" t="inlineStr">
        <is>
          <t>Bold and beautiful, the black marble tray is a centerpiece of any table. Display your favorite cheese and wine on this eye-catching piece, or set it out as a stylish serving tray for special occasions.</t>
        </is>
      </c>
      <c r="F1042" t="inlineStr">
        <is>
          <t xml:space="preserve">Dimensions: N/A
Product Type: Rectangle Black Marble Tray
Product Code: El7479
Material: Natural Marble Stone.
Carving: Full handmade carving
Polishing: Full handmade polishing, polishing options are available.
Handle Color: Cafe Gold, Silver, Silver Rings
Color: Black
Delivery Time: 10-12 Days
None: Size
None: Handle Color
</t>
        </is>
      </c>
      <c r="G1042" t="inlineStr">
        <is>
          <t>In-Stock</t>
        </is>
      </c>
      <c r="H1042" t="inlineStr">
        <is>
          <t>In stock</t>
        </is>
      </c>
      <c r="I1042">
        <f>IMAGE("https://englanderline.com/wp-content/uploads/2022/01/Rectangle-Black-Marble-Tray-Cafe-Gold-Full-Set.jpg")</f>
        <v/>
      </c>
    </row>
    <row r="1043">
      <c r="A1043" s="1" t="n">
        <v>1041</v>
      </c>
      <c r="B1043" t="inlineStr">
        <is>
          <t xml:space="preserve">
Marble White Tray with Handles</t>
        </is>
      </c>
      <c r="C1043" t="inlineStr">
        <is>
          <t>£120.00 - £200.00</t>
        </is>
      </c>
      <c r="D1043" t="inlineStr">
        <is>
          <t>Gold Handles Trays, Grey Trays, Marble Trays, Rectangle Trays, Silver Handle Trays, Trays, White Trays</t>
        </is>
      </c>
      <c r="E1043" t="inlineStr">
        <is>
          <t>The marble white tray with handles features a white marble finish with accent gold, silver &amp; black handles. This tray is perfect for serving drinks or desserts to guests or for use as decorative home decor. It has comtemporary design, and is great for commercial or residential use.</t>
        </is>
      </c>
      <c r="F1043" t="inlineStr">
        <is>
          <t xml:space="preserve">Dimensions: N/A
Product Type: Marble White Tray With Handles
Product Code: El7486
Material: Natural Marble Stone.
Carving: Full handmade carving
Polishing: Full handmade polishing, polishing options are available.
Handle Color: Black, Shinny Gold, Silver
Color: White
Delivery Time: 10-12 Days
None: Size
None: Handle Color
</t>
        </is>
      </c>
      <c r="G1043" t="inlineStr">
        <is>
          <t>In-Stock</t>
        </is>
      </c>
      <c r="H1043" t="inlineStr">
        <is>
          <t>In stock</t>
        </is>
      </c>
      <c r="I1043">
        <f>IMAGE("https://englanderline.com/wp-content/uploads/2022/01/Marble-White-Tray-With-Handles-Cafe-Gold-Full-Set.jpg")</f>
        <v/>
      </c>
    </row>
    <row r="1044">
      <c r="A1044" s="1" t="n">
        <v>1042</v>
      </c>
      <c r="B1044" t="inlineStr">
        <is>
          <t xml:space="preserve">
Marble White Serving Tray</t>
        </is>
      </c>
      <c r="C1044" t="inlineStr">
        <is>
          <t>£195.00</t>
        </is>
      </c>
      <c r="D1044" t="inlineStr">
        <is>
          <t>Black Trays, Gold Handles Trays, Marble Trays, Rectangle Trays, Trays</t>
        </is>
      </c>
      <c r="E1044" t="inlineStr"/>
      <c r="F1044" t="inlineStr">
        <is>
          <t xml:space="preserve">Size: 43 x 25cm
Product Type: Marble White Serving Tray
Product Code: EL7628
Material: Natural Marble and Stainless Steel
Carving: Full handmade carving
Polishing: Full handmade polishing, polishing options are available.
Delivery Time: 10-12 Days
None: Color
</t>
        </is>
      </c>
      <c r="G1044" t="inlineStr">
        <is>
          <t>In-Stock</t>
        </is>
      </c>
      <c r="H1044" t="inlineStr">
        <is>
          <t>In stock</t>
        </is>
      </c>
      <c r="I1044">
        <f>IMAGE("https://englanderline.com/wp-content/uploads/2022/02/Fancy-white-Tray-600x800.jpg")</f>
        <v/>
      </c>
    </row>
    <row r="1045">
      <c r="A1045" s="1" t="n">
        <v>1043</v>
      </c>
      <c r="B1045" t="inlineStr">
        <is>
          <t xml:space="preserve">
Marble Grey White Coffee Table Tray</t>
        </is>
      </c>
      <c r="C1045" t="inlineStr">
        <is>
          <t>£195.00</t>
        </is>
      </c>
      <c r="D1045" t="inlineStr">
        <is>
          <t>Black Trays, Gold Handles Trays, Marble Trays, Rectangle Trays, Trays</t>
        </is>
      </c>
      <c r="E1045" t="inlineStr"/>
      <c r="F1045" t="inlineStr">
        <is>
          <t xml:space="preserve">Size: 43 x 25cm
Product Type: Marble Grey White Coffee Table Tray
Product Code: EL7631
Material: Natural Marble and Stainless Steel
Carving: Full handmade carving
Polishing: Full handmade polishing, polishing options are available.
Delivery Time: 10-12 Days
None: Color
</t>
        </is>
      </c>
      <c r="G1045" t="inlineStr">
        <is>
          <t>In-Stock</t>
        </is>
      </c>
      <c r="H1045" t="inlineStr">
        <is>
          <t>In stock</t>
        </is>
      </c>
      <c r="I1045">
        <f>IMAGE("https://englanderline.com/wp-content/uploads/2022/02/Fancy-Grayish-Tray-600x800.jpg")</f>
        <v/>
      </c>
    </row>
    <row r="1046">
      <c r="A1046" s="1" t="n">
        <v>1044</v>
      </c>
      <c r="B1046" t="inlineStr">
        <is>
          <t xml:space="preserve">
Stainless Rectangle Drinks Tray With Marble Top</t>
        </is>
      </c>
      <c r="C1046" t="inlineStr">
        <is>
          <t>£288.00</t>
        </is>
      </c>
      <c r="D1046" t="inlineStr">
        <is>
          <t>Black Trays, Food Display Essentials, Marble Trays, Round Trays, Stainless Trays, Trays, White Trays</t>
        </is>
      </c>
      <c r="E1046" t="inlineStr">
        <is>
          <t>Adding a touch of luxury to any occasion, this rectangle drinks tray has a sophisticated look that will complement any decor. Whether you use it to serve drinks at your next party or simply place it on a table at home for displaying your favorite items, it is sure to impress everyone you come across.</t>
        </is>
      </c>
      <c r="F1046" t="inlineStr">
        <is>
          <t xml:space="preserve">Dimensions: N/A
Choose Size: Length 40cm * Width 28cm
Product Type: Stainless Rectangle Drinks Tray With Marble Top
Product Code: El7508
Material: Natural Marble Stone.
Carving: Full handmade carving
Polishing: Full handmade polishing, polishing options are available.
Color: Black
Top Material: Marble
Top Color: Black, White
Delivery Time: 10-12 Days
None: Color
None: Top Color
</t>
        </is>
      </c>
      <c r="G1046" t="inlineStr">
        <is>
          <t>In-Stock</t>
        </is>
      </c>
      <c r="H1046" t="inlineStr">
        <is>
          <t>In stock</t>
        </is>
      </c>
      <c r="I1046">
        <f>IMAGE("https://englanderline.com/wp-content/uploads/2022/01/Stainless-Rectangle-Drinks-Tray-With-Marble-Top-Black-Top-Black-Tray.jpg")</f>
        <v/>
      </c>
    </row>
    <row r="1047">
      <c r="A1047" s="1" t="n">
        <v>1045</v>
      </c>
      <c r="B1047" t="inlineStr">
        <is>
          <t xml:space="preserve">
Stainless Gold Round Tray With Marble Top</t>
        </is>
      </c>
      <c r="C1047" t="inlineStr">
        <is>
          <t>£252.00</t>
        </is>
      </c>
      <c r="D1047" t="inlineStr">
        <is>
          <t>Black Trays, Food Display Essentials, Gold Base Trays, Marble Trays, Round Trays, Stainless Trays, Trays, White Trays</t>
        </is>
      </c>
      <c r="E1047" t="inlineStr">
        <is>
          <t>This elegant gold round tray is an excellent accessory to serve your guests and clients. Crafted from steel, the tray features a sturdy marble top that enables you to keep snacks, food, and drinks at hand. The round tray’s stainless steel finish offers sleek elegance and durability for a lifetime of use and a wonderful visual appeal for your tabletop décor.</t>
        </is>
      </c>
      <c r="F1047" t="inlineStr">
        <is>
          <t xml:space="preserve">Dimensions: N/A
Choose Size: Diameter: 35cm
Size: Large
Product Type: Stainless Gold Round Tray With Marble Top
Product Code: El7486
Material: Natural Marble Stone.
Carving: Full handmade carving
Polishing: Full handmade polishing, polishing options are available.
Color: Gold
Top Material: Marble
Top Color: Black, White
Delivery Time: 8-10 Weeks
None: Top Color
</t>
        </is>
      </c>
      <c r="G1047" t="inlineStr">
        <is>
          <t>In-Stock</t>
        </is>
      </c>
      <c r="H1047" t="inlineStr">
        <is>
          <t>In stock</t>
        </is>
      </c>
      <c r="I1047">
        <f>IMAGE("https://englanderline.com/wp-content/uploads/2022/01/Stainless-Gold-Round-Tray-With-Marble-Top-Black.jpg")</f>
        <v/>
      </c>
    </row>
    <row r="1048">
      <c r="A1048" s="1" t="n">
        <v>1046</v>
      </c>
      <c r="B1048" t="inlineStr">
        <is>
          <t xml:space="preserve">
Stainless Steel Round tray With Marble Top</t>
        </is>
      </c>
      <c r="C1048" t="inlineStr">
        <is>
          <t>£424.00</t>
        </is>
      </c>
      <c r="D1048" t="inlineStr">
        <is>
          <t>Black Trays, Food Display Essentials, Marble Trays, Round Trays, Stainless Trays, Trays, White Trays</t>
        </is>
      </c>
      <c r="E1048" t="inlineStr">
        <is>
          <t>This marble top stainless steel round tray will truly be the talk of any event. Made from a very durable type of stainless steel, this marble top round tray is eco-friendly as well as gorgeous. The design features an attractive, highly polished finish that gives it an elegant look. It is scratch-resistant and easy to maintain, which makes it perfect for high-traffic areas in the home, office, or other public venues.</t>
        </is>
      </c>
      <c r="F1048" t="inlineStr">
        <is>
          <t xml:space="preserve">Choose Size: Diameter: 30cm
Product Type: Stainless Steel Round tray With Marble Top
Product Code: El7503
Material: Natural Marble Stone.
Carving: Full handmade carving
Polishing: Full handmade polishing, polishing options are available.
Color: Black
Top Material: Marble
Top Color: Black, White
Delivery Time: 10-12 Days
None: Color
None: Top Color
</t>
        </is>
      </c>
      <c r="G1048" t="inlineStr">
        <is>
          <t>In-Stock</t>
        </is>
      </c>
      <c r="H1048" t="inlineStr">
        <is>
          <t>In stock</t>
        </is>
      </c>
      <c r="I1048">
        <f>IMAGE("https://englanderline.com/wp-content/uploads/2022/01/Stainless-Steel-Round-tray-With-Marble-Top-White-Marble-Top-Gold-Tray.jpg")</f>
        <v/>
      </c>
    </row>
    <row r="1049">
      <c r="A1049" s="1" t="n">
        <v>1047</v>
      </c>
      <c r="B1049" t="inlineStr">
        <is>
          <t xml:space="preserve">
Marble Grey Tray for Coffee Table</t>
        </is>
      </c>
      <c r="C1049" t="inlineStr">
        <is>
          <t>£240.00 - £280.00</t>
        </is>
      </c>
      <c r="D1049" t="inlineStr">
        <is>
          <t>Black Trays, Gold Handles Trays, Marble Trays, Rectangle Trays, Trays</t>
        </is>
      </c>
      <c r="E1049" t="inlineStr"/>
      <c r="F1049" t="inlineStr">
        <is>
          <t xml:space="preserve">Product Type: Marble Grey Tray for Coffee Table
Product Code: EL7623
Material: Natural Marble and Stainless Steel
Carving: Full handmade carving
Polishing: Full handmade polishing, polishing options are available.
Delivery Time: 10-12 Days
None: Color
</t>
        </is>
      </c>
      <c r="G1049" t="inlineStr">
        <is>
          <t>In-Stock</t>
        </is>
      </c>
      <c r="H1049" t="inlineStr">
        <is>
          <t>In stock</t>
        </is>
      </c>
      <c r="I1049">
        <f>IMAGE("https://englanderline.com/wp-content/uploads/2022/02/Luxurious-Gold-Grayish-Tray-600x750.jpg")</f>
        <v/>
      </c>
    </row>
    <row r="1050">
      <c r="A1050" s="1" t="n">
        <v>1048</v>
      </c>
      <c r="B1050" t="inlineStr">
        <is>
          <t xml:space="preserve">
Marble Grey Serving Tray</t>
        </is>
      </c>
      <c r="C1050" t="inlineStr">
        <is>
          <t>£240.00 - £280.00</t>
        </is>
      </c>
      <c r="D1050" t="inlineStr">
        <is>
          <t>Black Trays, Gold Handles Trays, Marble Trays, Rectangle Trays, Trays</t>
        </is>
      </c>
      <c r="E1050" t="inlineStr"/>
      <c r="F1050" t="inlineStr">
        <is>
          <t xml:space="preserve">Product Type: Marble Grey Serving Tray
Product Code: EL7622
Material: Natural Marble and Stainless Steel
Carving: Full handmade carving
Polishing: Full handmade polishing, polishing options are available.
Delivery Time: 10-12 Days
None: Color
</t>
        </is>
      </c>
      <c r="G1050" t="inlineStr">
        <is>
          <t>In-Stock</t>
        </is>
      </c>
      <c r="H1050" t="inlineStr">
        <is>
          <t>In stock</t>
        </is>
      </c>
      <c r="I1050">
        <f>IMAGE("https://englanderline.com/wp-content/uploads/2022/02/Luxurious-Gold-Grey-Tray-600x750.jpg")</f>
        <v/>
      </c>
    </row>
    <row r="1051">
      <c r="A1051" s="1" t="n">
        <v>1049</v>
      </c>
      <c r="B1051" t="inlineStr">
        <is>
          <t xml:space="preserve">
Stainless Gold Circle Tray</t>
        </is>
      </c>
      <c r="C1051" t="inlineStr">
        <is>
          <t>£308.00</t>
        </is>
      </c>
      <c r="D1051" t="inlineStr">
        <is>
          <t>Black Base Trays, Black Trays, Food Display Essentials, Marble Trays, Round Trays, Stainless Trays, Trays, White Trays</t>
        </is>
      </c>
      <c r="E1051" t="inlineStr">
        <is>
          <t>Are you looking for innovative new tableware to use at your next party? Our stainless gold circle tray is sure to impress. The contemporary design features brilliant finishes paired with a unique shape that is both beautiful and functional. It will enhance the look of any decor, making it the perfect addition to your home or office.</t>
        </is>
      </c>
      <c r="F1051" t="inlineStr">
        <is>
          <t xml:space="preserve">Dimensions: N/A
Choose Size: Diameter: 32cm
Size: Large
Product Type: Stainless Gold Circle Tray
Product Code: El7490
Material: Natural Marble Stone.
Carving: Full handmade carving
Polishing: Full handmade polishing, polishing options are available.
Color: Gold
Top Material: Marble
Top Color: Black, White
Delivery Time: 10-12 Days
None: Top Color
</t>
        </is>
      </c>
      <c r="G1051" t="inlineStr">
        <is>
          <t>In-Stock</t>
        </is>
      </c>
      <c r="H1051" t="inlineStr">
        <is>
          <t>In stock</t>
        </is>
      </c>
      <c r="I1051">
        <f>IMAGE("https://englanderline.com/wp-content/uploads/2022/01/Stainless-Gold-Circle-Tray-Black-Top.jpg")</f>
        <v/>
      </c>
    </row>
    <row r="1052">
      <c r="A1052" s="1" t="n">
        <v>1050</v>
      </c>
      <c r="B1052" t="inlineStr">
        <is>
          <t xml:space="preserve">
Marble Grey Display Tray</t>
        </is>
      </c>
      <c r="C1052" t="inlineStr">
        <is>
          <t>£195.00</t>
        </is>
      </c>
      <c r="D1052" t="inlineStr">
        <is>
          <t>Black Trays, Gold Handles Trays, Marble Trays, Rectangle Trays, Trays</t>
        </is>
      </c>
      <c r="E1052" t="inlineStr"/>
      <c r="F1052" t="inlineStr">
        <is>
          <t xml:space="preserve">Size: 43 x 25cm
Product Type: Marble Grey Display Tray
Product Code: EL7630
Material: Natural Marble and Stainless Steel
Carving: Full handmade carving
Polishing: Full handmade polishing, polishing options are available.
Delivery Time: 10-12 Days
None: Color
</t>
        </is>
      </c>
      <c r="G1052" t="inlineStr">
        <is>
          <t>In-Stock</t>
        </is>
      </c>
      <c r="H1052" t="inlineStr">
        <is>
          <t>In stock</t>
        </is>
      </c>
      <c r="I1052">
        <f>IMAGE("https://englanderline.com/wp-content/uploads/2022/02/Fancy-Creamy-Tray-600x800.jpg")</f>
        <v/>
      </c>
    </row>
    <row r="1053">
      <c r="A1053" s="1" t="n">
        <v>1051</v>
      </c>
      <c r="B1053" t="inlineStr">
        <is>
          <t xml:space="preserve">
Stainless Circle Serving Tray Set Of 2</t>
        </is>
      </c>
      <c r="C1053" t="inlineStr">
        <is>
          <t>£292.00 - £308.00</t>
        </is>
      </c>
      <c r="D1053" t="inlineStr">
        <is>
          <t>Black Base Trays, Black Trays, Food Display Essentials, Marble Trays, Round Trays, Stainless Trays, Trays, White Trays</t>
        </is>
      </c>
      <c r="E1053" t="inlineStr">
        <is>
          <t>Our stainless steel circle serving tray has a circular design with an elegant, flowing appearance. This set of two trays is perfect for serving drinks on the patio or appetizers at cocktail hour. Use them to add a festive touch to your next party, or keep one on hand as a handy serving tray and trivet in your kitchen.</t>
        </is>
      </c>
      <c r="F1053" t="inlineStr">
        <is>
          <t xml:space="preserve">Choose Size: Diameter: 32cm
Size: Large
Product Type: Stainless Circle Serving Tray Set Of 2
Product Code: El7489
Material: Natural Marble Stone.
Carving: Full handmade carving
Polishing: Full handmade polishing, polishing options are available.
Color: Black
Top Material: Glass, Marble
Top Color: Black, Glass, White
Delivery Time: 10-12 Days
None: Top Material
None: Top Color
</t>
        </is>
      </c>
      <c r="G1053" t="inlineStr">
        <is>
          <t>In-Stock</t>
        </is>
      </c>
      <c r="H1053" t="inlineStr">
        <is>
          <t>In stock</t>
        </is>
      </c>
      <c r="I1053">
        <f>IMAGE("https://englanderline.com/wp-content/uploads/2022/01/Stainless-Circle-Serving-Tray-Set-Of-2-Glass-Top-1.jpg")</f>
        <v/>
      </c>
    </row>
    <row r="1054">
      <c r="A1054" s="1" t="n">
        <v>1052</v>
      </c>
      <c r="B1054" t="inlineStr">
        <is>
          <t xml:space="preserve">
Stainless Circle Gold Serving Tray Set Of 2</t>
        </is>
      </c>
      <c r="C1054" t="inlineStr">
        <is>
          <t>£292.00 - £308.00</t>
        </is>
      </c>
      <c r="D1054" t="inlineStr">
        <is>
          <t>Black Trays, Food Display Essentials, Glass Trays, Marble Trays, Round Trays, Stainless Trays, White Trays</t>
        </is>
      </c>
      <c r="E1054" t="inlineStr">
        <is>
          <t>Our stainless steel circle gold serving tray has a circular design with an elegant, flowing appearance. This set of two trays is perfect for serving drinks on the patio or appetizers at cocktail hour. Use them to add a festive touch to your next party, or keep one on hand as a handy serving tray and trivet in your kitchen.</t>
        </is>
      </c>
      <c r="F1054" t="inlineStr">
        <is>
          <t xml:space="preserve">Choose Size: Diameter: 32cm
Size: Large
Product Type: Stainless Circle Gold Serving Tray Set Of 2
Product Code: El7488
Material: Natural Marble Stone.
Carving: Full handmade carving
Polishing: Full handmade polishing, polishing options are available.
Color: Gold
Top Material: Glass, Marble
Top Color: Black, Glass, White
Delivery Time: 10-12 Days
None: Top Material
None: Top Color
</t>
        </is>
      </c>
      <c r="G1054" t="inlineStr">
        <is>
          <t>In-Stock</t>
        </is>
      </c>
      <c r="H1054" t="inlineStr">
        <is>
          <t>In stock</t>
        </is>
      </c>
      <c r="I1054">
        <f>IMAGE("https://englanderline.com/wp-content/uploads/2022/01/Stainless-Circle-Serving-Tray-Set-Of-2-White-Marble-Top.jpg")</f>
        <v/>
      </c>
    </row>
    <row r="1055">
      <c r="A1055" s="1" t="n">
        <v>1053</v>
      </c>
      <c r="B1055" t="inlineStr">
        <is>
          <t xml:space="preserve">
Marble Grey Decorative Tray</t>
        </is>
      </c>
      <c r="C1055" t="inlineStr">
        <is>
          <t>£195.00</t>
        </is>
      </c>
      <c r="D1055" t="inlineStr">
        <is>
          <t>Black Trays, Gold Handles Trays, Marble Trays, Rectangle Trays, Trays</t>
        </is>
      </c>
      <c r="E1055" t="inlineStr"/>
      <c r="F1055" t="inlineStr">
        <is>
          <t xml:space="preserve">Size: 43 x 25cm
Product Type: Marble Grey Decorative Tray
Product Code: EL7627
Material: Natural Marble and Stainless Steel
Carving: Full handmade carving
Polishing: Full handmade polishing, polishing options are available.
Delivery Time: 10-12 Days
None: Color
</t>
        </is>
      </c>
      <c r="G1055" t="inlineStr">
        <is>
          <t>In-Stock</t>
        </is>
      </c>
      <c r="H1055" t="inlineStr">
        <is>
          <t>In stock</t>
        </is>
      </c>
      <c r="I1055">
        <f>IMAGE("https://englanderline.com/wp-content/uploads/2022/02/Fancy-Gray-Tray-600x800.jpg")</f>
        <v/>
      </c>
    </row>
    <row r="1056">
      <c r="A1056" s="1" t="n">
        <v>1054</v>
      </c>
      <c r="B1056" t="inlineStr">
        <is>
          <t xml:space="preserve">
White Marble Bookends</t>
        </is>
      </c>
      <c r="C1056" t="inlineStr">
        <is>
          <t>£103.00</t>
        </is>
      </c>
      <c r="D1056" t="inlineStr">
        <is>
          <t>Luxury Bookends, Marble Bookends, White Bookends</t>
        </is>
      </c>
      <c r="E1056" t="inlineStr">
        <is>
          <t>With a clean, minimalist design and a sophisticated look, these white marble bookends are at home in the office or the study. They can be used to display books or objects, with their weight providing stability on desktop ledges. Each is made from white marble, then cut and carefully polished to create smooth surfaces that complement any decor, no matter how traditional or contemporary it is</t>
        </is>
      </c>
      <c r="F1056" t="inlineStr">
        <is>
          <t xml:space="preserve">Product Type: White Marble Bookends
Product Code: El7518
Material: Natural Marble Stone.
Carving: Full handmade carving
Polishing: Full handmade polishing, polishing options are available.
Color: White
Delivery Time: 10-12 Days
</t>
        </is>
      </c>
      <c r="G1056" t="inlineStr">
        <is>
          <t>In-Stock</t>
        </is>
      </c>
      <c r="H1056" t="inlineStr">
        <is>
          <t>In stock</t>
        </is>
      </c>
      <c r="I1056">
        <f>IMAGE("https://englanderline.com/wp-content/uploads/2022/01/White-Marble-Bookends-1.jpg")</f>
        <v/>
      </c>
    </row>
    <row r="1057">
      <c r="A1057" s="1" t="n">
        <v>1055</v>
      </c>
      <c r="B1057" t="inlineStr">
        <is>
          <t xml:space="preserve">
Marble Grey Coffee Table Tray</t>
        </is>
      </c>
      <c r="C1057" t="inlineStr">
        <is>
          <t>£195.00</t>
        </is>
      </c>
      <c r="D1057" t="inlineStr">
        <is>
          <t>Black Trays, Gold Handles Trays, Marble Trays, Rectangle Trays, Trays</t>
        </is>
      </c>
      <c r="E1057" t="inlineStr"/>
      <c r="F1057" t="inlineStr">
        <is>
          <t xml:space="preserve">Size: 43 x 25cm
Product Type: Marble Grey Coffee Table Tray
Product Code: EL7629
Material: Natural Marble and Stainless Steel
Carving: Full handmade carving
Polishing: Full handmade polishing, polishing options are available.
Delivery Time: 10-12 Days
None: Color
</t>
        </is>
      </c>
      <c r="G1057" t="inlineStr">
        <is>
          <t>In-Stock</t>
        </is>
      </c>
      <c r="H1057" t="inlineStr">
        <is>
          <t>In stock</t>
        </is>
      </c>
      <c r="I1057">
        <f>IMAGE("https://englanderline.com/wp-content/uploads/2022/02/Fancy-Dark-Grayish-Tray-600x800.jpg")</f>
        <v/>
      </c>
    </row>
    <row r="1058">
      <c r="A1058" s="1" t="n">
        <v>1056</v>
      </c>
      <c r="B1058" t="inlineStr">
        <is>
          <t xml:space="preserve">
Stainless Black Round Tray With Marble Top</t>
        </is>
      </c>
      <c r="C1058" t="inlineStr">
        <is>
          <t>£252.00</t>
        </is>
      </c>
      <c r="D1058" t="inlineStr">
        <is>
          <t>Black Base Trays, Black Trays, Food Display Essentials, Marble Trays, Round Trays, Stainless Trays, Trays, White Trays</t>
        </is>
      </c>
      <c r="E1058" t="inlineStr">
        <is>
          <t>This elegant black round tray is an excellent accessory to serve your guests and clients. Crafted from steel, the tray features a sturdy marble top that enables you to keep snacks, food, and drinks at hand. The round tray’s stainless steel finish offers sleek elegance and durability for a lifetime of use and a wonderful visual appeal for your tabletop décor.</t>
        </is>
      </c>
      <c r="F1058" t="inlineStr">
        <is>
          <t xml:space="preserve">Dimensions: N/A
Choose Size: Diameter: 35cm
Size: Large
Product Type: Stainless Black Round Tray With Marble Top
Product Code: El7487
Material: Natural Marble Stone.
Carving: Full handmade carving
Polishing: Full handmade polishing, polishing options are available.
Color: Black
Top Material: Marble
Top Color: Black, White
Delivery Time: 10-12 Days
None: Top Color
</t>
        </is>
      </c>
      <c r="G1058" t="inlineStr">
        <is>
          <t>In-Stock</t>
        </is>
      </c>
      <c r="H1058" t="inlineStr">
        <is>
          <t>In stock</t>
        </is>
      </c>
      <c r="I1058">
        <f>IMAGE("https://englanderline.com/wp-content/uploads/2022/01/Stainless-Black-Round-Tray-With-Marble-Top-White.jpg")</f>
        <v/>
      </c>
    </row>
    <row r="1059">
      <c r="A1059" s="1" t="n">
        <v>1057</v>
      </c>
      <c r="B1059" t="inlineStr">
        <is>
          <t xml:space="preserve">
Marble Grey And White Rectangle Tray</t>
        </is>
      </c>
      <c r="C1059" t="inlineStr">
        <is>
          <t>£120.00 - £252.00</t>
        </is>
      </c>
      <c r="D1059" t="inlineStr">
        <is>
          <t>Gold Handles Trays, Grey Trays, Marble Trays, Rectangle Trays, Silver Handle Trays, Trays, White Trays</t>
        </is>
      </c>
      <c r="E1059" t="inlineStr">
        <is>
          <t>Give your tabletop a luxurious look with our marble grey and white rectangle tray. Equipped with two handles for easy transportation, this serving tray is gorgeous enough to bring from the kitchen to the table. Rest assured it will be enjoyed for many memorable meals and gatherings to come.</t>
        </is>
      </c>
      <c r="F1059" t="inlineStr">
        <is>
          <t xml:space="preserve">Dimensions: N/A
Product Type: Marble Grey And White Rectangle Tray
Product Code: El7483
Material: Natural Marble Stone.
Carving: Full handmade carving
Polishing: Full handmade polishing, polishing options are available.
Handle Color: Shinny Gold, Silver Rings
Color: Gray
Delivery Time: 10-12 Days
None: Size
None: Handle Color
</t>
        </is>
      </c>
      <c r="G1059" t="inlineStr">
        <is>
          <t>In-Stock</t>
        </is>
      </c>
      <c r="H1059" t="inlineStr">
        <is>
          <t>In stock</t>
        </is>
      </c>
      <c r="I1059">
        <f>IMAGE("https://englanderline.com/wp-content/uploads/2022/01/Marble-Grey-And-White-Rectangle-Tray-Silver-Rings-Full-Set.jpg")</f>
        <v/>
      </c>
    </row>
    <row r="1060">
      <c r="A1060" s="1" t="n">
        <v>1058</v>
      </c>
      <c r="B1060" t="inlineStr">
        <is>
          <t xml:space="preserve">
White And Green Marble Bookends</t>
        </is>
      </c>
      <c r="C1060" t="inlineStr">
        <is>
          <t>£117.00</t>
        </is>
      </c>
      <c r="D1060" t="inlineStr">
        <is>
          <t>Green Bookends, Luxury Bookends, Marble Bookends, White Bookends</t>
        </is>
      </c>
      <c r="E1060" t="inlineStr">
        <is>
          <t>These white and green marble bookends add style and sophistication to any bookshelf or office while keeping treasured hardcover books upright and in perfect condition. A decorative way to display your favorite books and make it easy to keep them organized.</t>
        </is>
      </c>
      <c r="F1060" t="inlineStr">
        <is>
          <t xml:space="preserve">Product Type: White And Green Marble Bookends
Product Code: El7519
Material: Natural Marble Stone.
Carving: Full handmade carving
Polishing: Full handmade polishing, polishing options are available.
Color: Green
Delivery Time: 10-12 Days
</t>
        </is>
      </c>
      <c r="G1060" t="inlineStr">
        <is>
          <t>In-Stock</t>
        </is>
      </c>
      <c r="H1060" t="inlineStr">
        <is>
          <t>In stock</t>
        </is>
      </c>
      <c r="I1060">
        <f>IMAGE("https://englanderline.com/wp-content/uploads/2022/01/White-And-Green-Marble-Bookends.jpg")</f>
        <v/>
      </c>
    </row>
    <row r="1061">
      <c r="A1061" s="1" t="n">
        <v>1059</v>
      </c>
      <c r="B1061" t="inlineStr">
        <is>
          <t xml:space="preserve">
Marble Grey Bookends</t>
        </is>
      </c>
      <c r="C1061" t="inlineStr">
        <is>
          <t>£137.00</t>
        </is>
      </c>
      <c r="D1061" t="inlineStr">
        <is>
          <t>Grey Bookends, Luxury Bookends, Marble Bookends</t>
        </is>
      </c>
      <c r="E1061" t="inlineStr">
        <is>
          <t>This Pair of marble grey bookends will add elegance to your bookshelf. Use these bookends for holding up books, magazines, catalogs, and more. Made from high-quality marble, the bookends are durable and long-lasting. They are lightweight and easy to handle.</t>
        </is>
      </c>
      <c r="F1061" t="inlineStr">
        <is>
          <t xml:space="preserve">Product Type: Marble Grey Bookends
Product Code: El7523
Material: Natural Marble Stone.
Carving: Full handmade carving
Polishing: Full handmade polishing, polishing options are available.
Color: Gray
Delivery Time: 10-12 Days
</t>
        </is>
      </c>
      <c r="G1061" t="inlineStr">
        <is>
          <t>In-Stock</t>
        </is>
      </c>
      <c r="H1061" t="inlineStr">
        <is>
          <t>In stock</t>
        </is>
      </c>
      <c r="I1061">
        <f>IMAGE("https://englanderline.com/wp-content/uploads/2022/01/Marble-Grey-Bookends.jpg")</f>
        <v/>
      </c>
    </row>
    <row r="1062">
      <c r="A1062" s="1" t="n">
        <v>1060</v>
      </c>
      <c r="B1062" t="inlineStr">
        <is>
          <t xml:space="preserve">
Marble Brown And Grey Rectangle Tray</t>
        </is>
      </c>
      <c r="C1062" t="inlineStr">
        <is>
          <t>£120.00 - £252.00</t>
        </is>
      </c>
      <c r="D1062" t="inlineStr">
        <is>
          <t>Beige Trays, Gold Handles Trays, Marble Trays, Rectangle Trays, Trays</t>
        </is>
      </c>
      <c r="E1062" t="inlineStr">
        <is>
          <t>Our marble brown and grey rectangle tray is the perfect accessory tray to display and serve your food with style. This two-tone marble tray features two handles for easy serving and has the versatility to be used as a serving tray, cheese board, appetizer plate, and more.</t>
        </is>
      </c>
      <c r="F1062" t="inlineStr">
        <is>
          <t xml:space="preserve">Dimensions: N/A
Product Type: Marble Brown And Grey Rectangle Tray
Product Code: El7482
Material: Natural Marble Stone.
Carving: Full handmade carving
Polishing: Full handmade polishing, polishing options are available.
Handle Color: Shinny Gold, Silver Rings
Color: Brown
Delivery Time: 10-12 Days
None: Size
None: Handle Color
</t>
        </is>
      </c>
      <c r="G1062" t="inlineStr">
        <is>
          <t>In-Stock</t>
        </is>
      </c>
      <c r="H1062" t="inlineStr">
        <is>
          <t>In stock</t>
        </is>
      </c>
      <c r="I1062">
        <f>IMAGE("https://englanderline.com/wp-content/uploads/2022/01/Marble-Brown-And-Grey-Rectangle-Tray-Silver-Rings-Full-Set.jpg")</f>
        <v/>
      </c>
    </row>
    <row r="1063">
      <c r="A1063" s="1" t="n">
        <v>1061</v>
      </c>
      <c r="B1063" t="inlineStr">
        <is>
          <t xml:space="preserve">
White And Black Marble Bookends</t>
        </is>
      </c>
      <c r="C1063" t="inlineStr">
        <is>
          <t>£103.00</t>
        </is>
      </c>
      <c r="D1063" t="inlineStr">
        <is>
          <t>Black Bookends, Luxury Bookends, Marble Bookends, White Bookends</t>
        </is>
      </c>
      <c r="E1063" t="inlineStr">
        <is>
          <t>The white and black marble bookends are a great-looking, museum-quality piece that gives books a touch of class. The antique feel of the white and black onyx stone makes one want to read through each book. This set of two bookends will allow you to store any books or collectibles that you have in an innovative and very attractive way.</t>
        </is>
      </c>
      <c r="F1063" t="inlineStr">
        <is>
          <t xml:space="preserve">Product Type: White And Black Marble Bookends
Product Code: El7520
Material: Natural Marble Stone.
Carving: Full handmade carving
Polishing: Full handmade polishing, polishing options are available.
Color: Black
Delivery Time: 10-12 Days
</t>
        </is>
      </c>
      <c r="G1063" t="inlineStr">
        <is>
          <t>In-Stock</t>
        </is>
      </c>
      <c r="H1063" t="inlineStr">
        <is>
          <t>In stock</t>
        </is>
      </c>
      <c r="I1063">
        <f>IMAGE("https://englanderline.com/wp-content/uploads/2022/01/Black-And-White-Marble-Bookends-1.jpg")</f>
        <v/>
      </c>
    </row>
    <row r="1064">
      <c r="A1064" s="1" t="n">
        <v>1062</v>
      </c>
      <c r="B1064" t="inlineStr">
        <is>
          <t xml:space="preserve">
Marble Gloss Black Serving Tray</t>
        </is>
      </c>
      <c r="C1064" t="inlineStr">
        <is>
          <t>£240.00 - £280.00</t>
        </is>
      </c>
      <c r="D1064" t="inlineStr">
        <is>
          <t>Black Trays, Gold Handles Trays, Marble Trays, Rectangle Trays, Trays</t>
        </is>
      </c>
      <c r="E1064" t="inlineStr"/>
      <c r="F1064" t="inlineStr">
        <is>
          <t xml:space="preserve">Product Type: Marble Gloss Black Serving Tray
Product Code: EL7621
Material: Natural Marble and Stainless Steel
Carving: Full handmade carving
Polishing: Full handmade polishing, polishing options are available.
Delivery Time: 10-12 Days
None: Color
</t>
        </is>
      </c>
      <c r="G1064" t="inlineStr">
        <is>
          <t>In-Stock</t>
        </is>
      </c>
      <c r="H1064" t="inlineStr">
        <is>
          <t>In stock</t>
        </is>
      </c>
      <c r="I1064">
        <f>IMAGE("https://englanderline.com/wp-content/uploads/2022/02/Luxurious-Gold-Black-Tray-600x750.jpg")</f>
        <v/>
      </c>
    </row>
    <row r="1065">
      <c r="A1065" s="1" t="n">
        <v>1063</v>
      </c>
      <c r="B1065" t="inlineStr">
        <is>
          <t xml:space="preserve">
Round Stainless Steel Tea Set Tray With Marble Top</t>
        </is>
      </c>
      <c r="C1065" t="inlineStr">
        <is>
          <t>£424.00</t>
        </is>
      </c>
      <c r="D1065" t="inlineStr">
        <is>
          <t>Black Trays, Food Display Essentials, Marble Trays, Round Trays, Stainless Trays, Trays, White Trays</t>
        </is>
      </c>
      <c r="E1065" t="inlineStr">
        <is>
          <t>This round stainless steel tea set tray has a fine marble top, perfect for serving delicate drinks and snacks at your home or restaurant. The tray’s unique shape makes it easier to place and serve drinks at tables for an aesthetic experience that is sure to impress.</t>
        </is>
      </c>
      <c r="F1065" t="inlineStr">
        <is>
          <t xml:space="preserve">Choose Size: Diameter: 30cm
Size: Full Set
Product Type: Round Stainless Steel Tea Set Tray With Marble Top
Product Code: El7499
Material: Natural Marble Stone.
Carving: Full handmade carving
Polishing: Full handmade polishing, polishing options are available.
Color: Black
Top Material: Marble
Top Color: Black, White
Delivery Time: 10-12 Days
None: Color
None: Top Color
</t>
        </is>
      </c>
      <c r="G1065" t="inlineStr">
        <is>
          <t>In-Stock</t>
        </is>
      </c>
      <c r="H1065" t="inlineStr">
        <is>
          <t>In stock</t>
        </is>
      </c>
      <c r="I1065">
        <f>IMAGE("https://englanderline.com/wp-content/uploads/2022/01/Round-Stainless-Steel-Tea-Set-Tray-With-Marble-Top-Black-Tray-Black-Top.jpg")</f>
        <v/>
      </c>
    </row>
    <row r="1066">
      <c r="A1066" s="1" t="n">
        <v>1064</v>
      </c>
      <c r="B1066" t="inlineStr">
        <is>
          <t xml:space="preserve">
Round Stainless Steel Tray With Marble Top</t>
        </is>
      </c>
      <c r="C1066" t="inlineStr">
        <is>
          <t>£424.00</t>
        </is>
      </c>
      <c r="D1066" t="inlineStr">
        <is>
          <t>Black Trays, Food Display Essentials, Marble Trays, Round Trays, Stainless Trays, Trays, White Trays</t>
        </is>
      </c>
      <c r="E1066" t="inlineStr">
        <is>
          <t>This round stainless steel tray with marble top is a stylish accessory that is perfect for serving desserts, fruits, and appetizers. This tray gives you a rustic touch to your outdoor dining area. The sturdy stainless steel and marble make it elegant. Bring out this tray while entertaining guests and make the party even more exciting.</t>
        </is>
      </c>
      <c r="F1066" t="inlineStr">
        <is>
          <t xml:space="preserve">Choose Size: Diameter: 30cm
Product Type: Round Stainless Steel Tray With Marble Top
Product Code: El7504
Material: Natural Marble Stone.
Carving: Full handmade carving
Polishing: Full handmade polishing, polishing options are available.
Color: Black
Top Material: Marble
Top Color: Black, White
Delivery Time: 10-12 Days
None: Color
None: Top Color
</t>
        </is>
      </c>
      <c r="G1066" t="inlineStr">
        <is>
          <t>In-Stock</t>
        </is>
      </c>
      <c r="H1066" t="inlineStr">
        <is>
          <t>In stock</t>
        </is>
      </c>
      <c r="I1066">
        <f>IMAGE("https://englanderline.com/wp-content/uploads/2022/01/Round-Stainless-Steel-Tray-With-Marble-Top-Black-Marble-Top-Black-Tray.jpg")</f>
        <v/>
      </c>
    </row>
    <row r="1067">
      <c r="A1067" s="1" t="n">
        <v>1065</v>
      </c>
      <c r="B1067" t="inlineStr">
        <is>
          <t xml:space="preserve">
Gold Serving Tray with Grey Marble Top</t>
        </is>
      </c>
      <c r="C1067" t="inlineStr">
        <is>
          <t>£349.00</t>
        </is>
      </c>
      <c r="D1067" t="inlineStr">
        <is>
          <t>Black Trays, Gold Handles Trays, Marble Trays, Rectangle Trays, Trays</t>
        </is>
      </c>
      <c r="E1067" t="inlineStr"/>
      <c r="F1067" t="inlineStr">
        <is>
          <t xml:space="preserve">Product Type: Gold Serving Tray with Grey Marble Top
Product Code: EL7625
Material: Natural Marble and Stainless Steel
Carving: Full handmade carving
Polishing: Full handmade polishing, polishing options are available.
Color: Cream
Delivery Time: 10-12 Days
</t>
        </is>
      </c>
      <c r="G1067" t="inlineStr">
        <is>
          <t>In-Stock</t>
        </is>
      </c>
      <c r="H1067" t="inlineStr">
        <is>
          <t>MADE TO ORDER</t>
        </is>
      </c>
      <c r="I1067">
        <f>IMAGE("https://englanderline.com/wp-content/uploads/2022/02/Luxurious-Gold-Creamy-Tray-600x750.jpg")</f>
        <v/>
      </c>
    </row>
    <row r="1068">
      <c r="A1068" s="1" t="n">
        <v>1066</v>
      </c>
      <c r="B1068" t="inlineStr">
        <is>
          <t xml:space="preserve">
Marble Cream Bookends</t>
        </is>
      </c>
      <c r="C1068" t="inlineStr">
        <is>
          <t>£137.00</t>
        </is>
      </c>
      <c r="D1068" t="inlineStr">
        <is>
          <t>Cream Bookends, Luxury Bookends, Marble Bookends, White Bookends</t>
        </is>
      </c>
      <c r="E1068" t="inlineStr">
        <is>
          <t>Mark your place in style with these marble cream bookends. Creamy-white marble has a soft gray tone that makes this pair exquisitely complemented by a set of gleaming marble bookends. Delicate and sturdy, these elegant pieces can also be used as decor pieces.</t>
        </is>
      </c>
      <c r="F1068" t="inlineStr">
        <is>
          <t xml:space="preserve">Product Type: Marble Cream Bookends
Product Code: El7521
Material: Natural Marble Stone.
Carving: Full handmade carving
Polishing: Full handmade polishing, polishing options are available.
Color: Cream
Delivery Time: 10-12 Days
</t>
        </is>
      </c>
      <c r="G1068" t="inlineStr">
        <is>
          <t>In-Stock</t>
        </is>
      </c>
      <c r="H1068" t="inlineStr">
        <is>
          <t>In stock</t>
        </is>
      </c>
      <c r="I1068">
        <f>IMAGE("https://englanderline.com/wp-content/uploads/2022/01/Marble-Cream-Bookends.jpg")</f>
        <v/>
      </c>
    </row>
    <row r="1069">
      <c r="A1069" s="1" t="n">
        <v>1067</v>
      </c>
      <c r="B1069" t="inlineStr">
        <is>
          <t xml:space="preserve">
Stainless Black Circle Tray</t>
        </is>
      </c>
      <c r="C1069" t="inlineStr">
        <is>
          <t>£308.00</t>
        </is>
      </c>
      <c r="D1069" t="inlineStr">
        <is>
          <t>Black Base Trays, Black Trays, Food Display Essentials, Marble Trays, Round Trays, Stainless Trays, Trays, White Trays</t>
        </is>
      </c>
      <c r="E1069" t="inlineStr">
        <is>
          <t>Are you looking for innovative new tableware to use at your next party? Our stainless black circle tray is sure to impress. The contemporary design features brilliant finishes paired with a unique shape that is both beautiful and functional. It will enhance the look of any decor, making it the perfect addition to your home or office.</t>
        </is>
      </c>
      <c r="F1069" t="inlineStr">
        <is>
          <t xml:space="preserve">Dimensions: N/A
Choose Size: Diameter: 32cm
Size: Large
Product Type: Stainless Black Circle Tray
Product Code: El7491
Material: Natural Marble Stone.
Carving: Full handmade carving
Polishing: Full handmade polishing, polishing options are available.
Color: Black
Top Material: Marble
Top Color: Black, White
Delivery Time: 10-12 Days
None: Top Color
</t>
        </is>
      </c>
      <c r="G1069" t="inlineStr">
        <is>
          <t>In-Stock</t>
        </is>
      </c>
      <c r="H1069" t="inlineStr">
        <is>
          <t>In stock</t>
        </is>
      </c>
      <c r="I1069">
        <f>IMAGE("https://englanderline.com/wp-content/uploads/2022/01/Stainless-Black-Circle-Tray-Black-Marble-Top.jpg")</f>
        <v/>
      </c>
    </row>
    <row r="1070">
      <c r="A1070" s="1" t="n">
        <v>1068</v>
      </c>
      <c r="B1070" t="inlineStr">
        <is>
          <t xml:space="preserve">
Gold Rectangle Tray with Beige Marble Top</t>
        </is>
      </c>
      <c r="C1070" t="inlineStr">
        <is>
          <t>£280.00</t>
        </is>
      </c>
      <c r="D1070" t="inlineStr">
        <is>
          <t>Black Trays, Gold Handles Trays, Marble Trays, Rectangle Trays, Trays</t>
        </is>
      </c>
      <c r="E1070" t="inlineStr"/>
      <c r="F1070" t="inlineStr">
        <is>
          <t xml:space="preserve">Product Type: Gold Rectangle Tray with Beige Marble Top
Product Code: EL7626
Material: Natural Marble and Stainless Steel
Carving: Full handmade carving
Polishing: Full handmade polishing, polishing options are available.
Color: Beige
Delivery Time: 10-12 Days
</t>
        </is>
      </c>
      <c r="G1070" t="inlineStr">
        <is>
          <t>In-Stock</t>
        </is>
      </c>
      <c r="H1070" t="inlineStr">
        <is>
          <t>In stock</t>
        </is>
      </c>
      <c r="I1070">
        <f>IMAGE("https://englanderline.com/wp-content/uploads/2022/02/Luxurious-Gold-grayish-Tray-1-600x750.jpg")</f>
        <v/>
      </c>
    </row>
    <row r="1071">
      <c r="A1071" s="1" t="n">
        <v>1069</v>
      </c>
      <c r="B1071" t="inlineStr">
        <is>
          <t xml:space="preserve">
Round Stainless Steel Display Tray With Marble Top</t>
        </is>
      </c>
      <c r="C1071" t="inlineStr">
        <is>
          <t>£208.00 - £424.00</t>
        </is>
      </c>
      <c r="D1071" t="inlineStr">
        <is>
          <t>Black Trays, Food Display Essentials, Marble Trays, Round Trays, Stainless Trays, Trays, White Trays</t>
        </is>
      </c>
      <c r="E1071" t="inlineStr">
        <is>
          <t>Create a stylish and modern centerpiece for a special occasion or gathering with this round stainless steel display tray. The marble on top of the tray adds a touch of elegance, enhancing the look of any event or setting. With this stunning tray, you can add a seamless finish to your tablescapes by presenting nuts, candy or other desserts and treats at your next party.</t>
        </is>
      </c>
      <c r="F1071" t="inlineStr">
        <is>
          <t xml:space="preserve">Dimensions: N/A
Choose Size: Diameter: 30cm
Size: Full Set
Product Type: Round Stainless Steel Display Tray With Marble Top
Product Code: El7505
Material: Natural Marble Stone.
Carving: Full handmade carving
Polishing: Full handmade polishing, polishing options are available.
Color: Black
Top Material: Marble
Top Color: Black, White
Delivery Time: 10-12 Days
None: Size
None: Color
None: Top Color
</t>
        </is>
      </c>
      <c r="G1071" t="inlineStr">
        <is>
          <t>In-Stock</t>
        </is>
      </c>
      <c r="H1071" t="inlineStr">
        <is>
          <t>In stock</t>
        </is>
      </c>
      <c r="I1071">
        <f>IMAGE("https://englanderline.com/wp-content/uploads/2022/01/Round-Stainless-Steel-Display-Tray-With-Marble-Top-Black-Top-Gold-Tray-Full-Set.jpg")</f>
        <v/>
      </c>
    </row>
    <row r="1072">
      <c r="A1072" s="1" t="n">
        <v>1070</v>
      </c>
      <c r="B1072" t="inlineStr">
        <is>
          <t xml:space="preserve">
Glossy Rectangle Brown Marble Tray</t>
        </is>
      </c>
      <c r="C1072" t="inlineStr">
        <is>
          <t>£120.00 - £232.00</t>
        </is>
      </c>
      <c r="D1072" t="inlineStr">
        <is>
          <t>Brown Trays, Gold Handles Trays, Marble Trays, Rectangle Trays, Trays</t>
        </is>
      </c>
      <c r="E1072" t="inlineStr">
        <is>
          <t>This glossy brown marble tray is the perfect serving piece for any party, or as an elegant decorative accent. The rectangular shape allows it to be used in a wide variety of settings, and the rich hues can complement almost any decor scheme.</t>
        </is>
      </c>
      <c r="F1072" t="inlineStr">
        <is>
          <t xml:space="preserve">Dimensions: N/A
Product Type: Glossy Rectangle Brown Marble Tray
Product Code: El7478
Material: Natural Marble Stone.
Carving: Full handmade carving
Polishing: Full handmade polishing, polishing options are available.
Handle Color: Cafe Gold
Color: Brown
Delivery Time: 10-12 Days
None: Size
</t>
        </is>
      </c>
      <c r="G1072" t="inlineStr">
        <is>
          <t>In-Stock</t>
        </is>
      </c>
      <c r="H1072" t="inlineStr">
        <is>
          <t>In stock</t>
        </is>
      </c>
      <c r="I1072">
        <f>IMAGE("https://englanderline.com/wp-content/uploads/2022/01/Glossy-Rectangle-Brown-Marble-Tray-Full-Set.jpg")</f>
        <v/>
      </c>
    </row>
    <row r="1073">
      <c r="A1073" s="1" t="n">
        <v>1071</v>
      </c>
      <c r="B1073" t="inlineStr">
        <is>
          <t xml:space="preserve">
Rectangular Marble Tray With Stainless Base</t>
        </is>
      </c>
      <c r="C1073" t="inlineStr">
        <is>
          <t>£348.00 - £420.00</t>
        </is>
      </c>
      <c r="D1073" t="inlineStr">
        <is>
          <t>Black Base Trays, Black Trays, Food Display Essentials, Marble Trays, Round Trays, Stainless Trays, Trays, White Trays</t>
        </is>
      </c>
      <c r="E1073" t="inlineStr">
        <is>
          <t>Distinguished with a handsome stainless steel base and marble top, this rectangular marble tray is perfect for display on any table or countertop, whether in the kitchen or home office. The sleek rectangle shape complements any style while acting as a great serving platter for cheeses, appetizers, or other dishes.</t>
        </is>
      </c>
      <c r="F1073" t="inlineStr">
        <is>
          <t xml:space="preserve">Choose Size: Large 43*30cm
Size: Large
Product Type: Rectangular Marble Tray With Stainless Base
Product Code: El7493
Material: Natural Marble Stone.
Carving: Full handmade carving
Polishing: Full handmade polishing, polishing options are available.
Color: Gold
Top Material: Marble
Top Color: Black, White
Delivery Time: 10-12 Days
None: Color
None: Top Color
</t>
        </is>
      </c>
      <c r="G1073" t="inlineStr">
        <is>
          <t>In-Stock</t>
        </is>
      </c>
      <c r="H1073" t="inlineStr">
        <is>
          <t>In stock</t>
        </is>
      </c>
      <c r="I1073">
        <f>IMAGE("https://englanderline.com/wp-content/uploads/2022/01/Rectangular-Marble-Tray-With-Stainless-Base-White-Marble-Silver-Base.jpg")</f>
        <v/>
      </c>
    </row>
    <row r="1074">
      <c r="A1074" s="1" t="n">
        <v>1072</v>
      </c>
      <c r="B1074" t="inlineStr">
        <is>
          <t xml:space="preserve">
Marble Brown And White Bookends</t>
        </is>
      </c>
      <c r="C1074" t="inlineStr">
        <is>
          <t>£103.00</t>
        </is>
      </c>
      <c r="D1074" t="inlineStr">
        <is>
          <t>Brown Bookends, Luxury Bookends, Marble Bookends, White Bookends</t>
        </is>
      </c>
      <c r="E1074" t="inlineStr">
        <is>
          <t>Displaying your books properly is a sign of prestige. Luckily, you don’t need to re-shelve your entire library in order to improve its aesthetics! Invest your money in the marble brown and white bookends. Made from marble, they open the door to a world of classical or modern style that will impress guests, friends, and family alike.</t>
        </is>
      </c>
      <c r="F1074" t="inlineStr">
        <is>
          <t xml:space="preserve">Product Type: Marble Brown And White Bookends
Product Code: El7517
Material: Natural Marble Stone.
Carving: Full handmade carving
Polishing: Full handmade polishing, polishing options are available.
Color: Brown
Delivery Time: 10-12 Days
</t>
        </is>
      </c>
      <c r="G1074" t="inlineStr">
        <is>
          <t>In-Stock</t>
        </is>
      </c>
      <c r="H1074" t="inlineStr">
        <is>
          <t>In stock</t>
        </is>
      </c>
      <c r="I1074">
        <f>IMAGE("https://englanderline.com/wp-content/uploads/2022/01/Marble-Brown-And-White-Bookends.jpg")</f>
        <v/>
      </c>
    </row>
    <row r="1075">
      <c r="A1075" s="1" t="n">
        <v>1073</v>
      </c>
      <c r="B1075" t="inlineStr">
        <is>
          <t xml:space="preserve">
Rectangular Marble And Stainless Steel Food Tray</t>
        </is>
      </c>
      <c r="C1075" t="inlineStr">
        <is>
          <t>£288.00</t>
        </is>
      </c>
      <c r="D1075" t="inlineStr">
        <is>
          <t>Black Trays, Food Display Essentials, Marble Trays, Round Trays, Stainless Trays, Trays, White Trays</t>
        </is>
      </c>
      <c r="E1075" t="inlineStr">
        <is>
          <t>This rectangular marble and stainless steel food tray is eye-catching, elegant, and will be a statement piece wherever you display it. From the counter of your kitchen to the dining room table to the coffee table in your living room, this serving tray is more than just for serving food. It is designed to hold your phone, keys, cards, and other items – looking like a table instead of a catchall spot.</t>
        </is>
      </c>
      <c r="F1075" t="inlineStr">
        <is>
          <t xml:space="preserve">Choose Size: Width 40cm * Depth 28cm
Product Type: Rectangular Marble And Stainless Steel Food Tray
Product Code: El7500
Material: Natural Marble Stone.
Carving: Full handmade carving
Polishing: Full handmade polishing, polishing options are available.
Color: Black
Top Material: Marble
Top Color: Black, White
Delivery Time: 10-12 Days
None: Color
None: Top Color
</t>
        </is>
      </c>
      <c r="G1075" t="inlineStr">
        <is>
          <t>In-Stock</t>
        </is>
      </c>
      <c r="H1075" t="inlineStr">
        <is>
          <t>In stock</t>
        </is>
      </c>
      <c r="I1075">
        <f>IMAGE("https://englanderline.com/wp-content/uploads/2022/01/Rectangular-Marble-And-Stainless-Steel-Food-Tray-Gold-Tray-White-Marble-Top.jpg")</f>
        <v/>
      </c>
    </row>
    <row r="1076">
      <c r="A1076" s="1" t="n">
        <v>1074</v>
      </c>
      <c r="B1076" t="inlineStr">
        <is>
          <t xml:space="preserve">
Dark Beige Rectangle Marble Tray</t>
        </is>
      </c>
      <c r="C1076" t="inlineStr">
        <is>
          <t>£120.00 - £200.00</t>
        </is>
      </c>
      <c r="D1076" t="inlineStr">
        <is>
          <t>Beige Trays, Gold Handles Trays, Marble Trays, Rectangle Trays, Trays</t>
        </is>
      </c>
      <c r="E1076" t="inlineStr">
        <is>
          <t>The elegant dark beige rectangle marble tray is perfect for serving tea, coffee or any other hot beverage and is the ideal gift for family and friends. The tray can also be used to serve tapas and snacks or to present desserts or a cheese board. It features one eye-catching design that is sure to add elegance to your home interiors.</t>
        </is>
      </c>
      <c r="F1076" t="inlineStr">
        <is>
          <t xml:space="preserve">Dimensions: N/A
Size: Full Set
Product Type: Dark Beige Rectangle Marble Tray
Product Code: El7481
Material: Natural Marble Stone.
Carving: Full handmade carving
Polishing: Full handmade polishing, polishing options are available.
Handle Color: Cafe Gold, Shinny Gold
Color: Beige
Delivery Time: 10-12 Days
None: Size
None: Handle Color
</t>
        </is>
      </c>
      <c r="G1076" t="inlineStr">
        <is>
          <t>In-Stock</t>
        </is>
      </c>
      <c r="H1076" t="inlineStr">
        <is>
          <t>In stock</t>
        </is>
      </c>
      <c r="I1076">
        <f>IMAGE("https://englanderline.com/wp-content/uploads/2022/01/Dark-Beige-Rectangle-Marble-Tray-Cafe-Gold-Full-Set.jpg")</f>
        <v/>
      </c>
    </row>
    <row r="1077">
      <c r="A1077" s="1" t="n">
        <v>1075</v>
      </c>
      <c r="B1077" t="inlineStr">
        <is>
          <t xml:space="preserve">
Marble Black And White Bookends</t>
        </is>
      </c>
      <c r="C1077" t="inlineStr">
        <is>
          <t>£103.00</t>
        </is>
      </c>
      <c r="D1077" t="inlineStr">
        <is>
          <t>Black Bookends, Luxury Bookends, Marble Bookends, White Bookends</t>
        </is>
      </c>
      <c r="E1077" t="inlineStr">
        <is>
          <t>Position these marble black and white bookends on your bookshelves to keep the books in place, and off of the floor. The marble black and white texture is beautiful and helps make a great visual statement. Perfect for displaying your family photos or high-priced art books. These bookends are durable and will last many years.</t>
        </is>
      </c>
      <c r="F1077" t="inlineStr">
        <is>
          <t xml:space="preserve">Product Type: Marble Black And White Bookends
Product Code: El7516
Material: Natural Marble Stone.
Carving: Full handmade carving
Polishing: Full handmade polishing, polishing options are available.
Color: Black
Delivery Time: 10-12 Days
</t>
        </is>
      </c>
      <c r="G1077" t="inlineStr">
        <is>
          <t>In-Stock</t>
        </is>
      </c>
      <c r="H1077" t="inlineStr">
        <is>
          <t>In stock</t>
        </is>
      </c>
      <c r="I1077">
        <f>IMAGE("https://englanderline.com/wp-content/uploads/2022/01/Marble-Black-And-White-Bookends.jpg")</f>
        <v/>
      </c>
    </row>
    <row r="1078">
      <c r="A1078" s="1" t="n">
        <v>1076</v>
      </c>
      <c r="B1078" t="inlineStr">
        <is>
          <t xml:space="preserve">
Black And White Statue Bookends</t>
        </is>
      </c>
      <c r="C1078" t="inlineStr">
        <is>
          <t>£137.00</t>
        </is>
      </c>
      <c r="D1078" t="inlineStr">
        <is>
          <t>Black Bookends, Luxury Bookends, Marble Bookends, White Bookends</t>
        </is>
      </c>
      <c r="E1078" t="inlineStr">
        <is>
          <t>Let these black and white male statue bookends add a touch of the Roman classical period to your living room or office. These unique bookends are the perfect addition to any home décor. these bookends will draw attention to themselves while they keep your items in place. The high gloss finish and detailed carvings are sure to please.</t>
        </is>
      </c>
      <c r="F1078" t="inlineStr">
        <is>
          <t xml:space="preserve">Product Type: Black And White Statue Bookends
Product Code: El7522
Material: Natural Marble Stone.
Carving: Full handmade carving
Polishing: Full handmade polishing, polishing options are available.
Color: Black
Delivery Time: 10-12 Days
</t>
        </is>
      </c>
      <c r="G1078" t="inlineStr">
        <is>
          <t>In-Stock</t>
        </is>
      </c>
      <c r="H1078" t="inlineStr">
        <is>
          <t>In stock</t>
        </is>
      </c>
      <c r="I1078">
        <f>IMAGE("https://englanderline.com/wp-content/uploads/2022/01/Black-And-White-Statue-Bookends.jpg")</f>
        <v/>
      </c>
    </row>
    <row r="1079">
      <c r="A1079" s="1" t="n">
        <v>1077</v>
      </c>
      <c r="B1079" t="inlineStr">
        <is>
          <t xml:space="preserve">
Rectangle Marble And Stainless Steel Tray Stand</t>
        </is>
      </c>
      <c r="C1079" t="inlineStr">
        <is>
          <t>£288.00</t>
        </is>
      </c>
      <c r="D1079" t="inlineStr">
        <is>
          <t>Black Trays, Food Display Essentials, Marble Trays, Round Trays, Stainless Trays, Trays, White Trays</t>
        </is>
      </c>
      <c r="E1079" t="inlineStr">
        <is>
          <t>Since the heart of any kitchen is the countertop, we’ve developed this stylish, innovative marble and stainless steel tray stand. It has a small footprint but creates a large impression in any room. Beautiful, functional, and long-lasting; this tray stand will be with you for life.</t>
        </is>
      </c>
      <c r="F1079" t="inlineStr">
        <is>
          <t xml:space="preserve">Dimensions: N/A
Choose Size: Width 40cm * Depth 28cm
Product Type: Rectangle Marble And Stainless Steel Tray Stand
Product Code: El7502
Material: Natural Marble Stone.
Carving: Full handmade carving
Polishing: Full handmade polishing, polishing options are available.
Color: Black
Top Material: Marble
Top Color: Black, White
Delivery Time: 10-12 Days
None: Color
None: Top Color
</t>
        </is>
      </c>
      <c r="G1079" t="inlineStr">
        <is>
          <t>In-Stock</t>
        </is>
      </c>
      <c r="H1079" t="inlineStr">
        <is>
          <t>In stock</t>
        </is>
      </c>
      <c r="I1079">
        <f>IMAGE("https://englanderline.com/wp-content/uploads/2022/01/Rectangle-Marble-And-Stainless-Steel-Tray-Stand-White-Marble-Top-Black-Tray.jpg")</f>
        <v/>
      </c>
    </row>
    <row r="1080">
      <c r="A1080" s="1" t="n">
        <v>1078</v>
      </c>
      <c r="B1080" t="inlineStr">
        <is>
          <t xml:space="preserve">
Stainless Steel Round Mirrored Tray</t>
        </is>
      </c>
      <c r="C1080" t="inlineStr">
        <is>
          <t>£196.00</t>
        </is>
      </c>
      <c r="D1080" t="inlineStr">
        <is>
          <t>Black Trays, Gold Handles Trays, Marble Trays, Rectangle Trays, Trays</t>
        </is>
      </c>
      <c r="E1080" t="inlineStr"/>
      <c r="F1080" t="inlineStr">
        <is>
          <t xml:space="preserve">Size: 35cm
Product Type: Stainless Steel Round Mirrored Tray
Product Code: EL7596
Material: Stainless Steel
Carving: Full handmade carving
Polishing: Full handmade polishing, polishing options are available.
Delivery Time: 10-12 Days
None: Color
</t>
        </is>
      </c>
      <c r="G1080" t="inlineStr">
        <is>
          <t>In-Stock</t>
        </is>
      </c>
      <c r="H1080" t="inlineStr">
        <is>
          <t>In stock</t>
        </is>
      </c>
      <c r="I1080">
        <f>IMAGE("https://englanderline.com/wp-content/uploads/2022/02/gold-tray-600x800.jpg")</f>
        <v/>
      </c>
    </row>
    <row r="1081">
      <c r="A1081" s="1" t="n">
        <v>1079</v>
      </c>
      <c r="B1081" t="inlineStr">
        <is>
          <t xml:space="preserve">
Colorful Tray With Gold Handles</t>
        </is>
      </c>
      <c r="C1081" t="inlineStr">
        <is>
          <t>£136.00</t>
        </is>
      </c>
      <c r="D1081" t="inlineStr">
        <is>
          <t>Gold Handles Trays, Rectangle Trays, Trays</t>
        </is>
      </c>
      <c r="E1081" t="inlineStr">
        <is>
          <t>Add a touch of elegance to your special food presentations with the unique tray with gold handles, perfect for the many occasions when the presentation is as important as flavor. Sized for individual servings, each sturdy tray features a chic colorful finish and two elegant handles.</t>
        </is>
      </c>
      <c r="F1081" t="inlineStr">
        <is>
          <t xml:space="preserve">Choose Size: 43cm * 30cm
Product Type: Colorful Tray With Gold Handles
Product Code: El7484
Material: Natural Marble Stone.
Carving: Full handmade carving
Polishing: Full handmade polishing, polishing options are available.
Handle Color: Shinny Gold
Delivery Time: 10-12 Days
</t>
        </is>
      </c>
      <c r="G1081" t="inlineStr">
        <is>
          <t>In-Stock</t>
        </is>
      </c>
      <c r="H1081" t="inlineStr">
        <is>
          <t>In stock</t>
        </is>
      </c>
      <c r="I1081">
        <f>IMAGE("https://englanderline.com/wp-content/uploads/2022/01/Colorful-Tray-With-Gold-Handles.jpg")</f>
        <v/>
      </c>
    </row>
    <row r="1082">
      <c r="A1082" s="1" t="n">
        <v>1080</v>
      </c>
      <c r="B1082" t="inlineStr">
        <is>
          <t xml:space="preserve">
Marble Round Gold Tray With Stainless Base</t>
        </is>
      </c>
      <c r="C1082" t="inlineStr">
        <is>
          <t>£252.00</t>
        </is>
      </c>
      <c r="D1082" t="inlineStr">
        <is>
          <t>Black Base Trays, Black Trays, Food Display Essentials, Marble Trays, Round Trays, Stainless Trays, Trays, White Trays</t>
        </is>
      </c>
      <c r="E1082" t="inlineStr">
        <is>
          <t>What do you give the person who has everything? Something that’s beautiful, useful, and adds instant class to their decor. This marble round gold tray with stainless base is just that perfect gift for anyone that loves high-style design. Made of sturdy marble, this tray has a shiny gold finish.</t>
        </is>
      </c>
      <c r="F1082" t="inlineStr">
        <is>
          <t xml:space="preserve">Dimensions: N/A
Choose Size: Diameter: 35cm
Size: Medium
Product Type: Marble Round Gold Tray With Stainless Base
Product Code: El7494
Material: Natural Marble Stone.
Carving: Full handmade carving
Polishing: Full handmade polishing, polishing options are available.
Color: Gold
Top Material: Marble
Top Color: Black, White
Delivery Time: 10-12 Days
None: Top Color
</t>
        </is>
      </c>
      <c r="G1082" t="inlineStr">
        <is>
          <t>In-Stock</t>
        </is>
      </c>
      <c r="H1082" t="inlineStr">
        <is>
          <t>In stock</t>
        </is>
      </c>
      <c r="I1082">
        <f>IMAGE("https://englanderline.com/wp-content/uploads/2022/01/Marble-Round-Gold-Tray-With-Stainless-Base-White-Marble-Top.jpg")</f>
        <v/>
      </c>
    </row>
    <row r="1083">
      <c r="A1083" s="1" t="n">
        <v>1081</v>
      </c>
      <c r="B1083" t="inlineStr">
        <is>
          <t xml:space="preserve">
Stainless Steel Round Mirrored Tray</t>
        </is>
      </c>
      <c r="C1083" t="inlineStr">
        <is>
          <t>£138.00 - £303.00</t>
        </is>
      </c>
      <c r="D1083" t="inlineStr">
        <is>
          <t>Black Trays, Gold Handles Trays, Marble Trays, Rectangle Trays, Trays</t>
        </is>
      </c>
      <c r="E1083" t="inlineStr">
        <is>
          <t>serve your guests in style with our round mirrored tray. This modern, utilitarian tray is crafted from durable stainless steel and plated in a luxurious shiny gold finish. Its surface is a mirrored disk that reflects the light to add an elegant touch to your table décor. The tray’s round edge also adds to its therapeutic appeal, perfect for serving coffee, tea, or wine.</t>
        </is>
      </c>
      <c r="F1083" t="inlineStr">
        <is>
          <t xml:space="preserve">Dimensions: N/A
Product Type: Stainless Steel Round Mirror Tray
Product Code: EL7600
Material: Stainless Steel
Carving: Full handmade carving
Polishing: Full handmade polishing, polishing options are available.
Delivery Time: 10-12 Days
None: Size
None: Color
</t>
        </is>
      </c>
      <c r="G1083" t="inlineStr">
        <is>
          <t>In-Stock</t>
        </is>
      </c>
      <c r="H1083" t="inlineStr">
        <is>
          <t>In stock</t>
        </is>
      </c>
      <c r="I1083">
        <f>IMAGE("https://englanderline.com/wp-content/uploads/2022/02/Azalia-gold-trays-Set-600x750.jpg")</f>
        <v/>
      </c>
    </row>
    <row r="1084">
      <c r="A1084" s="1" t="n">
        <v>1082</v>
      </c>
      <c r="B1084" t="inlineStr">
        <is>
          <t xml:space="preserve">
Stainless Steel Rectangle Mirrored Tray</t>
        </is>
      </c>
      <c r="C1084" t="inlineStr">
        <is>
          <t>£236.00</t>
        </is>
      </c>
      <c r="D1084" t="inlineStr">
        <is>
          <t>Black Trays, Gold Handles Trays, Marble Trays, Rectangle Trays, Trays</t>
        </is>
      </c>
      <c r="E1084" t="inlineStr"/>
      <c r="F1084" t="inlineStr">
        <is>
          <t xml:space="preserve">Size: 40 x 28cm
Product Type: Stainless Steel Rectangle Mirrored Tray
Product Code: El7606
Material: Stainless Steel
Carving: Full handmade carving
Polishing: Full handmade polishing, polishing options are available.
Delivery Time: 10-12 Days
None: Color
</t>
        </is>
      </c>
      <c r="G1084" t="inlineStr">
        <is>
          <t>In-Stock</t>
        </is>
      </c>
      <c r="H1084" t="inlineStr">
        <is>
          <t>In stock</t>
        </is>
      </c>
      <c r="I1084">
        <f>IMAGE("https://englanderline.com/wp-content/uploads/2022/02/Stainless-Rectangular-Tray-Shinny-Gold-1-600x750.jpg")</f>
        <v/>
      </c>
    </row>
    <row r="1085">
      <c r="A1085" s="1" t="n">
        <v>1083</v>
      </c>
      <c r="B1085" t="inlineStr">
        <is>
          <t xml:space="preserve">
Black Glossy Marble Rectangle Tray</t>
        </is>
      </c>
      <c r="C1085" t="inlineStr">
        <is>
          <t>£120.00 - £232.00</t>
        </is>
      </c>
      <c r="D1085" t="inlineStr">
        <is>
          <t>Black Trays, Gold Handles Trays, Marble Trays, Rectangle Trays, Trays</t>
        </is>
      </c>
      <c r="E1085" t="inlineStr">
        <is>
          <t>Made from a solid slab of black glossy marble, this marble rectangle tray is perfect for serving coffee shots or setting down cocktails. Its quality and durability make it an attractive addition to any bar, and its easy-to-clean surface means you’ll never have to worry about spills.</t>
        </is>
      </c>
      <c r="F1085" t="inlineStr">
        <is>
          <t xml:space="preserve">Dimensions: N/A
Product Type: Black Glossy Marble Rectangle Tray
Product Code: El7477
Material: Natural Marble Stone.
Carving: Full handmade carving
Polishing: Full handmade polishing, polishing options are available.
Handle Color: Cafe Gold, Shinny Gold
Color: Black
Delivery Time: 8-10 Weeks
None: Size
None: Handle Color
</t>
        </is>
      </c>
      <c r="G1085" t="inlineStr">
        <is>
          <t>In-Stock</t>
        </is>
      </c>
      <c r="H1085" t="inlineStr">
        <is>
          <t>In stock</t>
        </is>
      </c>
      <c r="I1085">
        <f>IMAGE("https://englanderline.com/wp-content/uploads/2022/01/Black-Glossy-Marble-Rectangle-Tray-Cafe-Gold-Full-Set.jpg")</f>
        <v/>
      </c>
    </row>
    <row r="1086">
      <c r="A1086" s="1" t="n">
        <v>1084</v>
      </c>
      <c r="B1086" t="inlineStr">
        <is>
          <t xml:space="preserve">
Gold Stainless Steel Rectangular Tray</t>
        </is>
      </c>
      <c r="C1086" t="inlineStr">
        <is>
          <t>£292.00 - £308.00</t>
        </is>
      </c>
      <c r="D1086" t="inlineStr">
        <is>
          <t>Black Base Trays, Black Trays, Food Display Essentials, Marble Trays, Round Trays, Stainless Trays, Trays, White Trays</t>
        </is>
      </c>
      <c r="E1086" t="inlineStr">
        <is>
          <t>This stainless steel rectangular tray is perfect for carrying snacks or hors d’oeuvres to your next party. The beautiful gold trim, paired with a stainless steel bottom, makes for an elegant presentation on any table.</t>
        </is>
      </c>
      <c r="F1086" t="inlineStr">
        <is>
          <t xml:space="preserve">Choose Size: 38cm * 27cm
Size: Large
Product Type: Gold Stainless Steel Rectangular Tray
Product Code: El7496
Material: Glass.
Carving: Full handmade carving
Polishing: Full handmade polishing, polishing options are available.
Color: Gold
Top Material: Glass, Marble
Top Color: Black, Glass, White
Delivery Time: 10-12 Days
None: Top Material
None: Top Color
</t>
        </is>
      </c>
      <c r="G1086" t="inlineStr">
        <is>
          <t>In-Stock</t>
        </is>
      </c>
      <c r="H1086" t="inlineStr">
        <is>
          <t>In stock</t>
        </is>
      </c>
      <c r="I1086">
        <f>IMAGE("https://englanderline.com/wp-content/uploads/2022/01/Gold-Stainless-Steel-Rectangular-Tray-Glass-Top.jpg")</f>
        <v/>
      </c>
    </row>
    <row r="1087">
      <c r="A1087" s="1" t="n">
        <v>1085</v>
      </c>
      <c r="B1087" t="inlineStr">
        <is>
          <t xml:space="preserve">
Stainless Rectangular Mirrored Serving Tray</t>
        </is>
      </c>
      <c r="C1087" t="inlineStr">
        <is>
          <t>£222.00 - £236.00</t>
        </is>
      </c>
      <c r="D1087" t="inlineStr">
        <is>
          <t>Black Trays, Gold Handles Trays, Marble Trays, Rectangle Trays, Trays</t>
        </is>
      </c>
      <c r="E1087" t="inlineStr"/>
      <c r="F1087" t="inlineStr">
        <is>
          <t xml:space="preserve">Size: 40 x 28cm
Product Type: Stainless Rectangular Mirrored Serving Tray
Product Code: EL7612
Material: Stainless Steel
Carving: Full handmade carving
Polishing: Full handmade polishing, polishing options are available.
Delivery Time: 10-12 Days
None: Color
</t>
        </is>
      </c>
      <c r="G1087" t="inlineStr">
        <is>
          <t>In-Stock</t>
        </is>
      </c>
      <c r="H1087" t="inlineStr">
        <is>
          <t>In stock</t>
        </is>
      </c>
      <c r="I1087">
        <f>IMAGE("https://englanderline.com/wp-content/uploads/2022/02/Gold-Rectangular-Tray-7-600x800.jpg")</f>
        <v/>
      </c>
    </row>
    <row r="1088">
      <c r="A1088" s="1" t="n">
        <v>1086</v>
      </c>
      <c r="B1088" t="inlineStr">
        <is>
          <t xml:space="preserve">
Gold Round Stainless Steel Serving Tray</t>
        </is>
      </c>
      <c r="C1088" t="inlineStr">
        <is>
          <t>£424.00</t>
        </is>
      </c>
      <c r="D1088" t="inlineStr">
        <is>
          <t>Black Trays, Food Display Essentials, Marble Trays, Round Trays, Stainless Trays, Trays, White Trays</t>
        </is>
      </c>
      <c r="E1088" t="inlineStr">
        <is>
          <t>Experience the luxury of marble wherever you go with our gold round stainless steel serving tray. With a sturdy, nonslip marble surface, it’s perfect for serving snacks and appetizers at your next get-together. This tray features a gold base trimmed in polished stainless steel that makes it easy to display food on tables and counters.</t>
        </is>
      </c>
      <c r="F1088" t="inlineStr">
        <is>
          <t xml:space="preserve">Choose Size: Diameter: 30cm
Size: Large
Product Type: Gold Round Stainless Steel Serving Tray
Product Code: El7498
Material: Natural Marble Stone.
Carving: Full handmade carving
Polishing: Full handmade polishing, polishing options are available.
Color: Gold
Top Material: Marble
Top Color: Black, White
Delivery Time: 10-12 Days
None: Top Color
</t>
        </is>
      </c>
      <c r="G1088" t="inlineStr">
        <is>
          <t>In-Stock</t>
        </is>
      </c>
      <c r="H1088" t="inlineStr">
        <is>
          <t>In stock</t>
        </is>
      </c>
      <c r="I1088">
        <f>IMAGE("https://englanderline.com/wp-content/uploads/2022/01/Gold-Round-Stainless-Steel-Serving-Tray-Black-Marble-Top.jpg")</f>
        <v/>
      </c>
    </row>
    <row r="1089">
      <c r="A1089" s="1" t="n">
        <v>1087</v>
      </c>
      <c r="B1089" t="inlineStr">
        <is>
          <t xml:space="preserve">
Stainless Rectangular Mirrored Drinks Tray</t>
        </is>
      </c>
      <c r="C1089" t="inlineStr">
        <is>
          <t>£222.00</t>
        </is>
      </c>
      <c r="D1089" t="inlineStr">
        <is>
          <t>Black Trays, Gold Handles Trays, Marble Trays, Rectangle Trays, Trays</t>
        </is>
      </c>
      <c r="E1089" t="inlineStr"/>
      <c r="F1089" t="inlineStr">
        <is>
          <t xml:space="preserve">Size: 40 x 28cm
Product Type: Stainless Rectangular Mirrored Drinks Tray
Product Code: EL7610
Material: Stainless Steel
Carving: Full handmade carving
Polishing: Full handmade polishing, polishing options are available.
Delivery Time: 10-12 Days
None: Color
</t>
        </is>
      </c>
      <c r="G1089" t="inlineStr">
        <is>
          <t>In-Stock</t>
        </is>
      </c>
      <c r="H1089" t="inlineStr">
        <is>
          <t>In stock</t>
        </is>
      </c>
      <c r="I1089">
        <f>IMAGE("https://englanderline.com/wp-content/uploads/2022/02/Gold-Rectangular-Tray-6-600x800.jpg")</f>
        <v/>
      </c>
    </row>
    <row r="1090">
      <c r="A1090" s="1" t="n">
        <v>1088</v>
      </c>
      <c r="B1090" t="inlineStr">
        <is>
          <t xml:space="preserve">
Hexagonal Black and White Marble Coasters</t>
        </is>
      </c>
      <c r="C1090" t="inlineStr">
        <is>
          <t>£134.00 - £152.00</t>
        </is>
      </c>
      <c r="D1090" t="inlineStr">
        <is>
          <t>Black Trays, Gold Handles Trays, Marble Trays, Rectangle Trays, Trays</t>
        </is>
      </c>
      <c r="E1090" t="inlineStr"/>
      <c r="F1090" t="inlineStr">
        <is>
          <t xml:space="preserve">Product Type: Hexagonal Black and White Marble Coasters
Product Code: EL7591
Material: Natural Marble
Carving: Full handmade carving
Polishing: Full handmade polishing, polishing options are available.
Color: Black
Delivery Time: 10-12 Days
None: Size
</t>
        </is>
      </c>
      <c r="G1090" t="inlineStr">
        <is>
          <t>In-Stock</t>
        </is>
      </c>
      <c r="H1090" t="inlineStr">
        <is>
          <t>In stock</t>
        </is>
      </c>
      <c r="I1090">
        <f>IMAGE("https://englanderline.com/wp-content/uploads/2022/02/White-Black-Marble-Coasters-1-600x750.jpg")</f>
        <v/>
      </c>
    </row>
    <row r="1091">
      <c r="A1091" s="1" t="n">
        <v>1089</v>
      </c>
      <c r="B1091" t="inlineStr">
        <is>
          <t xml:space="preserve">
Stainless Steel Mirrored Round Tray</t>
        </is>
      </c>
      <c r="C1091" t="inlineStr">
        <is>
          <t>£196.00</t>
        </is>
      </c>
      <c r="D1091" t="inlineStr">
        <is>
          <t>Black Trays, Gold Handles Trays, Marble Trays, Rectangle Trays, Trays</t>
        </is>
      </c>
      <c r="E1091" t="inlineStr"/>
      <c r="F1091" t="inlineStr">
        <is>
          <t xml:space="preserve">Size: 35cm
Product Type: Stainless Steel Mirrored Round Tray
Product Code: EL7595
Material: Stainless Steel
Carving: Full handmade carving
Polishing: Full handmade polishing, polishing options are available.
Delivery Time: 10-12 Days
None: Color
</t>
        </is>
      </c>
      <c r="G1091" t="inlineStr">
        <is>
          <t>In-Stock</t>
        </is>
      </c>
      <c r="H1091" t="inlineStr">
        <is>
          <t>In stock</t>
        </is>
      </c>
      <c r="I1091">
        <f>IMAGE("https://englanderline.com/wp-content/uploads/2022/02/gold-tray-1-600x800.jpg")</f>
        <v/>
      </c>
    </row>
    <row r="1092">
      <c r="A1092" s="1" t="n">
        <v>1090</v>
      </c>
      <c r="B1092" t="inlineStr">
        <is>
          <t xml:space="preserve">
Stainless Steel Mirrored Round Drinks Tray</t>
        </is>
      </c>
      <c r="C1092" t="inlineStr">
        <is>
          <t>£239.00</t>
        </is>
      </c>
      <c r="D1092" t="inlineStr">
        <is>
          <t>Black Trays, Gold Handles Trays, Marble Trays, Rectangle Trays, Trays</t>
        </is>
      </c>
      <c r="E1092" t="inlineStr"/>
      <c r="F1092" t="inlineStr">
        <is>
          <t xml:space="preserve">Size: 35cm
Product Type: Stainless Steel Mirrored Round Drinks Tray
Product Code: EL7597
Material: Stainless Steel
Carving: Full handmade carving
Polishing: Full handmade polishing, polishing options are available.
Delivery Time: 10-12 Days
None: Color
</t>
        </is>
      </c>
      <c r="G1092" t="inlineStr">
        <is>
          <t>In-Stock</t>
        </is>
      </c>
      <c r="H1092" t="inlineStr">
        <is>
          <t>In stock</t>
        </is>
      </c>
      <c r="I1092">
        <f>IMAGE("https://englanderline.com/wp-content/uploads/2022/02/Shinny-Gold-Stainless-circular-tray-600x800.jpg")</f>
        <v/>
      </c>
    </row>
    <row r="1093">
      <c r="A1093" s="1" t="n">
        <v>1091</v>
      </c>
      <c r="B1093" t="inlineStr">
        <is>
          <t xml:space="preserve">
Marble Pot Stand</t>
        </is>
      </c>
      <c r="C1093" t="inlineStr">
        <is>
          <t>£478.00 - £512.00</t>
        </is>
      </c>
      <c r="D1093" t="inlineStr">
        <is>
          <t>Black Trays, Gold Handles Trays, Marble Trays, Rectangle Trays, Trays</t>
        </is>
      </c>
      <c r="E1093" t="inlineStr"/>
      <c r="F1093" t="inlineStr">
        <is>
          <t xml:space="preserve">Dimensions: N/A
Product Type: Marble Pot Stand
Product Code: EL7647
Material: Natural Marble
Carving: Full handmade carving
Polishing: Full handmade polishing, polishing options are available.
Delivery Time: 10-12 Days
None: Size
None: Color
</t>
        </is>
      </c>
      <c r="G1093" t="inlineStr">
        <is>
          <t>In-Stock</t>
        </is>
      </c>
      <c r="H1093" t="inlineStr">
        <is>
          <t>In stock</t>
        </is>
      </c>
      <c r="I1093">
        <f>IMAGE("https://englanderline.com/wp-content/uploads/2022/02/Black-glossy-90cm-podium-600x750.jpg")</f>
        <v/>
      </c>
    </row>
    <row r="1094">
      <c r="A1094" s="1" t="n">
        <v>1092</v>
      </c>
      <c r="B1094" t="inlineStr">
        <is>
          <t xml:space="preserve">
Grey Marble Coasters</t>
        </is>
      </c>
      <c r="C1094" t="inlineStr">
        <is>
          <t>£134.00 - £152.00</t>
        </is>
      </c>
      <c r="D1094" t="inlineStr">
        <is>
          <t>Black Trays, Gold Handles Trays, Marble Trays, Rectangle Trays, Trays</t>
        </is>
      </c>
      <c r="E1094" t="inlineStr"/>
      <c r="F1094" t="inlineStr">
        <is>
          <t xml:space="preserve">Product Type: Grey Marble Coasters
Product Code: EL7588
Material: Natural Marble
Carving: Full handmade carving
Polishing: Full handmade polishing, polishing options are available.
Color: Gray
Delivery Time: 10-12 Days
None: Size
</t>
        </is>
      </c>
      <c r="G1094" t="inlineStr">
        <is>
          <t>In-Stock</t>
        </is>
      </c>
      <c r="H1094" t="inlineStr">
        <is>
          <t>In stock</t>
        </is>
      </c>
      <c r="I1094">
        <f>IMAGE("https://englanderline.com/wp-content/uploads/2022/02/Grey-Marble-Coasters-1-600x750.jpg")</f>
        <v/>
      </c>
    </row>
    <row r="1095">
      <c r="A1095" s="1" t="n">
        <v>1093</v>
      </c>
      <c r="B1095" t="inlineStr">
        <is>
          <t xml:space="preserve">
Black Stainless Steel Rectangle Tray</t>
        </is>
      </c>
      <c r="C1095" t="inlineStr">
        <is>
          <t>£308.00</t>
        </is>
      </c>
      <c r="D1095" t="inlineStr">
        <is>
          <t>Black Base Trays, Black Trays, Food Display Essentials, Marble Trays, Round Trays, Stainless Trays, Trays, White Trays</t>
        </is>
      </c>
      <c r="E1095" t="inlineStr">
        <is>
          <t>This stainless steel rectangle tray is perfect for carrying snacks or hors d’oeuvres to your next party. The beautiful black trim, paired with a stainless steel bottom, makes for an elegant presentation on any table.</t>
        </is>
      </c>
      <c r="F1095" t="inlineStr">
        <is>
          <t xml:space="preserve">Choose Size: Length 38cm * Width 27cm
Size: Large
Product Type: Black Stainless Steel Rectangle Tray
Product Code: El7497
Material: Natural Marble Stone.
Carving: Full handmade carving
Polishing: Full handmade polishing, polishing options are available.
Color: Black
Top Material: Marble
Top Color: Black, White
Delivery Time: 10-12 Days
None: Top Color
</t>
        </is>
      </c>
      <c r="G1095" t="inlineStr">
        <is>
          <t>In-Stock</t>
        </is>
      </c>
      <c r="H1095" t="inlineStr">
        <is>
          <t>In stock</t>
        </is>
      </c>
      <c r="I1095">
        <f>IMAGE("https://englanderline.com/wp-content/uploads/2022/01/Black-Stainless-Steel-Rectangle-Tray-Black-Marble-Top.jpg")</f>
        <v/>
      </c>
    </row>
    <row r="1096">
      <c r="A1096" s="1" t="n">
        <v>1094</v>
      </c>
      <c r="B1096" t="inlineStr">
        <is>
          <t xml:space="preserve">
Stainless Steel Mirrored Circle Tray</t>
        </is>
      </c>
      <c r="C1096" t="inlineStr">
        <is>
          <t>£138.00 - £303.00</t>
        </is>
      </c>
      <c r="D1096" t="inlineStr">
        <is>
          <t>Black Trays, Gold Handles Trays, Marble Trays, Rectangle Trays, Trays</t>
        </is>
      </c>
      <c r="E1096" t="inlineStr"/>
      <c r="F1096" t="inlineStr">
        <is>
          <t xml:space="preserve">Dimensions: N/A
Product Type: Stainless Steel Mirrored Circle Tray
Product Code: EL7602
Material: Stainless Steel
Carving: Full handmade carving
Polishing: Full handmade polishing, polishing options are available.
Delivery Time: 10-12 Days
None: Size
None: Color
</t>
        </is>
      </c>
      <c r="G1096" t="inlineStr">
        <is>
          <t>In-Stock</t>
        </is>
      </c>
      <c r="H1096" t="inlineStr">
        <is>
          <t>In stock</t>
        </is>
      </c>
      <c r="I1096">
        <f>IMAGE("https://englanderline.com/wp-content/uploads/2022/02/Celia-gold-trays-Set-600x750.jpg")</f>
        <v/>
      </c>
    </row>
    <row r="1097">
      <c r="A1097" s="1" t="n">
        <v>1095</v>
      </c>
      <c r="B1097" t="inlineStr">
        <is>
          <t xml:space="preserve">
Marble Gloss Plant Pot</t>
        </is>
      </c>
      <c r="C1097" t="inlineStr">
        <is>
          <t>£373.00</t>
        </is>
      </c>
      <c r="D1097" t="inlineStr">
        <is>
          <t>Black Trays, Gold Handles Trays, Marble Trays, Rectangle Trays, Trays</t>
        </is>
      </c>
      <c r="E1097" t="inlineStr"/>
      <c r="F1097" t="inlineStr">
        <is>
          <t xml:space="preserve">Dimensions: Width 30 cm, Depth 30 cm, Height 30 cm
Product Type: Marble Gloss Plant Pot
Product Code: EL7632
Material: Natural Marble
Carving: Full handmade carving
Polishing: Full handmade polishing, polishing options are available.
Delivery Time: 10-12 Days
None: Color
</t>
        </is>
      </c>
      <c r="G1097" t="inlineStr">
        <is>
          <t>In-Stock</t>
        </is>
      </c>
      <c r="H1097" t="inlineStr">
        <is>
          <t>In stock</t>
        </is>
      </c>
      <c r="I1097">
        <f>IMAGE("https://englanderline.com/wp-content/uploads/2022/02/Black-glossy-plant-pot-600x750.jpg")</f>
        <v/>
      </c>
    </row>
    <row r="1098">
      <c r="A1098" s="1" t="n">
        <v>1096</v>
      </c>
      <c r="B1098" t="inlineStr">
        <is>
          <t xml:space="preserve">
Blue Navy Marble Coasters</t>
        </is>
      </c>
      <c r="C1098" t="inlineStr">
        <is>
          <t>£134.00 - £152.00</t>
        </is>
      </c>
      <c r="D1098" t="inlineStr">
        <is>
          <t>Black Trays, Gold Handles Trays, Marble Trays, Rectangle Trays, Trays</t>
        </is>
      </c>
      <c r="E1098" t="inlineStr"/>
      <c r="F1098" t="inlineStr">
        <is>
          <t xml:space="preserve">Product Type: Blue Navy Marble Coasters
Product Code: EL7587
Material: Natural Marble
Carving: Full handmade carving
Polishing: Full handmade polishing, polishing options are available.
Color: Blue
Delivery Time: 10-12 Days
None: Size
</t>
        </is>
      </c>
      <c r="G1098" t="inlineStr">
        <is>
          <t>In-Stock</t>
        </is>
      </c>
      <c r="H1098" t="inlineStr">
        <is>
          <t>In stock</t>
        </is>
      </c>
      <c r="I1098">
        <f>IMAGE("https://englanderline.com/wp-content/uploads/2022/02/Blue-Marble-Coasters-1-600x750.jpg")</f>
        <v/>
      </c>
    </row>
    <row r="1099">
      <c r="A1099" s="1" t="n">
        <v>1097</v>
      </c>
      <c r="B1099" t="inlineStr">
        <is>
          <t xml:space="preserve">
Stainless Mirrored Rectangle Tray</t>
        </is>
      </c>
      <c r="C1099" t="inlineStr">
        <is>
          <t>£222.00</t>
        </is>
      </c>
      <c r="D1099" t="inlineStr">
        <is>
          <t>Black Trays, Gold Handles Trays, Marble Trays, Rectangle Trays, Trays</t>
        </is>
      </c>
      <c r="E1099" t="inlineStr"/>
      <c r="F1099" t="inlineStr">
        <is>
          <t xml:space="preserve">Size: 40 x 28cm
Product Type: Stainless Mirrored Rectangle Tray
Product Code: EL7607
Material: Stainless Steel
Carving: Full handmade carving
Polishing: Full handmade polishing, polishing options are available.
Delivery Time: 10-12 Days
None: Color
</t>
        </is>
      </c>
      <c r="G1099" t="inlineStr">
        <is>
          <t>In-Stock</t>
        </is>
      </c>
      <c r="H1099" t="inlineStr">
        <is>
          <t>In stock</t>
        </is>
      </c>
      <c r="I1099">
        <f>IMAGE("https://englanderline.com/wp-content/uploads/2022/02/Gold-Rectangular-Tray-5-600x800.jpg")</f>
        <v/>
      </c>
    </row>
    <row r="1100">
      <c r="A1100" s="1" t="n">
        <v>1098</v>
      </c>
      <c r="B1100" t="inlineStr">
        <is>
          <t xml:space="preserve">
Stainless Steel Gold Mirrored Circle Tray</t>
        </is>
      </c>
      <c r="C1100" t="inlineStr">
        <is>
          <t>£138.00 - £303.00</t>
        </is>
      </c>
      <c r="D1100" t="inlineStr">
        <is>
          <t>Black Trays, Gold Handles Trays, Marble Trays, Rectangle Trays, Trays</t>
        </is>
      </c>
      <c r="E1100" t="inlineStr"/>
      <c r="F1100" t="inlineStr">
        <is>
          <t xml:space="preserve">Dimensions: N/A
Product Type: Stainless Steel Gold Mirrored Circle Tray
Product Code: EL7604
Material: Stainless Steel
Carving: Full handmade carving
Polishing: Full handmade polishing, polishing options are available.
Color: Champagne Gold
Delivery Time: 10-12 Days
None: Size
</t>
        </is>
      </c>
      <c r="G1100" t="inlineStr">
        <is>
          <t>In-Stock</t>
        </is>
      </c>
      <c r="H1100" t="inlineStr">
        <is>
          <t>In stock</t>
        </is>
      </c>
      <c r="I1100">
        <f>IMAGE("https://englanderline.com/wp-content/uploads/2022/02/Spedra-gold-trays-Set-600x750.jpg")</f>
        <v/>
      </c>
    </row>
    <row r="1101">
      <c r="A1101" s="1" t="n">
        <v>1099</v>
      </c>
      <c r="B1101" t="inlineStr">
        <is>
          <t xml:space="preserve">
Stainless Rectangle Mirrored Display Tray</t>
        </is>
      </c>
      <c r="C1101" t="inlineStr">
        <is>
          <t>£236.00</t>
        </is>
      </c>
      <c r="D1101" t="inlineStr">
        <is>
          <t>Black Trays, Gold Handles Trays, Marble Trays, Rectangle Trays, Trays</t>
        </is>
      </c>
      <c r="E1101" t="inlineStr"/>
      <c r="F1101" t="inlineStr">
        <is>
          <t xml:space="preserve">Size: 40 x 28cm
Product Type: Stainless Rectangle Mirrored Display Tray
Product Code: EL7611
Material: Stainless Steel
Carving: Full handmade carving
Polishing: Full handmade polishing, polishing options are available.
Delivery Time: 10-12 Days
None: Color
</t>
        </is>
      </c>
      <c r="G1101" t="inlineStr">
        <is>
          <t>In-Stock</t>
        </is>
      </c>
      <c r="H1101" t="inlineStr">
        <is>
          <t>In stock</t>
        </is>
      </c>
      <c r="I1101">
        <f>IMAGE("https://englanderline.com/wp-content/uploads/2022/02/Spedra-Rectangular-Tray-Gold-1-600x750.jpg")</f>
        <v/>
      </c>
    </row>
    <row r="1102">
      <c r="A1102" s="1" t="n">
        <v>1100</v>
      </c>
      <c r="B1102" t="inlineStr">
        <is>
          <t xml:space="preserve">
Herefordshire Brown Legs and Off White Armchair</t>
        </is>
      </c>
      <c r="C1102" t="inlineStr">
        <is>
          <t>£2,705.00</t>
        </is>
      </c>
      <c r="D1102" t="inlineStr">
        <is>
          <t>Blue Velvet Armchair, Comfy chair, Contemporary Armchair uk, Modern Settee, Stylish Armchairs, Upholstered Armchair</t>
        </is>
      </c>
      <c r="E1102" t="inlineStr">
        <is>
          <t>This Herefordshire armchair is a stylish and comfortable addition to your living space. Featuring an off white fabric, brown wooden legs and a slightly slouched design, it’s the perfect place to relax with friends or curl up with a book.</t>
        </is>
      </c>
      <c r="F1102" t="inlineStr">
        <is>
          <t xml:space="preserve">Dimensions: Width 65 cm, Depth 67 cm, Height 86 cm
Product Type: Herefordshire Brown Legs and Off White Armchair
Product Code: EL0002-ACh
Material: Natural Solid Wood Kiln Dried, Leather.
Carving: Full handmade carving
Polishing: Full handmade polishing, polishing options are available.
Upholstery: Full handmade upholstered in calico, Fabric Options are available (in customize product section).
Color: Brown
Delivery Time: 12-14 Weeks
</t>
        </is>
      </c>
      <c r="G1102" t="inlineStr">
        <is>
          <t>In-Stock</t>
        </is>
      </c>
      <c r="H1102" t="inlineStr">
        <is>
          <t>MADE TO ORDER</t>
        </is>
      </c>
      <c r="I1102">
        <f>IMAGE("https://englanderline.com/wp-content/uploads/2022/05/Herefordshire-Brown-Legs-and-Off-White-Armchair-B-600x600.jpg")</f>
        <v/>
      </c>
    </row>
    <row r="1103">
      <c r="A1103" s="1" t="n">
        <v>1101</v>
      </c>
      <c r="B1103" t="inlineStr">
        <is>
          <t xml:space="preserve">
Otis Curved Grey Velvet Sofa</t>
        </is>
      </c>
      <c r="C1103" t="inlineStr">
        <is>
          <t>£2,985.00 - £4,475.00</t>
        </is>
      </c>
      <c r="D1103" t="inlineStr">
        <is>
          <t>Brown Dining Tables, contemporary dining table, Round Dining Tables, wooden dining table</t>
        </is>
      </c>
      <c r="E1103" t="inlineStr"/>
      <c r="F1103" t="inlineStr">
        <is>
          <t xml:space="preserve">Product Type: Otis Curved Grey Velvet Sofa
Product Code: EL0026-S
Material: Natural Solid Wood Kiln Dried, Fabric.
Carving: Full handmade carving.
Polishing: Full handmade polishing, polishing options are available.
Color: Gray
Delivery Time: 12-14 Weeks
None: Choose Size
</t>
        </is>
      </c>
      <c r="G1103" t="inlineStr">
        <is>
          <t>In-Stock</t>
        </is>
      </c>
      <c r="H1103" t="inlineStr">
        <is>
          <t>MADE TO ORDER</t>
        </is>
      </c>
      <c r="I1103">
        <f>IMAGE("https://englanderline.com/wp-content/uploads/2022/06/Otis-Curved-Grey-Velvet-Sofa-A-600x600.jpg")</f>
        <v/>
      </c>
    </row>
    <row r="1104">
      <c r="A1104" s="1" t="n">
        <v>1102</v>
      </c>
      <c r="B1104" t="inlineStr">
        <is>
          <t xml:space="preserve">
Sam Curved Velvet Olive Green Sofa</t>
        </is>
      </c>
      <c r="C1104" t="inlineStr">
        <is>
          <t>£2,625.00 - £3,935.00</t>
        </is>
      </c>
      <c r="D1104" t="inlineStr">
        <is>
          <t>Brown Dining Tables, contemporary dining table, Round Dining Tables, wooden dining table</t>
        </is>
      </c>
      <c r="E1104" t="inlineStr"/>
      <c r="F1104" t="inlineStr">
        <is>
          <t xml:space="preserve">Product Type: Sam Curved Velvet Olive Green Sofa
Product Code: EL0043-S
Material: Natural Solid Wood Kiln Dried, Fabric Velvet.
Carving: Full handmade carving.
Polishing: Full handmade polishing, polishing options are available.
Color: Olive Green
Delivery Time: 12-14 Weeks
None: Choose Size
</t>
        </is>
      </c>
      <c r="G1104" t="inlineStr">
        <is>
          <t>In-Stock</t>
        </is>
      </c>
      <c r="H1104" t="inlineStr">
        <is>
          <t>MADE TO ORDER</t>
        </is>
      </c>
      <c r="I1104">
        <f>IMAGE("https://englanderline.com/wp-content/uploads/2022/06/Sam-Curved-Velvet-Olive-Green-Sofa-A-600x600.jpg")</f>
        <v/>
      </c>
    </row>
    <row r="1105">
      <c r="A1105" s="1" t="n">
        <v>1103</v>
      </c>
      <c r="B1105" t="inlineStr">
        <is>
          <t>Georgy Cushion</t>
        </is>
      </c>
      <c r="C1105" t="inlineStr">
        <is>
          <t>£75.00</t>
        </is>
      </c>
      <c r="D1105" t="inlineStr"/>
      <c r="E1105" t="inlineStr">
        <is>
          <t>We feature unique designing and shapes in cushions. You will get all side plain, as well as different colors on both sides of cushions. Go with the style and shape you like for making a perfect match.</t>
        </is>
      </c>
      <c r="F1105" t="inlineStr">
        <is>
          <t xml:space="preserve">Size: 50 x 40cm
</t>
        </is>
      </c>
      <c r="G1105" t="inlineStr">
        <is>
          <t>In-Stock</t>
        </is>
      </c>
      <c r="H1105" t="inlineStr">
        <is>
          <t>In stock</t>
        </is>
      </c>
      <c r="I1105">
        <f>IMAGE("https://englanderline.com/wp-content/uploads/2020/02/georgy-cushion-600x450.png")</f>
        <v/>
      </c>
    </row>
    <row r="1106">
      <c r="A1106" s="1" t="n">
        <v>1104</v>
      </c>
      <c r="B1106" t="inlineStr">
        <is>
          <t xml:space="preserve">
Yorkshire Wooden Legs Occasional Chair</t>
        </is>
      </c>
      <c r="C1106" t="inlineStr">
        <is>
          <t>£1,495.00</t>
        </is>
      </c>
      <c r="D1106" t="inlineStr">
        <is>
          <t>contemporary chairs uk, Contemporary Living Room Chairs, luxury living room furniture, occasional chair uk, small occasional chair, upholstered chair</t>
        </is>
      </c>
      <c r="E1106" t="inlineStr">
        <is>
          <t>The perfect mix of luxurious comfort and striking design, this chair is a beautiful addition to any living space. The wooden legs are minimalist in design and contrast beautifully with the velvet upholstery.</t>
        </is>
      </c>
      <c r="F1106" t="inlineStr">
        <is>
          <t xml:space="preserve">Dimensions: Width 68 cm, Depth 77 cm, Height 85 cm
Product Type: Yorkshire Wooden Legs Occasional Chair
Product Code: EL0003-OC
Material: Natural Solid Wood Kiln Dried, Fabric Velvet.
Carving: Full handmade carving
Polishing: Full handmade polishing, polishing options are available.
Upholstery: Full handmade upholstered in calico, Fabric Options are available (in customize product section).
Color: Black
Delivery Time: 12-14 Weeks
</t>
        </is>
      </c>
      <c r="G1106" t="inlineStr">
        <is>
          <t>In-Stock</t>
        </is>
      </c>
      <c r="H1106" t="inlineStr">
        <is>
          <t>MADE TO ORDER</t>
        </is>
      </c>
      <c r="I1106">
        <f>IMAGE("https://englanderline.com/wp-content/uploads/2022/05/Yorkshire-Wooden-Legs-Occasional-Chair-A-600x600.jpg")</f>
        <v/>
      </c>
    </row>
    <row r="1107">
      <c r="A1107" s="1" t="n">
        <v>1105</v>
      </c>
      <c r="B1107" t="inlineStr">
        <is>
          <t>Gold Bee Cushion</t>
        </is>
      </c>
      <c r="C1107" t="inlineStr">
        <is>
          <t>£60.00</t>
        </is>
      </c>
      <c r="D1107" t="inlineStr"/>
      <c r="E1107" t="inlineStr">
        <is>
          <t xml:space="preserve">Want some distinct design in </t>
        </is>
      </c>
      <c r="F1107" t="inlineStr">
        <is>
          <t xml:space="preserve">Size: 40 x 25cm
</t>
        </is>
      </c>
      <c r="G1107" t="inlineStr">
        <is>
          <t>In-Stock</t>
        </is>
      </c>
      <c r="H1107" t="inlineStr">
        <is>
          <t>In stock</t>
        </is>
      </c>
      <c r="I1107">
        <f>IMAGE("https://englanderline.com/wp-content/uploads/2020/02/gold-bee-cushion-600x450.png")</f>
        <v/>
      </c>
    </row>
    <row r="1108">
      <c r="A1108" s="1" t="n">
        <v>1106</v>
      </c>
      <c r="B1108" t="inlineStr">
        <is>
          <t xml:space="preserve">
Olnay Three Legs with Glass Coffee Table</t>
        </is>
      </c>
      <c r="C1108" t="inlineStr">
        <is>
          <t>£955.00</t>
        </is>
      </c>
      <c r="D1108" t="inlineStr">
        <is>
          <t>contemporary coffee table, luxury living room furniture, modern marble coffee table, Wooden Coffee Table</t>
        </is>
      </c>
      <c r="E1108" t="inlineStr">
        <is>
          <t>Meet your new favorite piece of furniture. This coffee table is crafted with three circular legs and a glass top. With its clean lines, this table works well with a variety of styles while adding the perfect finishing touch to any living room.</t>
        </is>
      </c>
      <c r="F1108" t="inlineStr">
        <is>
          <t xml:space="preserve">Dimensions: Width 100 cm, Depth 100 cm, Height 50 cm
Product Type: Olnay Three Legs with Glass Coffee Table
Product Code: EL0001-CT
Material: Natural solid wood Kiln dried, Glass.
Carving: Full handmade carving
Polishing: Full handmade polishing, polishing options are available.
Color: Gold
Delivery Time: 12-14 Weeks
</t>
        </is>
      </c>
      <c r="G1108" t="inlineStr">
        <is>
          <t>In-Stock</t>
        </is>
      </c>
      <c r="H1108" t="inlineStr">
        <is>
          <t>MADE TO ORDER</t>
        </is>
      </c>
      <c r="I1108">
        <f>IMAGE("https://englanderline.com/wp-content/uploads/2022/05/Coffee-Table-4-600x600.jpg")</f>
        <v/>
      </c>
    </row>
    <row r="1109">
      <c r="A1109" s="1" t="n">
        <v>1107</v>
      </c>
      <c r="B1109" t="inlineStr">
        <is>
          <t>Gold Rain Cushion</t>
        </is>
      </c>
      <c r="C1109" t="inlineStr">
        <is>
          <t>£65.00</t>
        </is>
      </c>
      <c r="D1109" t="inlineStr"/>
      <c r="E1109" t="inlineStr">
        <is>
          <t>We have specially conceived cushions with gold rain printing. It will add a shimmery glow to the furniture when you decorate it with these soft and shiny cushions.</t>
        </is>
      </c>
      <c r="F1109" t="inlineStr">
        <is>
          <t xml:space="preserve">Size: 45 x 38cm
</t>
        </is>
      </c>
      <c r="G1109" t="inlineStr">
        <is>
          <t>In-Stock</t>
        </is>
      </c>
      <c r="H1109" t="inlineStr">
        <is>
          <t>In stock</t>
        </is>
      </c>
      <c r="I1109">
        <f>IMAGE("https://englanderline.com/wp-content/uploads/2020/02/gold-rain-cushion-600x450.png")</f>
        <v/>
      </c>
    </row>
    <row r="1110">
      <c r="A1110" s="1" t="n">
        <v>1108</v>
      </c>
      <c r="B1110" t="inlineStr">
        <is>
          <t xml:space="preserve">
Surrey Wood and Marble Oval Coffee Table</t>
        </is>
      </c>
      <c r="C1110" t="inlineStr">
        <is>
          <t>£1,105.00</t>
        </is>
      </c>
      <c r="D1110" t="inlineStr">
        <is>
          <t>contemporary coffee table, luxury living room furniture, modern marble coffee table, Wooden Coffee Table</t>
        </is>
      </c>
      <c r="E1110" t="inlineStr">
        <is>
          <t>There’s no better way to show off a centerpiece than with this majestic coffee table. Its oval top is crafted from marble, while the legs boast a beautifully turned wooden.</t>
        </is>
      </c>
      <c r="F1110" t="inlineStr">
        <is>
          <t xml:space="preserve">Dimensions: Width 100 cm, Depth 60 cm, Height 50 cm
Product Type: Surrey Wood and Marble Oval Coffee Table
Product Code: EL0002-CT
Material: Natural solid wood Kiln dried, Natural Marble.
Carving: Full handmade carving
Polishing: Full handmade polishing, polishing options are available.
Color: Brown
Delivery Time: 12-14 Weeks
</t>
        </is>
      </c>
      <c r="G1110" t="inlineStr">
        <is>
          <t>In-Stock</t>
        </is>
      </c>
      <c r="H1110" t="inlineStr">
        <is>
          <t>MADE TO ORDER</t>
        </is>
      </c>
      <c r="I1110">
        <f>IMAGE("https://englanderline.com/wp-content/uploads/2022/05/Surrey-Wood-and-Marble-Oval-Coffee-Table-C-1-600x600.jpg")</f>
        <v/>
      </c>
    </row>
    <row r="1111">
      <c r="A1111" s="1" t="n">
        <v>1109</v>
      </c>
      <c r="B1111" t="inlineStr">
        <is>
          <t xml:space="preserve">
Darcey 3 Seater Striped Velvet Sofa</t>
        </is>
      </c>
      <c r="C1111" t="inlineStr">
        <is>
          <t>£2,290.00 - £3,435.00</t>
        </is>
      </c>
      <c r="D1111" t="inlineStr">
        <is>
          <t>Brown Dining Tables, contemporary dining table, Round Dining Tables, wooden dining table</t>
        </is>
      </c>
      <c r="E1111" t="inlineStr"/>
      <c r="F1111" t="inlineStr">
        <is>
          <t xml:space="preserve">Dimensions: Width 220 cm, Depth 90 cm, Height 75 cm
Product Type: Darcey 3 Seater Striped Velvet Sofa
Product Code: EL0042-S
Material: Natural Solid Wood Kiln Dried, Fabric.
Carving: Full handmade carving.
Polishing: Full handmade polishing, polishing options are available.
Color: Beige
Delivery Time: 12-14 Weeks
None: Choose Size
</t>
        </is>
      </c>
      <c r="G1111" t="inlineStr">
        <is>
          <t>In-Stock</t>
        </is>
      </c>
      <c r="H1111" t="inlineStr">
        <is>
          <t>MADE TO ORDER</t>
        </is>
      </c>
      <c r="I1111">
        <f>IMAGE("https://englanderline.com/wp-content/uploads/2022/06/Darcey-3-Seater-Striped-Velvet-Sofa-A-600x600.jpg")</f>
        <v/>
      </c>
    </row>
    <row r="1112">
      <c r="A1112" s="1" t="n">
        <v>1110</v>
      </c>
      <c r="B1112" t="inlineStr">
        <is>
          <t>Fida Cushion</t>
        </is>
      </c>
      <c r="C1112" t="inlineStr">
        <is>
          <t>£45.00</t>
        </is>
      </c>
      <c r="D1112" t="inlineStr"/>
      <c r="E1112" t="inlineStr">
        <is>
          <t>Cushion cover 45 x 45cm including feather pad</t>
        </is>
      </c>
      <c r="F1112" t="inlineStr">
        <is>
          <t xml:space="preserve">Size: 45 x 35cm
</t>
        </is>
      </c>
      <c r="G1112" t="inlineStr">
        <is>
          <t>In-Stock</t>
        </is>
      </c>
      <c r="H1112" t="inlineStr">
        <is>
          <t>In stock</t>
        </is>
      </c>
      <c r="I1112">
        <f>IMAGE("https://englanderline.com/wp-content/uploads/2020/02/fida-cushion-600x449.png")</f>
        <v/>
      </c>
    </row>
    <row r="1113">
      <c r="A1113" s="1" t="n">
        <v>1111</v>
      </c>
      <c r="B1113" t="inlineStr">
        <is>
          <t>Simona Cushion</t>
        </is>
      </c>
      <c r="C1113" t="inlineStr">
        <is>
          <t>£55.00</t>
        </is>
      </c>
      <c r="D1113" t="inlineStr"/>
      <c r="E1113" t="inlineStr">
        <is>
          <t>Cushion cover 50 x 47cm including feather pad</t>
        </is>
      </c>
      <c r="F1113" t="inlineStr">
        <is>
          <t xml:space="preserve">Size: 50 x 47cm
</t>
        </is>
      </c>
      <c r="G1113" t="inlineStr">
        <is>
          <t>In-Stock</t>
        </is>
      </c>
      <c r="H1113" t="inlineStr">
        <is>
          <t>In stock</t>
        </is>
      </c>
      <c r="I1113">
        <f>IMAGE("https://englanderline.com/wp-content/uploads/2020/02/simona-cushion-600x449.png")</f>
        <v/>
      </c>
    </row>
    <row r="1114">
      <c r="A1114" s="1" t="n">
        <v>1112</v>
      </c>
      <c r="B1114" t="inlineStr">
        <is>
          <t>Venice Texture Cushion</t>
        </is>
      </c>
      <c r="C1114" t="inlineStr">
        <is>
          <t>£65.00</t>
        </is>
      </c>
      <c r="D1114" t="inlineStr"/>
      <c r="E1114" t="inlineStr">
        <is>
          <t>Cushion covers with different front and back fabric. Feather pads included.</t>
        </is>
      </c>
      <c r="F1114" t="inlineStr">
        <is>
          <t xml:space="preserve">Size: 55 x 40cm
</t>
        </is>
      </c>
      <c r="G1114" t="inlineStr">
        <is>
          <t>In-Stock</t>
        </is>
      </c>
      <c r="H1114" t="inlineStr">
        <is>
          <t>In stock</t>
        </is>
      </c>
      <c r="I1114">
        <f>IMAGE("https://englanderline.com/wp-content/uploads/2020/02/venice-texture-cushion-600x450.png")</f>
        <v/>
      </c>
    </row>
    <row r="1115">
      <c r="A1115" s="1" t="n">
        <v>1113</v>
      </c>
      <c r="B1115" t="inlineStr">
        <is>
          <t>Geometry Cushion</t>
        </is>
      </c>
      <c r="C1115" t="inlineStr">
        <is>
          <t>£65.00</t>
        </is>
      </c>
      <c r="D1115" t="inlineStr"/>
      <c r="E1115" t="inlineStr">
        <is>
          <t xml:space="preserve">We have contemporary as well as geometric prints in our </t>
        </is>
      </c>
      <c r="F1115" t="inlineStr">
        <is>
          <t xml:space="preserve">Size: 48 x 33cm
</t>
        </is>
      </c>
      <c r="G1115" t="inlineStr">
        <is>
          <t>In-Stock</t>
        </is>
      </c>
      <c r="H1115" t="inlineStr">
        <is>
          <t>In stock</t>
        </is>
      </c>
      <c r="I1115">
        <f>IMAGE("https://englanderline.com/wp-content/uploads/2020/02/geometry-cushion-600x450.png")</f>
        <v/>
      </c>
    </row>
    <row r="1116">
      <c r="A1116" s="1" t="n">
        <v>1114</v>
      </c>
      <c r="B1116" t="inlineStr">
        <is>
          <t xml:space="preserve">
Allegra Square Glass Coffee Table UK</t>
        </is>
      </c>
      <c r="C1116" t="inlineStr">
        <is>
          <t>£695.00</t>
        </is>
      </c>
      <c r="D1116" t="inlineStr">
        <is>
          <t>contemporary coffee table, dark brown coffee table, glass top coffee table, luxury living room furniture, square tables, Wooden Coffee Table</t>
        </is>
      </c>
      <c r="E1116" t="inlineStr">
        <is>
          <t xml:space="preserve">This beautiful looking </t>
        </is>
      </c>
      <c r="F1116" t="inlineStr">
        <is>
          <t xml:space="preserve">Dimensions: Width 115 cm, Depth 115 cm, Height 44 cm
Product Type: Allegra Coffee Table
Product Code: EL2001
Material: Natural Solid Wood Kiln Dried, Glass.
Carving: Full handmade carving
Polishing: Full handmade polishing, polishing options are available.
Delivery Time: 7 – 10 Days
</t>
        </is>
      </c>
      <c r="G1116" t="inlineStr">
        <is>
          <t>In-Stock</t>
        </is>
      </c>
      <c r="H1116" t="inlineStr">
        <is>
          <t>1 in stock</t>
        </is>
      </c>
      <c r="I1116">
        <f>IMAGE("https://englanderline.com/wp-content/uploads/2017/11/Allegra-Square-Glass-Coffee-Table-UK-B-600x600.jpg")</f>
        <v/>
      </c>
    </row>
    <row r="1117">
      <c r="A1117" s="1" t="n">
        <v>1115</v>
      </c>
      <c r="B1117" t="inlineStr">
        <is>
          <t xml:space="preserve">
Nathan Oval Dark Brown Sideboard with Brass Inlay</t>
        </is>
      </c>
      <c r="C1117" t="inlineStr">
        <is>
          <t>£3,865.00</t>
        </is>
      </c>
      <c r="D1117" t="inlineStr">
        <is>
          <t>Brass Handles Cabinet, dining room sideboard, Marble Cabinet, Wood Cabinet, wooden sideboard</t>
        </is>
      </c>
      <c r="E1117" t="inlineStr">
        <is>
          <t>The Nathan Sideboard is an oval-shaped sideboard. that is destined to be your new favourite piece of furniture.</t>
        </is>
      </c>
      <c r="F1117" t="inlineStr">
        <is>
          <t xml:space="preserve">Product Type: Nathan Oval Dark Brown Sideboard With Brass Inlay
Product Code: EL7321
Material: Natural Solid Wood Kiln Dried, Natural Veneer Inlay.
Carving: Full handmade carving
Polishing: Full handmade polishing, polishing options are available.
Delivery Time: 7 – 10 Days
None: Color
None: Size
</t>
        </is>
      </c>
      <c r="G1117" t="inlineStr">
        <is>
          <t>In-Stock</t>
        </is>
      </c>
      <c r="H1117" t="inlineStr">
        <is>
          <t>1 in stock</t>
        </is>
      </c>
      <c r="I1117">
        <f>IMAGE("https://englanderline.com/wp-content/uploads/2021/03/Nathan-Oval-Dark-Brown-Sideboard-with-Brass-Inlay-A-600x600.jpg")</f>
        <v/>
      </c>
    </row>
    <row r="1118">
      <c r="A1118" s="1" t="n">
        <v>1116</v>
      </c>
      <c r="B1118" t="inlineStr">
        <is>
          <t>Venice Brown Cushion</t>
        </is>
      </c>
      <c r="C1118" t="inlineStr">
        <is>
          <t>£75.00</t>
        </is>
      </c>
      <c r="D1118" t="inlineStr"/>
      <c r="E1118" t="inlineStr">
        <is>
          <t>We have the quality fabrics that speak in its class. All our cushions are made up of these rich materials for ensuring long-lasting shine and beauty for your home.</t>
        </is>
      </c>
      <c r="F1118" t="inlineStr">
        <is>
          <t xml:space="preserve">Size: 45 x 35cm
</t>
        </is>
      </c>
      <c r="G1118" t="inlineStr">
        <is>
          <t>In-Stock</t>
        </is>
      </c>
      <c r="H1118" t="inlineStr">
        <is>
          <t>In stock</t>
        </is>
      </c>
      <c r="I1118">
        <f>IMAGE("https://englanderline.com/wp-content/uploads/2020/02/venice-brown-cushion-600x450.png")</f>
        <v/>
      </c>
    </row>
    <row r="1119">
      <c r="A1119" s="1" t="n">
        <v>1117</v>
      </c>
      <c r="B1119" t="inlineStr">
        <is>
          <t>Tony Cushion</t>
        </is>
      </c>
      <c r="C1119" t="inlineStr">
        <is>
          <t>£55.00</t>
        </is>
      </c>
      <c r="D1119" t="inlineStr"/>
      <c r="E1119" t="inlineStr">
        <is>
          <t>Cushion cover 55 x 50cm including feather pad</t>
        </is>
      </c>
      <c r="F1119" t="inlineStr">
        <is>
          <t xml:space="preserve">Size: 55 x 50cm
</t>
        </is>
      </c>
      <c r="G1119" t="inlineStr">
        <is>
          <t>In-Stock</t>
        </is>
      </c>
      <c r="H1119" t="inlineStr">
        <is>
          <t>In stock</t>
        </is>
      </c>
      <c r="I1119">
        <f>IMAGE("https://englanderline.com/wp-content/uploads/2020/02/tony-cushion-600x449.png")</f>
        <v/>
      </c>
    </row>
    <row r="1120">
      <c r="A1120" s="1" t="n">
        <v>1118</v>
      </c>
      <c r="B1120" t="inlineStr">
        <is>
          <t xml:space="preserve">
Adney Circular Curved Leg Side Table</t>
        </is>
      </c>
      <c r="C1120" t="inlineStr">
        <is>
          <t>£400.00</t>
        </is>
      </c>
      <c r="D1120" t="inlineStr">
        <is>
          <t>Circular Side Table, curved leg side table, Dark Brown Side Table, luxury living room furniture, luxury side table, Wooden Side Table</t>
        </is>
      </c>
      <c r="E1120" t="inlineStr">
        <is>
          <t>Adney side table is designed and crafted for those who value the traditional look. The table has a circular dark brown top, with attractive curved robust legs. This makes this piece to be so attractive in your living space.</t>
        </is>
      </c>
      <c r="F1120" t="inlineStr">
        <is>
          <t xml:space="preserve">Dimensions: Width 45 cm, Depth 45 cm, Height 59 cm
Product Type: Adney Side Table
Product Code: EL2418
Material: Natural Solid Wood Kiln Dried, Natural Veneer Inlay.
Carving: Full handmade carving
Polishing: Full handmade polishing, polishing options are available.
Delivery Time: 7 – 10 Days
</t>
        </is>
      </c>
      <c r="G1120" t="inlineStr">
        <is>
          <t>In-Stock</t>
        </is>
      </c>
      <c r="H1120" t="inlineStr">
        <is>
          <t>1 in stock</t>
        </is>
      </c>
      <c r="I1120">
        <f>IMAGE("https://englanderline.com/wp-content/uploads/2017/11/Adney-Circular-Curved-Leg-Side-Table-A-600x600.jpg")</f>
        <v/>
      </c>
    </row>
    <row r="1121">
      <c r="A1121" s="1" t="n">
        <v>1119</v>
      </c>
      <c r="B1121" t="inlineStr">
        <is>
          <t>Tomas Cushion</t>
        </is>
      </c>
      <c r="C1121" t="inlineStr">
        <is>
          <t>£65.00</t>
        </is>
      </c>
      <c r="D1121" t="inlineStr"/>
      <c r="E1121" t="inlineStr">
        <is>
          <t>There might be slight colour tone difference between image and real product due to difference in screen resolution</t>
        </is>
      </c>
      <c r="F1121" t="inlineStr">
        <is>
          <t xml:space="preserve">Size: 55 x 50cm
</t>
        </is>
      </c>
      <c r="G1121" t="inlineStr">
        <is>
          <t>In-Stock</t>
        </is>
      </c>
      <c r="H1121" t="inlineStr">
        <is>
          <t>In stock</t>
        </is>
      </c>
      <c r="I1121">
        <f>IMAGE("https://englanderline.com/wp-content/uploads/2020/02/tomas-cushion-canvas.png")</f>
        <v/>
      </c>
    </row>
    <row r="1122">
      <c r="A1122" s="1" t="n">
        <v>1120</v>
      </c>
      <c r="B1122" t="inlineStr">
        <is>
          <t xml:space="preserve">
Verona Brown Coffee Table</t>
        </is>
      </c>
      <c r="C1122" t="inlineStr">
        <is>
          <t>£715.00</t>
        </is>
      </c>
      <c r="D1122" t="inlineStr">
        <is>
          <t>brown coffee table uk, contemporary coffee table, luxury living room furniture, Rectangular Coffee Table, Wooden Coffee Table</t>
        </is>
      </c>
      <c r="E1122" t="inlineStr">
        <is>
          <t xml:space="preserve">This classy looking </t>
        </is>
      </c>
      <c r="F1122" t="inlineStr">
        <is>
          <t xml:space="preserve">Product Type: Verona Coffee Table
Product Code: EL2003
Material: Natural Solid Wood Kiln Dried, Natural Veneer Inlay.
Carving: Full handmade carving
Polishing: Full handmade polishing, polishing options are available.
Delivery Time: 7 – 10 Days
</t>
        </is>
      </c>
      <c r="G1122" t="inlineStr">
        <is>
          <t>In-Stock</t>
        </is>
      </c>
      <c r="H1122" t="inlineStr">
        <is>
          <t>2 in stock</t>
        </is>
      </c>
      <c r="I1122">
        <f>IMAGE("https://englanderline.com/wp-content/uploads/2017/11/Verona-Brown-Walnut-Turkish-Coffee-Table-600x600.jpg")</f>
        <v/>
      </c>
    </row>
    <row r="1123">
      <c r="A1123" s="1" t="n">
        <v>1121</v>
      </c>
      <c r="B1123" t="inlineStr">
        <is>
          <t xml:space="preserve">
Verona Side Table</t>
        </is>
      </c>
      <c r="C1123" t="inlineStr">
        <is>
          <t>£485.00</t>
        </is>
      </c>
      <c r="D1123" t="inlineStr">
        <is>
          <t>Dark Brown Side Table, luxury living room furniture, luxury side table, unusual side table, Wooden Side Table</t>
        </is>
      </c>
      <c r="E1123" t="inlineStr">
        <is>
          <t>This classy looking Verona Coffee Table finished in French wax polishing that distinctly brings out the natural veins of the wood makes it look absolutely marvelous and classic.</t>
        </is>
      </c>
      <c r="F1123" t="inlineStr">
        <is>
          <t xml:space="preserve">Dimensions: Width 50 cm, Depth 38 cm, Height 60 cm
Product Type: Verona Nest Side Table
Product Code: EL2101
Material: Natural Solid Wood Kiln Dried, Natural Veneer Inlay.
Carving: Full handmade carving
Polishing: Full handmade polishing, polishing options are available.
Delivery Time: 7 – 10 Days
None: Color
</t>
        </is>
      </c>
      <c r="G1123" t="inlineStr">
        <is>
          <t>In-Stock</t>
        </is>
      </c>
      <c r="H1123" t="inlineStr">
        <is>
          <t>4 in stock</t>
        </is>
      </c>
      <c r="I1123">
        <f>IMAGE("https://englanderline.com/wp-content/uploads/2022/04/Verona-Brown-Beech-Side-Table-600x600.jpg")</f>
        <v/>
      </c>
    </row>
    <row r="1124">
      <c r="A1124" s="1" t="n">
        <v>1122</v>
      </c>
      <c r="B1124" t="inlineStr">
        <is>
          <t xml:space="preserve">
Austin Circular Cross Leg Wood Top Side Table</t>
        </is>
      </c>
      <c r="C1124" t="inlineStr">
        <is>
          <t>£790.00</t>
        </is>
      </c>
      <c r="D1124" t="inlineStr">
        <is>
          <t>Circular Side Table, cross leg side table, Dark Brown Side Table, luxury living room furniture, luxury side table, Wooden Side Table</t>
        </is>
      </c>
      <c r="E1124" t="inlineStr">
        <is>
          <t>Austin is a dark brown side table that is sophisticatedly designed to add a touch of value to your interior space.</t>
        </is>
      </c>
      <c r="F1124" t="inlineStr">
        <is>
          <t xml:space="preserve">Dimensions: Width 61 cm, Depth 61 cm, Height 65 cm
Product Type: Austin Side Table
Product Code: EL2506-S
Material: Natural solid wood Kiln dried, Natural veneer applied, Brass Inlay.
Carving: Full handmade carving
Polishing: Full handmade polishing, polishing options are available.
Delivery Time: 7 – 10 Days
None: Color
</t>
        </is>
      </c>
      <c r="G1124" t="inlineStr">
        <is>
          <t>In-Stock</t>
        </is>
      </c>
      <c r="H1124" t="inlineStr">
        <is>
          <t>2 in stock</t>
        </is>
      </c>
      <c r="I1124">
        <f>IMAGE("https://englanderline.com/wp-content/uploads/2018/02/Austin-Circular-Cross-Leg-Wood-Top-Side-Table-A-600x600.jpg")</f>
        <v/>
      </c>
    </row>
    <row r="1125">
      <c r="A1125" s="1" t="n">
        <v>1123</v>
      </c>
      <c r="B1125" t="inlineStr">
        <is>
          <t xml:space="preserve">
Verona Brown Console Table</t>
        </is>
      </c>
      <c r="C1125" t="inlineStr">
        <is>
          <t>£955.00</t>
        </is>
      </c>
      <c r="D1125" t="inlineStr">
        <is>
          <t>brown console table, Cream Console Table, Curved Console Table, Oak Console Table, wooden console table</t>
        </is>
      </c>
      <c r="E1125" t="inlineStr">
        <is>
          <t>Bring a touch of luxury to your living room with our Verona Console Table. This modern console table features a walnut veneer inlay and is constructed from solid hardwood, making it a sturdy yet stylish addition to any home.</t>
        </is>
      </c>
      <c r="F1125" t="inlineStr">
        <is>
          <t xml:space="preserve">Dimensions: Width 150 cm, Depth 40 cm, Height 80 cm
Product Type: Verona Brown Console Table
Product Code: EL7356
Material: Natural Solid Wood Kiln Dried, Natural Veneer Inlay.
Carving: Full handmade carving
Polishing: Full handmade polishing, polishing options are available.
Delivery Time: 7 – 10 Days
None: Color
</t>
        </is>
      </c>
      <c r="G1125" t="inlineStr">
        <is>
          <t>In-Stock</t>
        </is>
      </c>
      <c r="H1125" t="inlineStr">
        <is>
          <t>2 in stock</t>
        </is>
      </c>
      <c r="I1125">
        <f>IMAGE("https://englanderline.com/wp-content/uploads/2022/01/Verona-Console-Table-Front-600x600.jpg")</f>
        <v/>
      </c>
    </row>
    <row r="1126">
      <c r="A1126" s="1" t="n">
        <v>1124</v>
      </c>
      <c r="B1126" t="inlineStr">
        <is>
          <t>Simone Green and Silver</t>
        </is>
      </c>
      <c r="C1126" t="inlineStr">
        <is>
          <t>£65.00</t>
        </is>
      </c>
      <c r="D1126" t="inlineStr"/>
      <c r="E1126" t="inlineStr">
        <is>
          <t>Cushion cover 55 x 50cm including feather pad</t>
        </is>
      </c>
      <c r="F1126" t="inlineStr">
        <is>
          <t xml:space="preserve">Size: 55 x 50cm
</t>
        </is>
      </c>
      <c r="G1126" t="inlineStr">
        <is>
          <t>In-Stock</t>
        </is>
      </c>
      <c r="H1126" t="inlineStr">
        <is>
          <t>In stock</t>
        </is>
      </c>
      <c r="I1126">
        <f>IMAGE("https://englanderline.com/wp-content/uploads/2020/02/simone-green-and-silver-600x449.png")</f>
        <v/>
      </c>
    </row>
    <row r="1127">
      <c r="A1127" s="1" t="n">
        <v>1125</v>
      </c>
      <c r="B1127" t="inlineStr">
        <is>
          <t>Toby Runners and Cushions</t>
        </is>
      </c>
      <c r="C1127" t="inlineStr">
        <is>
          <t>£95.00</t>
        </is>
      </c>
      <c r="D1127" t="inlineStr"/>
      <c r="E1127" t="inlineStr">
        <is>
          <t>Double sided runners  140 x 66cm  and 140 x 27cm</t>
        </is>
      </c>
      <c r="F1127" t="inlineStr">
        <is>
          <t xml:space="preserve">Size: 140 x 27cm
</t>
        </is>
      </c>
      <c r="G1127" t="inlineStr">
        <is>
          <t>In-Stock</t>
        </is>
      </c>
      <c r="H1127" t="inlineStr">
        <is>
          <t>In stock</t>
        </is>
      </c>
      <c r="I1127">
        <f>IMAGE("https://englanderline.com/wp-content/uploads/2020/02/toby-runners-and-cushions-600x449.png")</f>
        <v/>
      </c>
    </row>
    <row r="1128">
      <c r="A1128" s="1" t="n">
        <v>1126</v>
      </c>
      <c r="B1128" t="inlineStr">
        <is>
          <t>Silver Canvas Cushion</t>
        </is>
      </c>
      <c r="C1128" t="inlineStr">
        <is>
          <t>£55.00</t>
        </is>
      </c>
      <c r="D1128" t="inlineStr"/>
      <c r="E1128" t="inlineStr">
        <is>
          <t>We have flawless thread work with silver threads on our designer cushions. Buy these beautiful soft decors for your home at the best price from our site.</t>
        </is>
      </c>
      <c r="F1128" t="inlineStr">
        <is>
          <t xml:space="preserve">Size: 45 x 45cm
</t>
        </is>
      </c>
      <c r="G1128" t="inlineStr">
        <is>
          <t>In-Stock</t>
        </is>
      </c>
      <c r="H1128" t="inlineStr">
        <is>
          <t>In stock</t>
        </is>
      </c>
      <c r="I1128">
        <f>IMAGE("https://englanderline.com/wp-content/uploads/2020/02/silver-canvas-cushion-600x450.png")</f>
        <v/>
      </c>
    </row>
    <row r="1129">
      <c r="A1129" s="1" t="n">
        <v>1127</v>
      </c>
      <c r="B1129" t="inlineStr">
        <is>
          <t>Shine and Nature Cushion</t>
        </is>
      </c>
      <c r="C1129" t="inlineStr">
        <is>
          <t>£75.00</t>
        </is>
      </c>
      <c r="D1129" t="inlineStr"/>
      <c r="E1129" t="inlineStr">
        <is>
          <t>A bold shine of silver finish and beautiful natural prints provide a unique look to our nature and shine cushions. Go for any shade you love for your home.</t>
        </is>
      </c>
      <c r="F1129" t="inlineStr">
        <is>
          <t xml:space="preserve">Size: 50 x 30cm
</t>
        </is>
      </c>
      <c r="G1129" t="inlineStr">
        <is>
          <t>In-Stock</t>
        </is>
      </c>
      <c r="H1129" t="inlineStr">
        <is>
          <t>In stock</t>
        </is>
      </c>
      <c r="I1129">
        <f>IMAGE("https://englanderline.com/wp-content/uploads/2020/02/shine-and-nature-cushion-600x450.png")</f>
        <v/>
      </c>
    </row>
    <row r="1130">
      <c r="A1130" s="1" t="n">
        <v>1128</v>
      </c>
      <c r="B1130" t="inlineStr">
        <is>
          <t>Silver Thread Cushion</t>
        </is>
      </c>
      <c r="C1130" t="inlineStr">
        <is>
          <t>£65.00</t>
        </is>
      </c>
      <c r="D1130" t="inlineStr"/>
      <c r="E1130" t="inlineStr">
        <is>
          <t>We have a shiny silver finish in our cushions for giving it a metallic look. Highlight the dwelling space with its shiny textures and get extreme softness in your home.</t>
        </is>
      </c>
      <c r="F1130" t="inlineStr">
        <is>
          <t xml:space="preserve">Size: 50 x 35cm
</t>
        </is>
      </c>
      <c r="G1130" t="inlineStr">
        <is>
          <t>In-Stock</t>
        </is>
      </c>
      <c r="H1130" t="inlineStr">
        <is>
          <t>In stock</t>
        </is>
      </c>
      <c r="I1130">
        <f>IMAGE("https://englanderline.com/wp-content/uploads/2020/02/silver-thread-cushion-600x495.png")</f>
        <v/>
      </c>
    </row>
    <row r="1131">
      <c r="A1131" s="1" t="n">
        <v>1129</v>
      </c>
      <c r="B1131" t="inlineStr">
        <is>
          <t xml:space="preserve">
Tree Square Wood Side Table with Stainless Steel</t>
        </is>
      </c>
      <c r="C1131" t="inlineStr">
        <is>
          <t>£420.00</t>
        </is>
      </c>
      <c r="D1131" t="inlineStr">
        <is>
          <t>contemporary side tables for living room uk, Dark Brown Side Table, luxury living room furniture, luxury side table, square side table, Wooden Side Table</t>
        </is>
      </c>
      <c r="E1131" t="inlineStr">
        <is>
          <t>Tree mahogany side table is a highly exquisite piece, which will elevate your interior space. It is made of beech wood and beech pine wood, with mahogany wood veneering and stainless steel.</t>
        </is>
      </c>
      <c r="F1131" t="inlineStr">
        <is>
          <t xml:space="preserve">Dimensions: Width 55 cm, Depth 55 cm, Height 60 cm
Product Type: Tree Side Table
Product Code: EL7164
Material: Natural Solid Wood Kiln Dried, Natural Veneer Inlay, Brass Inlay.
Carving: Full handmade carving
Polishing: Full handmade polishing, polishing options are available.
Delivery Time: 7 – 10 Days
None: Color
</t>
        </is>
      </c>
      <c r="G1131" t="inlineStr">
        <is>
          <t>In-Stock</t>
        </is>
      </c>
      <c r="H1131" t="inlineStr">
        <is>
          <t>2 in stock</t>
        </is>
      </c>
      <c r="I1131">
        <f>IMAGE("https://englanderline.com/wp-content/uploads/2020/07/Tree-Square-Wood-Side-Table-with-Stainless-Steel-A-600x600.jpg")</f>
        <v/>
      </c>
    </row>
    <row r="1132">
      <c r="A1132" s="1" t="n">
        <v>1130</v>
      </c>
      <c r="B1132" t="inlineStr">
        <is>
          <t xml:space="preserve">
Silviano Dark Brown and Cream Console Table with Curved Legs</t>
        </is>
      </c>
      <c r="C1132" t="inlineStr">
        <is>
          <t>£925.00</t>
        </is>
      </c>
      <c r="D1132" t="inlineStr">
        <is>
          <t>brown console table, Cream Console Table, Curved Console Table, Oak Console Table, wooden console table</t>
        </is>
      </c>
      <c r="E1132" t="inlineStr">
        <is>
          <t>This Silviano Dark Brown and Cream Console Table with Curved Legs will add an elegant touch to your living space. The fresh cream wood is a beautiful contrast against the cream finished top and brown curved legs</t>
        </is>
      </c>
      <c r="F1132" t="inlineStr">
        <is>
          <t xml:space="preserve">Dimensions: Width 140 cm, Depth 40 cm, Height 90 cm
Product Type: Silviano Oak Cream Console Table With Curved Legs
Product Code: EL7353
Material: Natural Solid Wood Kiln Dried, Natural Veneer Inlay.
Carving: Full handmade carving
Polishing: Full handmade polishing, polishing options are available.
Color: Dark Brown and Cream
Delivery Time: 7 – 10 Days
</t>
        </is>
      </c>
      <c r="G1132" t="inlineStr">
        <is>
          <t>In-Stock</t>
        </is>
      </c>
      <c r="H1132" t="inlineStr">
        <is>
          <t>1 in stock</t>
        </is>
      </c>
      <c r="I1132">
        <f>IMAGE("https://englanderline.com/wp-content/uploads/2021/06/Silviano-Oak-Cream-Console-Table-With-Curved-Legs-600x600.jpg")</f>
        <v/>
      </c>
    </row>
    <row r="1133">
      <c r="A1133" s="1" t="n">
        <v>1131</v>
      </c>
      <c r="B1133" t="inlineStr">
        <is>
          <t>Tim Cushions and Runner</t>
        </is>
      </c>
      <c r="C1133" t="inlineStr">
        <is>
          <t>£30.00</t>
        </is>
      </c>
      <c r="D1133" t="inlineStr"/>
      <c r="E1133" t="inlineStr">
        <is>
          <t>Tim Cushions and Runner</t>
        </is>
      </c>
      <c r="F1133" t="inlineStr"/>
      <c r="G1133" t="inlineStr">
        <is>
          <t>In-Stock</t>
        </is>
      </c>
      <c r="H1133" t="inlineStr">
        <is>
          <t>In stock</t>
        </is>
      </c>
      <c r="I1133">
        <f>IMAGE("https://englanderline.com/wp-content/uploads/2020/02/tim-cushions-and-runner-600x449.png")</f>
        <v/>
      </c>
    </row>
    <row r="1134">
      <c r="A1134" s="1" t="n">
        <v>1132</v>
      </c>
      <c r="B1134" t="inlineStr">
        <is>
          <t>Samuel Cushion</t>
        </is>
      </c>
      <c r="C1134" t="inlineStr">
        <is>
          <t>£60.00</t>
        </is>
      </c>
      <c r="D1134" t="inlineStr"/>
      <c r="E1134" t="inlineStr">
        <is>
          <t>Cushion cover 55 x 55cm including feather pad</t>
        </is>
      </c>
      <c r="F1134" t="inlineStr">
        <is>
          <t xml:space="preserve">Size: 55 x 55cm
</t>
        </is>
      </c>
      <c r="G1134" t="inlineStr">
        <is>
          <t>In-Stock</t>
        </is>
      </c>
      <c r="H1134" t="inlineStr">
        <is>
          <t>In stock</t>
        </is>
      </c>
      <c r="I1134">
        <f>IMAGE("https://englanderline.com/wp-content/uploads/2020/02/samuel-cushion-600x450.jpg")</f>
        <v/>
      </c>
    </row>
    <row r="1135">
      <c r="A1135" s="1" t="n">
        <v>1133</v>
      </c>
      <c r="B1135" t="inlineStr">
        <is>
          <t>Sailing Cushion</t>
        </is>
      </c>
      <c r="C1135" t="inlineStr">
        <is>
          <t>£55.00</t>
        </is>
      </c>
      <c r="D1135" t="inlineStr"/>
      <c r="E1135" t="inlineStr">
        <is>
          <t>Here comes another geometric pattern on our designer sailing cushions. It is another bold creation by our expert designers for making flawless cushions full of softness.</t>
        </is>
      </c>
      <c r="F1135" t="inlineStr">
        <is>
          <t xml:space="preserve">Size: 34 x 30cm
</t>
        </is>
      </c>
      <c r="G1135" t="inlineStr">
        <is>
          <t>In-Stock</t>
        </is>
      </c>
      <c r="H1135" t="inlineStr">
        <is>
          <t>In stock</t>
        </is>
      </c>
      <c r="I1135">
        <f>IMAGE("https://englanderline.com/wp-content/uploads/2020/02/sailing-cushion-600x449.png")</f>
        <v/>
      </c>
    </row>
    <row r="1136">
      <c r="A1136" s="1" t="n">
        <v>1134</v>
      </c>
      <c r="B1136" t="inlineStr">
        <is>
          <t xml:space="preserve">
Sasha Wooden Side Table</t>
        </is>
      </c>
      <c r="C1136" t="inlineStr">
        <is>
          <t>£465.00</t>
        </is>
      </c>
      <c r="D1136" t="inlineStr">
        <is>
          <t>glass side table uk, gold side table uk, luxury living room furniture, luxury side table, Wooden Side Table</t>
        </is>
      </c>
      <c r="E1136" t="inlineStr">
        <is>
          <t>Freshen up your living space with Sasha table. This piece is alluringly crafted to add a touch of style thanks to its slim and sleek design. It has a tempered glass top, surrounded with gold. For an added touch of value, it is supported with its unique golden curved legs.</t>
        </is>
      </c>
      <c r="F1136" t="inlineStr">
        <is>
          <t xml:space="preserve">Dimensions: Width 45 cm, Depth 45 cm, Height 65 cm
Product Type: Sasha Side Table
Product Code: EL6012
Material: Natural Solid Wood Kiln Dried, Natural Veneer Inlay.
Carving: Full handmade carving
Polishing: Full handmade polishing, polishing options are available.
Color: Black
Delivery Time: 7 – 10 Days
</t>
        </is>
      </c>
      <c r="G1136" t="inlineStr">
        <is>
          <t>In-Stock</t>
        </is>
      </c>
      <c r="H1136" t="inlineStr">
        <is>
          <t>1 in stock</t>
        </is>
      </c>
      <c r="I1136">
        <f>IMAGE("https://englanderline.com/wp-content/uploads/2019/07/Sasha-Wooden-Gold-with-Glass-Top-Side-Table-A-600x600.jpg")</f>
        <v/>
      </c>
    </row>
    <row r="1137">
      <c r="A1137" s="1" t="n">
        <v>1135</v>
      </c>
      <c r="B1137" t="inlineStr">
        <is>
          <t xml:space="preserve">
Rosa Wood Bedside Table with Glass Top</t>
        </is>
      </c>
      <c r="C1137" t="inlineStr">
        <is>
          <t>£650.00</t>
        </is>
      </c>
      <c r="D1137" t="inlineStr">
        <is>
          <t>Bedside Table With Drawer, Contemporary Bedroom Furniture, Dark Brown Bedside Table, Gloss Bedside Table, Luxury Bedroom Furniture UK, Unusual Bedside Tables UK, Wooden Bedside Table</t>
        </is>
      </c>
      <c r="E1137" t="inlineStr">
        <is>
          <t>Equip your bedroom with this divinely hand-crafted Rosa bedside table. Being beautifully finished and hand sculpted from massive beechwood, this piece is both functional and practical for toping with a lamp and saving your nighttime needs.</t>
        </is>
      </c>
      <c r="F1137" t="inlineStr">
        <is>
          <t xml:space="preserve">Dimensions: Width 55 cm, Depth 40 cm, Height 66.5 cm
Product Type: Rosa Bedside Table
Product Code: EL2838
Material: Natural Solid Wood Kiln Dried, Natural Veneer Inlay.
Top Material: Glass
Carving: Full handmade carving
Polishing: Full handmade polishing, polishing options are available.
Delivery Time: 7 – 10 Days
Minimum Order Quantity: 2
</t>
        </is>
      </c>
      <c r="G1137" t="inlineStr">
        <is>
          <t>In-Stock</t>
        </is>
      </c>
      <c r="H1137" t="inlineStr">
        <is>
          <t>2 in stock</t>
        </is>
      </c>
      <c r="I1137">
        <f>IMAGE("https://englanderline.com/wp-content/uploads/2019/10/Rosa-Oval-Glass-Top-Bedside-Table-A-600x600.jpg")</f>
        <v/>
      </c>
    </row>
    <row r="1138">
      <c r="A1138" s="1" t="n">
        <v>1136</v>
      </c>
      <c r="B1138" t="inlineStr">
        <is>
          <t>Rada Cushion</t>
        </is>
      </c>
      <c r="C1138" t="inlineStr">
        <is>
          <t>£65.00</t>
        </is>
      </c>
      <c r="D1138" t="inlineStr"/>
      <c r="E1138" t="inlineStr">
        <is>
          <t>Cushion cover 55 x 45cm including feather pad</t>
        </is>
      </c>
      <c r="F1138" t="inlineStr">
        <is>
          <t xml:space="preserve">Size: 55 x 45cm
</t>
        </is>
      </c>
      <c r="G1138" t="inlineStr">
        <is>
          <t>In-Stock</t>
        </is>
      </c>
      <c r="H1138" t="inlineStr">
        <is>
          <t>In stock</t>
        </is>
      </c>
      <c r="I1138">
        <f>IMAGE("https://englanderline.com/wp-content/uploads/2020/02/rada-cushion-600x450.jpg")</f>
        <v/>
      </c>
    </row>
    <row r="1139">
      <c r="A1139" s="1" t="n">
        <v>1137</v>
      </c>
      <c r="B1139" t="inlineStr">
        <is>
          <t xml:space="preserve">
Skylar Upholstered Round Armless Occasional Chair</t>
        </is>
      </c>
      <c r="C1139" t="inlineStr">
        <is>
          <t>£445.00</t>
        </is>
      </c>
      <c r="D1139" t="inlineStr">
        <is>
          <t>Contemporary Living Room Chairs, Luxury Chairs, luxury living room furniture, occasional chair uk, small occasional chair, upholstered chair</t>
        </is>
      </c>
      <c r="E1139" t="inlineStr">
        <is>
          <t>Is an amazing combination of style and practicality. This piece is cleverly crafted from solid beechwood and carries a stylish look thanks to its high backrest.</t>
        </is>
      </c>
      <c r="F1139" t="inlineStr">
        <is>
          <t xml:space="preserve">Dimensions: Width 65 cm, Depth 75 cm, Height 90 cm
Product Type: Skylar Occasional Chair
Product Code: EL0144
Material: Natural Solid Wood Kiln Dried, Fabric.
Carving: Full handmade carving
Polishing: Full handmade polishing, polishing options are available.
Upholstery: Full handmade upholstered in calico as displayed, Fabric Options are available (in customize product section).
Delivery Time: 7 – 10 Days
</t>
        </is>
      </c>
      <c r="G1139" t="inlineStr">
        <is>
          <t>In-Stock</t>
        </is>
      </c>
      <c r="H1139" t="inlineStr">
        <is>
          <t>1 in stock</t>
        </is>
      </c>
      <c r="I1139">
        <f>IMAGE("https://englanderline.com/wp-content/uploads/2018/02/Skylar-Upholstered-Round-Armless-Occasional-Chair-A-600x600.jpg")</f>
        <v/>
      </c>
    </row>
    <row r="1140">
      <c r="A1140" s="1" t="n">
        <v>1138</v>
      </c>
      <c r="B1140" t="inlineStr">
        <is>
          <t>Rainbow Cushion</t>
        </is>
      </c>
      <c r="C1140" t="inlineStr">
        <is>
          <t>£45.00</t>
        </is>
      </c>
      <c r="D1140" t="inlineStr"/>
      <c r="E1140" t="inlineStr">
        <is>
          <t xml:space="preserve">We have the multicolor embroidery on our beautiful rainbow </t>
        </is>
      </c>
      <c r="F1140" t="inlineStr">
        <is>
          <t xml:space="preserve">Size: 48 x 26cm
</t>
        </is>
      </c>
      <c r="G1140" t="inlineStr">
        <is>
          <t>In-Stock</t>
        </is>
      </c>
      <c r="H1140" t="inlineStr">
        <is>
          <t>In stock</t>
        </is>
      </c>
      <c r="I1140">
        <f>IMAGE("https://englanderline.com/wp-content/uploads/2020/02/rainbow-cushion-600x449.png")</f>
        <v/>
      </c>
    </row>
    <row r="1141">
      <c r="A1141" s="1" t="n">
        <v>1139</v>
      </c>
      <c r="B1141" t="inlineStr">
        <is>
          <t>Patrick Cushion</t>
        </is>
      </c>
      <c r="C1141" t="inlineStr">
        <is>
          <t>£75.00</t>
        </is>
      </c>
      <c r="D1141" t="inlineStr"/>
      <c r="E1141" t="inlineStr">
        <is>
          <t>Our whole black cushions give a stylish as well as cool look to your home. Decorate your white sofa with these soft cushions for making a perfect match.</t>
        </is>
      </c>
      <c r="F1141" t="inlineStr">
        <is>
          <t xml:space="preserve">Size: 50 x 50cm
</t>
        </is>
      </c>
      <c r="G1141" t="inlineStr">
        <is>
          <t>In-Stock</t>
        </is>
      </c>
      <c r="H1141" t="inlineStr">
        <is>
          <t>In stock</t>
        </is>
      </c>
      <c r="I1141">
        <f>IMAGE("https://englanderline.com/wp-content/uploads/2020/02/patrick-cushion-600x450.png")</f>
        <v/>
      </c>
    </row>
    <row r="1142">
      <c r="A1142" s="1" t="n">
        <v>1140</v>
      </c>
      <c r="B1142" t="inlineStr">
        <is>
          <t>Palazzo Cushion</t>
        </is>
      </c>
      <c r="C1142" t="inlineStr">
        <is>
          <t>£60.00</t>
        </is>
      </c>
      <c r="D1142" t="inlineStr"/>
      <c r="E1142" t="inlineStr">
        <is>
          <t>We feature the most beautiful floral printing designs on the plain base of cushion. Explore our collection to buy a matching piece for your home that meets your desire.</t>
        </is>
      </c>
      <c r="F1142" t="inlineStr">
        <is>
          <t xml:space="preserve">Size: 45 x 45cm
</t>
        </is>
      </c>
      <c r="G1142" t="inlineStr">
        <is>
          <t>In-Stock</t>
        </is>
      </c>
      <c r="H1142" t="inlineStr">
        <is>
          <t>In stock</t>
        </is>
      </c>
      <c r="I1142">
        <f>IMAGE("https://englanderline.com/wp-content/uploads/2020/02/palazzo-cushion-600x450.png")</f>
        <v/>
      </c>
    </row>
    <row r="1143">
      <c r="A1143" s="1" t="n">
        <v>1141</v>
      </c>
      <c r="B1143" t="inlineStr">
        <is>
          <t>Otto Cushion</t>
        </is>
      </c>
      <c r="C1143" t="inlineStr">
        <is>
          <t>£65.00</t>
        </is>
      </c>
      <c r="D1143" t="inlineStr"/>
      <c r="E1143" t="inlineStr">
        <is>
          <t>Cushion cover 45 x 45cm including feather pad</t>
        </is>
      </c>
      <c r="F1143" t="inlineStr">
        <is>
          <t xml:space="preserve">Size: 45 x 45cm
</t>
        </is>
      </c>
      <c r="G1143" t="inlineStr">
        <is>
          <t>In-Stock</t>
        </is>
      </c>
      <c r="H1143" t="inlineStr">
        <is>
          <t>In stock</t>
        </is>
      </c>
      <c r="I1143">
        <f>IMAGE("https://englanderline.com/wp-content/uploads/2020/02/otto-cushion-600x450.jpg")</f>
        <v/>
      </c>
    </row>
    <row r="1144">
      <c r="A1144" s="1" t="n">
        <v>1142</v>
      </c>
      <c r="B1144" t="inlineStr">
        <is>
          <t xml:space="preserve">
Oscar Upholstered Round Tufted Ottoman</t>
        </is>
      </c>
      <c r="C1144" t="inlineStr">
        <is>
          <t>£980.00</t>
        </is>
      </c>
      <c r="D1144" t="inlineStr">
        <is>
          <t>Contemporary Bedroom Furniture, contemporary ottoman, large ottoman, Luxury Bedroom Furniture UK, Luxury Chairs, white living room furniture</t>
        </is>
      </c>
      <c r="E1144" t="inlineStr">
        <is>
          <t>This designer Oscar ottoman box stool is apt bedroom furniture as it perfectly serves as a ‘bed end’ and go about enhancing the appeal of any master bedroom that has a Queen size bed.</t>
        </is>
      </c>
      <c r="F1144" t="inlineStr">
        <is>
          <t xml:space="preserve">Dimensions: Width 112 cm, Depth 112 cm, Height 42 cm
Product Type: Oscar Ottoman
Product Code: EL0405
Material: Natural Solid Wood Kiln Dried, Fabric.
Carving: Full handmade carving
Polishing: Full handmade polishing, polishing options are available.
Upholstery: Full handmade upholstered in calico as displayed, Fabric Options are available (in customize product section).
Delivery Time: 7 – 10 Days
</t>
        </is>
      </c>
      <c r="G1144" t="inlineStr">
        <is>
          <t>In-Stock</t>
        </is>
      </c>
      <c r="H1144" t="inlineStr">
        <is>
          <t>1 in stock</t>
        </is>
      </c>
      <c r="I1144">
        <f>IMAGE("https://englanderline.com/wp-content/uploads/2019/11/Oscar-Upholstered-Round-Tufted-Ottoman-A-600x600.jpg")</f>
        <v/>
      </c>
    </row>
    <row r="1145">
      <c r="A1145" s="1" t="n">
        <v>1143</v>
      </c>
      <c r="B1145" t="inlineStr">
        <is>
          <t>Oscar Cushion</t>
        </is>
      </c>
      <c r="C1145" t="inlineStr">
        <is>
          <t>£45.00</t>
        </is>
      </c>
      <c r="D1145" t="inlineStr"/>
      <c r="E1145" t="inlineStr">
        <is>
          <t>Cushion cover 40 x 40cm including feather pad</t>
        </is>
      </c>
      <c r="F1145" t="inlineStr">
        <is>
          <t xml:space="preserve">Size: 40 x 40cm
</t>
        </is>
      </c>
      <c r="G1145" t="inlineStr">
        <is>
          <t>In-Stock</t>
        </is>
      </c>
      <c r="H1145" t="inlineStr">
        <is>
          <t>In stock</t>
        </is>
      </c>
      <c r="I1145">
        <f>IMAGE("https://englanderline.com/wp-content/uploads/2020/02/oscar-cushion-600x449.png")</f>
        <v/>
      </c>
    </row>
    <row r="1146">
      <c r="A1146" s="1" t="n">
        <v>1144</v>
      </c>
      <c r="B1146" t="inlineStr">
        <is>
          <t>Natural Cushion</t>
        </is>
      </c>
      <c r="C1146" t="inlineStr">
        <is>
          <t>£75.00</t>
        </is>
      </c>
      <c r="D1146" t="inlineStr"/>
      <c r="E1146" t="inlineStr">
        <is>
          <t>There might be slight colour tone difference between image and real product due to difference in screen resolution</t>
        </is>
      </c>
      <c r="F1146" t="inlineStr">
        <is>
          <t xml:space="preserve">Size: 50 x 50cm
</t>
        </is>
      </c>
      <c r="G1146" t="inlineStr">
        <is>
          <t>In-Stock</t>
        </is>
      </c>
      <c r="H1146" t="inlineStr">
        <is>
          <t>In stock</t>
        </is>
      </c>
      <c r="I1146">
        <f>IMAGE("https://englanderline.com/wp-content/uploads/2020/02/natural-cushion-600x450.png")</f>
        <v/>
      </c>
    </row>
    <row r="1147">
      <c r="A1147" s="1" t="n">
        <v>1145</v>
      </c>
      <c r="B1147" t="inlineStr">
        <is>
          <t>Moor Cushion</t>
        </is>
      </c>
      <c r="C1147" t="inlineStr">
        <is>
          <t>£75.00</t>
        </is>
      </c>
      <c r="D1147" t="inlineStr"/>
      <c r="E1147" t="inlineStr">
        <is>
          <t>There might be slight colour tone difference between image and real product due to difference in screen resolution</t>
        </is>
      </c>
      <c r="F1147" t="inlineStr">
        <is>
          <t xml:space="preserve">Size: 50 x 50cm
</t>
        </is>
      </c>
      <c r="G1147" t="inlineStr">
        <is>
          <t>In-Stock</t>
        </is>
      </c>
      <c r="H1147" t="inlineStr">
        <is>
          <t>In stock</t>
        </is>
      </c>
      <c r="I1147">
        <f>IMAGE("https://englanderline.com/wp-content/uploads/2020/02/moor-cushion-600x450.png")</f>
        <v/>
      </c>
    </row>
    <row r="1148">
      <c r="A1148" s="1" t="n">
        <v>1146</v>
      </c>
      <c r="B1148" t="inlineStr">
        <is>
          <t>Marcus Cushion</t>
        </is>
      </c>
      <c r="C1148" t="inlineStr">
        <is>
          <t>£65.00</t>
        </is>
      </c>
      <c r="D1148" t="inlineStr"/>
      <c r="E1148" t="inlineStr">
        <is>
          <t>We design our soft cushions with beautiful prints on silky soft fabric materials. The shades we feature are quite unique and flawless in looks.</t>
        </is>
      </c>
      <c r="F1148" t="inlineStr">
        <is>
          <t xml:space="preserve">Size: 50 x 50cm
</t>
        </is>
      </c>
      <c r="G1148" t="inlineStr">
        <is>
          <t>In-Stock</t>
        </is>
      </c>
      <c r="H1148" t="inlineStr">
        <is>
          <t>In stock</t>
        </is>
      </c>
      <c r="I1148">
        <f>IMAGE("https://englanderline.com/wp-content/uploads/2020/02/marcus-cushion-600x450.png")</f>
        <v/>
      </c>
    </row>
    <row r="1149">
      <c r="A1149" s="1" t="n">
        <v>1147</v>
      </c>
      <c r="B1149" t="inlineStr">
        <is>
          <t>Mathew Cushion</t>
        </is>
      </c>
      <c r="C1149" t="inlineStr">
        <is>
          <t>£55.00</t>
        </is>
      </c>
      <c r="D1149" t="inlineStr"/>
      <c r="E1149" t="inlineStr">
        <is>
          <t>Cushion cover 50 x 47cm including feather pad</t>
        </is>
      </c>
      <c r="F1149" t="inlineStr">
        <is>
          <t xml:space="preserve">Size: 45 x 40cm
</t>
        </is>
      </c>
      <c r="G1149" t="inlineStr">
        <is>
          <t>In-Stock</t>
        </is>
      </c>
      <c r="H1149" t="inlineStr">
        <is>
          <t>In stock</t>
        </is>
      </c>
      <c r="I1149">
        <f>IMAGE("https://englanderline.com/wp-content/uploads/2020/02/mathew-cushion-600x450.jpg")</f>
        <v/>
      </c>
    </row>
    <row r="1150">
      <c r="A1150" s="1" t="n">
        <v>1148</v>
      </c>
      <c r="B1150" t="inlineStr">
        <is>
          <t>Marble Cushion</t>
        </is>
      </c>
      <c r="C1150" t="inlineStr">
        <is>
          <t>£65.00</t>
        </is>
      </c>
      <c r="D1150" t="inlineStr"/>
      <c r="E1150" t="inlineStr">
        <is>
          <t xml:space="preserve">Give a natural touch to your pace with our close to earth marble </t>
        </is>
      </c>
      <c r="F1150" t="inlineStr">
        <is>
          <t xml:space="preserve">Size: 50 x 40cm
</t>
        </is>
      </c>
      <c r="G1150" t="inlineStr">
        <is>
          <t>In-Stock</t>
        </is>
      </c>
      <c r="H1150" t="inlineStr">
        <is>
          <t>In stock</t>
        </is>
      </c>
      <c r="I1150">
        <f>IMAGE("https://englanderline.com/wp-content/uploads/2020/02/marble-cushion-600x450.png")</f>
        <v/>
      </c>
    </row>
    <row r="1151">
      <c r="A1151" s="1" t="n">
        <v>1149</v>
      </c>
      <c r="B1151" t="inlineStr">
        <is>
          <t xml:space="preserve">
Porto Coffee Table</t>
        </is>
      </c>
      <c r="C1151" t="inlineStr">
        <is>
          <t>£715.00</t>
        </is>
      </c>
      <c r="D1151" t="inlineStr">
        <is>
          <t>contemporary coffee table, luxury living room furniture, modern marble coffee table, Wooden Coffee Table</t>
        </is>
      </c>
      <c r="E1151" t="inlineStr">
        <is>
          <t>Porto coffee table is a fine piece of furniture that celebrates the beauty of wood and oak grain. The top is solid wood and veneer with a dark glass insert.</t>
        </is>
      </c>
      <c r="F1151" t="inlineStr">
        <is>
          <t xml:space="preserve">Dimensions: Width 120 cm, Depth 70 cm, Height 48 cm
Product Type: Porto Coffee Table
Product Code: EL7383
Material: Natural solid wood Kiln dried, Natural Walnut Veneer, Glass.
Carving: Full handmade carving
Polishing: Full handmade polishing, polishing options are available.
Delivery Time: 7 – 10 Days
None: Color
</t>
        </is>
      </c>
      <c r="G1151" t="inlineStr">
        <is>
          <t>In-Stock</t>
        </is>
      </c>
      <c r="H1151" t="inlineStr">
        <is>
          <t>2 in stock</t>
        </is>
      </c>
      <c r="I1151">
        <f>IMAGE("https://englanderline.com/wp-content/uploads/2022/06/Porto-Brown-Coffee-Table-B-600x600.jpg")</f>
        <v/>
      </c>
    </row>
    <row r="1152">
      <c r="A1152" s="1" t="n">
        <v>1150</v>
      </c>
      <c r="B1152" t="inlineStr">
        <is>
          <t xml:space="preserve">
Penland Eclipse Dark Brown Coffee Table UK</t>
        </is>
      </c>
      <c r="C1152" t="inlineStr">
        <is>
          <t>£1,660.00</t>
        </is>
      </c>
      <c r="D1152" t="inlineStr">
        <is>
          <t>contemporary coffee table, dark brown coffee table, Gold Coffee Table, luxury living room furniture, Wooden Coffee Table</t>
        </is>
      </c>
      <c r="E1152" t="inlineStr">
        <is>
          <t>The Penland Eclipse Table is made from solid wood and has been carefully hand-crafted with a versatile style in mind. Its simple yet striking design features a thick, solid wood with a lovely table-top, which can be used as additional space to your coffee table, or as an additional surface for a decorative light.</t>
        </is>
      </c>
      <c r="F1152" t="inlineStr">
        <is>
          <t xml:space="preserve">Dimensions: Width 130 cm, Depth 70 cm, Height 50 cm
Product Type: Penland Eclipse Dark Brown Coffee Table UK
Product Code: EL7371
Material: Natural Solid Wood Kiln Dried, Natural Veneer Inlay.
Carving: Full handmade carving
Polishing: Full handmade polishing, polishing options are available.
Color: Brown
Delivery Time: 7 – 10 Days
</t>
        </is>
      </c>
      <c r="G1152" t="inlineStr">
        <is>
          <t>In-Stock</t>
        </is>
      </c>
      <c r="H1152" t="inlineStr">
        <is>
          <t>2 in stock</t>
        </is>
      </c>
      <c r="I1152">
        <f>IMAGE("https://englanderline.com/wp-content/uploads/2021/03/Penland-Eclipse-Dark-Brown-Coffee-Table-UK-A-600x600.jpg")</f>
        <v/>
      </c>
    </row>
    <row r="1153">
      <c r="A1153" s="1" t="n">
        <v>1151</v>
      </c>
      <c r="B1153" t="inlineStr">
        <is>
          <t>Mady Cushion</t>
        </is>
      </c>
      <c r="C1153" t="inlineStr">
        <is>
          <t>£75.00</t>
        </is>
      </c>
      <c r="D1153" t="inlineStr"/>
      <c r="E1153" t="inlineStr">
        <is>
          <t>Cushion cover 50 x 47cm including feather pad</t>
        </is>
      </c>
      <c r="F1153" t="inlineStr">
        <is>
          <t xml:space="preserve">Size: 50 x 47cm
</t>
        </is>
      </c>
      <c r="G1153" t="inlineStr">
        <is>
          <t>In-Stock</t>
        </is>
      </c>
      <c r="H1153" t="inlineStr">
        <is>
          <t>In stock</t>
        </is>
      </c>
      <c r="I1153">
        <f>IMAGE("https://englanderline.com/wp-content/uploads/2020/02/mady-cushion-600x450.jpg")</f>
        <v/>
      </c>
    </row>
    <row r="1154">
      <c r="A1154" s="1" t="n">
        <v>1152</v>
      </c>
      <c r="B1154" t="inlineStr">
        <is>
          <t>Isabelle Cushion</t>
        </is>
      </c>
      <c r="C1154" t="inlineStr">
        <is>
          <t>£65.00</t>
        </is>
      </c>
      <c r="D1154" t="inlineStr"/>
      <c r="E1154" t="inlineStr">
        <is>
          <t>Cushion cover 50 x 50cm including feather pad</t>
        </is>
      </c>
      <c r="F1154" t="inlineStr">
        <is>
          <t xml:space="preserve">Size: 50 x 27cm
</t>
        </is>
      </c>
      <c r="G1154" t="inlineStr">
        <is>
          <t>In-Stock</t>
        </is>
      </c>
      <c r="H1154" t="inlineStr">
        <is>
          <t>In stock</t>
        </is>
      </c>
      <c r="I1154">
        <f>IMAGE("https://englanderline.com/wp-content/uploads/2020/02/isabelle-cushion-600x450.jpg")</f>
        <v/>
      </c>
    </row>
    <row r="1155">
      <c r="A1155" s="1" t="n">
        <v>1153</v>
      </c>
      <c r="B1155" t="inlineStr">
        <is>
          <t>Lush Cushion</t>
        </is>
      </c>
      <c r="C1155" t="inlineStr">
        <is>
          <t>£65.00</t>
        </is>
      </c>
      <c r="D1155" t="inlineStr"/>
      <c r="E1155" t="inlineStr">
        <is>
          <t>Buy the most authentic designs in cross cushions with a silk ribbon cross on it. It’s the piece that reflects a rich class with its captivating shades of greys.</t>
        </is>
      </c>
      <c r="F1155" t="inlineStr">
        <is>
          <t xml:space="preserve">Size: 45 x 30cm
</t>
        </is>
      </c>
      <c r="G1155" t="inlineStr">
        <is>
          <t>In-Stock</t>
        </is>
      </c>
      <c r="H1155" t="inlineStr">
        <is>
          <t>In stock</t>
        </is>
      </c>
      <c r="I1155">
        <f>IMAGE("https://englanderline.com/wp-content/uploads/2020/02/lush-cushion-600x450.png")</f>
        <v/>
      </c>
    </row>
    <row r="1156">
      <c r="A1156" s="1" t="n">
        <v>1154</v>
      </c>
      <c r="B1156" t="inlineStr">
        <is>
          <t xml:space="preserve">
Giovanni Armchair</t>
        </is>
      </c>
      <c r="C1156" t="inlineStr">
        <is>
          <t>£990.00</t>
        </is>
      </c>
      <c r="D1156" t="inlineStr"/>
      <c r="E1156" t="inlineStr">
        <is>
          <t>Englander Line’s collection of elegant Giovanni Armchairs are inspired from the English style furniture. Our every furniture item is exclusively hand-carved to perfection with intricate carvings, ornament cabriolet legs, perfect round edges with beautifully printed upholstery is a treat to every eye.</t>
        </is>
      </c>
      <c r="F1156" t="inlineStr">
        <is>
          <t xml:space="preserve">Product Type: Giovanni Armchair
Product Code: EL0245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156" t="inlineStr">
        <is>
          <t>In-Stock</t>
        </is>
      </c>
      <c r="H1156" t="inlineStr">
        <is>
          <t>1 in stock</t>
        </is>
      </c>
      <c r="I1156">
        <f>IMAGE("https://englanderline.com/wp-content/uploads/2017/11/Giovanni-Armchair-A-600x600.jpg")</f>
        <v/>
      </c>
    </row>
    <row r="1157">
      <c r="A1157" s="1" t="n">
        <v>1155</v>
      </c>
      <c r="B1157" t="inlineStr">
        <is>
          <t xml:space="preserve">
Luca Dark Brown and Cream V Shaped Small Round Side Table</t>
        </is>
      </c>
      <c r="C1157" t="inlineStr">
        <is>
          <t>£350.00</t>
        </is>
      </c>
      <c r="D1157" t="inlineStr">
        <is>
          <t>contemporary side tables for living room uk, cream side table, Dark Brown Side Table, luxury living room furniture, round side table uk, Unusual Bedside Tables UK, Wooden Side Table</t>
        </is>
      </c>
      <c r="E1157" t="inlineStr">
        <is>
          <t>Luca side table is an eye-catching, curvy piece of art, which will add a touch of distinguished style to your setting. It has a dark brown circular top, with cream v-shaped legs.</t>
        </is>
      </c>
      <c r="F1157" t="inlineStr">
        <is>
          <t xml:space="preserve">Dimensions: Width 50 cm, Depth 50 cm, Height 60 cm
Product Type: Luca Side Table
Product Code: EL7045
Material: Natural Solid Wood Kiln Dried, Natural Veneer Inlay.
Carving: Full handmade carving
Polishing: Full handmade polishing, polishing options are available.
Delivery Time: 7 – 10 Days
</t>
        </is>
      </c>
      <c r="G1157" t="inlineStr">
        <is>
          <t>In-Stock</t>
        </is>
      </c>
      <c r="H1157" t="inlineStr">
        <is>
          <t>2 in stock</t>
        </is>
      </c>
      <c r="I1157">
        <f>IMAGE("https://englanderline.com/wp-content/uploads/2020/06/Luca-Dark-Brown-and-Cream-V-Shaped-Small-Round-Side-Table-A-600x600.jpg")</f>
        <v/>
      </c>
    </row>
    <row r="1158">
      <c r="A1158" s="1" t="n">
        <v>1156</v>
      </c>
      <c r="B1158" t="inlineStr">
        <is>
          <t>Jiwa Cushion</t>
        </is>
      </c>
      <c r="C1158" t="inlineStr">
        <is>
          <t>£75.00</t>
        </is>
      </c>
      <c r="D1158" t="inlineStr"/>
      <c r="E1158" t="inlineStr">
        <is>
          <t>Cushion cover 55 x 55cm including feather pad</t>
        </is>
      </c>
      <c r="F1158" t="inlineStr">
        <is>
          <t xml:space="preserve">Size: 55 x 55cm
</t>
        </is>
      </c>
      <c r="G1158" t="inlineStr">
        <is>
          <t>In-Stock</t>
        </is>
      </c>
      <c r="H1158" t="inlineStr">
        <is>
          <t>In stock</t>
        </is>
      </c>
      <c r="I1158">
        <f>IMAGE("https://englanderline.com/wp-content/uploads/2020/02/jiwa-cushion-canvas-600x450.jpg")</f>
        <v/>
      </c>
    </row>
    <row r="1159">
      <c r="A1159" s="1" t="n">
        <v>1157</v>
      </c>
      <c r="B1159" t="inlineStr">
        <is>
          <t>Inga Cushions and Runner</t>
        </is>
      </c>
      <c r="C1159" t="inlineStr">
        <is>
          <t>£95.00</t>
        </is>
      </c>
      <c r="D1159" t="inlineStr"/>
      <c r="E1159" t="inlineStr">
        <is>
          <t>140 x 64cm Bed runner, double sided</t>
        </is>
      </c>
      <c r="F1159" t="inlineStr">
        <is>
          <t xml:space="preserve">Size: 140 x 64cm
</t>
        </is>
      </c>
      <c r="G1159" t="inlineStr">
        <is>
          <t>In-Stock</t>
        </is>
      </c>
      <c r="H1159" t="inlineStr">
        <is>
          <t>In stock</t>
        </is>
      </c>
      <c r="I1159">
        <f>IMAGE("https://englanderline.com/wp-content/uploads/2020/02/inga-cushions-and-runner-600x449.png")</f>
        <v/>
      </c>
    </row>
    <row r="1160">
      <c r="A1160" s="1" t="n">
        <v>1158</v>
      </c>
      <c r="B1160" t="inlineStr">
        <is>
          <t>Lava Cushion</t>
        </is>
      </c>
      <c r="C1160" t="inlineStr">
        <is>
          <t>£65.00</t>
        </is>
      </c>
      <c r="D1160" t="inlineStr"/>
      <c r="E1160" t="inlineStr">
        <is>
          <t xml:space="preserve">We have nature-inspired lava </t>
        </is>
      </c>
      <c r="F1160" t="inlineStr">
        <is>
          <t xml:space="preserve">Size: 45 x 45cm
</t>
        </is>
      </c>
      <c r="G1160" t="inlineStr">
        <is>
          <t>In-Stock</t>
        </is>
      </c>
      <c r="H1160" t="inlineStr">
        <is>
          <t>In stock</t>
        </is>
      </c>
      <c r="I1160">
        <f>IMAGE("https://englanderline.com/wp-content/uploads/2020/02/lava-cushion-600x450.png")</f>
        <v/>
      </c>
    </row>
    <row r="1161">
      <c r="A1161" s="1" t="n">
        <v>1159</v>
      </c>
      <c r="B1161" t="inlineStr">
        <is>
          <t xml:space="preserve">
Judy Brown Console Table with Curved Legs</t>
        </is>
      </c>
      <c r="C1161" t="inlineStr">
        <is>
          <t>£925.00</t>
        </is>
      </c>
      <c r="D1161" t="inlineStr">
        <is>
          <t>contemporary console table uk, dark brown console table, designer console tables uk, hallway console table uk, Unique Console Tables, wooden console table</t>
        </is>
      </c>
      <c r="E1161" t="inlineStr">
        <is>
          <t>This piece of art is quite attractive due to the combination of straight and curved parts. Judy console table has a rectangular smooth surface, supported with u-shaped curvy legs. To accentuate its beauty and style, a cylindrical piece of gold plated has been added. The table is available in brown and black.</t>
        </is>
      </c>
      <c r="F1161" t="inlineStr">
        <is>
          <t xml:space="preserve">Dimensions: Width 140 cm, Depth 45 cm, Height 95 cm
Product Type: Judy Console Table
Product Code: EL7063
Material: Natural Solid Wood Kiln Dried, Natural Veneer Inlay.
Carving: Full handmade carving
Polishing: Full handmade polishing, polishing options are available.
Delivery Time: 7 – 10 Days
</t>
        </is>
      </c>
      <c r="G1161" t="inlineStr">
        <is>
          <t>In-Stock</t>
        </is>
      </c>
      <c r="H1161" t="inlineStr">
        <is>
          <t>2 in stock</t>
        </is>
      </c>
      <c r="I1161">
        <f>IMAGE("https://englanderline.com/wp-content/uploads/2019/07/Judy-Brown-Console-Table-with-Curved-Legs-A-600x600.jpg")</f>
        <v/>
      </c>
    </row>
    <row r="1162">
      <c r="A1162" s="1" t="n">
        <v>1160</v>
      </c>
      <c r="B1162" t="inlineStr">
        <is>
          <t xml:space="preserve">
Max Bedside Table with Stainless Steel</t>
        </is>
      </c>
      <c r="C1162" t="inlineStr">
        <is>
          <t>£605.00</t>
        </is>
      </c>
      <c r="D1162" t="inlineStr">
        <is>
          <t>2 Drawer Bedside Table, Contemporary Bedroom Furniture, Grey Bedside Table UK, Luxury Bedroom Furniture UK, Stainless Steel Legs, Unusual Bedside Tables UK, Wooden Bedside Table</t>
        </is>
      </c>
      <c r="E1162" t="inlineStr">
        <is>
          <t>Max bedside table is divinely crafted and further polished with a stainless steel framework to look absolutely elegant and chic.</t>
        </is>
      </c>
      <c r="F1162" t="inlineStr">
        <is>
          <t xml:space="preserve">Dimensions: Width 71 cm, Depth 47 cm, Height 71 cm
Product Type: Max Bedside Table
Product Code: EL7071
Material: Natural Solid Wood Kiln Dried, Natural Veneer Inlay, Stainless Steel.
Carving: Full handmade carving
Polishing: Full handmade polishing, polishing options are available.
Delivery Time: 7 – 10 Days
Minimum Order Quantity: 2
</t>
        </is>
      </c>
      <c r="G1162" t="inlineStr">
        <is>
          <t>In-Stock</t>
        </is>
      </c>
      <c r="H1162" t="inlineStr">
        <is>
          <t>2 in stock</t>
        </is>
      </c>
      <c r="I1162">
        <f>IMAGE("https://englanderline.com/wp-content/uploads/2020/02/Max-Light-Grey-Bedside-Table-with-Stainless-Steel-A-600x600.jpg")</f>
        <v/>
      </c>
    </row>
    <row r="1163">
      <c r="A1163" s="1" t="n">
        <v>1161</v>
      </c>
      <c r="B1163" t="inlineStr">
        <is>
          <t>Eleonore Cream Cushion</t>
        </is>
      </c>
      <c r="C1163" t="inlineStr">
        <is>
          <t>£75.00</t>
        </is>
      </c>
      <c r="D1163" t="inlineStr"/>
      <c r="E1163" t="inlineStr">
        <is>
          <t>Go with the soft shades of cream and silver printing on rich fabric cushion. Extra foam filling makes them highly comfortable and covers give a flawless beauty.</t>
        </is>
      </c>
      <c r="F1163" t="inlineStr">
        <is>
          <t xml:space="preserve">Size: 50 x 30cm
</t>
        </is>
      </c>
      <c r="G1163" t="inlineStr">
        <is>
          <t>In-Stock</t>
        </is>
      </c>
      <c r="H1163" t="inlineStr">
        <is>
          <t>In stock</t>
        </is>
      </c>
      <c r="I1163">
        <f>IMAGE("https://englanderline.com/wp-content/uploads/2020/02/eleonore-cream-cushion-600x450.png")</f>
        <v/>
      </c>
    </row>
    <row r="1164">
      <c r="A1164" s="1" t="n">
        <v>1162</v>
      </c>
      <c r="B1164" t="inlineStr">
        <is>
          <t>Honeycomb Cushion</t>
        </is>
      </c>
      <c r="C1164" t="inlineStr">
        <is>
          <t>£75.00</t>
        </is>
      </c>
      <c r="D1164" t="inlineStr"/>
      <c r="E1164" t="inlineStr">
        <is>
          <t xml:space="preserve">Set a matching </t>
        </is>
      </c>
      <c r="F1164" t="inlineStr">
        <is>
          <t xml:space="preserve">Size: 50 x 30cm
</t>
        </is>
      </c>
      <c r="G1164" t="inlineStr">
        <is>
          <t>In-Stock</t>
        </is>
      </c>
      <c r="H1164" t="inlineStr">
        <is>
          <t>In stock</t>
        </is>
      </c>
      <c r="I1164">
        <f>IMAGE("https://englanderline.com/wp-content/uploads/2020/02/honeycomb-cushion-600x450.png")</f>
        <v/>
      </c>
    </row>
    <row r="1165">
      <c r="A1165" s="1" t="n">
        <v>1163</v>
      </c>
      <c r="B1165" t="inlineStr">
        <is>
          <t xml:space="preserve">
Eaton Upholstered Curved Arm Rest Chair</t>
        </is>
      </c>
      <c r="C1165" t="inlineStr">
        <is>
          <t>£360.00</t>
        </is>
      </c>
      <c r="D1165" t="inlineStr">
        <is>
          <t>Comfortable Armchairs, Contemporary Armchair uk, Contemporary Living Room Chairs, Loveseats, Off white Armchair, Upholstered Armchair</t>
        </is>
      </c>
      <c r="E1165" t="inlineStr">
        <is>
          <t>Completely hand-made by expert craftsmen to look sumptuous in your living space. The eye-catching aesthetic and boxy finish of this piece creates a look that is suitable for contemporary homes. Having square-legs sculpted from massive beechwood guarantees longevity.</t>
        </is>
      </c>
      <c r="F1165" t="inlineStr">
        <is>
          <t xml:space="preserve">Dimensions: Width 66 cm, Depth 60 cm, Height 82 cm
Product Type: Eaton Armchair
Product Code: EL0248
Material: Natural Solid Wood Kiln Dried, Fabric.
Carving: Full handmade carving
Polishing: Full handmade polishing, polishing options are available.
Upholstery: Full handmade upholstered in calico as displayed, Fabric Options are available (in customize product section).
Color: Brown
Delivery Time: 7 – 10 Days
</t>
        </is>
      </c>
      <c r="G1165" t="inlineStr">
        <is>
          <t>In-Stock</t>
        </is>
      </c>
      <c r="H1165" t="inlineStr">
        <is>
          <t>2 in stock</t>
        </is>
      </c>
      <c r="I1165">
        <f>IMAGE("https://englanderline.com/wp-content/uploads/2017/11/Eaton-Upholstered-Curved-Arm-Rest-Chair-A-600x600.jpg")</f>
        <v/>
      </c>
    </row>
    <row r="1166">
      <c r="A1166" s="1" t="n">
        <v>1164</v>
      </c>
      <c r="B1166" t="inlineStr">
        <is>
          <t>Holland Cushion</t>
        </is>
      </c>
      <c r="C1166" t="inlineStr">
        <is>
          <t>£65.00</t>
        </is>
      </c>
      <c r="D1166" t="inlineStr"/>
      <c r="E1166" t="inlineStr">
        <is>
          <t>Finding a perfect piece of cushion for your designer sofa or occasional chairs then has a look at our Holland cushion. Give a unique and stylish look to your home with these stylish accessories.</t>
        </is>
      </c>
      <c r="F1166" t="inlineStr">
        <is>
          <t xml:space="preserve">Size: 50 x 30cm
</t>
        </is>
      </c>
      <c r="G1166" t="inlineStr">
        <is>
          <t>In-Stock</t>
        </is>
      </c>
      <c r="H1166" t="inlineStr">
        <is>
          <t>In stock</t>
        </is>
      </c>
      <c r="I1166">
        <f>IMAGE("https://englanderline.com/wp-content/uploads/2020/02/holland-cushion-600x450.png")</f>
        <v/>
      </c>
    </row>
    <row r="1167">
      <c r="A1167" s="1" t="n">
        <v>1165</v>
      </c>
      <c r="B1167" t="inlineStr">
        <is>
          <t>Dezz Cushion</t>
        </is>
      </c>
      <c r="C1167" t="inlineStr">
        <is>
          <t>£65.00</t>
        </is>
      </c>
      <c r="D1167" t="inlineStr"/>
      <c r="E1167" t="inlineStr">
        <is>
          <t>Give a chic appeal to your sofa or bed with our jazz cushions. Our zigzag designs give it a unique appearance and classy shades enhance the grace.</t>
        </is>
      </c>
      <c r="F1167" t="inlineStr">
        <is>
          <t xml:space="preserve">Size: 40 x 40cm
</t>
        </is>
      </c>
      <c r="G1167" t="inlineStr">
        <is>
          <t>In-Stock</t>
        </is>
      </c>
      <c r="H1167" t="inlineStr">
        <is>
          <t>In stock</t>
        </is>
      </c>
      <c r="I1167">
        <f>IMAGE("https://englanderline.com/wp-content/uploads/2020/02/dezz-cushion-600x451.png")</f>
        <v/>
      </c>
    </row>
    <row r="1168">
      <c r="A1168" s="1" t="n">
        <v>1166</v>
      </c>
      <c r="B1168" t="inlineStr">
        <is>
          <t xml:space="preserve">
Ida Stainless Steel Console Table</t>
        </is>
      </c>
      <c r="C1168" t="inlineStr">
        <is>
          <t>£925.00 - £1,320.00</t>
        </is>
      </c>
      <c r="D1168" t="inlineStr">
        <is>
          <t>black and gold console table, black contemporary console table, contemporary console table uk, designer console tables uk, Unique Console Tables, wooden console table</t>
        </is>
      </c>
      <c r="E1168" t="inlineStr">
        <is>
          <t>Embrace your living room with this Ida Console Table. Being simple and sleek, this piece is designed and skillfully crafted to add elegant opulence in your living space thanks to its beautiful bronze tone. The glossy top plate of Ida Console table makes it undeniably stylish and very soothing to look in your interior. The design of these pieces makes work perfectly either in your entryway or beneath an artistic mirror.</t>
        </is>
      </c>
      <c r="F1168" t="inlineStr">
        <is>
          <t xml:space="preserve">Dimensions: Width 110 cm, Depth 45 cm, Height 90 cm
Product Type: Ida Console Table
Product Code: EL6013
Material: Natural Solid Wood Kiln Dried, Natural Veneer Inlay, Stainless Steel.
Carving: Full handmade carving
Polishing: Full handmade polishing, polishing options are available.
Color: Black
Delivery Time: 7 – 10 Days
None: Top Material
</t>
        </is>
      </c>
      <c r="G1168" t="inlineStr">
        <is>
          <t>In-Stock</t>
        </is>
      </c>
      <c r="H1168" t="inlineStr">
        <is>
          <t>1 in stock</t>
        </is>
      </c>
      <c r="I1168">
        <f>IMAGE("https://englanderline.com/wp-content/uploads/2021/03/Ida-Glass-Console-Table-with-Stainless-Steel-Legs-Corner-View-B-600x600.jpg")</f>
        <v/>
      </c>
    </row>
    <row r="1169">
      <c r="A1169" s="1" t="n">
        <v>1167</v>
      </c>
      <c r="B1169" t="inlineStr">
        <is>
          <t>Denis Cushion</t>
        </is>
      </c>
      <c r="C1169" t="inlineStr">
        <is>
          <t>£45.00</t>
        </is>
      </c>
      <c r="D1169" t="inlineStr"/>
      <c r="E1169" t="inlineStr">
        <is>
          <t>Cushion cover 41 x 37cm including feather pad</t>
        </is>
      </c>
      <c r="F1169" t="inlineStr">
        <is>
          <t xml:space="preserve">Size: 41 x 37cm
</t>
        </is>
      </c>
      <c r="G1169" t="inlineStr">
        <is>
          <t>In-Stock</t>
        </is>
      </c>
      <c r="H1169" t="inlineStr">
        <is>
          <t>In stock</t>
        </is>
      </c>
      <c r="I1169">
        <f>IMAGE("https://englanderline.com/wp-content/uploads/2020/02/denis-cushion-600x449.png")</f>
        <v/>
      </c>
    </row>
    <row r="1170">
      <c r="A1170" s="1" t="n">
        <v>1168</v>
      </c>
      <c r="B1170" t="inlineStr">
        <is>
          <t xml:space="preserve">
Velour Upholstered Turquoise Blue Pouffe with Brass Base</t>
        </is>
      </c>
      <c r="C1170" t="inlineStr">
        <is>
          <t>£170.00</t>
        </is>
      </c>
      <c r="D1170" t="inlineStr"/>
      <c r="E1170" t="inlineStr">
        <is>
          <t>Velour pouffe is a well-padded, round seat and footrest with elegant shape, colour and texture. The turquoise velvety texture of the pouffe is quite eye-catching and too smooth. It is supported with a round brass base to hype up your interior space with attractive gloss.</t>
        </is>
      </c>
      <c r="F1170" t="inlineStr">
        <is>
          <t xml:space="preserve">Choose Size: Diameter 46cm, Height 42cm
Product Code: EL7261
Product Type: Velour Pouf
Material: Natural Solid Wood Kiln Dried, Fabric, Brass.
Carving: Full handmade carving
Polishing: Full handmade polishing, polishing options are available.
Upholstery: Full handmade upholstered in calico, Fabric Options are available (in customize product section).
Color: Blue
Delivery Time: 7 – 10 Days
</t>
        </is>
      </c>
      <c r="G1170" t="inlineStr">
        <is>
          <t>In-Stock</t>
        </is>
      </c>
      <c r="H1170" t="inlineStr">
        <is>
          <t>2 in stock</t>
        </is>
      </c>
      <c r="I1170">
        <f>IMAGE("https://englanderline.com/wp-content/uploads/2020/10/Velour-Upholstered-Turquoise-Blue-Pouffe-With-Brass-Base-A-600x600.jpg")</f>
        <v/>
      </c>
    </row>
    <row r="1171">
      <c r="A1171" s="1" t="n">
        <v>1169</v>
      </c>
      <c r="B1171" t="inlineStr">
        <is>
          <t xml:space="preserve">
Renata Upholstered Round Back Accent Chair</t>
        </is>
      </c>
      <c r="C1171" t="inlineStr">
        <is>
          <t>£590.00</t>
        </is>
      </c>
      <c r="D1171" t="inlineStr">
        <is>
          <t>accent chair uk, Contemporary Living Room Chairs, Luxury Chairs, luxury living room furniture, occasional chair uk, small occasional chair</t>
        </is>
      </c>
      <c r="E1171" t="inlineStr">
        <is>
          <t>The details of Renata chair are simply amazing: its channel tufted wraparound back embraces your body to enjoy the plush round seat. The padded seat is supported with a sturdy structure, to enjoy deep lounging. This piece suits almost all tastes, and it will stand out in your interior space.</t>
        </is>
      </c>
      <c r="F1171" t="inlineStr">
        <is>
          <t xml:space="preserve">Dimensions: Width 73 cm, Depth 74 cm, Height 90 cm, Seat Height 42 cm
Product Type: Renata Accent Chair
Product Code: EL6026
Material: Natural Solid Wood Kiln Dried, Fabric Velvet.
Carving: Full handmade carving
Polishing: Full handmade polishing, polishing options are available.
Upholstery: Full handmade upholstered in calico, Fabric Options are available (in customize product section).
Color: Beige
Delivery Time: 7 – 10 Days
</t>
        </is>
      </c>
      <c r="G1171" t="inlineStr">
        <is>
          <t>In-Stock</t>
        </is>
      </c>
      <c r="H1171" t="inlineStr">
        <is>
          <t>2 in stock</t>
        </is>
      </c>
      <c r="I1171">
        <f>IMAGE("https://englanderline.com/wp-content/uploads/2019/07/Renata-Upholstered-Round-Back-Accent-Chair-A-600x600.jpg")</f>
        <v/>
      </c>
    </row>
    <row r="1172">
      <c r="A1172" s="1" t="n">
        <v>1170</v>
      </c>
      <c r="B1172" t="inlineStr">
        <is>
          <t xml:space="preserve">
Shelley Velvet Bar Stool with Stainless Steel Inlay</t>
        </is>
      </c>
      <c r="C1172" t="inlineStr">
        <is>
          <t>£905.00</t>
        </is>
      </c>
      <c r="D1172" t="inlineStr">
        <is>
          <t>beige bar stool, contemporary chairs uk, footstool uk, luxury bar stools uk, luxury kitchen stools, luxury living room furniture, upholstered bar stool</t>
        </is>
      </c>
      <c r="E1172" t="inlineStr">
        <is>
          <t>The Shelley Bar Stool provides an interesting opportunity for customers looking for something different to create a new look in their home. The stylish hardwood back and seat is supported by a stainless steel base.</t>
        </is>
      </c>
      <c r="F1172" t="inlineStr">
        <is>
          <t xml:space="preserve">Dimensions: Width 60 cm, Depth 60 cm, Height 113 cm
Product Type: Shelley Bar Stool
Product Code: EL7200-S
Material: Natural solid wood Kiln dried, Stainless Steel, Fabric Velvet.
Carving: Full handmade carving
Polishing: Full handmade polishing, polishing options are available.
Upholstery: Full handmade upholstered in Velvet, Fabric Options are available (in customize product section).
Color: Brown
Delivery Time: 7 – 10 Days
</t>
        </is>
      </c>
      <c r="G1172" t="inlineStr">
        <is>
          <t>In-Stock</t>
        </is>
      </c>
      <c r="H1172" t="inlineStr">
        <is>
          <t>4 in stock</t>
        </is>
      </c>
      <c r="I1172">
        <f>IMAGE("https://englanderline.com/wp-content/uploads/2021/08/Shelley-Velvet-Bar-Stool-with-Stainless-Steel-Inlay-A-600x600.jpg")</f>
        <v/>
      </c>
    </row>
    <row r="1173">
      <c r="A1173" s="1" t="n">
        <v>1171</v>
      </c>
      <c r="B1173" t="inlineStr">
        <is>
          <t>Coral Cushion</t>
        </is>
      </c>
      <c r="C1173" t="inlineStr">
        <is>
          <t>£55.00</t>
        </is>
      </c>
      <c r="D1173" t="inlineStr"/>
      <c r="E1173" t="inlineStr">
        <is>
          <t>There might be slight colour tone difference between image and real product due to difference in screen resolution</t>
        </is>
      </c>
      <c r="F1173" t="inlineStr">
        <is>
          <t xml:space="preserve">Size: 50 x 45cm
</t>
        </is>
      </c>
      <c r="G1173" t="inlineStr">
        <is>
          <t>In-Stock</t>
        </is>
      </c>
      <c r="H1173" t="inlineStr">
        <is>
          <t>In stock</t>
        </is>
      </c>
      <c r="I1173">
        <f>IMAGE("https://englanderline.com/wp-content/uploads/2020/02/coral-cushion-canvas-600x450.png")</f>
        <v/>
      </c>
    </row>
    <row r="1174">
      <c r="A1174" s="1" t="n">
        <v>1172</v>
      </c>
      <c r="B1174" t="inlineStr">
        <is>
          <t xml:space="preserve">
Drue 3 Drawer Bedside Table</t>
        </is>
      </c>
      <c r="C1174" t="inlineStr">
        <is>
          <t>£865.00 - £965.00</t>
        </is>
      </c>
      <c r="D1174" t="inlineStr">
        <is>
          <t>Dark Brown Bedside Table, Luxury Bedroom Furniture UK, Round Bedside Table, Three Drawer Bedside Table, Unusual Bedside Tables UK, Wooden Bedside Table</t>
        </is>
      </c>
      <c r="E1174" t="inlineStr">
        <is>
          <t>Furnish your bedroom with this stunning octagon bedside table. Inspired from midcentury classicism, this beautiful nightstand displays a patterned front that will grab your eye towards your bed immediately. Thanks to its exquisite finish and unique design, both durability and function are simply guaranteed. Its octagonal silhouettes of drawers – supported by a touch to close mechanism – are sure to be very striking and eye-catchy, whilst providing a suitable space for your bed time essentials.</t>
        </is>
      </c>
      <c r="F1174" t="inlineStr">
        <is>
          <t xml:space="preserve">Dimensions: Width 50 cm, Depth 50 cm, Height 65 cm
Product Type: Drue Bedside Table
Product Code: EL7092-S
Material: Natural Solid Wood Kiln Dried, Natural Veneer Inlay, Brass Inlay.
Carving: Full handmade carving
Polishing: Full handmade polishing, polishing options are available.
Delivery Time: 7 – 10 Days
None: Color
</t>
        </is>
      </c>
      <c r="G1174" t="inlineStr">
        <is>
          <t>In-Stock</t>
        </is>
      </c>
      <c r="H1174" t="inlineStr">
        <is>
          <t>2 in stock</t>
        </is>
      </c>
      <c r="I1174">
        <f>IMAGE("https://englanderline.com/wp-content/uploads/2022/03/Drue-Bedside-Table-A-600x600.jpg")</f>
        <v/>
      </c>
    </row>
    <row r="1175">
      <c r="A1175" s="1" t="n">
        <v>1173</v>
      </c>
      <c r="B1175" t="inlineStr">
        <is>
          <t xml:space="preserve">
Aurora Console Table</t>
        </is>
      </c>
      <c r="C1175" t="inlineStr">
        <is>
          <t>£1,285.00</t>
        </is>
      </c>
      <c r="D1175" t="inlineStr">
        <is>
          <t>brown console table, Cream Console Table, Curved Console Table, Oak Console Table, wooden console table</t>
        </is>
      </c>
      <c r="E1175" t="inlineStr">
        <is>
          <t>Aurora is a modern console table with a rectangular top, circle base and inlay details. Features a wood veneer finish and fits in any room.</t>
        </is>
      </c>
      <c r="F1175" t="inlineStr">
        <is>
          <t xml:space="preserve">Dimensions: N/A
Product Type: Aurora Console Table
Product Code: EL7355
Material: Natural Solid Wood Kiln Dried, Natural Veneer Inlay.
Carving: Full handmade carving
Polishing: Full handmade polishing, polishing options are available.
Delivery Time: 7 – 10 Days
None: Color
</t>
        </is>
      </c>
      <c r="G1175" t="inlineStr">
        <is>
          <t>In-Stock</t>
        </is>
      </c>
      <c r="H1175" t="inlineStr">
        <is>
          <t>2 in stock</t>
        </is>
      </c>
      <c r="I1175">
        <f>IMAGE("https://englanderline.com/wp-content/uploads/2022/01/Aurora-Console-Table-Brown-and-Gold-Circle-Base-B-600x600.jpg")</f>
        <v/>
      </c>
    </row>
    <row r="1176">
      <c r="A1176" s="1" t="n">
        <v>1174</v>
      </c>
      <c r="B1176" t="inlineStr">
        <is>
          <t xml:space="preserve">
Clare 3 Seaters Blue Velvet Sofa with Brass Inlay</t>
        </is>
      </c>
      <c r="C1176" t="inlineStr">
        <is>
          <t>£2,740.00</t>
        </is>
      </c>
      <c r="D1176" t="inlineStr">
        <is>
          <t>3 seater sofa, blue velvet sofa, Brass Sofas, Contemporary Bedroom Furniture, contemporary sofa, Luxury Bedroom Furniture UK, luxury sofas</t>
        </is>
      </c>
      <c r="E1176" t="inlineStr">
        <is>
          <t>A sofa made for the modern family. This 3 seater blue velvet sofa is a unique combination of traditional craftsmanship and contemporary style. The attention to detail on this sofa is clear as you look at the handmade brass inlay detailing on the arms.</t>
        </is>
      </c>
      <c r="F1176" t="inlineStr">
        <is>
          <t xml:space="preserve">Dimensions: Width 195 cm, Depth 85 cm, Height 70 cm
Product Type: Clare 3 Seaters Blue Velvet Sofa With Brass Inlay
Product Code: EL7138-N
Material: Natural Solid Wood Kiln Dried, Fabric Velvet, Brass Inlay.
Carving: Full handmade carving
Polishing: Full handmade polishing, polishing options are available.
Upholstery: High Quality Velvet upholstered. Fabric Options are available.
Color: Blue
Size: 3 Seater
Delivery Time: 12-14 Weeks
</t>
        </is>
      </c>
      <c r="G1176" t="inlineStr">
        <is>
          <t>In-Stock</t>
        </is>
      </c>
      <c r="H1176" t="inlineStr">
        <is>
          <t>MADE TO ORDER</t>
        </is>
      </c>
      <c r="I1176">
        <f>IMAGE("https://englanderline.com/wp-content/uploads/2021/06/Clare-3-Seaters-Blue-Velvet-Sofa-With-Brass-Inlay-600x600.jpg")</f>
        <v/>
      </c>
    </row>
    <row r="1177">
      <c r="A1177" s="1" t="n">
        <v>1175</v>
      </c>
      <c r="B1177" t="inlineStr">
        <is>
          <t xml:space="preserve">
Gloucestershire Brown Frame Occasional Chair</t>
        </is>
      </c>
      <c r="C1177" t="inlineStr">
        <is>
          <t>£1,710.00</t>
        </is>
      </c>
      <c r="D1177" t="inlineStr">
        <is>
          <t>contemporary chairs uk, Contemporary Living Room Chairs, luxury living room furniture, occasional chair uk, small occasional chair, upholstered chair</t>
        </is>
      </c>
      <c r="E1177" t="inlineStr"/>
      <c r="F1177" t="inlineStr">
        <is>
          <t xml:space="preserve">Dimensions: Width 68 cm, Depth 85 cm, Height 85 cm
Product Type: Gloucestershire Brown Frame Occasional Chair
Product Code: EL0002-OC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1177" t="inlineStr">
        <is>
          <t>In-Stock</t>
        </is>
      </c>
      <c r="H1177" t="inlineStr">
        <is>
          <t>MADE TO ORDER</t>
        </is>
      </c>
      <c r="I1177">
        <f>IMAGE("https://englanderline.com/wp-content/uploads/2022/05/Gloucestershire-Brown-Frame-Occasional-Chair-B-600x600.jpg")</f>
        <v/>
      </c>
    </row>
    <row r="1178">
      <c r="A1178" s="1" t="n">
        <v>1176</v>
      </c>
      <c r="B1178" t="inlineStr">
        <is>
          <t xml:space="preserve">
Powys Brown Legs Occasional Chair</t>
        </is>
      </c>
      <c r="C1178" t="inlineStr">
        <is>
          <t>£1,595.00</t>
        </is>
      </c>
      <c r="D1178" t="inlineStr">
        <is>
          <t>contemporary chairs uk, Contemporary Living Room Chairs, luxury living room furniture, occasional chair uk, small occasional chair, upholstered chair</t>
        </is>
      </c>
      <c r="E1178" t="inlineStr">
        <is>
          <t>The Occasional Chair is a modern, luxury style chair that is sure to liven up any space. The fabric upholstered seat and backrest combined with the polished wooden legs make it a timeless piece for both contemporary and traditional interiors.</t>
        </is>
      </c>
      <c r="F1178" t="inlineStr">
        <is>
          <t xml:space="preserve">Dimensions: Width 68 cm, Depth 87 cm, Height 85 cm
Product Type: Powys Brown Legs Occasional Chair
Product Code: EL0001-OC
Material: Natural Solid Wood Kiln Dried, Fabric.
Carving: Full handmade carving
Polishing: Full handmade polishing, polishing options are available.
Upholstery: Full handmade upholstered in calico, Fabric Options are available (in customize product section).
Color: Beige
Delivery Time: 12-14 Weeks
</t>
        </is>
      </c>
      <c r="G1178" t="inlineStr">
        <is>
          <t>In-Stock</t>
        </is>
      </c>
      <c r="H1178" t="inlineStr">
        <is>
          <t>MADE TO ORDER</t>
        </is>
      </c>
      <c r="I1178">
        <f>IMAGE("https://englanderline.com/wp-content/uploads/2022/05/Powys-Brown-Legs-Occasional-Chair-B-1-600x600.jpg")</f>
        <v/>
      </c>
    </row>
    <row r="1179">
      <c r="A1179" s="1" t="n">
        <v>1177</v>
      </c>
      <c r="B1179" t="inlineStr">
        <is>
          <t xml:space="preserve">
Frey Curved off White Sofa with Black Base</t>
        </is>
      </c>
      <c r="C1179" t="inlineStr">
        <is>
          <t>£0.00</t>
        </is>
      </c>
      <c r="D1179" t="inlineStr">
        <is>
          <t>Brown Dining Tables, contemporary dining table, Round Dining Tables, wooden dining table</t>
        </is>
      </c>
      <c r="E1179" t="inlineStr"/>
      <c r="F1179" t="inlineStr">
        <is>
          <t xml:space="preserve">Dimensions: Width 200 cm, Depth 85 cm, Height 92 cm
Product Type: Frey Curved off White Sofa with Black Base
Product Code: EL0027-S
Material: Natural Solid Wood Kiln Dried, Fabric.
Carving: Full handmade carving.
Polishing: Full handmade polishing, polishing options are available.
Color: Off White
Delivery Time: 12-14 Weeks
</t>
        </is>
      </c>
      <c r="G1179" t="inlineStr">
        <is>
          <t>In-Stock</t>
        </is>
      </c>
      <c r="H1179" t="inlineStr">
        <is>
          <t>MADE TO ORDER</t>
        </is>
      </c>
      <c r="I1179">
        <f>IMAGE("https://englanderline.com/wp-content/uploads/2022/06/Frey-Curved-off-White-3-Seater-Sofa-with-Black-Base-B-600x600.jpg")</f>
        <v/>
      </c>
    </row>
    <row r="1180">
      <c r="A1180" s="1" t="n">
        <v>1178</v>
      </c>
      <c r="B1180" t="inlineStr">
        <is>
          <t xml:space="preserve">
Flower Upholstered Accent Armchair</t>
        </is>
      </c>
      <c r="C1180" t="inlineStr">
        <is>
          <t>£475.00</t>
        </is>
      </c>
      <c r="D1180" t="inlineStr">
        <is>
          <t>Comfy chair, Contemporary Armchair uk, Contemporary Living Room Chairs, Green Furniture, Luxury Armchairs, Stylish Armchairs, Velvet Armchair</t>
        </is>
      </c>
      <c r="E1180" t="inlineStr">
        <is>
          <t>This luxurious piece of art is the perfect choice for any contemporary home décor. Its flower-shaped, channel-tufted back will embrace your whole body for comfortable lounging. The plush upholstery chair is supported with beechwood legs. It creates a fresh and amiable atmosphere.</t>
        </is>
      </c>
      <c r="F1180" t="inlineStr">
        <is>
          <t xml:space="preserve">Dimensions: Width 100 cm, Depth 77 cm, Height 89 cm
Product Type: Flower Accent Chair
Product Code: EL6022
Material: Natural Solid Wood Kiln Dried, Fabric Velvet.
Carving: Full handmade carving
Polishing: Full handmade polishing, polishing options are available.
Upholstery: Full handmade upholstered in calico, Fabric Options are available (in customize product section).
Color: Blush
Delivery Time: 7 – 10 Days
</t>
        </is>
      </c>
      <c r="G1180" t="inlineStr">
        <is>
          <t>In-Stock</t>
        </is>
      </c>
      <c r="H1180" t="inlineStr">
        <is>
          <t>2 in stock</t>
        </is>
      </c>
      <c r="I1180">
        <f>IMAGE("https://englanderline.com/wp-content/uploads/2020/10/Flower-Upholstered-Blush-Accent-Chair-A-600x600.jpg")</f>
        <v/>
      </c>
    </row>
    <row r="1181">
      <c r="A1181" s="1" t="n">
        <v>1179</v>
      </c>
      <c r="B1181" t="inlineStr">
        <is>
          <t xml:space="preserve">
Georg Upholstered Armchair with Round Back and Black Legs</t>
        </is>
      </c>
      <c r="C1181" t="inlineStr">
        <is>
          <t>£1,010.00</t>
        </is>
      </c>
      <c r="D1181" t="inlineStr">
        <is>
          <t>Comfortable Armchairs, Contemporary Armchair uk, Contemporary Living Room Chairs, Loveseats, Modern Settee</t>
        </is>
      </c>
      <c r="E1181" t="inlineStr">
        <is>
          <t>This rusty blue Parsifal chair brings a sense of modern stylishness to your living space with its stunningly unique design. Its smooth lines supported by a tactile fabric cushion guarantee to provide maximum comfort.</t>
        </is>
      </c>
      <c r="F1181" t="inlineStr">
        <is>
          <t xml:space="preserve">Dimensions: Width 78 cm, Depth 80 cm, Height 90 cm
Product Type: Georg Armchair
Product Code: EL6024
Material: Natural Solid Wood Kiln Dried, Fabric.
Carving: Full handmade carving
Polishing: Full handmade polishing, polishing options are available.
Upholstery: Full handmade upholstered in calico as displayed, Fabric Options are available (in customize product section).
Color: Black
Delivery Time: 7 – 10 Days
</t>
        </is>
      </c>
      <c r="G1181" t="inlineStr">
        <is>
          <t>In-Stock</t>
        </is>
      </c>
      <c r="H1181" t="inlineStr">
        <is>
          <t>2 in stock</t>
        </is>
      </c>
      <c r="I1181">
        <f>IMAGE("https://englanderline.com/wp-content/uploads/2019/07/Georg-Upholstered-Armchair-with-Round-Back-and-Black-Legs-A-600x600.jpg")</f>
        <v/>
      </c>
    </row>
    <row r="1182">
      <c r="A1182" s="1" t="n">
        <v>1180</v>
      </c>
      <c r="B1182" t="inlineStr">
        <is>
          <t xml:space="preserve">
Tully Round Beige Marble Coffee Table with Shelf</t>
        </is>
      </c>
      <c r="C1182" t="inlineStr">
        <is>
          <t>£1,335.00</t>
        </is>
      </c>
      <c r="D1182" t="inlineStr">
        <is>
          <t>Black Coffee Table, black furniture living room, contemporary coffee table, Gold Stainless Steel Legs, luxury living room furniture, Wooden Coffee Table</t>
        </is>
      </c>
      <c r="E1182" t="inlineStr">
        <is>
          <t>A simply stunning addition to your living room or bedroom, this handsome table is made of sturdy wood and features a beige marble finish. We love the sleek look of the round shape, as well as one shelf below for storing your favorite books and display items</t>
        </is>
      </c>
      <c r="F1182" t="inlineStr">
        <is>
          <t xml:space="preserve">Dimensions: Width 100 cm, Depth 100 cm, Height 51 cm
Product Type: Tully Coffee Table
Product Code: EL7380
Material: Natural Solid Wood Kiln Dried, Natural Veneer Inlay, Natural Marble.
Carving: Full handmade carving
Polishing: Full handmade polishing, polishing options are available.
Color: Brown
Delivery Time: 12-14 Weeks
</t>
        </is>
      </c>
      <c r="G1182" t="inlineStr">
        <is>
          <t>In-Stock</t>
        </is>
      </c>
      <c r="H1182" t="inlineStr">
        <is>
          <t>MADE TO ORDER</t>
        </is>
      </c>
      <c r="I1182">
        <f>IMAGE("https://englanderline.com/wp-content/uploads/2021/08/Tully-Round-Beige-Marble-Coffee-Table-with-Shelf-A-600x600.jpg")</f>
        <v/>
      </c>
    </row>
    <row r="1183">
      <c r="A1183" s="1" t="n">
        <v>1181</v>
      </c>
      <c r="B1183" t="inlineStr">
        <is>
          <t xml:space="preserve">
Tosce Blue Velvet Dining Chair</t>
        </is>
      </c>
      <c r="C1183" t="inlineStr">
        <is>
          <t>£1,105.00</t>
        </is>
      </c>
      <c r="D1183" t="inlineStr">
        <is>
          <t>Beige Chairs, contemporary chairs uk, elegant dining chair, fabric dining chair, luxury dining room furniture, luxury dining room sets, upholstered dining chair, Velvet Chairs</t>
        </is>
      </c>
      <c r="E1183" t="inlineStr">
        <is>
          <t>This chair is made from genuine wood and is beautified with blue velvet. It has brass heels, and is both durable and practical. You will find no better quality dining chair than this one.</t>
        </is>
      </c>
      <c r="F1183" t="inlineStr">
        <is>
          <t xml:space="preserve">Dimensions: Width 62 cm, Depth 55 cm, Height 100 cm
Product Type: Tosce Blue Velvet Dining Chair
Product Code: EL0001-DCh
Material: Massive Beech Wood, Fabric Velvet, Brass.
Carving: Full handmade carving
Polishing: Full handmade polishing, polishing options are available.
Upholstery: Full handmade upholstered in velvet, Fabric Options are available (in customize product section).
Color: Blue
Delivery Time: 12-14 Weeks
</t>
        </is>
      </c>
      <c r="G1183" t="inlineStr">
        <is>
          <t>In-Stock</t>
        </is>
      </c>
      <c r="H1183" t="inlineStr">
        <is>
          <t>MADE TO ORDER</t>
        </is>
      </c>
      <c r="I1183">
        <f>IMAGE("https://englanderline.com/wp-content/uploads/2022/05/Dining-Chair-1-600x600.jpg")</f>
        <v/>
      </c>
    </row>
    <row r="1184">
      <c r="A1184" s="1" t="n">
        <v>1182</v>
      </c>
      <c r="B1184" t="inlineStr">
        <is>
          <t xml:space="preserve">
Libby Oval Coffee Table</t>
        </is>
      </c>
      <c r="C1184" t="inlineStr">
        <is>
          <t>£1,010.00</t>
        </is>
      </c>
      <c r="D1184" t="inlineStr">
        <is>
          <t>contemporary coffee table, luxury living room furniture, modern marble coffee table, Wooden Coffee Table</t>
        </is>
      </c>
      <c r="E1184" t="inlineStr">
        <is>
          <t>Add a touch of luxury to your living room with the Libby Coffee Table. Designed with walnut veneer inlay, this luxury oval coffee table is finished on top with a natural marble slab in a polished finish, which adds an elegant touch to any space.</t>
        </is>
      </c>
      <c r="F1184" t="inlineStr">
        <is>
          <t xml:space="preserve">Dimensions: Width 115 cm, Depth 55 cm, Height 45 cm
Product Type: Libby Oval Coffee Table
Product Code: EL7372
Material: Natural Solid Wood Kiln Dried, Natural Veneer Inlay, Natural Marble Stone.
Carving: Full handmade carving
Polishing: Full handmade polishing, polishing options are available.
Top Color: Beige
Color: Beige
Delivery Time: 7 – 10 Days
</t>
        </is>
      </c>
      <c r="G1184" t="inlineStr">
        <is>
          <t>In-Stock</t>
        </is>
      </c>
      <c r="H1184" t="inlineStr">
        <is>
          <t>1 in stock</t>
        </is>
      </c>
      <c r="I1184">
        <f>IMAGE("https://englanderline.com/wp-content/uploads/2022/06/Libby-Oval-Coffee-Table-C-600x600.jpg")</f>
        <v/>
      </c>
    </row>
    <row r="1185">
      <c r="A1185" s="1" t="n">
        <v>1183</v>
      </c>
      <c r="B1185" t="inlineStr">
        <is>
          <t xml:space="preserve">
Geni Armchair</t>
        </is>
      </c>
      <c r="C1185" t="inlineStr">
        <is>
          <t>£3,680.00</t>
        </is>
      </c>
      <c r="D1185" t="inlineStr">
        <is>
          <t>Blue Velvet Armchair, Comfy chair, Contemporary Armchair uk, Modern Settee, Stylish Armchairs, Upholstered Armchair</t>
        </is>
      </c>
      <c r="E1185" t="inlineStr">
        <is>
          <t>The Armchair Geni is made with wooden legs and a fabric of your choice. Ideal for living room design, this armchair features a stripe and comes in multiple fabric varieties</t>
        </is>
      </c>
      <c r="F1185" t="inlineStr">
        <is>
          <t xml:space="preserve">Dimensions: Width 98 cm, Depth 67 cm, Height 86 cm
Product Type: Gena Armchair
Product Code: EL0001-ACh
Material: Natural Solid Wood Kiln Dried, Leather.
Carving: Full handmade carving
Polishing: Full handmade polishing, polishing options are available.
Upholstery: Full handmade upholstered in calico, Fabric Options are available (in customize product section).
Color: Brown
Delivery Time: 12-14 Weeks
</t>
        </is>
      </c>
      <c r="G1185" t="inlineStr">
        <is>
          <t>In-Stock</t>
        </is>
      </c>
      <c r="H1185" t="inlineStr">
        <is>
          <t>MADE TO ORDER</t>
        </is>
      </c>
      <c r="I1185">
        <f>IMAGE("https://englanderline.com/wp-content/uploads/2022/05/Armchair-1-600x600.jpg")</f>
        <v/>
      </c>
    </row>
    <row r="1186">
      <c r="A1186" s="1" t="n">
        <v>1184</v>
      </c>
      <c r="B1186" t="inlineStr">
        <is>
          <t xml:space="preserve">
Worcestershire Three Seater Sofa with Brown Wooden Leg and Velvet Fabric</t>
        </is>
      </c>
      <c r="C1186" t="inlineStr">
        <is>
          <t>£2,290.00 - £3,435.00</t>
        </is>
      </c>
      <c r="D1186" t="inlineStr"/>
      <c r="E1186" t="inlineStr">
        <is>
          <t>Perfect for a luxury home, the three seater sofa is a stylish addition to any decor. With brown wooden legs and gorgeous velvet fabric, this comfortable sofa provides the perfect place to sit and relax on at the end of your day.</t>
        </is>
      </c>
      <c r="F1186" t="inlineStr">
        <is>
          <t xml:space="preserve">Product Type: Worcestershire Three Seater Sofa with Brown Wooden Leg and Velvet Fabric
Product Code: EL0001-S
Material: Fabric
Carving: Full handmade carving
Polishing: Full handmade polishing, polishing options are available.
Upholstery: Full handmade upholstered in calico, Fabric Options are available (in customize product section).
Color: Gold
Delivery Time: 12-14 Weeks
None: Choose Size
</t>
        </is>
      </c>
      <c r="G1186" t="inlineStr">
        <is>
          <t>In-Stock</t>
        </is>
      </c>
      <c r="H1186" t="inlineStr">
        <is>
          <t>MADE TO ORDER</t>
        </is>
      </c>
      <c r="I1186">
        <f>IMAGE("https://englanderline.com/wp-content/uploads/2022/05/Worcestershire-Three-Seater-Sofa-with-Brown-Wooden-Leg-and-Velvet-Fabric-A-600x600.jpg")</f>
        <v/>
      </c>
    </row>
    <row r="1187">
      <c r="A1187" s="1" t="n">
        <v>1185</v>
      </c>
      <c r="B1187" t="inlineStr">
        <is>
          <t xml:space="preserve">
Louise Shezlong</t>
        </is>
      </c>
      <c r="C1187" t="inlineStr">
        <is>
          <t>£1,045.00</t>
        </is>
      </c>
      <c r="D1187" t="inlineStr">
        <is>
          <t>Luxury Bedroom Furniture UK, luxury sofas, shezlong sofa, upholstered sofas</t>
        </is>
      </c>
      <c r="E1187" t="inlineStr">
        <is>
          <t>Sink deep into the calming and retro mood of Louise Shezlong. This classically stunning piece, like no other, is a perfect piece for lounges or bedrooms. Its sloping curves and antique design make Louise Shezlong stand out amongst any décor.</t>
        </is>
      </c>
      <c r="F1187" t="inlineStr">
        <is>
          <t xml:space="preserve">Dimensions: Width 180 cm, Depth 75 cm, Height 86 cm
Product Type: Louise shezlong
Product Code: EL0402
Material: Natural Solid Wood Kiln Dried, Fabric.
Carving: Full hand carving
Polishing: Full handmade polishing, polishing options are available.
Upholstery: Full handmade upholstered in calico as displayed, Fabric Options are available (in customize product section).
Color: Brown
Delivery Time: 7 – 10 Days
</t>
        </is>
      </c>
      <c r="G1187" t="inlineStr">
        <is>
          <t>In-Stock</t>
        </is>
      </c>
      <c r="H1187" t="inlineStr">
        <is>
          <t>1 in stock</t>
        </is>
      </c>
      <c r="I1187">
        <f>IMAGE("https://englanderline.com/wp-content/uploads/2017/11/Louise-Shezlong-A-600x600.jpg")</f>
        <v/>
      </c>
    </row>
    <row r="1188">
      <c r="A1188" s="1" t="n">
        <v>1186</v>
      </c>
      <c r="B1188" t="inlineStr">
        <is>
          <t xml:space="preserve">
Faith Upholstered Two Seater Rolled Arm Sofa</t>
        </is>
      </c>
      <c r="C1188" t="inlineStr">
        <is>
          <t>£2,395.00</t>
        </is>
      </c>
      <c r="D1188" t="inlineStr">
        <is>
          <t>2 seater sofa, contemporary sofa, cream sofa, Loveseats, luxury living room furniture, modern sofas uk, upholstered sofas</t>
        </is>
      </c>
      <c r="E1188" t="inlineStr">
        <is>
          <t>Expertly sculpted by skilful craftsmen, Faith sofa adds a sense of royalty and elegancy thanks to its stunningly unique design and high backrest. The shape of this sofa can be resisted thanks to its royal and pharaonic influence. This makes Faith sofa ideal for modern homes that seek the look of antique furniture.</t>
        </is>
      </c>
      <c r="F1188" t="inlineStr">
        <is>
          <t xml:space="preserve">Dimensions: Width 210 cm, Depth 90 cm, Height 100 cm
Product Type: Faith Sofa
Product Code: EL0321-S
Material: Natural Solid Wood Kiln Dried, Fabric.
Carving: Full handmade carving
Polishing: Full handmade polishing, polishing options are available.
Upholstery: Full handmade upholstered in calico as displayed, Fabric Options are available (in customize product section).
Color: Brown
Size: 2 Seater
Delivery Time: 7 – 10 Days
</t>
        </is>
      </c>
      <c r="G1188" t="inlineStr">
        <is>
          <t>In-Stock</t>
        </is>
      </c>
      <c r="H1188" t="inlineStr">
        <is>
          <t>1 in stock</t>
        </is>
      </c>
      <c r="I1188">
        <f>IMAGE("https://englanderline.com/wp-content/uploads/2018/02/Faith-Upholstered-Two-Seater-Rolled-Arm-Sofa-A-600x600.jpg")</f>
        <v/>
      </c>
    </row>
    <row r="1189">
      <c r="A1189" s="1" t="n">
        <v>1187</v>
      </c>
      <c r="B1189" t="inlineStr">
        <is>
          <t xml:space="preserve">
Nisha Upholstered Striped Low Back 2 Seater Sofa</t>
        </is>
      </c>
      <c r="C1189" t="inlineStr">
        <is>
          <t>£1,420.00</t>
        </is>
      </c>
      <c r="D1189" t="inlineStr">
        <is>
          <t>2 seater sofa, contemporary sofa, luxury fabric sofas, luxury living room furniture, luxury sofas, upholstered sofas, velvet sofa</t>
        </is>
      </c>
      <c r="E1189" t="inlineStr">
        <is>
          <t>Nisha Sofa takes your interior to the next level of luxurious lounging with this piece. Thanks to its curvaceous lines and unparalleled quality foam cushion, this sofa will look glamorous and comfortable as it looks.</t>
        </is>
      </c>
      <c r="F1189" t="inlineStr">
        <is>
          <t xml:space="preserve">Dimensions: Width 200 cm, Depth 82 cm, Height 90 cm
Product Type: Nisha Sofa
Product Code: EL6033-S
Material: Natural Solid Wood Kiln Dried, Fabric Velvet.
Carving: Full handmade carving
Polishing: Full handmade polishing, polishing options are available.
Upholstery: Full handmade upholstered in calico, Fabric Options are available (in customize product section).
Size: 2 Seater
Color: Black
Delivery Time: 7 – 10 Days
</t>
        </is>
      </c>
      <c r="G1189" t="inlineStr">
        <is>
          <t>In-Stock</t>
        </is>
      </c>
      <c r="H1189" t="inlineStr">
        <is>
          <t>1 in stock</t>
        </is>
      </c>
      <c r="I1189">
        <f>IMAGE("https://englanderline.com/wp-content/uploads/2021/08/Nisha-Striped-Velvet-Off-White-Sofa-A-600x600.jpg")</f>
        <v/>
      </c>
    </row>
    <row r="1190">
      <c r="A1190" s="1" t="n">
        <v>1188</v>
      </c>
      <c r="B1190" t="inlineStr">
        <is>
          <t xml:space="preserve">
Lars Upholstered Two Seater Button Back Sofa</t>
        </is>
      </c>
      <c r="C1190" t="inlineStr">
        <is>
          <t>£1,890.00</t>
        </is>
      </c>
      <c r="D1190" t="inlineStr">
        <is>
          <t>2 seater sofa, contemporary sofa, luxury fabric sofas, luxury living room furniture, modern sofas uk, upholstered sofas, white living room furniture, white sofa</t>
        </is>
      </c>
      <c r="E1190" t="inlineStr">
        <is>
          <t>Offer your interior an extravagantly chic style with Lars sofa. Thanks to its deeply tufted backrest which is padded with premium foam filling, both style and comfort are guaranteed to be delivered to your space.</t>
        </is>
      </c>
      <c r="F1190" t="inlineStr">
        <is>
          <t xml:space="preserve">Dimensions: Width 225 cm, Depth 75 cm, Height 78 cm
Product Type: Lars sofa
Product Code: EL0311-S
Material: Natural Solid Wood Kiln Dried, Fabric.
Carving: Full handmade carving
Polishing: Full handmade polishing, polishing options are available.
Upholstery: Full handmade upholstered in calico as displayed, Fabric Options are available (in customize product section).
Color: Brass
Size: 2 Seater
Delivery Time: 7 – 10 Days
</t>
        </is>
      </c>
      <c r="G1190" t="inlineStr">
        <is>
          <t>In-Stock</t>
        </is>
      </c>
      <c r="H1190" t="inlineStr">
        <is>
          <t>1 in stock</t>
        </is>
      </c>
      <c r="I1190">
        <f>IMAGE("https://englanderline.com/wp-content/uploads/2017/11/Lars-Upholstered-Two-Seater-Button-Back-Sofa-A-600x600.jpg")</f>
        <v/>
      </c>
    </row>
    <row r="1191">
      <c r="A1191" s="1" t="n">
        <v>1189</v>
      </c>
      <c r="B1191" t="inlineStr">
        <is>
          <t xml:space="preserve">
Trujillo Side Table</t>
        </is>
      </c>
      <c r="C1191" t="inlineStr">
        <is>
          <t>£685.00</t>
        </is>
      </c>
      <c r="D1191" t="inlineStr">
        <is>
          <t>Circular Side Table, Dark Brown Side Table, gold side table uk, luxury living room furniture, side table with shelf, Wooden Side Table</t>
        </is>
      </c>
      <c r="E1191" t="inlineStr">
        <is>
          <t>This side table is the perfect addition to any living space. Its Walnut veneer inlay on the sides and natural marble top provides an elegant finish to its clean lines.</t>
        </is>
      </c>
      <c r="F1191" t="inlineStr">
        <is>
          <t xml:space="preserve">Dimensions: Width 51 cm, Depth 51 cm, Height 57 cm
Product Type: Trujillo Side Table
Product Code: EL7233
Material: Natural Solid Wood Kiln Dried, Natural Veneer Inlay, Natural Marble.
Carving: Full handmade carving
Polishing: Full handmade polishing, polishing options are available.
Color: Beige
Delivery Time: 7 – 10 Days
</t>
        </is>
      </c>
      <c r="G1191" t="inlineStr">
        <is>
          <t>In-Stock</t>
        </is>
      </c>
      <c r="H1191" t="inlineStr">
        <is>
          <t>2 in stock</t>
        </is>
      </c>
      <c r="I1191">
        <f>IMAGE("https://englanderline.com/wp-content/uploads/2022/06/Trujillo-Side-Table-A-600x600.jpg")</f>
        <v/>
      </c>
    </row>
    <row r="1192">
      <c r="A1192" s="1" t="n">
        <v>1190</v>
      </c>
      <c r="B1192" t="inlineStr">
        <is>
          <t xml:space="preserve">
Julson Upholstered Curved Beige Fabric Sofa</t>
        </is>
      </c>
      <c r="C1192" t="inlineStr">
        <is>
          <t>£1,555.00</t>
        </is>
      </c>
      <c r="D1192" t="inlineStr">
        <is>
          <t>Beige Sofa, contemporary sofa, Linen Sofa, Loveseats, modern sofas uk, upholstered sofas</t>
        </is>
      </c>
      <c r="E1192" t="inlineStr">
        <is>
          <t>The Julson Upholstered Curved Sofa features plush upholstery, ensuring comfort for you or any of your guests.</t>
        </is>
      </c>
      <c r="F1192" t="inlineStr">
        <is>
          <t xml:space="preserve">Dimensions: Width 225 cm, Depth 115 cm, Height 80 cm
Product Type: Julson Upholstered Curved Beige Fabric Sofa
Product Code: EL7182-S
Material: Natural Solid Wood Kiln Dried, Fabric.
Carving: Full handmade carving
Polishing: Full handmade polishing, polishing options are available.
Upholstery: Full handmade upholstered in linen as displayed, Fabric Options are available (in customize product section).
Color: Beige
Size: 3 Seater
Delivery Time: 7 – 10 Days
</t>
        </is>
      </c>
      <c r="G1192" t="inlineStr">
        <is>
          <t>In-Stock</t>
        </is>
      </c>
      <c r="H1192" t="inlineStr">
        <is>
          <t>1 in stock</t>
        </is>
      </c>
      <c r="I1192">
        <f>IMAGE("https://englanderline.com/wp-content/uploads/2021/03/Julson-Upholstered-Curved-Beige-Fabric-Sofa-A-600x600.jpg")</f>
        <v/>
      </c>
    </row>
    <row r="1193">
      <c r="A1193" s="1" t="n">
        <v>1191</v>
      </c>
      <c r="B1193" t="inlineStr">
        <is>
          <t xml:space="preserve">
French Antique Reproduction Side Table</t>
        </is>
      </c>
      <c r="C1193" t="inlineStr">
        <is>
          <t>£645.00</t>
        </is>
      </c>
      <c r="D1193" t="inlineStr"/>
      <c r="E1193" t="inlineStr">
        <is>
          <t xml:space="preserve">The intricate ornate hand carvings on our </t>
        </is>
      </c>
      <c r="F1193" t="inlineStr">
        <is>
          <t xml:space="preserve">Dimensions: Width 67 cm, Depth 47 cm, Height 78 cm
Product Type: French Antique Reproduction Side Table
Product Code: EL2406
Material: Natural Solid Wood Kiln Dried, Natural Veneer Inlay.
Carving: Full handmade carving
Polishing: Full handmade polishing, polishing options are available.
Color: Brown
Delivery Time: 7 – 10 Days
</t>
        </is>
      </c>
      <c r="G1193" t="inlineStr">
        <is>
          <t>In-Stock</t>
        </is>
      </c>
      <c r="H1193" t="inlineStr">
        <is>
          <t>2 in stock</t>
        </is>
      </c>
      <c r="I1193">
        <f>IMAGE("https://englanderline.com/wp-content/uploads/2017/11/French-Antique-Reproduction-Side-Table-A-600x600.jpg")</f>
        <v/>
      </c>
    </row>
    <row r="1194">
      <c r="A1194" s="1" t="n">
        <v>1192</v>
      </c>
      <c r="B1194" t="inlineStr">
        <is>
          <t xml:space="preserve">
Alma Side Table</t>
        </is>
      </c>
      <c r="C1194" t="inlineStr">
        <is>
          <t>£400.00</t>
        </is>
      </c>
      <c r="D1194" t="inlineStr">
        <is>
          <t>Circular Side Table, Dark Brown Side Table, gold side table uk, luxury living room furniture, side table with shelf, Wooden Side Table</t>
        </is>
      </c>
      <c r="E1194" t="inlineStr">
        <is>
          <t>A beautiful addition to any space in your home, the Alma Side Table features a natural marble top and metal base. This unique design will create an overall look that’s both sophisticated and timeless.</t>
        </is>
      </c>
      <c r="F1194" t="inlineStr">
        <is>
          <t xml:space="preserve">Dimensions: Width 48 cm, Depth 34 cm, Height 65 cm
Product Type: Alma Side Table
Product Code: EL7232
Material: Natural Marble, Stainless Steel.
Carving: Full handmade carving
Polishing: Full handmade polishing, polishing options are available.
Color: Beige
Delivery Time: 7 – 10 Days
None: Top Color
</t>
        </is>
      </c>
      <c r="G1194" t="inlineStr">
        <is>
          <t>In-Stock</t>
        </is>
      </c>
      <c r="H1194" t="inlineStr">
        <is>
          <t>4 in stock</t>
        </is>
      </c>
      <c r="I1194">
        <f>IMAGE("https://englanderline.com/wp-content/uploads/2022/06/Alma-Side-Table-Beige-Marble-Top-E-600x600.jpg")</f>
        <v/>
      </c>
    </row>
    <row r="1195">
      <c r="A1195" s="1" t="n">
        <v>1193</v>
      </c>
      <c r="B1195" t="inlineStr">
        <is>
          <t xml:space="preserve">
French Style Dining Chair Gray</t>
        </is>
      </c>
      <c r="C1195" t="inlineStr">
        <is>
          <t>£1,020.00</t>
        </is>
      </c>
      <c r="D1195" t="inlineStr"/>
      <c r="E1195" t="inlineStr">
        <is>
          <t xml:space="preserve">Englanderline’s collection of elegant French Reproduction style </t>
        </is>
      </c>
      <c r="F1195" t="inlineStr">
        <is>
          <t xml:space="preserve">Dimensions: Width 58 cm, Depth 52 cm, Height 106 cm
Product Type: French Style Dining Chair
Product Code: EL0059
Material: Natural Solid Wood Kiln Dried, Fabric.
Carving: Full handmade carving
Polishing: Full handmade polishing, polishing options are available.
Upholstery: Full handmade upholstered in calico, Fabric Options are available (in customize product section).
Color: Gray
Delivery Time: 7 – 10 Days
</t>
        </is>
      </c>
      <c r="G1195" t="inlineStr">
        <is>
          <t>In-Stock</t>
        </is>
      </c>
      <c r="H1195" t="inlineStr">
        <is>
          <t>2 in stock</t>
        </is>
      </c>
      <c r="I1195">
        <f>IMAGE("https://englanderline.com/wp-content/uploads/2017/11/French-Style-Dining-Chair-Gray-A-600x600.jpg")</f>
        <v/>
      </c>
    </row>
    <row r="1196">
      <c r="A1196" s="1" t="n">
        <v>1194</v>
      </c>
      <c r="B1196" t="inlineStr">
        <is>
          <t xml:space="preserve">
Mandarine Louis XV Side Table White</t>
        </is>
      </c>
      <c r="C1196" t="inlineStr">
        <is>
          <t>£740.00</t>
        </is>
      </c>
      <c r="D1196" t="inlineStr"/>
      <c r="E1196" t="inlineStr">
        <is>
          <t>Our Mandarine Louis XV side table shown here features a painted finish, which is just one of our many wood finish options. Made from kiln-dried hardwood for robustness, the natural wood veneer on the top and on the under shelf provide a pleasing and attractive contrast to the painted finish.</t>
        </is>
      </c>
      <c r="F1196" t="inlineStr">
        <is>
          <t xml:space="preserve">Dimensions: Width 52 cm, Depth 35 cm, Height 70 cm
Product Type: Mandarine Louis XV Side Table White
Product Code: EL2411
Material: Natural Solid Wood Kiln Dried, Natural Veneer Inlay, Marquetry Inlay.
Carving: Full handmade carving
Polishing: Full handmade polishing, polishing options are available.
Color: Gold
Delivery Time: 7 – 10 Days
</t>
        </is>
      </c>
      <c r="G1196" t="inlineStr">
        <is>
          <t>In-Stock</t>
        </is>
      </c>
      <c r="H1196" t="inlineStr">
        <is>
          <t>1 in stock</t>
        </is>
      </c>
      <c r="I1196">
        <f>IMAGE("https://englanderline.com/wp-content/uploads/2017/11/Mandarine-Louis-XV-Side-Table-White-A-600x600.jpg")</f>
        <v/>
      </c>
    </row>
    <row r="1197">
      <c r="A1197" s="1" t="n">
        <v>1195</v>
      </c>
      <c r="B1197" t="inlineStr">
        <is>
          <t xml:space="preserve">
Heart Upholstered Curved Back Sofa with Wooden Legs</t>
        </is>
      </c>
      <c r="C1197" t="inlineStr">
        <is>
          <t>£1,765.00</t>
        </is>
      </c>
      <c r="D1197" t="inlineStr">
        <is>
          <t>contemporary sofa, Loveseats, luxury fabric sofas, luxury living room furniture, modern sofas uk, upholstered sofas, velvet sofa</t>
        </is>
      </c>
      <c r="E1197" t="inlineStr">
        <is>
          <t>With its stunningly heart-shape design, this luxurious curved sofa is exquisitely padded with cushions and soft upholstery, styling your living space with a contemporary and decadent look. Heart sofa is ergonomically crafted from solid beechwood and finely finished to offer comfort, style, and longevity you look for.</t>
        </is>
      </c>
      <c r="F1197" t="inlineStr">
        <is>
          <t xml:space="preserve">Dimensions: Width 220 cm, Depth 100 cm, Height 90 cm
Product Type: Heart Sofa
Product Code: EL6046-S
Material: Natural Solid Wood Kiln Dried, Fabric.
Carving: Full handmade carving
Polishing: Full handmade polishing, polishing options are available.
Upholstery: Full handmade upholstered in calico, Fabric Options are available (in customize product section).
Color: Beige
Size: 3 Seater
Delivery Time: 7 – 10 Days
</t>
        </is>
      </c>
      <c r="G1197" t="inlineStr">
        <is>
          <t>In-Stock</t>
        </is>
      </c>
      <c r="H1197" t="inlineStr">
        <is>
          <t>1 in stock</t>
        </is>
      </c>
      <c r="I1197">
        <f>IMAGE("https://englanderline.com/wp-content/uploads/2019/07/Heart-Upholstered-Curved-Back-Sofa-with-Wooden-Legs-Calico-C-600x600.jpg")</f>
        <v/>
      </c>
    </row>
    <row r="1198">
      <c r="A1198" s="1" t="n">
        <v>1196</v>
      </c>
      <c r="B1198" t="inlineStr">
        <is>
          <t xml:space="preserve">
Coral Side Table</t>
        </is>
      </c>
      <c r="C1198" t="inlineStr">
        <is>
          <t>£505.00 - £825.00</t>
        </is>
      </c>
      <c r="D1198" t="inlineStr">
        <is>
          <t>Circular Side Table, Dark Brown Side Table, gold side table uk, luxury living room furniture, side table with shelf, Wooden Side Table</t>
        </is>
      </c>
      <c r="E1198" t="inlineStr">
        <is>
          <t>The beautiful Coral side table is a decorative piece with simple lines and a round top. A stunning oak veneer inlay adds to the style of this piece, which is sure to blend easily with any home décor.</t>
        </is>
      </c>
      <c r="F1198" t="inlineStr">
        <is>
          <t xml:space="preserve">Dimensions: Width 45 cm, Depth 45 cm, Height 65 cm
Product Type: Coral Side Table
Product Code: EL7230
Material: Natural Solid Wood Kill Dried, Natural Veneer Inlay.
Carving: Full handmade carving
Polishing: Full handmade polishing, polishing options are available.
Delivery Time: 7 – 10 Days
None: Color
</t>
        </is>
      </c>
      <c r="G1198" t="inlineStr">
        <is>
          <t>In-Stock</t>
        </is>
      </c>
      <c r="H1198" t="inlineStr">
        <is>
          <t>2 in stock</t>
        </is>
      </c>
      <c r="I1198">
        <f>IMAGE("https://englanderline.com/wp-content/uploads/2022/06/Coral-Side-Table-A-600x600.jpg")</f>
        <v/>
      </c>
    </row>
    <row r="1199">
      <c r="A1199" s="1" t="n">
        <v>1197</v>
      </c>
      <c r="B1199" t="inlineStr">
        <is>
          <t xml:space="preserve">
Elegant English Occasional Chair</t>
        </is>
      </c>
      <c r="C1199" t="inlineStr">
        <is>
          <t>£905.00</t>
        </is>
      </c>
      <c r="D1199" t="inlineStr"/>
      <c r="E1199" t="inlineStr">
        <is>
          <t xml:space="preserve">Englander Line’s collection of </t>
        </is>
      </c>
      <c r="F1199" t="inlineStr">
        <is>
          <t xml:space="preserve">Dimensions: Width 73 cm, Depth 63 cm, Height 165 cm
Product Type: Elegant English Occasional Chair
Product Code: EL0263
Material: Fabric
Carving: Full handmade carving
Polishing: Full handmade polishing, polishing options are available.
Upholstery: Full handmade upholstered in calico, Fabric Options are available (in customize product section).
Color: Brown
Delivery Time: 7 – 10 Days
</t>
        </is>
      </c>
      <c r="G1199" t="inlineStr">
        <is>
          <t>In-Stock</t>
        </is>
      </c>
      <c r="H1199" t="inlineStr">
        <is>
          <t>4 in stock</t>
        </is>
      </c>
      <c r="I1199">
        <f>IMAGE("https://englanderline.com/wp-content/uploads/2017/11/Elegant-English-Occasional-Chair-D-600x600.jpg")</f>
        <v/>
      </c>
    </row>
    <row r="1200">
      <c r="A1200" s="1" t="n">
        <v>1198</v>
      </c>
      <c r="B1200" t="inlineStr">
        <is>
          <t xml:space="preserve">
Marquetry Top Side Table</t>
        </is>
      </c>
      <c r="C1200" t="inlineStr">
        <is>
          <t>£685.00</t>
        </is>
      </c>
      <c r="D1200" t="inlineStr"/>
      <c r="E1200" t="inlineStr">
        <is>
          <t xml:space="preserve">Our round </t>
        </is>
      </c>
      <c r="F1200" t="inlineStr">
        <is>
          <t xml:space="preserve">Dimensions: Width 49 cm, Depth 49 cm, Height 53 cm
Product Type: Marquetry Top Side Table
Product Code: EL2413
Material: Natural Solid Wood Kiln Dried, Natural Veneer Inlay, Marquetry Inlay.
Carving: Full handmade carving
Polishing: Full handmade polishing, polishing options are available.
Color: Brown
Delivery Time: 12-14 Weeks
</t>
        </is>
      </c>
      <c r="G1200" t="inlineStr">
        <is>
          <t>In-Stock</t>
        </is>
      </c>
      <c r="H1200" t="inlineStr">
        <is>
          <t>MADE TO ORDER</t>
        </is>
      </c>
      <c r="I1200">
        <f>IMAGE("https://englanderline.com/wp-content/uploads/2017/11/Marquetry-Top-Side-Table-A-600x600.jpg")</f>
        <v/>
      </c>
    </row>
    <row r="1201">
      <c r="A1201" s="1" t="n">
        <v>1199</v>
      </c>
      <c r="B1201" t="inlineStr">
        <is>
          <t xml:space="preserve">
English Style Armchair</t>
        </is>
      </c>
      <c r="C1201" t="inlineStr">
        <is>
          <t>£3,030.00</t>
        </is>
      </c>
      <c r="D1201" t="inlineStr"/>
      <c r="E1201" t="inlineStr">
        <is>
          <t xml:space="preserve">Englander Line’s collection of </t>
        </is>
      </c>
      <c r="F1201" t="inlineStr">
        <is>
          <t xml:space="preserve">Dimensions: Width 84 cm, Depth 77 cm, Height 133 cm
Product Type: English Style Arm Chair
Product Code: EL0262
Material: Natural Leather
Carving: Full handmade carving
Polishing: Full handmade polishing, polishing options are available.
Upholstery: Genuine Leather upholstered. Fabric Options are available
Color: Brown
Delivery Time: 7 – 10 Days
</t>
        </is>
      </c>
      <c r="G1201" t="inlineStr">
        <is>
          <t>In-Stock</t>
        </is>
      </c>
      <c r="H1201" t="inlineStr">
        <is>
          <t>1 in stock</t>
        </is>
      </c>
      <c r="I1201">
        <f>IMAGE("https://englanderline.com/wp-content/uploads/2017/11/English-Style-Armchair-Leather-Antique-Hand-Carved-C-600x600.jpg")</f>
        <v/>
      </c>
    </row>
    <row r="1202">
      <c r="A1202" s="1" t="n">
        <v>1200</v>
      </c>
      <c r="B1202" t="inlineStr">
        <is>
          <t xml:space="preserve">
French Polished Louis XV Side Table</t>
        </is>
      </c>
      <c r="C1202" t="inlineStr">
        <is>
          <t>£520.00</t>
        </is>
      </c>
      <c r="D1202" t="inlineStr"/>
      <c r="E1202" t="inlineStr">
        <is>
          <t>The classic sabre legs endow an elegant form to our Narrow Sofa Table. The surface displays a pleasing design of wood grain above a moulded apron. On the practical side, a single dovetailed drawer with brass pull and convenient additional shelf at ankle height provide additional storage.</t>
        </is>
      </c>
      <c r="F1202" t="inlineStr">
        <is>
          <t xml:space="preserve">Dimensions: Width 52 cm, Depth 35 cm, Height 70 cm
Product Type: French Polished Louis XV side table
Product Code: EL2415
Material: Natural Solid Wood Kiln Dried, Natural Veneer Inlay.
Carving: Full handmade carving
Polishing: Full handmade polishing, polishing options are available.
Color: Brown
Delivery Time: 7 – 10 Days
</t>
        </is>
      </c>
      <c r="G1202" t="inlineStr">
        <is>
          <t>In-Stock</t>
        </is>
      </c>
      <c r="H1202" t="inlineStr">
        <is>
          <t>1 in stock</t>
        </is>
      </c>
      <c r="I1202">
        <f>IMAGE("https://englanderline.com/wp-content/uploads/2017/11/French-Polished-Louis-XV-Side-Table-A-600x600.jpg")</f>
        <v/>
      </c>
    </row>
    <row r="1203">
      <c r="A1203" s="1" t="n">
        <v>1201</v>
      </c>
      <c r="B1203" t="inlineStr">
        <is>
          <t xml:space="preserve">
English Presidential Desk</t>
        </is>
      </c>
      <c r="C1203" t="inlineStr">
        <is>
          <t>£10,120.00</t>
        </is>
      </c>
      <c r="D1203" t="inlineStr"/>
      <c r="E1203" t="inlineStr">
        <is>
          <t xml:space="preserve">This dark version of our impressive and imposing </t>
        </is>
      </c>
      <c r="F1203" t="inlineStr">
        <is>
          <t xml:space="preserve">Dimensions: Width 215 cm, Depth 115 cm, Height 82 cm
Product Type: English Presidential Desk
Product Code: EL2904
Material: Natural Solid Wood Kiln Dried, Natural Veneer Inlay.
Carving: Full handmade carving
Polishing: Full handmade polishing, polishing options are available.
Color: Brown
Delivery Time: 12-14 Weeks
</t>
        </is>
      </c>
      <c r="G1203" t="inlineStr">
        <is>
          <t>In-Stock</t>
        </is>
      </c>
      <c r="H1203" t="inlineStr">
        <is>
          <t>MADE TO ORDER</t>
        </is>
      </c>
      <c r="I1203">
        <f>IMAGE("https://englanderline.com/wp-content/uploads/2017/11/English-Presidential-Desk-A-600x600.jpg")</f>
        <v/>
      </c>
    </row>
    <row r="1204">
      <c r="A1204" s="1" t="n">
        <v>1202</v>
      </c>
      <c r="B1204" t="inlineStr">
        <is>
          <t xml:space="preserve">
French Reproduction Secretary Light</t>
        </is>
      </c>
      <c r="C1204" t="inlineStr">
        <is>
          <t>£1,790.00</t>
        </is>
      </c>
      <c r="D1204" t="inlineStr"/>
      <c r="E1204" t="inlineStr">
        <is>
          <t xml:space="preserve">This elegant </t>
        </is>
      </c>
      <c r="F1204" t="inlineStr">
        <is>
          <t xml:space="preserve">Dimensions: Width 138 cm, Depth 62 cm, Height 156 cm
Product Type: French Reproduction Secretary Light
Product Code: EL3001
Material: Natural Solid Wood Kiln Dried, Natural Veneer Inlay, Marquetry Inlay.
Carving: Full handmade carving
Polishing: Full handmade polishing, polishing options are available.
Color: Brown
Delivery Time: 7 – 10 Days
</t>
        </is>
      </c>
      <c r="G1204" t="inlineStr">
        <is>
          <t>In-Stock</t>
        </is>
      </c>
      <c r="H1204" t="inlineStr">
        <is>
          <t>1 in stock</t>
        </is>
      </c>
      <c r="I1204">
        <f>IMAGE("https://englanderline.com/wp-content/uploads/2017/11/French-Reproduction-Secretary-Light-A-600x600.jpg")</f>
        <v/>
      </c>
    </row>
    <row r="1205">
      <c r="A1205" s="1" t="n">
        <v>1203</v>
      </c>
      <c r="B1205" t="inlineStr">
        <is>
          <t xml:space="preserve">
English Button Tufted Luxury Velvet Footstool Ottoman</t>
        </is>
      </c>
      <c r="C1205" t="inlineStr">
        <is>
          <t>£2,940.00</t>
        </is>
      </c>
      <c r="D1205" t="inlineStr"/>
      <c r="E1205" t="inlineStr">
        <is>
          <t xml:space="preserve">Our low slung English Button Tufted Luxury Velvet </t>
        </is>
      </c>
      <c r="F1205" t="inlineStr">
        <is>
          <t xml:space="preserve">Dimensions: Width 90 cm, Depth 90 cm, Height 54 cm
Product Type: English Stool
Product Code: EL1408
Material: Fabric
Carving: Full handmade carving
Polishing: Full handmade polishing, polishing options are available.
Upholstery: Full handmade upholstered in calico, Fabric Options are available (in customize product section).
Color: Brown
Delivery Time: 7 – 10 Days
</t>
        </is>
      </c>
      <c r="G1205" t="inlineStr">
        <is>
          <t>In-Stock</t>
        </is>
      </c>
      <c r="H1205" t="inlineStr">
        <is>
          <t>In stock</t>
        </is>
      </c>
      <c r="I1205">
        <f>IMAGE("https://englanderline.com/wp-content/uploads/2017/11/English-Button-Tufted-Luxury-Velvet-Footstool-Ottoman-A-600x600.jpg")</f>
        <v/>
      </c>
    </row>
    <row r="1206">
      <c r="A1206" s="1" t="n">
        <v>1204</v>
      </c>
      <c r="B1206" t="inlineStr">
        <is>
          <t xml:space="preserve">
French Painted Wing Back Armchair</t>
        </is>
      </c>
      <c r="C1206" t="inlineStr">
        <is>
          <t>£1,005.00</t>
        </is>
      </c>
      <c r="D1206" t="inlineStr"/>
      <c r="E1206" t="inlineStr">
        <is>
          <t>Englander Line’s gorgeous collection of French Painted Wing back Armchairs are inspired by the Imperial French Era.</t>
        </is>
      </c>
      <c r="F1206" t="inlineStr">
        <is>
          <t xml:space="preserve">Dimensions: Width 77 cm, Depth 70 cm, Height 114 cm
Product Type: French Painted Wing Back Armchair
Product Code: EL0230
Material: Natural Solid Wood Kiln Dried, Fabric.
Carving: Full handmade carving
Polishing: Full handmade polishing, polishing options are available.
Upholstery: Full handmade upholstered in calico, Fabric Options are available (in customize product section).
Color: Blue
Delivery Time: 7 – 10 Days
</t>
        </is>
      </c>
      <c r="G1206" t="inlineStr">
        <is>
          <t>In-Stock</t>
        </is>
      </c>
      <c r="H1206" t="inlineStr">
        <is>
          <t>1 in stock</t>
        </is>
      </c>
      <c r="I1206">
        <f>IMAGE("https://englanderline.com/wp-content/uploads/2017/11/French-Painted-Wing-Back-Armchair-1-600x600.jpg")</f>
        <v/>
      </c>
    </row>
    <row r="1207">
      <c r="A1207" s="1" t="n">
        <v>1205</v>
      </c>
      <c r="B1207" t="inlineStr">
        <is>
          <t xml:space="preserve">
Kent Accent Chair</t>
        </is>
      </c>
      <c r="C1207" t="inlineStr">
        <is>
          <t>£640.00</t>
        </is>
      </c>
      <c r="D1207" t="inlineStr"/>
      <c r="E1207" t="inlineStr">
        <is>
          <t xml:space="preserve">The intricate detailing and craftsmanship that go into the making of this beautiful and highly ornamented </t>
        </is>
      </c>
      <c r="F1207" t="inlineStr">
        <is>
          <t xml:space="preserve">Dimensions: Width 55 cm, Depth 48 cm, Height 65 cm
Product Type: Kent Accent chair
Product Code: EL1201
Material: Natural Solid Wood Kiln Dried, Fabric.
Carving: Full handmade carving
Polishing: Full handmade polishing, polishing options are available.
Upholstery: Full handmade upholstered in calico, Fabric Options are available (in customize product section).
Color: Brown
Delivery Time: 7 – 10 Days
</t>
        </is>
      </c>
      <c r="G1207" t="inlineStr">
        <is>
          <t>In-Stock</t>
        </is>
      </c>
      <c r="H1207" t="inlineStr">
        <is>
          <t>2 in stock</t>
        </is>
      </c>
      <c r="I1207">
        <f>IMAGE("https://englanderline.com/wp-content/uploads/2017/11/Kent-Accent-Chair-A-600x600.jpg")</f>
        <v/>
      </c>
    </row>
    <row r="1208">
      <c r="A1208" s="1" t="n">
        <v>1206</v>
      </c>
      <c r="B1208" t="inlineStr">
        <is>
          <t xml:space="preserve">
Bogo Striped Upholstered Armchair</t>
        </is>
      </c>
      <c r="C1208" t="inlineStr">
        <is>
          <t>£650.00 - £1,045.00</t>
        </is>
      </c>
      <c r="D1208" t="inlineStr">
        <is>
          <t>Comfortable Armchairs, Contemporary Armchair uk, Modern Settee, Upholstered Armchair</t>
        </is>
      </c>
      <c r="E1208" t="inlineStr">
        <is>
          <t>Bogo is beautifully crafted by skillful artisans and designed to elevate your interior space with a sense of simplicity and elegance. Its smooth lines supported by a tactile fabric cushion and dark brown tapered legs make this chair comfortable and practical as it looks.</t>
        </is>
      </c>
      <c r="F1208" t="inlineStr">
        <is>
          <t xml:space="preserve">Dimensions: Width 70 cm, Depth 74 cm, Height 90 cm
Product Type: Bogo Armchair
Product Code: EL7044
Material: Natural Solid Wood Kiln Dried, Fabric Velvet.
Carving: Full handmade carving
Polishing: Full handmade polishing, polishing options are available.
Upholstery: Full handmade upholstered in calico, Fabric Options are available (in customize product section).
Color: Beige
Delivery Time: 7 – 10 Days
None: Fabric Color
</t>
        </is>
      </c>
      <c r="G1208" t="inlineStr">
        <is>
          <t>In-Stock</t>
        </is>
      </c>
      <c r="H1208" t="inlineStr">
        <is>
          <t>1 in stock</t>
        </is>
      </c>
      <c r="I1208">
        <f>IMAGE("https://englanderline.com/wp-content/uploads/2021/06/Bogo-Upholstered-Striped-Armchair-with-Black-Legs-Dark-Purple-600x600.jpg")</f>
        <v/>
      </c>
    </row>
    <row r="1209">
      <c r="A1209" s="1" t="n">
        <v>1207</v>
      </c>
      <c r="B1209" t="inlineStr">
        <is>
          <t xml:space="preserve">
Rococo Style Armchair</t>
        </is>
      </c>
      <c r="C1209" t="inlineStr">
        <is>
          <t>£815.00</t>
        </is>
      </c>
      <c r="D1209" t="inlineStr"/>
      <c r="E1209" t="inlineStr">
        <is>
          <t xml:space="preserve">The understated baroque lines and cabriole legs of this elegant </t>
        </is>
      </c>
      <c r="F1209" t="inlineStr">
        <is>
          <t xml:space="preserve">Dimensions: Width 77 cm, Depth 70 cm, Height 114 cm
Product Type: Rocco Style ArmChair
Product Code: EL0241
Material: Natural solid wood Kill dried &amp; Fabric.
Carving: Full handmade carving
Polishing: Full handmade polishing, polishing options are available.
Upholstery: Full handmade upholstered in calico, Fabric Options are available (in customize product section).
Color: Gray
Delivery Time: 3 – 5 Days
</t>
        </is>
      </c>
      <c r="G1209" t="inlineStr">
        <is>
          <t>In-Stock</t>
        </is>
      </c>
      <c r="H1209" t="inlineStr">
        <is>
          <t>1 in stock</t>
        </is>
      </c>
      <c r="I1209">
        <f>IMAGE("https://englanderline.com/wp-content/uploads/2017/11/Rococo-Style-Armchair-1-600x600.jpg")</f>
        <v/>
      </c>
    </row>
    <row r="1210">
      <c r="A1210" s="1" t="n">
        <v>1208</v>
      </c>
      <c r="B1210" t="inlineStr">
        <is>
          <t xml:space="preserve">
Room Accent Armchair</t>
        </is>
      </c>
      <c r="C1210" t="inlineStr">
        <is>
          <t>£793.00</t>
        </is>
      </c>
      <c r="D1210" t="inlineStr"/>
      <c r="E1210" t="inlineStr">
        <is>
          <t xml:space="preserve"> with its gorgeous eye-catching floral printed upholstery in bright red colour that is sophisticatedly hand-finished upon high-quality foam padded cushioning on its seating and winged backrest looks splendidly beautiful apart from providing utmost comfort to the sitter. Englander Line’s room accent armchair is professionally hand-carved out of finest quality kiln-dried hardwood that makes this chair highly robust, along with the light shade polishing on its wooden frame that compliments the red fabrication and makes this chair a unique piece of art perfect for your designer themed home/hotel.</t>
        </is>
      </c>
      <c r="F1210" t="inlineStr">
        <is>
          <t xml:space="preserve">Dimensions: Width 77 cm, Depth 70 cm, Height 114 cm
Product Type: Room Accent Armchair
Product Code: EL1203
Material: Natural Solid Wood Kiln Dried, Fabric.
Carving: Full handmade carving
Polishing: Full handmade polishing, polishing options are available.
Upholstery: Full handmade upholstered in calico, Fabric Options are available (in customize product section).
Color: Off White
Delivery Time: 7 – 10 Days
</t>
        </is>
      </c>
      <c r="G1210" t="inlineStr">
        <is>
          <t>In-Stock</t>
        </is>
      </c>
      <c r="H1210" t="inlineStr">
        <is>
          <t>Out of stock</t>
        </is>
      </c>
      <c r="I1210">
        <f>IMAGE("https://englanderline.com/wp-content/uploads/2017/11/Room-Accent-Armchair-A-600x600.jpg")</f>
        <v/>
      </c>
    </row>
    <row r="1211">
      <c r="A1211" s="1" t="n">
        <v>1209</v>
      </c>
      <c r="B1211" t="inlineStr">
        <is>
          <t xml:space="preserve">
Distressed Paint English Chest</t>
        </is>
      </c>
      <c r="C1211" t="inlineStr">
        <is>
          <t>£1,350.00</t>
        </is>
      </c>
      <c r="D1211" t="inlineStr"/>
      <c r="E1211" t="inlineStr">
        <is>
          <t>Our bow-fronted Box Stand has a matching curved top and sides to provide a pleasing symmetry. It features two hand-dovetailed drawers with lion head brass pulls above lockable double doors. The cabriole shaped wing pieces on either side of the doors lead down to lion paw feet.</t>
        </is>
      </c>
      <c r="F1211" t="inlineStr">
        <is>
          <t xml:space="preserve">Dimensions: Width 86 cm, Depth 51 cm, Height 90 cm
Product Type: Distressed Paint English Chest
Product Code: EL3903
Material: Natural Solid Wood Kiln Dried, Natural Veneer Inlay.
Carving: Full handmade carving
Polishing: Full handmade polishing, polishing options are available.
Color: Gold
Delivery Time: 7 – 10 Days
</t>
        </is>
      </c>
      <c r="G1211" t="inlineStr">
        <is>
          <t>In-Stock</t>
        </is>
      </c>
      <c r="H1211" t="inlineStr">
        <is>
          <t>1 in stock</t>
        </is>
      </c>
      <c r="I1211">
        <f>IMAGE("https://englanderline.com/wp-content/uploads/2017/11/Distressed-Paint-English-Chest-A-600x600.jpg")</f>
        <v/>
      </c>
    </row>
    <row r="1212">
      <c r="A1212" s="1" t="n">
        <v>1210</v>
      </c>
      <c r="B1212" t="inlineStr">
        <is>
          <t xml:space="preserve">
Martini Sofa</t>
        </is>
      </c>
      <c r="C1212" t="inlineStr">
        <is>
          <t>£3,200.00</t>
        </is>
      </c>
      <c r="D1212" t="inlineStr">
        <is>
          <t>2 seater sofa, contemporary sofa, luxury fabric sofas, luxury living room furniture, luxury sofas, upholstered sofas, velvet sofa</t>
        </is>
      </c>
      <c r="E1212" t="inlineStr">
        <is>
          <t>This Martini Sofa is perfect for any interior. Crafted from beech wood and velvet fabric, it has a sturdy frame and comfortable cushions that make it easy to relax in style.</t>
        </is>
      </c>
      <c r="F1212" t="inlineStr">
        <is>
          <t xml:space="preserve">Dimensions: Width 220 cm, Depth 90 cm, Height 70 cm
Product Type: Martini Sofa
Product Code: EL7180
Material: Natural Solid Wood Kiln Dried, Fabric Velvet.
Carving: Full handmade carving
Polishing: Full handmade polishing, polishing options are available.
Upholstery: Full handmade upholstered in calico, Fabric Options are available (in customize product section).
Size: 3 Seater
Color: Black
Delivery Time: 12-14 Weeks
</t>
        </is>
      </c>
      <c r="G1212" t="inlineStr">
        <is>
          <t>In-Stock</t>
        </is>
      </c>
      <c r="H1212" t="inlineStr">
        <is>
          <t>MADE TO ORDER</t>
        </is>
      </c>
      <c r="I1212">
        <f>IMAGE("https://englanderline.com/wp-content/uploads/2023/01/Martini-Sofa-A-600x600.jpg")</f>
        <v/>
      </c>
    </row>
    <row r="1213">
      <c r="A1213" s="1" t="n">
        <v>1211</v>
      </c>
      <c r="B1213" t="inlineStr">
        <is>
          <t xml:space="preserve">
Shelley Velvet Bar Stool with Stainless Steel Inlay</t>
        </is>
      </c>
      <c r="C1213" t="inlineStr">
        <is>
          <t>£905.00 - £1,210.00</t>
        </is>
      </c>
      <c r="D1213" t="inlineStr">
        <is>
          <t>beige bar stool, contemporary chairs uk, footstool uk, luxury bar stools uk, luxury kitchen stools, luxury living room furniture, upholstered bar stool</t>
        </is>
      </c>
      <c r="E1213" t="inlineStr">
        <is>
          <t>The Shelley Bar Stool provides an interesting opportunity for customers looking for something different to create a new look in their home. The stylish hardwood back and seat is supported by a stainless steel base.</t>
        </is>
      </c>
      <c r="F1213" t="inlineStr">
        <is>
          <t xml:space="preserve">Dimensions: N/A
Dimensions: Width 60 cm, Depth 60 cm, Height 113 cm
Product Type: Shelley Bar Stool
Product Code: EL7200
Material: Natural solid wood Kiln dried, Stainless Steel Inlay, Fabric Velvet.
Carving: Full handmade carving
Polishing: Full handmade polishing, polishing options are available.
Upholstery: Full handmade upholstered in Velvet, Fabric Options are available (in customize product section).
Color: Brown
Delivery Time: 7 – 10 Days
None: Fabric Color
</t>
        </is>
      </c>
      <c r="G1213" t="inlineStr">
        <is>
          <t>In-Stock</t>
        </is>
      </c>
      <c r="H1213" t="inlineStr">
        <is>
          <t>4 in stock</t>
        </is>
      </c>
      <c r="I1213">
        <f>IMAGE("https://englanderline.com/wp-content/uploads/2021/08/Shelley-Velvet-Bar-Stool-with-Stainless-Steel-Inlay-A-600x600.jpg")</f>
        <v/>
      </c>
    </row>
    <row r="1214">
      <c r="A1214" s="1" t="n">
        <v>1212</v>
      </c>
      <c r="B1214" t="inlineStr">
        <is>
          <t xml:space="preserve">
French Style Sofa Purple</t>
        </is>
      </c>
      <c r="C1214" t="inlineStr">
        <is>
          <t>£1,885.00</t>
        </is>
      </c>
      <c r="D1214" t="inlineStr"/>
      <c r="E1214" t="inlineStr">
        <is>
          <t xml:space="preserve">This is our traditional formal and classic </t>
        </is>
      </c>
      <c r="F1214" t="inlineStr">
        <is>
          <t xml:space="preserve">Dimensions: Width 194 cm, Depth 71 cm, Height 133 cm
Product Type: Classic Sofa
Product Code: EL0601-P
Material: Natural solid wood Kiln dried.
Carving: Full handmade carving
Polishing: Full handmade polishing, polishing options are available.
Upholstery: Full handmade upholstered in calico, Fabric Options are available (in customize product section).
Color: Gold
Delivery Time: 7 – 10 Days
</t>
        </is>
      </c>
      <c r="G1214" t="inlineStr">
        <is>
          <t>In-Stock</t>
        </is>
      </c>
      <c r="H1214" t="inlineStr">
        <is>
          <t>1 in stock</t>
        </is>
      </c>
      <c r="I1214">
        <f>IMAGE("https://englanderline.com/wp-content/uploads/2019/11/french-style-sofa-with-cushions-min-1-600x364.jpg")</f>
        <v/>
      </c>
    </row>
    <row r="1215">
      <c r="A1215" s="1" t="n">
        <v>1213</v>
      </c>
      <c r="B1215" t="inlineStr">
        <is>
          <t xml:space="preserve">
Chesterfield Back Sofa</t>
        </is>
      </c>
      <c r="C1215" t="inlineStr">
        <is>
          <t>£4,165.00</t>
        </is>
      </c>
      <c r="D1215" t="inlineStr"/>
      <c r="E1215" t="inlineStr"/>
      <c r="F1215" t="inlineStr">
        <is>
          <t xml:space="preserve">Dimensions: Width 218 cm, Depth 90 cm, Height 109 cm
Product Type: Chesterfield back sofa
Product Code: EL0801
Material: Natural Leather
Carving: Full handmade carving
Polishing: Full handmade polishing, polishing options are available.
Upholstery: Full handmade upholstered in calico, Fabric Options are available (in customize product section).
Size: 3 Seater
Color: Brown
Delivery Time: 12-14 Weeks
</t>
        </is>
      </c>
      <c r="G1215" t="inlineStr">
        <is>
          <t>In-Stock</t>
        </is>
      </c>
      <c r="H1215" t="inlineStr">
        <is>
          <t>MADE TO ORDER</t>
        </is>
      </c>
      <c r="I1215">
        <f>IMAGE("https://englanderline.com/wp-content/uploads/2017/11/Chesterfield-Back-Sofa-A-600x600.jpg")</f>
        <v/>
      </c>
    </row>
    <row r="1216">
      <c r="A1216" s="1" t="n">
        <v>1214</v>
      </c>
      <c r="B1216" t="inlineStr">
        <is>
          <t xml:space="preserve">
Classic Style Antique Writing Desk</t>
        </is>
      </c>
      <c r="C1216" t="inlineStr">
        <is>
          <t>£0.00</t>
        </is>
      </c>
      <c r="D1216" t="inlineStr"/>
      <c r="E1216" t="inlineStr">
        <is>
          <t>To create that unique impression, an antique writing desk is just an essential furniture unit you need. There’s something really inspiring about the unique designs and styles that these antique furniture pieces possess.</t>
        </is>
      </c>
      <c r="F1216" t="inlineStr">
        <is>
          <t xml:space="preserve">Dimensions: Width 140 cm, Depth 65 cm, Height 80 cm
Product Type: Classic style writing desk
Product Code: EL2903
Material: Brass Inlay
Carving: Full hand carving
Polishing: Full handmade polishing, polishing options are available.
Color: Brass
Delivery Time: 12-14 Weeks
</t>
        </is>
      </c>
      <c r="G1216" t="inlineStr">
        <is>
          <t>In-Stock</t>
        </is>
      </c>
      <c r="H1216" t="inlineStr">
        <is>
          <t>MADE TO ORDER</t>
        </is>
      </c>
      <c r="I1216">
        <f>IMAGE("https://englanderline.com/wp-content/uploads/2017/11/Classic-Style-Antique-Writing-Desk-A-600x600.jpg")</f>
        <v/>
      </c>
    </row>
    <row r="1217">
      <c r="A1217" s="1" t="n">
        <v>1215</v>
      </c>
      <c r="B1217" t="inlineStr">
        <is>
          <t xml:space="preserve">
French Antique Presidential Desk with Marquetry Veneer Inlay</t>
        </is>
      </c>
      <c r="C1217" t="inlineStr">
        <is>
          <t>£0.00</t>
        </is>
      </c>
      <c r="D1217" t="inlineStr"/>
      <c r="E1217" t="inlineStr">
        <is>
          <t>This French-style antique presidential desk gives your office space a perfect royal feel. It boasts of the ideal robust natural wood frame and you will enjoy the curves on this piece of elegant woodwork. French furniture has long been a favorite in Europe, but you are just yet to come across a better replica work here in UK.</t>
        </is>
      </c>
      <c r="F1217" t="inlineStr">
        <is>
          <t xml:space="preserve">Dimensions: Width 160 cm, Depth 105 cm, Height 81 cm
Product Type: French Presidential Desk
Product Code: EL2907
Material: Brass Inlay
Carving: Full hand carving
Polishing: Full handmade polishing, polishing options are available.
Color: Brass
Delivery Time: 12-14 Weeks
</t>
        </is>
      </c>
      <c r="G1217" t="inlineStr">
        <is>
          <t>In-Stock</t>
        </is>
      </c>
      <c r="H1217" t="inlineStr">
        <is>
          <t>MADE TO ORDER</t>
        </is>
      </c>
      <c r="I1217">
        <f>IMAGE("https://englanderline.com/wp-content/uploads/2017/11/French-Antique-Presidential-Desk-with-Marquetry-Veneer-Inlay-600x600.jpg")</f>
        <v/>
      </c>
    </row>
    <row r="1218">
      <c r="A1218" s="1" t="n">
        <v>1216</v>
      </c>
      <c r="B1218" t="inlineStr">
        <is>
          <t xml:space="preserve">
Silvio Veneer Desk</t>
        </is>
      </c>
      <c r="C1218" t="inlineStr">
        <is>
          <t>£0.00</t>
        </is>
      </c>
      <c r="D1218" t="inlineStr"/>
      <c r="E1218" t="inlineStr">
        <is>
          <t xml:space="preserve">Our </t>
        </is>
      </c>
      <c r="F1218" t="inlineStr">
        <is>
          <t xml:space="preserve">Dimensions: Width 120 cm, Depth 60 cm, Height 80 cm
Product Type: Veneer desk
Product Code: EL2901
Material: Natural Solid Wood Kiln Dried, Natural Veneer Inlay.
Carving: Full handmade carving
Polishing: Full handmade polishing, polishing options are available.
Color: Brown
Delivery Time: 12-14 Weeks
</t>
        </is>
      </c>
      <c r="G1218" t="inlineStr">
        <is>
          <t>In-Stock</t>
        </is>
      </c>
      <c r="H1218" t="inlineStr">
        <is>
          <t>MADE TO ORDER</t>
        </is>
      </c>
      <c r="I1218">
        <f>IMAGE("https://englanderline.com/wp-content/uploads/2017/11/Silvio-Veneer-Desk-A-600x600.jpg")</f>
        <v/>
      </c>
    </row>
    <row r="1219">
      <c r="A1219" s="1" t="n">
        <v>1217</v>
      </c>
      <c r="B1219" t="inlineStr">
        <is>
          <t xml:space="preserve">
Elegant Writing Desk with Natural Veneer Inlay</t>
        </is>
      </c>
      <c r="C1219" t="inlineStr">
        <is>
          <t>£0.00</t>
        </is>
      </c>
      <c r="D1219" t="inlineStr"/>
      <c r="E1219" t="inlineStr">
        <is>
          <t xml:space="preserve">Featuring a polished flame veneer surface bordered by an inlay inside its moulded edge, our </t>
        </is>
      </c>
      <c r="F1219" t="inlineStr">
        <is>
          <t xml:space="preserve">Dimensions: Width 121 cm, Depth 70 cm, Height 82 cm
Product Type: Elegant Writing Desk
Product Code: EL2902
Material: Natural Solid Wood Kiln Dried, Natural Veneer Inlay.
Carving: Full handmade carving
Polishing: Full handmade polishing, polishing options are available.
Color: Brown
Delivery Time: 12-14 Weeks
</t>
        </is>
      </c>
      <c r="G1219" t="inlineStr">
        <is>
          <t>In-Stock</t>
        </is>
      </c>
      <c r="H1219" t="inlineStr">
        <is>
          <t>MADE TO ORDER</t>
        </is>
      </c>
      <c r="I1219">
        <f>IMAGE("https://englanderline.com/wp-content/uploads/2017/11/Elegant-Writing-Desk-with-Natural-Veneer-Inlay-A-600x600.jpg")</f>
        <v/>
      </c>
    </row>
    <row r="1220">
      <c r="A1220" s="1" t="n">
        <v>1218</v>
      </c>
      <c r="B1220" t="inlineStr">
        <is>
          <t xml:space="preserve">
Presidential Desk Round Corners with Brass Ornament</t>
        </is>
      </c>
      <c r="C1220" t="inlineStr">
        <is>
          <t>£0.00</t>
        </is>
      </c>
      <c r="D1220" t="inlineStr"/>
      <c r="E1220" t="inlineStr">
        <is>
          <t xml:space="preserve">The essence of French period styles is embodied in the curves, gilding and marquetry of our </t>
        </is>
      </c>
      <c r="F1220" t="inlineStr">
        <is>
          <t xml:space="preserve">Dimensions: Width 160 cm, Depth 105 cm, Height 81 cm
Product Type: Antique Desk
Product Code: EL2906
Material: Natural Solid Wood Kiln Dried, Natural Veneer Inlay, Brass Inlay.
Carving: Full handmade carving
Polishing: Full handmade polishing, polishing options are available.
Color: Brass
Delivery Time: 12-14 Weeks
</t>
        </is>
      </c>
      <c r="G1220" t="inlineStr">
        <is>
          <t>In-Stock</t>
        </is>
      </c>
      <c r="H1220" t="inlineStr">
        <is>
          <t>MADE TO ORDER</t>
        </is>
      </c>
      <c r="I1220">
        <f>IMAGE("https://englanderline.com/wp-content/uploads/2017/11/French-Presidential-Desk-Round-Corners-with-Hand-Carved-wood-Detailed-and-Brass-Ornament-A-600x600.jpg")</f>
        <v/>
      </c>
    </row>
    <row r="1221">
      <c r="A1221" s="1" t="n">
        <v>1219</v>
      </c>
      <c r="B1221" t="inlineStr">
        <is>
          <t xml:space="preserve">
Resolute Desk with Hand Carved Detailed</t>
        </is>
      </c>
      <c r="C1221" t="inlineStr">
        <is>
          <t>£15,965.00</t>
        </is>
      </c>
      <c r="D1221" t="inlineStr"/>
      <c r="E1221" t="inlineStr">
        <is>
          <t xml:space="preserve">It is a perfect presidential desk with that rich classic finish of hand polishing. </t>
        </is>
      </c>
      <c r="F1221" t="inlineStr">
        <is>
          <t xml:space="preserve">Dimensions: Width 215 cm, Depth 115 cm, Height 82 cm
Product Type: English Presidential Desk Dark
Product Code: EL2905
Material: Natural Solid Wood Kiln Dried, Natural Veneer Inlay.
Carving: Full handmade carving
Polishing: Full handmade polishing, polishing options are available.
Color: Brown
Delivery Time: 12-14 Weeks
</t>
        </is>
      </c>
      <c r="G1221" t="inlineStr">
        <is>
          <t>In-Stock</t>
        </is>
      </c>
      <c r="H1221" t="inlineStr">
        <is>
          <t>MADE TO ORDER</t>
        </is>
      </c>
      <c r="I1221">
        <f>IMAGE("https://englanderline.com/wp-content/uploads/2017/11/Resolute-Desk-with-Hand-Carved-Detailed-A-600x600.jpg")</f>
        <v/>
      </c>
    </row>
    <row r="1222">
      <c r="A1222" s="1" t="n">
        <v>1220</v>
      </c>
      <c r="B1222" t="inlineStr">
        <is>
          <t xml:space="preserve">
Ellamae Natural Veneer Vanity Unit</t>
        </is>
      </c>
      <c r="C1222" t="inlineStr">
        <is>
          <t>£0.00</t>
        </is>
      </c>
      <c r="D1222" t="inlineStr"/>
      <c r="E1222" t="inlineStr">
        <is>
          <t>This exceptional quality</t>
        </is>
      </c>
      <c r="F1222" t="inlineStr">
        <is>
          <t xml:space="preserve">Dimensions: Width 65 cm, Depth 65 cm, Height 87 cm
Product Type: Vanity Unit
Product Code: EL4002
Material: Natural Solid Wood Kiln Dried, Natural Veneer Inlay, Brass Inlay, Natural Marble.
Carving: Full handmade carving
Polishing: Full handmade polishing, polishing options are available.
Color: Brass
Delivery Time: 12-14 Weeks
</t>
        </is>
      </c>
      <c r="G1222" t="inlineStr">
        <is>
          <t>In-Stock</t>
        </is>
      </c>
      <c r="H1222" t="inlineStr">
        <is>
          <t>MADE TO ORDER</t>
        </is>
      </c>
      <c r="I1222">
        <f>IMAGE("https://englanderline.com/wp-content/uploads/2017/12/Ellamae-Natural-Veneer-Vanity-Unit-A-600x600.jpg")</f>
        <v/>
      </c>
    </row>
    <row r="1223">
      <c r="A1223" s="1" t="n">
        <v>1221</v>
      </c>
      <c r="B1223" t="inlineStr">
        <is>
          <t xml:space="preserve">
Elladine French Reproduction Vanity Unit</t>
        </is>
      </c>
      <c r="C1223" t="inlineStr">
        <is>
          <t>£0.00</t>
        </is>
      </c>
      <c r="D1223" t="inlineStr"/>
      <c r="E1223" t="inlineStr">
        <is>
          <t xml:space="preserve">This luxurious, stylish and ornately designed </t>
        </is>
      </c>
      <c r="F1223" t="inlineStr">
        <is>
          <t xml:space="preserve">Dimensions: Width 93 cm, Depth 65 cm, Height 87 cm
Product Type: Vanity Unit
Product Code: EL4001
Material: Natural Solid Wood Kiln Dried, Natural Veneer Inlay, Brass Inlay, Natural Marble.
Carving: Full handmade carving
Polishing: Full handmade polishing, polishing options are available.
Color: Brass
Delivery Time: 12-14 Weeks
</t>
        </is>
      </c>
      <c r="G1223" t="inlineStr">
        <is>
          <t>In-Stock</t>
        </is>
      </c>
      <c r="H1223" t="inlineStr">
        <is>
          <t>MADE TO ORDER</t>
        </is>
      </c>
      <c r="I1223">
        <f>IMAGE("https://englanderline.com/wp-content/uploads/2017/12/Elladine-French-Reproduction-Vanity-Unit-A-600x600.jpg")</f>
        <v/>
      </c>
    </row>
    <row r="1224">
      <c r="A1224" s="1" t="n">
        <v>1222</v>
      </c>
      <c r="B1224" t="inlineStr">
        <is>
          <t xml:space="preserve">
Ketho Marquetry Wood with Marble Top Vanity Unit</t>
        </is>
      </c>
      <c r="C1224" t="inlineStr">
        <is>
          <t>£0.00</t>
        </is>
      </c>
      <c r="D1224" t="inlineStr"/>
      <c r="E1224" t="inlineStr">
        <is>
          <t>Decorate your interior space and enhance its style with the classical Ketho vanity unit. It is sophisticatedly crafted from marquetry wood, with brass inlay and nailhead trim. The artistically designed vanity unit is supported with cabriole legs. For added beauty, it has an amazing marble top.</t>
        </is>
      </c>
      <c r="F1224" t="inlineStr">
        <is>
          <t xml:space="preserve">Dimensions: Width 91 cm, Depth 65 cm, Height 87 cm
Product Type: Vanity Unit
Product Code: EL7177
Material: Natural Marble
Carving: Full handmade carving
Polishing: Full handmade polishing, polishing options are available.
Color: Beige
Delivery Time: 12-14 Weeks
</t>
        </is>
      </c>
      <c r="G1224" t="inlineStr">
        <is>
          <t>In-Stock</t>
        </is>
      </c>
      <c r="H1224" t="inlineStr">
        <is>
          <t>MADE TO ORDER</t>
        </is>
      </c>
      <c r="I1224">
        <f>IMAGE("https://englanderline.com/wp-content/uploads/2020/07/Ketho-Marquetry-Wood-with-Marble-Top-Vanity-Unit-A-600x600.jpg")</f>
        <v/>
      </c>
    </row>
    <row r="1225">
      <c r="A1225" s="1" t="n">
        <v>1223</v>
      </c>
      <c r="B1225" t="inlineStr">
        <is>
          <t xml:space="preserve">
Ella French Marquetry Vanity Unit</t>
        </is>
      </c>
      <c r="C1225" t="inlineStr">
        <is>
          <t>£0.00</t>
        </is>
      </c>
      <c r="D1225" t="inlineStr"/>
      <c r="E1225" t="inlineStr">
        <is>
          <t>This designer collection French Marquetry vanity unit is a splendid work of art on wood with a perfect ornate design, marble top finish, and a chest of drawers that represents true French style furniture design that speaks class at its highest level.</t>
        </is>
      </c>
      <c r="F1225" t="inlineStr">
        <is>
          <t xml:space="preserve">Dimensions: Width 91 cm, Depth 65 cm, Height 87 cm
Product Type: Vanity Unit
Product Code: EL4003
Material: Natural Solid Wood Kiln Dried, Natural Veneer Inlay, Brass Inlay, Natural Marble.
Carving: Full handmade carving
Polishing: Full handmade polishing, polishing options are available.
Color: Brass
Delivery Time: 12-14 Weeks
</t>
        </is>
      </c>
      <c r="G1225" t="inlineStr">
        <is>
          <t>In-Stock</t>
        </is>
      </c>
      <c r="H1225" t="inlineStr">
        <is>
          <t>MADE TO ORDER</t>
        </is>
      </c>
      <c r="I1225">
        <f>IMAGE("https://englanderline.com/wp-content/uploads/2017/12/Ella-French-Marquetry-Vanity-Unit-A-600x600.jpg")</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2023-03-12T21:50:54Z</dcterms:created>
  <dcterms:modified xmlns:dcterms="http://purl.org/dc/terms/" xmlns:xsi="http://www.w3.org/2001/XMLSchema-instance" xsi:type="dcterms:W3CDTF">2023-03-12T21:50:54Z</dcterms:modified>
</cp:coreProperties>
</file>