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ESEARCH WORK\Initial CLean\"/>
    </mc:Choice>
  </mc:AlternateContent>
  <xr:revisionPtr revIDLastSave="0" documentId="13_ncr:1_{CEC7DFA9-54DD-489C-9E84-954515BA286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" i="4" l="1"/>
  <c r="AV13" i="4"/>
  <c r="BC13" i="4" s="1"/>
  <c r="AV12" i="4"/>
  <c r="BC12" i="4" s="1"/>
  <c r="AV11" i="4"/>
  <c r="BA11" i="4" s="1"/>
  <c r="AV10" i="4"/>
  <c r="BB10" i="4" s="1"/>
  <c r="AV9" i="4"/>
  <c r="AY9" i="4" s="1"/>
  <c r="AV8" i="4"/>
  <c r="BA8" i="4" s="1"/>
  <c r="AV7" i="4"/>
  <c r="BC7" i="4" s="1"/>
  <c r="AV6" i="4"/>
  <c r="AZ6" i="4" s="1"/>
  <c r="AV5" i="4"/>
  <c r="AZ5" i="4" s="1"/>
  <c r="AV4" i="4"/>
  <c r="BB4" i="4" s="1"/>
  <c r="AT12" i="3"/>
  <c r="BC12" i="3" s="1"/>
  <c r="AT11" i="3"/>
  <c r="BC11" i="3" s="1"/>
  <c r="AT10" i="3"/>
  <c r="BA10" i="3" s="1"/>
  <c r="AT9" i="3"/>
  <c r="AZ9" i="3" s="1"/>
  <c r="AT8" i="3"/>
  <c r="AY8" i="3" s="1"/>
  <c r="AT7" i="3"/>
  <c r="BA7" i="3" s="1"/>
  <c r="AZ6" i="3"/>
  <c r="AT6" i="3"/>
  <c r="BC6" i="3" s="1"/>
  <c r="AT5" i="3"/>
  <c r="BA5" i="3" s="1"/>
  <c r="AT4" i="3"/>
  <c r="BB4" i="3" s="1"/>
  <c r="AT3" i="3"/>
  <c r="BB3" i="3" s="1"/>
  <c r="AX12" i="2"/>
  <c r="AW12" i="2"/>
  <c r="AX11" i="2"/>
  <c r="AW11" i="2"/>
  <c r="AX10" i="2"/>
  <c r="AW10" i="2"/>
  <c r="AX9" i="2"/>
  <c r="AW9" i="2"/>
  <c r="AX8" i="2"/>
  <c r="AW8" i="2"/>
  <c r="AX7" i="2"/>
  <c r="AW7" i="2"/>
  <c r="AX6" i="2"/>
  <c r="AW6" i="2"/>
  <c r="AX5" i="2"/>
  <c r="AW5" i="2"/>
  <c r="AX4" i="2"/>
  <c r="AW4" i="2"/>
  <c r="AX3" i="2"/>
  <c r="AW3" i="2"/>
  <c r="AP11" i="1"/>
  <c r="AO11" i="1"/>
  <c r="AP10" i="1"/>
  <c r="AO10" i="1"/>
  <c r="AP9" i="1"/>
  <c r="AO9" i="1"/>
  <c r="AP8" i="1"/>
  <c r="AO8" i="1"/>
  <c r="AP7" i="1"/>
  <c r="AO7" i="1"/>
  <c r="AP6" i="1"/>
  <c r="AO6" i="1"/>
  <c r="AP5" i="1"/>
  <c r="AO5" i="1"/>
  <c r="AP4" i="1"/>
  <c r="AO4" i="1"/>
  <c r="AP3" i="1"/>
  <c r="AO3" i="1"/>
  <c r="AP2" i="1"/>
  <c r="AO2" i="1"/>
  <c r="BA7" i="4" l="1"/>
  <c r="AZ7" i="4"/>
  <c r="AX7" i="4"/>
  <c r="BB7" i="4"/>
  <c r="AY7" i="4"/>
  <c r="BA9" i="4"/>
  <c r="BB11" i="4"/>
  <c r="AZ9" i="4"/>
  <c r="BB9" i="4"/>
  <c r="BC4" i="4"/>
  <c r="BC11" i="4"/>
  <c r="BC9" i="4"/>
  <c r="BA5" i="4"/>
  <c r="BB5" i="4"/>
  <c r="AZ13" i="4"/>
  <c r="BC5" i="4"/>
  <c r="BB12" i="4"/>
  <c r="AY8" i="4"/>
  <c r="AX6" i="4"/>
  <c r="BC10" i="4"/>
  <c r="AX4" i="4"/>
  <c r="BB8" i="4"/>
  <c r="BC8" i="4"/>
  <c r="BB6" i="4"/>
  <c r="AY11" i="4"/>
  <c r="BA13" i="4"/>
  <c r="AZ12" i="4"/>
  <c r="AY10" i="4"/>
  <c r="AZ10" i="4"/>
  <c r="BA10" i="4"/>
  <c r="BA6" i="4"/>
  <c r="AX11" i="4"/>
  <c r="AZ4" i="4"/>
  <c r="BA4" i="4"/>
  <c r="BC6" i="4"/>
  <c r="AX9" i="4"/>
  <c r="AZ11" i="4"/>
  <c r="BB13" i="4"/>
  <c r="AX5" i="4"/>
  <c r="AX12" i="4"/>
  <c r="AY12" i="4"/>
  <c r="AX10" i="4"/>
  <c r="BA12" i="4"/>
  <c r="AX8" i="4"/>
  <c r="AZ8" i="4"/>
  <c r="AY6" i="4"/>
  <c r="AX13" i="4"/>
  <c r="AY13" i="4"/>
  <c r="AY4" i="4"/>
  <c r="AY6" i="3"/>
  <c r="BB6" i="3"/>
  <c r="BA6" i="3"/>
  <c r="AX6" i="3"/>
  <c r="BA8" i="3"/>
  <c r="BC8" i="3"/>
  <c r="BC3" i="3"/>
  <c r="BB10" i="3"/>
  <c r="BC10" i="3"/>
  <c r="BB8" i="3"/>
  <c r="AZ8" i="3"/>
  <c r="AX11" i="3"/>
  <c r="AZ4" i="3"/>
  <c r="BA4" i="3"/>
  <c r="AZ11" i="3"/>
  <c r="BA11" i="3"/>
  <c r="BA9" i="3"/>
  <c r="AX5" i="3"/>
  <c r="BB9" i="3"/>
  <c r="BC9" i="3"/>
  <c r="AX3" i="3"/>
  <c r="BB7" i="3"/>
  <c r="BC7" i="3"/>
  <c r="AY10" i="3"/>
  <c r="BA12" i="3"/>
  <c r="AY4" i="3"/>
  <c r="BC4" i="3"/>
  <c r="BB11" i="3"/>
  <c r="AY7" i="3"/>
  <c r="AY5" i="3"/>
  <c r="AX12" i="3"/>
  <c r="AZ5" i="3"/>
  <c r="AY12" i="3"/>
  <c r="AY3" i="3"/>
  <c r="AX10" i="3"/>
  <c r="AZ12" i="3"/>
  <c r="AZ3" i="3"/>
  <c r="BB5" i="3"/>
  <c r="BA3" i="3"/>
  <c r="BC5" i="3"/>
  <c r="AX8" i="3"/>
  <c r="AZ10" i="3"/>
  <c r="BB12" i="3"/>
  <c r="AX4" i="3"/>
  <c r="AY11" i="3"/>
  <c r="AX9" i="3"/>
  <c r="AY9" i="3"/>
  <c r="AX7" i="3"/>
  <c r="AZ7" i="3"/>
</calcChain>
</file>

<file path=xl/sharedStrings.xml><?xml version="1.0" encoding="utf-8"?>
<sst xmlns="http://schemas.openxmlformats.org/spreadsheetml/2006/main" count="793" uniqueCount="125">
  <si>
    <t>Site Code</t>
  </si>
  <si>
    <t>GLAM-02-R1</t>
  </si>
  <si>
    <t>GLAM-02-R2</t>
  </si>
  <si>
    <t>GLAM-01-R1</t>
  </si>
  <si>
    <t>GLAM-01-R</t>
  </si>
  <si>
    <t>GLAM-03-R1</t>
  </si>
  <si>
    <t>GLAM-03-R2</t>
  </si>
  <si>
    <t>LGAM-01-R1</t>
  </si>
  <si>
    <t>LGAM-01-R2</t>
  </si>
  <si>
    <t>GLAM-04-R1</t>
  </si>
  <si>
    <t>GLAM-04-R2</t>
  </si>
  <si>
    <t>Site Description</t>
  </si>
  <si>
    <t>Site Location Latitude</t>
  </si>
  <si>
    <t>Site Location Longitude</t>
  </si>
  <si>
    <t>Sampling Event Date</t>
  </si>
  <si>
    <t>Time of Day</t>
  </si>
  <si>
    <t>Riparian 1.5-10m</t>
  </si>
  <si>
    <t>None</t>
  </si>
  <si>
    <t>Riparian 10-30m</t>
  </si>
  <si>
    <t>Lawn</t>
  </si>
  <si>
    <t>Forest</t>
  </si>
  <si>
    <t>Riparian 30-100m</t>
  </si>
  <si>
    <r>
      <rPr>
        <b/>
        <sz val="11"/>
        <color theme="1"/>
        <rFont val="Calibri"/>
      </rPr>
      <t xml:space="preserve">Water Temperature </t>
    </r>
    <r>
      <rPr>
        <b/>
        <sz val="11"/>
        <color theme="1"/>
        <rFont val="Calibri"/>
      </rPr>
      <t>°C</t>
    </r>
  </si>
  <si>
    <t>DO (mg/L)</t>
  </si>
  <si>
    <r>
      <rPr>
        <b/>
        <sz val="11"/>
        <color theme="1"/>
        <rFont val="Calibri"/>
      </rPr>
      <t>Conductivity (</t>
    </r>
    <r>
      <rPr>
        <b/>
        <sz val="11"/>
        <color theme="1"/>
        <rFont val="Calibri"/>
      </rPr>
      <t>µS/cm)</t>
    </r>
  </si>
  <si>
    <t>pH</t>
  </si>
  <si>
    <t>Sampling Distance</t>
  </si>
  <si>
    <t>Sampling Time Minutes</t>
  </si>
  <si>
    <t>Sampling Time Seconds</t>
  </si>
  <si>
    <t>Max Depth (cm)</t>
  </si>
  <si>
    <t>Sample Location Latitude</t>
  </si>
  <si>
    <t>Sample Location Longitude</t>
  </si>
  <si>
    <t>Dominant Mineral Substrate</t>
  </si>
  <si>
    <t>5 - cobble</t>
  </si>
  <si>
    <t>3 - sand</t>
  </si>
  <si>
    <t>2 - silt</t>
  </si>
  <si>
    <t>2nd Dominant Mineral Substrate</t>
  </si>
  <si>
    <t>4 - gravel</t>
  </si>
  <si>
    <t>Woody Debris</t>
  </si>
  <si>
    <t>1 - present</t>
  </si>
  <si>
    <t>Detritus</t>
  </si>
  <si>
    <t>Macrophytes - Emergent</t>
  </si>
  <si>
    <t>0 - absent</t>
  </si>
  <si>
    <t>Macrophytes - Rooted Floating</t>
  </si>
  <si>
    <t>Macrophytes - Submergent</t>
  </si>
  <si>
    <t>Macrophytes - Free Floating</t>
  </si>
  <si>
    <t>Algae - Floating</t>
  </si>
  <si>
    <t>Algae - Filamentous</t>
  </si>
  <si>
    <t>Algae - Attached</t>
  </si>
  <si>
    <t>Comment</t>
  </si>
  <si>
    <t>site adjacent to park and parking lot</t>
  </si>
  <si>
    <t>Nematoda [Roundworms]</t>
  </si>
  <si>
    <t>(Oligochaeta) [Aquatic Worms]</t>
  </si>
  <si>
    <t>(Hirudinea) [Leeches]</t>
  </si>
  <si>
    <t>Isopoda [Sow Bugs]</t>
  </si>
  <si>
    <t>(Bivalvia) [Clams]</t>
  </si>
  <si>
    <t>Amphipoda [Scuds]</t>
  </si>
  <si>
    <t>Decapoda [Crayfish]</t>
  </si>
  <si>
    <t>Acarina [Mites]</t>
  </si>
  <si>
    <t>Ephemeroptera [Mayflies]</t>
  </si>
  <si>
    <t>Anisoptera [Dragonflies]</t>
  </si>
  <si>
    <t>Zygoptera [Damselflies]</t>
  </si>
  <si>
    <t>Megaloptera [Dobson/Alderflies]</t>
  </si>
  <si>
    <t>Trichoptera [Caddisflies]</t>
  </si>
  <si>
    <t>Lepidoptera [Moths]</t>
  </si>
  <si>
    <t>Coleoptera [Beetles]</t>
  </si>
  <si>
    <t>(Gastropoda) [Snails]</t>
  </si>
  <si>
    <t>Chironimade [Midges]</t>
  </si>
  <si>
    <t>Ceratopogonidae [No-see-ums]</t>
  </si>
  <si>
    <t>Other Diptera</t>
  </si>
  <si>
    <t>Total Number Entered</t>
  </si>
  <si>
    <t>Number of Unique Taxa Entered</t>
  </si>
  <si>
    <t>Biotic Index of Sample</t>
  </si>
  <si>
    <t>Simpson's Diversity Index</t>
  </si>
  <si>
    <t>%Diptera</t>
  </si>
  <si>
    <t>%Malacostraca</t>
  </si>
  <si>
    <t>%Mollusca</t>
  </si>
  <si>
    <t>%EPT</t>
  </si>
  <si>
    <t>%Odonata</t>
  </si>
  <si>
    <t>%Worms</t>
  </si>
  <si>
    <t>%Other</t>
  </si>
  <si>
    <t>north sideof dam</t>
  </si>
  <si>
    <t>Eaat of campsite on beachy area</t>
  </si>
  <si>
    <t>east of dam on bdach</t>
  </si>
  <si>
    <t>private residene, south east of dock</t>
  </si>
  <si>
    <t>private residence west side of dock</t>
  </si>
  <si>
    <t>Meadow</t>
  </si>
  <si>
    <t>Scrubland</t>
  </si>
  <si>
    <t>2 - abundant</t>
  </si>
  <si>
    <t>%EOT</t>
  </si>
  <si>
    <t>GLAM-01-R2</t>
  </si>
  <si>
    <t>LGLA-01-R1</t>
  </si>
  <si>
    <t>LGLA-01-R2</t>
  </si>
  <si>
    <t>GLAM-04-02</t>
  </si>
  <si>
    <t>sandy beach off Daves proprty</t>
  </si>
  <si>
    <t>west of dam</t>
  </si>
  <si>
    <t>off the dock of cottage near inlet</t>
  </si>
  <si>
    <t>on either side of the boat ramp</t>
  </si>
  <si>
    <t>west of doug's dock</t>
  </si>
  <si>
    <t>Water Temperature °C</t>
  </si>
  <si>
    <t>14 8</t>
  </si>
  <si>
    <t>Conductivity (µS/cm)</t>
  </si>
  <si>
    <t>Sample Collection Latitude</t>
  </si>
  <si>
    <t>Sample Collection Longitude</t>
  </si>
  <si>
    <t>6 - boulder</t>
  </si>
  <si>
    <t>very mucky, hard to sample</t>
  </si>
  <si>
    <t>Nemata</t>
  </si>
  <si>
    <t>Hirudinea</t>
  </si>
  <si>
    <t>Isopoda</t>
  </si>
  <si>
    <t>Bivalvia</t>
  </si>
  <si>
    <t>Amphipoda</t>
  </si>
  <si>
    <t>Hydrachnidia/Acari (mites)</t>
  </si>
  <si>
    <t>Ephemeroptera</t>
  </si>
  <si>
    <t>Anisoptera</t>
  </si>
  <si>
    <t>Zygoptera</t>
  </si>
  <si>
    <t>Megaloptera</t>
  </si>
  <si>
    <t>Trichoptera</t>
  </si>
  <si>
    <t>Coleoptera</t>
  </si>
  <si>
    <t>Gastropoda</t>
  </si>
  <si>
    <t>Chironomidae</t>
  </si>
  <si>
    <t>Tabanidae</t>
  </si>
  <si>
    <t>Ceratopogonidae</t>
  </si>
  <si>
    <t>25/10/2023</t>
  </si>
  <si>
    <t>18/10/2023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</si>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</sst>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right" wrapText="1"/>
    </xf>
    <xf numFmtId="14" fontId="2" fillId="0" borderId="2" xfId="0" applyNumberFormat="1" applyFont="1" applyBorder="1"/>
    <xf numFmtId="20" fontId="1" fillId="2" borderId="2" xfId="0" applyNumberFormat="1" applyFont="1" applyFill="1" applyBorder="1" applyAlignment="1">
      <alignment wrapText="1"/>
    </xf>
    <xf numFmtId="20" fontId="3" fillId="0" borderId="2" xfId="0" applyNumberFormat="1" applyFont="1" applyBorder="1" applyAlignment="1">
      <alignment horizontal="right" wrapText="1"/>
    </xf>
    <xf numFmtId="20" fontId="2" fillId="0" borderId="2" xfId="0" applyNumberFormat="1" applyFont="1" applyBorder="1"/>
    <xf numFmtId="0" fontId="4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20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2" fillId="7" borderId="2" xfId="0" applyFont="1" applyFill="1" applyBorder="1"/>
    <xf numFmtId="0" fontId="1" fillId="8" borderId="2" xfId="0" applyFont="1" applyFill="1" applyBorder="1" applyAlignment="1">
      <alignment wrapText="1"/>
    </xf>
    <xf numFmtId="10" fontId="3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9" borderId="2" xfId="0" applyFont="1" applyFill="1" applyBorder="1" applyAlignment="1">
      <alignment horizontal="right" wrapText="1"/>
    </xf>
    <xf numFmtId="0" fontId="4" fillId="2" borderId="3" xfId="0" applyFont="1" applyFill="1" applyBorder="1"/>
    <xf numFmtId="0" fontId="3" fillId="0" borderId="2" xfId="0" applyFont="1" applyBorder="1"/>
    <xf numFmtId="0" fontId="5" fillId="0" borderId="4" xfId="0" applyFont="1" applyBorder="1"/>
    <xf numFmtId="14" fontId="3" fillId="0" borderId="2" xfId="0" applyNumberFormat="1" applyFont="1" applyBorder="1" applyAlignment="1">
      <alignment horizontal="right"/>
    </xf>
    <xf numFmtId="20" fontId="3" fillId="0" borderId="2" xfId="0" applyNumberFormat="1" applyFont="1" applyBorder="1" applyAlignment="1">
      <alignment horizontal="right"/>
    </xf>
    <xf numFmtId="0" fontId="4" fillId="3" borderId="3" xfId="0" applyFont="1" applyFill="1" applyBorder="1"/>
    <xf numFmtId="0" fontId="6" fillId="0" borderId="0" xfId="0" applyFont="1" applyAlignment="1">
      <alignment horizontal="right"/>
    </xf>
    <xf numFmtId="0" fontId="4" fillId="4" borderId="3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/>
    <xf numFmtId="0" fontId="5" fillId="0" borderId="0" xfId="0" applyFont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0" fontId="5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4" xfId="0" applyFont="1" applyBorder="1" applyAlignment="1">
      <alignment horizontal="right"/>
    </xf>
    <xf numFmtId="0" fontId="4" fillId="7" borderId="3" xfId="0" applyFont="1" applyFill="1" applyBorder="1"/>
    <xf numFmtId="0" fontId="7" fillId="7" borderId="4" xfId="0" applyFont="1" applyFill="1" applyBorder="1" applyAlignment="1">
      <alignment horizontal="right"/>
    </xf>
    <xf numFmtId="0" fontId="5" fillId="7" borderId="4" xfId="0" applyFont="1" applyFill="1" applyBorder="1"/>
    <xf numFmtId="0" fontId="6" fillId="7" borderId="4" xfId="0" applyFont="1" applyFill="1" applyBorder="1" applyAlignment="1">
      <alignment horizontal="right"/>
    </xf>
    <xf numFmtId="0" fontId="5" fillId="7" borderId="4" xfId="0" applyFont="1" applyFill="1" applyBorder="1" applyAlignment="1">
      <alignment horizontal="right"/>
    </xf>
    <xf numFmtId="0" fontId="4" fillId="8" borderId="3" xfId="0" applyFont="1" applyFill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923"/>
  <sheetViews>
    <sheetView zoomScale="70" zoomScaleNormal="70" workbookViewId="0">
      <pane ySplit="1" topLeftCell="A2" activePane="bottomLeft" state="frozen"/>
      <selection pane="bottomLeft" activeCell="O24" sqref="O24"/>
    </sheetView>
  </sheetViews>
  <sheetFormatPr defaultColWidth="12.5546875" defaultRowHeight="15.75" customHeight="1" x14ac:dyDescent="0.25"/>
  <sheetData>
    <row r="1" spans="1:51" ht="13.8" customHeight="1" x14ac:dyDescent="0.3">
      <c r="A1" s="2" t="s">
        <v>0</v>
      </c>
      <c r="B1" s="2" t="s">
        <v>12</v>
      </c>
      <c r="C1" s="2" t="s">
        <v>13</v>
      </c>
      <c r="D1" s="2" t="s">
        <v>14</v>
      </c>
      <c r="E1" s="8" t="s">
        <v>15</v>
      </c>
      <c r="F1" s="2" t="s">
        <v>16</v>
      </c>
      <c r="G1" s="2" t="s">
        <v>18</v>
      </c>
      <c r="H1" s="2" t="s">
        <v>21</v>
      </c>
      <c r="I1" s="11" t="s">
        <v>22</v>
      </c>
      <c r="J1" s="12" t="s">
        <v>23</v>
      </c>
      <c r="K1" s="11" t="s">
        <v>24</v>
      </c>
      <c r="L1" s="12" t="s">
        <v>25</v>
      </c>
      <c r="M1" s="13" t="s">
        <v>26</v>
      </c>
      <c r="N1" s="13" t="s">
        <v>27</v>
      </c>
      <c r="O1" s="13" t="s">
        <v>28</v>
      </c>
      <c r="P1" s="13" t="s">
        <v>29</v>
      </c>
      <c r="Q1" s="14" t="s">
        <v>32</v>
      </c>
      <c r="R1" s="15" t="s">
        <v>36</v>
      </c>
      <c r="S1" s="14" t="s">
        <v>38</v>
      </c>
      <c r="T1" s="14" t="s">
        <v>40</v>
      </c>
      <c r="U1" s="14" t="s">
        <v>41</v>
      </c>
      <c r="V1" s="14" t="s">
        <v>43</v>
      </c>
      <c r="W1" s="14" t="s">
        <v>44</v>
      </c>
      <c r="X1" s="14" t="s">
        <v>45</v>
      </c>
      <c r="Y1" s="14" t="s">
        <v>46</v>
      </c>
      <c r="Z1" s="14" t="s">
        <v>47</v>
      </c>
      <c r="AA1" s="14" t="s">
        <v>48</v>
      </c>
      <c r="AB1" s="16" t="s">
        <v>49</v>
      </c>
      <c r="AC1" s="17" t="s">
        <v>52</v>
      </c>
      <c r="AD1" s="17" t="s">
        <v>53</v>
      </c>
      <c r="AE1" s="17" t="s">
        <v>55</v>
      </c>
      <c r="AF1" s="17" t="s">
        <v>56</v>
      </c>
      <c r="AG1" s="17" t="s">
        <v>59</v>
      </c>
      <c r="AH1" s="17" t="s">
        <v>60</v>
      </c>
      <c r="AI1" s="17" t="s">
        <v>61</v>
      </c>
      <c r="AJ1" s="17" t="s">
        <v>62</v>
      </c>
      <c r="AK1" s="17" t="s">
        <v>63</v>
      </c>
      <c r="AL1" s="17" t="s">
        <v>64</v>
      </c>
      <c r="AM1" s="17" t="s">
        <v>66</v>
      </c>
      <c r="AN1" s="17" t="s">
        <v>67</v>
      </c>
      <c r="AO1" s="20" t="s">
        <v>70</v>
      </c>
      <c r="AP1" s="20" t="s">
        <v>71</v>
      </c>
      <c r="AQ1" s="24" t="s">
        <v>72</v>
      </c>
      <c r="AR1" s="24" t="s">
        <v>73</v>
      </c>
      <c r="AS1" s="24" t="s">
        <v>74</v>
      </c>
      <c r="AT1" s="24" t="s">
        <v>75</v>
      </c>
      <c r="AU1" s="24" t="s">
        <v>76</v>
      </c>
      <c r="AV1" s="24" t="s">
        <v>77</v>
      </c>
      <c r="AW1" s="24" t="s">
        <v>78</v>
      </c>
      <c r="AX1" s="24" t="s">
        <v>79</v>
      </c>
      <c r="AY1" s="24" t="s">
        <v>80</v>
      </c>
    </row>
    <row r="2" spans="1:51" ht="13.8" customHeight="1" x14ac:dyDescent="0.3">
      <c r="A2" s="3" t="s">
        <v>1</v>
      </c>
      <c r="B2" s="5">
        <v>44.9551467</v>
      </c>
      <c r="C2" s="5">
        <v>-78.377372399999999</v>
      </c>
      <c r="D2" s="6">
        <v>43992</v>
      </c>
      <c r="E2" s="9">
        <v>0.39930555555555558</v>
      </c>
      <c r="F2" s="3" t="s">
        <v>17</v>
      </c>
      <c r="G2" s="3" t="s">
        <v>19</v>
      </c>
      <c r="H2" s="3" t="s">
        <v>20</v>
      </c>
      <c r="I2" s="5">
        <v>13</v>
      </c>
      <c r="J2" s="5">
        <v>8.4499999999999993</v>
      </c>
      <c r="K2" s="5">
        <v>83.5</v>
      </c>
      <c r="L2" s="5">
        <v>7.87</v>
      </c>
      <c r="M2" s="5">
        <v>24.9</v>
      </c>
      <c r="N2" s="5">
        <v>6</v>
      </c>
      <c r="O2" s="5">
        <v>16</v>
      </c>
      <c r="P2" s="5">
        <v>100</v>
      </c>
      <c r="Q2" s="3" t="s">
        <v>33</v>
      </c>
      <c r="R2" s="3" t="s">
        <v>37</v>
      </c>
      <c r="S2" s="3" t="s">
        <v>39</v>
      </c>
      <c r="T2" s="3" t="s">
        <v>39</v>
      </c>
      <c r="U2" s="3" t="s">
        <v>42</v>
      </c>
      <c r="V2" s="3" t="s">
        <v>42</v>
      </c>
      <c r="W2" s="3" t="s">
        <v>39</v>
      </c>
      <c r="X2" s="3" t="s">
        <v>42</v>
      </c>
      <c r="Y2" s="3" t="s">
        <v>42</v>
      </c>
      <c r="Z2" s="3" t="s">
        <v>42</v>
      </c>
      <c r="AA2" s="3" t="s">
        <v>39</v>
      </c>
      <c r="AB2" s="4"/>
      <c r="AC2" s="5">
        <v>5</v>
      </c>
      <c r="AD2" s="4"/>
      <c r="AE2" s="4"/>
      <c r="AF2" s="5">
        <v>65</v>
      </c>
      <c r="AG2" s="4">
        <v>21</v>
      </c>
      <c r="AH2" s="4">
        <v>8</v>
      </c>
      <c r="AI2" s="5">
        <v>2</v>
      </c>
      <c r="AJ2" s="4">
        <v>1</v>
      </c>
      <c r="AK2" s="5">
        <v>5</v>
      </c>
      <c r="AL2" s="5"/>
      <c r="AM2" s="4"/>
      <c r="AN2" s="5">
        <v>6</v>
      </c>
      <c r="AO2" s="21">
        <f t="shared" ref="AO2:AO11" si="0">SUM(AC2:AN2)</f>
        <v>113</v>
      </c>
      <c r="AP2" s="21">
        <f t="shared" ref="AP2:AP11" si="1">COUNTA(AC2:AN2)</f>
        <v>8</v>
      </c>
      <c r="AQ2" s="18">
        <v>4.7300000000000004</v>
      </c>
      <c r="AR2" s="18">
        <v>0.63</v>
      </c>
      <c r="AS2" s="25">
        <v>5.3100000000000001E-2</v>
      </c>
      <c r="AT2" s="25">
        <v>0.57520000000000004</v>
      </c>
      <c r="AU2" s="25">
        <v>0</v>
      </c>
      <c r="AV2" s="25">
        <v>0.2301</v>
      </c>
      <c r="AW2" s="25">
        <v>8.8499999999999995E-2</v>
      </c>
      <c r="AX2" s="25">
        <v>4.4200000000000003E-2</v>
      </c>
      <c r="AY2" s="25">
        <v>8.8000000000000005E-3</v>
      </c>
    </row>
    <row r="3" spans="1:51" ht="14.4" x14ac:dyDescent="0.3">
      <c r="A3" s="3" t="s">
        <v>2</v>
      </c>
      <c r="B3" s="5">
        <v>44.9551467</v>
      </c>
      <c r="C3" s="5">
        <v>-78.377372399999999</v>
      </c>
      <c r="D3" s="6">
        <v>43992</v>
      </c>
      <c r="E3" s="9">
        <v>0.42638888888888887</v>
      </c>
      <c r="F3" s="3" t="s">
        <v>17</v>
      </c>
      <c r="G3" s="3" t="s">
        <v>19</v>
      </c>
      <c r="H3" s="3" t="s">
        <v>20</v>
      </c>
      <c r="I3" s="5">
        <v>13</v>
      </c>
      <c r="J3" s="5">
        <v>8.4499999999999993</v>
      </c>
      <c r="K3" s="5">
        <v>83.5</v>
      </c>
      <c r="L3" s="5">
        <v>7.87</v>
      </c>
      <c r="M3" s="5">
        <v>26.9</v>
      </c>
      <c r="N3" s="5">
        <v>5</v>
      </c>
      <c r="O3" s="5">
        <v>19</v>
      </c>
      <c r="P3" s="5">
        <v>100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18">
        <v>5</v>
      </c>
      <c r="AD3" s="18"/>
      <c r="AE3" s="4"/>
      <c r="AF3" s="19">
        <v>56</v>
      </c>
      <c r="AG3" s="18">
        <v>50</v>
      </c>
      <c r="AH3" s="4">
        <v>15</v>
      </c>
      <c r="AI3" s="4">
        <v>1</v>
      </c>
      <c r="AJ3" s="4">
        <v>1</v>
      </c>
      <c r="AK3" s="19">
        <v>1</v>
      </c>
      <c r="AL3" s="19"/>
      <c r="AM3" s="4">
        <v>2</v>
      </c>
      <c r="AN3" s="4">
        <v>3</v>
      </c>
      <c r="AO3" s="22">
        <f t="shared" si="0"/>
        <v>134</v>
      </c>
      <c r="AP3" s="22">
        <f t="shared" si="1"/>
        <v>9</v>
      </c>
      <c r="AQ3" s="5">
        <v>4.87</v>
      </c>
      <c r="AR3" s="5">
        <v>0.68</v>
      </c>
      <c r="AS3" s="25">
        <v>2.24E-2</v>
      </c>
      <c r="AT3" s="25">
        <v>0.41789999999999999</v>
      </c>
      <c r="AU3" s="25">
        <v>1.49E-2</v>
      </c>
      <c r="AV3" s="25">
        <v>0.38059999999999999</v>
      </c>
      <c r="AW3" s="25">
        <v>0.11940000000000001</v>
      </c>
      <c r="AX3" s="25">
        <v>3.73E-2</v>
      </c>
      <c r="AY3" s="25">
        <v>7.4999999999999997E-3</v>
      </c>
    </row>
    <row r="4" spans="1:51" ht="14.4" x14ac:dyDescent="0.3">
      <c r="A4" s="3" t="s">
        <v>3</v>
      </c>
      <c r="B4" s="5">
        <v>44.9596971</v>
      </c>
      <c r="C4" s="5">
        <v>-78.370147700000004</v>
      </c>
      <c r="D4" s="6">
        <v>43992</v>
      </c>
      <c r="E4" s="9">
        <v>0.45624999999999999</v>
      </c>
      <c r="F4" s="3" t="s">
        <v>17</v>
      </c>
      <c r="G4" s="3" t="s">
        <v>20</v>
      </c>
      <c r="H4" s="3" t="s">
        <v>20</v>
      </c>
      <c r="I4" s="5">
        <v>14.5</v>
      </c>
      <c r="J4" s="5">
        <v>9.16</v>
      </c>
      <c r="K4" s="5">
        <v>83.5</v>
      </c>
      <c r="L4" s="5">
        <v>7.89</v>
      </c>
      <c r="M4" s="5">
        <v>11.5</v>
      </c>
      <c r="N4" s="5">
        <v>2</v>
      </c>
      <c r="O4" s="5">
        <v>26</v>
      </c>
      <c r="P4" s="5">
        <v>100</v>
      </c>
      <c r="Q4" s="3" t="s">
        <v>34</v>
      </c>
      <c r="R4" s="3" t="s">
        <v>37</v>
      </c>
      <c r="S4" s="3" t="s">
        <v>39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42</v>
      </c>
      <c r="Z4" s="3" t="s">
        <v>42</v>
      </c>
      <c r="AA4" s="3" t="s">
        <v>42</v>
      </c>
      <c r="AB4" s="4"/>
      <c r="AC4" s="4"/>
      <c r="AD4" s="4"/>
      <c r="AE4" s="4"/>
      <c r="AF4" s="19">
        <v>89</v>
      </c>
      <c r="AG4" s="19">
        <v>23</v>
      </c>
      <c r="AH4" s="4">
        <v>7</v>
      </c>
      <c r="AI4" s="4"/>
      <c r="AJ4" s="4"/>
      <c r="AK4" s="4">
        <v>2</v>
      </c>
      <c r="AL4" s="19"/>
      <c r="AM4" s="4"/>
      <c r="AN4" s="4">
        <v>7</v>
      </c>
      <c r="AO4" s="22">
        <f t="shared" si="0"/>
        <v>128</v>
      </c>
      <c r="AP4" s="22">
        <f t="shared" si="1"/>
        <v>5</v>
      </c>
      <c r="AQ4" s="5">
        <v>4.47</v>
      </c>
      <c r="AR4" s="5">
        <v>0.48</v>
      </c>
      <c r="AS4" s="25">
        <v>5.4699999999999999E-2</v>
      </c>
      <c r="AT4" s="25">
        <v>0.69530000000000003</v>
      </c>
      <c r="AU4" s="25">
        <v>0</v>
      </c>
      <c r="AV4" s="25">
        <v>0.1953</v>
      </c>
      <c r="AW4" s="25">
        <v>5.4699999999999999E-2</v>
      </c>
      <c r="AX4" s="25">
        <v>0</v>
      </c>
      <c r="AY4" s="25">
        <v>0</v>
      </c>
    </row>
    <row r="5" spans="1:51" ht="14.4" x14ac:dyDescent="0.3">
      <c r="A5" s="3" t="s">
        <v>4</v>
      </c>
      <c r="B5" s="5">
        <v>44.9596971</v>
      </c>
      <c r="C5" s="5">
        <v>-78.370147700000004</v>
      </c>
      <c r="D5" s="6">
        <v>43992</v>
      </c>
      <c r="E5" s="9">
        <v>0.46736111111111112</v>
      </c>
      <c r="F5" s="3" t="s">
        <v>17</v>
      </c>
      <c r="G5" s="3" t="s">
        <v>20</v>
      </c>
      <c r="H5" s="3" t="s">
        <v>20</v>
      </c>
      <c r="I5" s="5">
        <v>14.5</v>
      </c>
      <c r="J5" s="5">
        <v>9.16</v>
      </c>
      <c r="K5" s="5">
        <v>83.5</v>
      </c>
      <c r="L5" s="5">
        <v>7.89</v>
      </c>
      <c r="M5" s="5">
        <v>5.6</v>
      </c>
      <c r="N5" s="5">
        <v>1</v>
      </c>
      <c r="O5" s="5">
        <v>8</v>
      </c>
      <c r="P5" s="5">
        <v>100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18">
        <v>1</v>
      </c>
      <c r="AD5" s="4"/>
      <c r="AE5" s="19"/>
      <c r="AF5" s="19">
        <v>63</v>
      </c>
      <c r="AG5" s="4">
        <v>15</v>
      </c>
      <c r="AH5" s="4">
        <v>5</v>
      </c>
      <c r="AI5" s="4">
        <v>3</v>
      </c>
      <c r="AJ5" s="4"/>
      <c r="AK5" s="4">
        <v>5</v>
      </c>
      <c r="AL5" s="19"/>
      <c r="AM5" s="4"/>
      <c r="AN5" s="4">
        <v>8</v>
      </c>
      <c r="AO5" s="22">
        <f t="shared" si="0"/>
        <v>100</v>
      </c>
      <c r="AP5" s="22">
        <f t="shared" si="1"/>
        <v>7</v>
      </c>
      <c r="AQ5" s="5">
        <v>4.6500000000000004</v>
      </c>
      <c r="AR5" s="5">
        <v>0.56999999999999995</v>
      </c>
      <c r="AS5" s="25">
        <v>0.08</v>
      </c>
      <c r="AT5" s="25">
        <v>0.63</v>
      </c>
      <c r="AU5" s="25">
        <v>0</v>
      </c>
      <c r="AV5" s="25">
        <v>0.2</v>
      </c>
      <c r="AW5" s="25">
        <v>0.08</v>
      </c>
      <c r="AX5" s="25">
        <v>0.01</v>
      </c>
      <c r="AY5" s="25">
        <v>0</v>
      </c>
    </row>
    <row r="6" spans="1:51" ht="14.4" x14ac:dyDescent="0.3">
      <c r="A6" s="3" t="s">
        <v>5</v>
      </c>
      <c r="B6" s="5">
        <v>44.955807399999998</v>
      </c>
      <c r="C6" s="5">
        <v>-78.368937500000001</v>
      </c>
      <c r="D6" s="6">
        <v>43992</v>
      </c>
      <c r="E6" s="9">
        <v>0.49791666666666667</v>
      </c>
      <c r="F6" s="3" t="s">
        <v>17</v>
      </c>
      <c r="G6" s="3" t="s">
        <v>17</v>
      </c>
      <c r="H6" s="3" t="s">
        <v>19</v>
      </c>
      <c r="I6" s="5">
        <v>14.4</v>
      </c>
      <c r="J6" s="5">
        <v>9.8000000000000007</v>
      </c>
      <c r="K6" s="5">
        <v>88.7</v>
      </c>
      <c r="L6" s="5">
        <v>7.93</v>
      </c>
      <c r="M6" s="5">
        <v>28.5</v>
      </c>
      <c r="N6" s="5">
        <v>4</v>
      </c>
      <c r="O6" s="5">
        <v>30</v>
      </c>
      <c r="P6" s="5">
        <v>100</v>
      </c>
      <c r="Q6" s="3" t="s">
        <v>35</v>
      </c>
      <c r="R6" s="3" t="s">
        <v>34</v>
      </c>
      <c r="S6" s="3" t="s">
        <v>39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42</v>
      </c>
      <c r="Z6" s="3" t="s">
        <v>42</v>
      </c>
      <c r="AA6" s="3" t="s">
        <v>39</v>
      </c>
      <c r="AB6" s="4"/>
      <c r="AC6" s="18">
        <v>2</v>
      </c>
      <c r="AD6" s="4"/>
      <c r="AE6" s="4"/>
      <c r="AF6" s="19">
        <v>39</v>
      </c>
      <c r="AG6" s="18">
        <v>36</v>
      </c>
      <c r="AH6" s="4">
        <v>3</v>
      </c>
      <c r="AI6" s="4">
        <v>6</v>
      </c>
      <c r="AJ6" s="4">
        <v>7</v>
      </c>
      <c r="AK6" s="4">
        <v>1</v>
      </c>
      <c r="AL6" s="18"/>
      <c r="AM6" s="4"/>
      <c r="AN6" s="4">
        <v>9</v>
      </c>
      <c r="AO6" s="22">
        <f t="shared" si="0"/>
        <v>103</v>
      </c>
      <c r="AP6" s="22">
        <f t="shared" si="1"/>
        <v>8</v>
      </c>
      <c r="AQ6" s="5">
        <v>4.96</v>
      </c>
      <c r="AR6" s="5">
        <v>0.72</v>
      </c>
      <c r="AS6" s="25">
        <v>8.7400000000000005E-2</v>
      </c>
      <c r="AT6" s="25">
        <v>0.37859999999999999</v>
      </c>
      <c r="AU6" s="25">
        <v>0</v>
      </c>
      <c r="AV6" s="25">
        <v>0.35920000000000002</v>
      </c>
      <c r="AW6" s="25">
        <v>8.7400000000000005E-2</v>
      </c>
      <c r="AX6" s="25">
        <v>1.9400000000000001E-2</v>
      </c>
      <c r="AY6" s="25">
        <v>6.8000000000000005E-2</v>
      </c>
    </row>
    <row r="7" spans="1:51" ht="14.4" x14ac:dyDescent="0.3">
      <c r="A7" s="3" t="s">
        <v>6</v>
      </c>
      <c r="B7" s="5">
        <v>44.955807399999998</v>
      </c>
      <c r="C7" s="5">
        <v>-78.368937500000001</v>
      </c>
      <c r="D7" s="6">
        <v>43992</v>
      </c>
      <c r="E7" s="9">
        <v>0.51458333333333328</v>
      </c>
      <c r="F7" s="3" t="s">
        <v>17</v>
      </c>
      <c r="G7" s="3" t="s">
        <v>17</v>
      </c>
      <c r="H7" s="3" t="s">
        <v>19</v>
      </c>
      <c r="I7" s="5">
        <v>14.4</v>
      </c>
      <c r="J7" s="5">
        <v>9.8000000000000007</v>
      </c>
      <c r="K7" s="5">
        <v>88.7</v>
      </c>
      <c r="L7" s="5">
        <v>7.93</v>
      </c>
      <c r="M7" s="5">
        <v>23</v>
      </c>
      <c r="N7" s="5">
        <v>3</v>
      </c>
      <c r="O7" s="5">
        <v>2</v>
      </c>
      <c r="P7" s="5">
        <v>100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18">
        <v>2</v>
      </c>
      <c r="AD7" s="4"/>
      <c r="AE7" s="4"/>
      <c r="AF7" s="19">
        <v>77</v>
      </c>
      <c r="AG7" s="18">
        <v>46</v>
      </c>
      <c r="AH7" s="18">
        <v>3</v>
      </c>
      <c r="AI7" s="4">
        <v>3</v>
      </c>
      <c r="AJ7" s="18">
        <v>5</v>
      </c>
      <c r="AK7" s="4">
        <v>3</v>
      </c>
      <c r="AL7" s="19">
        <v>1</v>
      </c>
      <c r="AM7" s="4"/>
      <c r="AN7" s="4">
        <v>19</v>
      </c>
      <c r="AO7" s="22">
        <f t="shared" si="0"/>
        <v>159</v>
      </c>
      <c r="AP7" s="22">
        <f t="shared" si="1"/>
        <v>9</v>
      </c>
      <c r="AQ7" s="5">
        <v>4.7699999999999996</v>
      </c>
      <c r="AR7" s="5">
        <v>0.67</v>
      </c>
      <c r="AS7" s="25">
        <v>0.1195</v>
      </c>
      <c r="AT7" s="25">
        <v>0.48430000000000001</v>
      </c>
      <c r="AU7" s="25">
        <v>0</v>
      </c>
      <c r="AV7" s="25">
        <v>0.30819999999999997</v>
      </c>
      <c r="AW7" s="25">
        <v>3.7699999999999997E-2</v>
      </c>
      <c r="AX7" s="25">
        <v>1.26E-2</v>
      </c>
      <c r="AY7" s="25">
        <v>3.7699999999999997E-2</v>
      </c>
    </row>
    <row r="8" spans="1:51" ht="14.4" x14ac:dyDescent="0.3">
      <c r="A8" s="4" t="s">
        <v>7</v>
      </c>
      <c r="B8" s="4">
        <v>44.964834699999997</v>
      </c>
      <c r="C8" s="4">
        <v>-78.366552100000007</v>
      </c>
      <c r="D8" s="7">
        <v>43992</v>
      </c>
      <c r="E8" s="10">
        <v>0.56388888888888888</v>
      </c>
      <c r="F8" s="4" t="s">
        <v>17</v>
      </c>
      <c r="G8" s="4" t="s">
        <v>20</v>
      </c>
      <c r="H8" s="4" t="s">
        <v>19</v>
      </c>
      <c r="I8" s="4">
        <v>13.6</v>
      </c>
      <c r="J8" s="4">
        <v>8.8000000000000007</v>
      </c>
      <c r="K8" s="4">
        <v>72.599999999999994</v>
      </c>
      <c r="L8" s="4">
        <v>7.81</v>
      </c>
      <c r="M8" s="4">
        <v>9.1999999999999993</v>
      </c>
      <c r="N8" s="4">
        <v>2</v>
      </c>
      <c r="O8" s="4">
        <v>27</v>
      </c>
      <c r="P8" s="4">
        <v>100</v>
      </c>
      <c r="Q8" s="4" t="s">
        <v>35</v>
      </c>
      <c r="R8" s="4" t="s">
        <v>34</v>
      </c>
      <c r="S8" s="4" t="s">
        <v>39</v>
      </c>
      <c r="T8" s="4" t="s">
        <v>39</v>
      </c>
      <c r="U8" s="4" t="s">
        <v>42</v>
      </c>
      <c r="V8" s="4" t="s">
        <v>42</v>
      </c>
      <c r="W8" s="4" t="s">
        <v>39</v>
      </c>
      <c r="X8" s="4" t="s">
        <v>42</v>
      </c>
      <c r="Y8" s="4" t="s">
        <v>42</v>
      </c>
      <c r="Z8" s="4" t="s">
        <v>42</v>
      </c>
      <c r="AA8" s="4" t="s">
        <v>39</v>
      </c>
      <c r="AB8" s="4" t="s">
        <v>50</v>
      </c>
      <c r="AC8" s="4">
        <v>3</v>
      </c>
      <c r="AD8" s="4">
        <v>1</v>
      </c>
      <c r="AE8" s="4"/>
      <c r="AF8" s="4">
        <v>37</v>
      </c>
      <c r="AG8" s="4">
        <v>31</v>
      </c>
      <c r="AH8" s="4">
        <v>1</v>
      </c>
      <c r="AI8" s="4"/>
      <c r="AJ8" s="4">
        <v>4</v>
      </c>
      <c r="AK8" s="4">
        <v>2</v>
      </c>
      <c r="AL8" s="4"/>
      <c r="AM8" s="4">
        <v>1</v>
      </c>
      <c r="AN8" s="4">
        <v>23</v>
      </c>
      <c r="AO8" s="23">
        <f t="shared" si="0"/>
        <v>103</v>
      </c>
      <c r="AP8" s="23">
        <f t="shared" si="1"/>
        <v>9</v>
      </c>
      <c r="AQ8" s="4">
        <v>5.12</v>
      </c>
      <c r="AR8" s="4">
        <v>0.73</v>
      </c>
      <c r="AS8" s="25">
        <v>0.2233</v>
      </c>
      <c r="AT8" s="25">
        <v>0.35920000000000002</v>
      </c>
      <c r="AU8" s="25">
        <v>9.7000000000000003E-3</v>
      </c>
      <c r="AV8" s="25">
        <v>0.32040000000000002</v>
      </c>
      <c r="AW8" s="25">
        <v>9.7000000000000003E-3</v>
      </c>
      <c r="AX8" s="25">
        <v>2.9100000000000001E-2</v>
      </c>
      <c r="AY8" s="25">
        <v>4.8500000000000001E-2</v>
      </c>
    </row>
    <row r="9" spans="1:51" ht="14.4" x14ac:dyDescent="0.3">
      <c r="A9" s="4" t="s">
        <v>8</v>
      </c>
      <c r="B9" s="4">
        <v>44.964834699999997</v>
      </c>
      <c r="C9" s="4">
        <v>-78.366552100000007</v>
      </c>
      <c r="D9" s="7">
        <v>43992</v>
      </c>
      <c r="E9" s="10"/>
      <c r="F9" s="4" t="s">
        <v>17</v>
      </c>
      <c r="G9" s="4" t="s">
        <v>20</v>
      </c>
      <c r="H9" s="4" t="s">
        <v>19</v>
      </c>
      <c r="I9" s="4">
        <v>13.6</v>
      </c>
      <c r="J9" s="4">
        <v>8.8000000000000007</v>
      </c>
      <c r="K9" s="4">
        <v>72.599999999999994</v>
      </c>
      <c r="L9" s="4">
        <v>7.81</v>
      </c>
      <c r="M9" s="4">
        <v>17.3</v>
      </c>
      <c r="N9" s="4">
        <v>2</v>
      </c>
      <c r="O9" s="4">
        <v>58</v>
      </c>
      <c r="P9" s="4">
        <v>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>
        <v>2</v>
      </c>
      <c r="AD9" s="4"/>
      <c r="AE9" s="4"/>
      <c r="AF9" s="4">
        <v>69</v>
      </c>
      <c r="AG9" s="4">
        <v>14</v>
      </c>
      <c r="AH9" s="4">
        <v>3</v>
      </c>
      <c r="AI9" s="4">
        <v>5</v>
      </c>
      <c r="AJ9" s="4"/>
      <c r="AK9" s="4">
        <v>1</v>
      </c>
      <c r="AL9" s="4"/>
      <c r="AM9" s="4"/>
      <c r="AN9" s="4">
        <v>22</v>
      </c>
      <c r="AO9" s="23">
        <f t="shared" si="0"/>
        <v>116</v>
      </c>
      <c r="AP9" s="23">
        <f t="shared" si="1"/>
        <v>7</v>
      </c>
      <c r="AQ9" s="4">
        <v>4.8600000000000003</v>
      </c>
      <c r="AR9" s="4">
        <v>0.6</v>
      </c>
      <c r="AS9" s="25">
        <v>0.18970000000000001</v>
      </c>
      <c r="AT9" s="25">
        <v>0.5948</v>
      </c>
      <c r="AU9" s="25">
        <v>0</v>
      </c>
      <c r="AV9" s="25">
        <v>0.1293</v>
      </c>
      <c r="AW9" s="25">
        <v>6.9000000000000006E-2</v>
      </c>
      <c r="AX9" s="25">
        <v>1.72E-2</v>
      </c>
      <c r="AY9" s="25">
        <v>0</v>
      </c>
    </row>
    <row r="10" spans="1:51" ht="14.4" x14ac:dyDescent="0.3">
      <c r="A10" s="4" t="s">
        <v>9</v>
      </c>
      <c r="B10" s="4">
        <v>44.965617199999997</v>
      </c>
      <c r="C10" s="4">
        <v>-78.371218400000004</v>
      </c>
      <c r="D10" s="7">
        <v>43992</v>
      </c>
      <c r="E10" s="10">
        <v>0.62013888888888891</v>
      </c>
      <c r="F10" s="4" t="s">
        <v>17</v>
      </c>
      <c r="G10" s="4" t="s">
        <v>17</v>
      </c>
      <c r="H10" s="4" t="s">
        <v>19</v>
      </c>
      <c r="I10" s="4">
        <v>14.9</v>
      </c>
      <c r="J10" s="4">
        <v>9.43</v>
      </c>
      <c r="K10" s="4">
        <v>83.6</v>
      </c>
      <c r="L10" s="4">
        <v>7.86</v>
      </c>
      <c r="M10" s="4">
        <v>22.1</v>
      </c>
      <c r="N10" s="4">
        <v>3</v>
      </c>
      <c r="O10" s="4">
        <v>22</v>
      </c>
      <c r="P10" s="4"/>
      <c r="Q10" s="4" t="s">
        <v>34</v>
      </c>
      <c r="R10" s="4" t="s">
        <v>35</v>
      </c>
      <c r="S10" s="4" t="s">
        <v>39</v>
      </c>
      <c r="T10" s="4" t="s">
        <v>39</v>
      </c>
      <c r="U10" s="4" t="s">
        <v>42</v>
      </c>
      <c r="V10" s="4" t="s">
        <v>42</v>
      </c>
      <c r="W10" s="4" t="s">
        <v>39</v>
      </c>
      <c r="X10" s="4" t="s">
        <v>42</v>
      </c>
      <c r="Y10" s="4" t="s">
        <v>42</v>
      </c>
      <c r="Z10" s="4" t="s">
        <v>42</v>
      </c>
      <c r="AA10" s="4" t="s">
        <v>39</v>
      </c>
      <c r="AB10" s="4"/>
      <c r="AC10" s="4"/>
      <c r="AD10" s="4"/>
      <c r="AE10" s="4"/>
      <c r="AF10" s="4">
        <v>115</v>
      </c>
      <c r="AG10" s="4">
        <v>3</v>
      </c>
      <c r="AH10" s="4">
        <v>1</v>
      </c>
      <c r="AI10" s="4">
        <v>3</v>
      </c>
      <c r="AJ10" s="4"/>
      <c r="AK10" s="4">
        <v>2</v>
      </c>
      <c r="AL10" s="4"/>
      <c r="AM10" s="4">
        <v>1</v>
      </c>
      <c r="AN10" s="4">
        <v>21</v>
      </c>
      <c r="AO10" s="23">
        <f t="shared" si="0"/>
        <v>146</v>
      </c>
      <c r="AP10" s="23">
        <f t="shared" si="1"/>
        <v>7</v>
      </c>
      <c r="AQ10" s="4">
        <v>4.51</v>
      </c>
      <c r="AR10" s="4">
        <v>0.36</v>
      </c>
      <c r="AS10" s="25">
        <v>0.14380000000000001</v>
      </c>
      <c r="AT10" s="25">
        <v>0.78769999999999996</v>
      </c>
      <c r="AU10" s="25">
        <v>6.7999999999999996E-3</v>
      </c>
      <c r="AV10" s="25">
        <v>3.4200000000000001E-2</v>
      </c>
      <c r="AW10" s="25">
        <v>2.7400000000000001E-2</v>
      </c>
      <c r="AX10" s="25">
        <v>0</v>
      </c>
      <c r="AY10" s="25">
        <v>0</v>
      </c>
    </row>
    <row r="11" spans="1:51" ht="14.4" x14ac:dyDescent="0.3">
      <c r="A11" s="4" t="s">
        <v>10</v>
      </c>
      <c r="B11" s="4">
        <v>44.965617199999997</v>
      </c>
      <c r="C11" s="4">
        <v>-78.371218400000004</v>
      </c>
      <c r="D11" s="7">
        <v>43992</v>
      </c>
      <c r="E11" s="10">
        <v>0.63472222222222219</v>
      </c>
      <c r="F11" s="4" t="s">
        <v>17</v>
      </c>
      <c r="G11" s="4" t="s">
        <v>17</v>
      </c>
      <c r="H11" s="4" t="s">
        <v>19</v>
      </c>
      <c r="I11" s="4">
        <v>14.9</v>
      </c>
      <c r="J11" s="4">
        <v>9.43</v>
      </c>
      <c r="K11" s="4">
        <v>83.6</v>
      </c>
      <c r="L11" s="4">
        <v>7.86</v>
      </c>
      <c r="M11" s="4">
        <v>14.3</v>
      </c>
      <c r="N11" s="4">
        <v>2</v>
      </c>
      <c r="O11" s="4">
        <v>23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3</v>
      </c>
      <c r="AD11" s="4"/>
      <c r="AE11" s="4">
        <v>2</v>
      </c>
      <c r="AF11" s="4">
        <v>68</v>
      </c>
      <c r="AG11" s="4">
        <v>3</v>
      </c>
      <c r="AH11" s="4">
        <v>3</v>
      </c>
      <c r="AI11" s="4">
        <v>5</v>
      </c>
      <c r="AJ11" s="4"/>
      <c r="AK11" s="4"/>
      <c r="AL11" s="4"/>
      <c r="AM11" s="4"/>
      <c r="AN11" s="4">
        <v>34</v>
      </c>
      <c r="AO11" s="23">
        <f t="shared" si="0"/>
        <v>118</v>
      </c>
      <c r="AP11" s="23">
        <f t="shared" si="1"/>
        <v>7</v>
      </c>
      <c r="AQ11" s="4">
        <v>5.0599999999999996</v>
      </c>
      <c r="AR11" s="4">
        <v>0.59</v>
      </c>
      <c r="AS11" s="25">
        <v>0.28810000000000002</v>
      </c>
      <c r="AT11" s="25">
        <v>0.57630000000000003</v>
      </c>
      <c r="AU11" s="25">
        <v>1.6899999999999998E-2</v>
      </c>
      <c r="AV11" s="25">
        <v>2.5399999999999999E-2</v>
      </c>
      <c r="AW11" s="25">
        <v>6.7799999999999999E-2</v>
      </c>
      <c r="AX11" s="25">
        <v>2.5399999999999999E-2</v>
      </c>
      <c r="AY11" s="25">
        <v>0</v>
      </c>
    </row>
    <row r="12" spans="1:51" ht="13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51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51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51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51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3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3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3.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3.8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927"/>
  <sheetViews>
    <sheetView zoomScale="56" zoomScaleNormal="56" workbookViewId="0">
      <pane ySplit="1" topLeftCell="A2" activePane="bottomLeft" state="frozen"/>
      <selection pane="bottomLeft" activeCell="J76" sqref="A1:J76"/>
    </sheetView>
  </sheetViews>
  <sheetFormatPr defaultColWidth="12.5546875" defaultRowHeight="15.75" customHeight="1" x14ac:dyDescent="0.25"/>
  <sheetData>
    <row r="1" spans="1:58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58" ht="13.8" customHeight="1" x14ac:dyDescent="0.3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8" t="s">
        <v>15</v>
      </c>
      <c r="G2" s="2" t="s">
        <v>16</v>
      </c>
      <c r="H2" s="2" t="s">
        <v>18</v>
      </c>
      <c r="I2" s="2" t="s">
        <v>21</v>
      </c>
      <c r="J2" s="11" t="s">
        <v>22</v>
      </c>
      <c r="K2" s="12" t="s">
        <v>23</v>
      </c>
      <c r="L2" s="11" t="s">
        <v>24</v>
      </c>
      <c r="M2" s="12" t="s">
        <v>25</v>
      </c>
      <c r="N2" s="13" t="s">
        <v>26</v>
      </c>
      <c r="O2" s="13" t="s">
        <v>27</v>
      </c>
      <c r="P2" s="13" t="s">
        <v>28</v>
      </c>
      <c r="Q2" s="13" t="s">
        <v>29</v>
      </c>
      <c r="R2" s="14" t="s">
        <v>30</v>
      </c>
      <c r="S2" s="14" t="s">
        <v>31</v>
      </c>
      <c r="T2" s="14" t="s">
        <v>32</v>
      </c>
      <c r="U2" s="15" t="s">
        <v>36</v>
      </c>
      <c r="V2" s="14" t="s">
        <v>38</v>
      </c>
      <c r="W2" s="14" t="s">
        <v>40</v>
      </c>
      <c r="X2" s="14" t="s">
        <v>41</v>
      </c>
      <c r="Y2" s="14" t="s">
        <v>43</v>
      </c>
      <c r="Z2" s="14" t="s">
        <v>44</v>
      </c>
      <c r="AA2" s="14" t="s">
        <v>45</v>
      </c>
      <c r="AB2" s="14" t="s">
        <v>46</v>
      </c>
      <c r="AC2" s="14" t="s">
        <v>47</v>
      </c>
      <c r="AD2" s="14" t="s">
        <v>48</v>
      </c>
      <c r="AE2" s="17" t="s">
        <v>51</v>
      </c>
      <c r="AF2" s="17" t="s">
        <v>52</v>
      </c>
      <c r="AG2" s="17" t="s">
        <v>53</v>
      </c>
      <c r="AH2" s="17" t="s">
        <v>54</v>
      </c>
      <c r="AI2" s="17" t="s">
        <v>55</v>
      </c>
      <c r="AJ2" s="17" t="s">
        <v>56</v>
      </c>
      <c r="AK2" s="17" t="s">
        <v>57</v>
      </c>
      <c r="AL2" s="17" t="s">
        <v>58</v>
      </c>
      <c r="AM2" s="17" t="s">
        <v>59</v>
      </c>
      <c r="AN2" s="17" t="s">
        <v>60</v>
      </c>
      <c r="AO2" s="17" t="s">
        <v>61</v>
      </c>
      <c r="AP2" s="17" t="s">
        <v>62</v>
      </c>
      <c r="AQ2" s="17" t="s">
        <v>63</v>
      </c>
      <c r="AR2" s="17" t="s">
        <v>64</v>
      </c>
      <c r="AS2" s="17" t="s">
        <v>65</v>
      </c>
      <c r="AT2" s="17" t="s">
        <v>66</v>
      </c>
      <c r="AU2" s="17" t="s">
        <v>67</v>
      </c>
      <c r="AV2" s="17" t="s">
        <v>68</v>
      </c>
      <c r="AW2" s="20" t="s">
        <v>70</v>
      </c>
      <c r="AX2" s="20" t="s">
        <v>71</v>
      </c>
      <c r="AY2" s="24" t="s">
        <v>72</v>
      </c>
      <c r="AZ2" s="24" t="s">
        <v>73</v>
      </c>
      <c r="BA2" s="24" t="s">
        <v>74</v>
      </c>
      <c r="BB2" s="24" t="s">
        <v>75</v>
      </c>
      <c r="BC2" s="24" t="s">
        <v>76</v>
      </c>
      <c r="BD2" s="24" t="s">
        <v>89</v>
      </c>
      <c r="BE2" s="24" t="s">
        <v>79</v>
      </c>
      <c r="BF2" s="24" t="s">
        <v>80</v>
      </c>
    </row>
    <row r="3" spans="1:58" ht="13.8" customHeight="1" x14ac:dyDescent="0.3">
      <c r="A3" s="3" t="s">
        <v>1</v>
      </c>
      <c r="B3" s="5" t="s">
        <v>81</v>
      </c>
      <c r="C3" s="5">
        <v>44.952393999999998</v>
      </c>
      <c r="D3" s="5">
        <v>-78.380613999999994</v>
      </c>
      <c r="E3" s="6">
        <v>44462</v>
      </c>
      <c r="F3" s="9">
        <v>0.38194444444444442</v>
      </c>
      <c r="G3" s="3" t="s">
        <v>17</v>
      </c>
      <c r="H3" s="3" t="s">
        <v>87</v>
      </c>
      <c r="I3" s="3" t="s">
        <v>20</v>
      </c>
      <c r="J3" s="5">
        <v>17.3</v>
      </c>
      <c r="K3" s="27">
        <v>19.260000000000002</v>
      </c>
      <c r="L3" s="5">
        <v>66.900000000000006</v>
      </c>
      <c r="M3" s="5">
        <v>7.36</v>
      </c>
      <c r="N3" s="5">
        <v>16.5</v>
      </c>
      <c r="O3" s="5">
        <v>3</v>
      </c>
      <c r="P3" s="5">
        <v>1</v>
      </c>
      <c r="Q3" s="5">
        <v>100</v>
      </c>
      <c r="R3" s="3">
        <v>44.952393999999998</v>
      </c>
      <c r="S3" s="3">
        <v>-78.380613999999994</v>
      </c>
      <c r="T3" s="3" t="s">
        <v>34</v>
      </c>
      <c r="U3" s="3" t="s">
        <v>37</v>
      </c>
      <c r="V3" s="3" t="s">
        <v>39</v>
      </c>
      <c r="W3" s="3" t="s">
        <v>39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39</v>
      </c>
      <c r="AC3" s="3" t="s">
        <v>42</v>
      </c>
      <c r="AD3" s="3" t="s">
        <v>39</v>
      </c>
      <c r="AE3" s="4">
        <v>1</v>
      </c>
      <c r="AF3" s="5">
        <v>2</v>
      </c>
      <c r="AG3" s="4"/>
      <c r="AH3" s="4"/>
      <c r="AI3" s="4"/>
      <c r="AJ3" s="5">
        <v>31</v>
      </c>
      <c r="AK3" s="4">
        <v>1</v>
      </c>
      <c r="AL3" s="5"/>
      <c r="AM3" s="5">
        <v>19</v>
      </c>
      <c r="AN3" s="5">
        <v>1</v>
      </c>
      <c r="AO3" s="4"/>
      <c r="AP3" s="4">
        <v>1</v>
      </c>
      <c r="AQ3" s="5"/>
      <c r="AR3" s="4"/>
      <c r="AS3" s="5"/>
      <c r="AT3" s="5"/>
      <c r="AU3" s="5">
        <v>44</v>
      </c>
      <c r="AV3" s="5">
        <v>8</v>
      </c>
      <c r="AW3" s="21">
        <f t="shared" ref="AW3:AW12" si="0">SUM(AE3:AV3)</f>
        <v>108</v>
      </c>
      <c r="AX3" s="21">
        <f t="shared" ref="AX3:AX12" si="1">COUNTA(AE3:AV3)</f>
        <v>9</v>
      </c>
      <c r="AY3" s="18">
        <v>5.27</v>
      </c>
      <c r="AZ3" s="18">
        <v>0.72</v>
      </c>
      <c r="BA3" s="5">
        <v>48.15</v>
      </c>
      <c r="BB3" s="5">
        <v>29.63</v>
      </c>
      <c r="BC3" s="5">
        <v>0</v>
      </c>
      <c r="BD3" s="5">
        <v>18.52</v>
      </c>
      <c r="BE3" s="5">
        <v>1.85</v>
      </c>
      <c r="BF3" s="5">
        <v>1.85</v>
      </c>
    </row>
    <row r="4" spans="1:58" ht="14.4" x14ac:dyDescent="0.3">
      <c r="A4" s="3" t="s">
        <v>2</v>
      </c>
      <c r="B4" s="5"/>
      <c r="C4" s="5">
        <v>44.952393999999998</v>
      </c>
      <c r="D4" s="5">
        <v>-78.380613999999994</v>
      </c>
      <c r="E4" s="6">
        <v>44462</v>
      </c>
      <c r="F4" s="9">
        <v>0.3923611111111111</v>
      </c>
      <c r="G4" s="3" t="s">
        <v>17</v>
      </c>
      <c r="H4" s="3" t="s">
        <v>87</v>
      </c>
      <c r="I4" s="3" t="s">
        <v>20</v>
      </c>
      <c r="J4" s="5">
        <v>17.3</v>
      </c>
      <c r="K4" s="27">
        <v>19.260000000000002</v>
      </c>
      <c r="L4" s="5">
        <v>66.900000000000006</v>
      </c>
      <c r="M4" s="5">
        <v>7.36</v>
      </c>
      <c r="N4" s="5">
        <v>11.6</v>
      </c>
      <c r="O4" s="5">
        <v>3</v>
      </c>
      <c r="P4" s="5">
        <v>0</v>
      </c>
      <c r="Q4" s="5">
        <v>100</v>
      </c>
      <c r="R4" s="3">
        <v>44.952061</v>
      </c>
      <c r="S4" s="3">
        <v>-78.380655000000004</v>
      </c>
      <c r="T4" s="3" t="s">
        <v>34</v>
      </c>
      <c r="U4" s="3" t="s">
        <v>37</v>
      </c>
      <c r="V4" s="3" t="s">
        <v>39</v>
      </c>
      <c r="W4" s="3" t="s">
        <v>39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39</v>
      </c>
      <c r="AC4" s="3" t="s">
        <v>42</v>
      </c>
      <c r="AD4" s="3" t="s">
        <v>39</v>
      </c>
      <c r="AE4" s="18">
        <v>1</v>
      </c>
      <c r="AF4" s="18">
        <v>9</v>
      </c>
      <c r="AG4" s="18"/>
      <c r="AH4" s="4"/>
      <c r="AI4" s="4"/>
      <c r="AJ4" s="19">
        <v>12</v>
      </c>
      <c r="AK4" s="4"/>
      <c r="AL4" s="19"/>
      <c r="AM4" s="19">
        <v>21</v>
      </c>
      <c r="AN4" s="4">
        <v>2</v>
      </c>
      <c r="AO4" s="18">
        <v>1</v>
      </c>
      <c r="AP4" s="4">
        <v>1</v>
      </c>
      <c r="AQ4" s="19">
        <v>3</v>
      </c>
      <c r="AR4" s="4"/>
      <c r="AS4" s="19"/>
      <c r="AT4" s="19">
        <v>1</v>
      </c>
      <c r="AU4" s="19">
        <v>52</v>
      </c>
      <c r="AV4" s="19">
        <v>1</v>
      </c>
      <c r="AW4" s="21">
        <f t="shared" si="0"/>
        <v>104</v>
      </c>
      <c r="AX4" s="21">
        <f t="shared" si="1"/>
        <v>11</v>
      </c>
      <c r="AY4" s="5">
        <v>5.65</v>
      </c>
      <c r="AZ4" s="5">
        <v>0.69</v>
      </c>
      <c r="BA4" s="5">
        <v>50.96</v>
      </c>
      <c r="BB4" s="5">
        <v>11.54</v>
      </c>
      <c r="BC4" s="5">
        <v>0.96</v>
      </c>
      <c r="BD4" s="5">
        <v>25.96</v>
      </c>
      <c r="BE4" s="5">
        <v>8.65</v>
      </c>
      <c r="BF4" s="5">
        <v>1.92</v>
      </c>
    </row>
    <row r="5" spans="1:58" ht="43.2" x14ac:dyDescent="0.3">
      <c r="A5" s="3" t="s">
        <v>3</v>
      </c>
      <c r="B5" s="5" t="s">
        <v>82</v>
      </c>
      <c r="C5" s="5">
        <v>44.957321</v>
      </c>
      <c r="D5" s="5">
        <v>-78.375371999999999</v>
      </c>
      <c r="E5" s="6">
        <v>44462</v>
      </c>
      <c r="F5" s="9">
        <v>0.41388888888888886</v>
      </c>
      <c r="G5" s="3" t="s">
        <v>86</v>
      </c>
      <c r="H5" s="3" t="s">
        <v>20</v>
      </c>
      <c r="I5" s="3" t="s">
        <v>20</v>
      </c>
      <c r="J5" s="5">
        <v>17.600000000000001</v>
      </c>
      <c r="K5" s="5">
        <v>9.0399999999999991</v>
      </c>
      <c r="L5" s="5">
        <v>69.599999999999994</v>
      </c>
      <c r="M5" s="5">
        <v>7.77</v>
      </c>
      <c r="N5" s="5">
        <v>8.6</v>
      </c>
      <c r="O5" s="5">
        <v>3</v>
      </c>
      <c r="P5" s="5">
        <v>12</v>
      </c>
      <c r="Q5" s="5">
        <v>100</v>
      </c>
      <c r="R5" s="3">
        <v>44.957321</v>
      </c>
      <c r="S5" s="3">
        <v>-78.375371999999999</v>
      </c>
      <c r="T5" s="3" t="s">
        <v>34</v>
      </c>
      <c r="U5" s="3" t="s">
        <v>37</v>
      </c>
      <c r="V5" s="3" t="s">
        <v>39</v>
      </c>
      <c r="W5" s="3" t="s">
        <v>39</v>
      </c>
      <c r="X5" s="3" t="s">
        <v>42</v>
      </c>
      <c r="Y5" s="3" t="s">
        <v>42</v>
      </c>
      <c r="Z5" s="3" t="s">
        <v>39</v>
      </c>
      <c r="AA5" s="3" t="s">
        <v>42</v>
      </c>
      <c r="AB5" s="3" t="s">
        <v>42</v>
      </c>
      <c r="AC5" s="3" t="s">
        <v>42</v>
      </c>
      <c r="AD5" s="3" t="s">
        <v>39</v>
      </c>
      <c r="AE5" s="4"/>
      <c r="AF5" s="4">
        <v>11</v>
      </c>
      <c r="AG5" s="4"/>
      <c r="AH5" s="4"/>
      <c r="AI5" s="4">
        <v>1</v>
      </c>
      <c r="AJ5" s="19">
        <v>42</v>
      </c>
      <c r="AK5" s="4"/>
      <c r="AL5" s="19"/>
      <c r="AM5" s="19">
        <v>13</v>
      </c>
      <c r="AN5" s="4">
        <v>2</v>
      </c>
      <c r="AO5" s="19"/>
      <c r="AP5" s="19"/>
      <c r="AQ5" s="19">
        <v>1</v>
      </c>
      <c r="AR5" s="4">
        <v>1</v>
      </c>
      <c r="AS5" s="4">
        <v>5</v>
      </c>
      <c r="AT5" s="19">
        <v>3</v>
      </c>
      <c r="AU5" s="19">
        <v>20</v>
      </c>
      <c r="AV5" s="19">
        <v>3</v>
      </c>
      <c r="AW5" s="21">
        <f t="shared" si="0"/>
        <v>102</v>
      </c>
      <c r="AX5" s="21">
        <f t="shared" si="1"/>
        <v>11</v>
      </c>
      <c r="AY5" s="5">
        <v>5.18</v>
      </c>
      <c r="AZ5" s="5">
        <v>0.77</v>
      </c>
      <c r="BA5" s="5">
        <v>22.55</v>
      </c>
      <c r="BB5" s="5">
        <v>41.18</v>
      </c>
      <c r="BC5" s="5">
        <v>3.92</v>
      </c>
      <c r="BD5" s="5">
        <v>15.69</v>
      </c>
      <c r="BE5" s="5">
        <v>10.78</v>
      </c>
      <c r="BF5" s="5">
        <v>5.88</v>
      </c>
    </row>
    <row r="6" spans="1:58" ht="14.4" x14ac:dyDescent="0.3">
      <c r="A6" s="3" t="s">
        <v>4</v>
      </c>
      <c r="B6" s="5"/>
      <c r="C6" s="5">
        <v>44.957321</v>
      </c>
      <c r="D6" s="5">
        <v>-78.375371999999999</v>
      </c>
      <c r="E6" s="6">
        <v>44462</v>
      </c>
      <c r="F6" s="9">
        <v>0.42777777777777776</v>
      </c>
      <c r="G6" s="3" t="s">
        <v>86</v>
      </c>
      <c r="H6" s="3" t="s">
        <v>20</v>
      </c>
      <c r="I6" s="3" t="s">
        <v>20</v>
      </c>
      <c r="J6" s="5">
        <v>17.600000000000001</v>
      </c>
      <c r="K6" s="5">
        <v>9.0399999999999991</v>
      </c>
      <c r="L6" s="5">
        <v>69.599999999999994</v>
      </c>
      <c r="M6" s="5">
        <v>7.77</v>
      </c>
      <c r="N6" s="5">
        <v>6.7</v>
      </c>
      <c r="O6" s="5">
        <v>3</v>
      </c>
      <c r="P6" s="5">
        <v>0</v>
      </c>
      <c r="Q6" s="5">
        <v>100</v>
      </c>
      <c r="R6" s="3">
        <v>44.957331000000003</v>
      </c>
      <c r="S6" s="3">
        <v>-78.375364000000005</v>
      </c>
      <c r="T6" s="3" t="s">
        <v>34</v>
      </c>
      <c r="U6" s="3" t="s">
        <v>37</v>
      </c>
      <c r="V6" s="3" t="s">
        <v>39</v>
      </c>
      <c r="W6" s="3" t="s">
        <v>39</v>
      </c>
      <c r="X6" s="3" t="s">
        <v>42</v>
      </c>
      <c r="Y6" s="3" t="s">
        <v>42</v>
      </c>
      <c r="Z6" s="3" t="s">
        <v>39</v>
      </c>
      <c r="AA6" s="3" t="s">
        <v>42</v>
      </c>
      <c r="AB6" s="3" t="s">
        <v>42</v>
      </c>
      <c r="AC6" s="3" t="s">
        <v>42</v>
      </c>
      <c r="AD6" s="3" t="s">
        <v>39</v>
      </c>
      <c r="AE6" s="18">
        <v>4</v>
      </c>
      <c r="AF6" s="18">
        <v>9</v>
      </c>
      <c r="AG6" s="4"/>
      <c r="AH6" s="4"/>
      <c r="AI6" s="19"/>
      <c r="AJ6" s="19">
        <v>15</v>
      </c>
      <c r="AK6" s="4"/>
      <c r="AL6" s="19">
        <v>2</v>
      </c>
      <c r="AM6" s="19">
        <v>23</v>
      </c>
      <c r="AN6" s="18">
        <v>1</v>
      </c>
      <c r="AO6" s="4"/>
      <c r="AP6" s="4"/>
      <c r="AQ6" s="19">
        <v>11</v>
      </c>
      <c r="AR6" s="4"/>
      <c r="AS6" s="4">
        <v>4</v>
      </c>
      <c r="AT6" s="19">
        <v>3</v>
      </c>
      <c r="AU6" s="19">
        <v>39</v>
      </c>
      <c r="AV6" s="4">
        <v>1</v>
      </c>
      <c r="AW6" s="21">
        <f t="shared" si="0"/>
        <v>112</v>
      </c>
      <c r="AX6" s="21">
        <f t="shared" si="1"/>
        <v>11</v>
      </c>
      <c r="AY6" s="5">
        <v>5.4</v>
      </c>
      <c r="AZ6" s="5">
        <v>0.81</v>
      </c>
      <c r="BA6" s="5">
        <v>35.71</v>
      </c>
      <c r="BB6" s="5">
        <v>13.39</v>
      </c>
      <c r="BC6" s="5">
        <v>2.68</v>
      </c>
      <c r="BD6" s="5">
        <v>31.25</v>
      </c>
      <c r="BE6" s="5">
        <v>8.0399999999999991</v>
      </c>
      <c r="BF6" s="5">
        <v>8.93</v>
      </c>
    </row>
    <row r="7" spans="1:58" ht="14.4" x14ac:dyDescent="0.3">
      <c r="A7" s="3" t="s">
        <v>5</v>
      </c>
      <c r="B7" s="5"/>
      <c r="C7" s="5">
        <v>44.957331000000003</v>
      </c>
      <c r="D7" s="5">
        <v>-78.375364000000005</v>
      </c>
      <c r="E7" s="6">
        <v>44462</v>
      </c>
      <c r="F7" s="9">
        <v>0.45555555555555555</v>
      </c>
      <c r="G7" s="3" t="s">
        <v>86</v>
      </c>
      <c r="H7" s="3" t="s">
        <v>20</v>
      </c>
      <c r="I7" s="3" t="s">
        <v>17</v>
      </c>
      <c r="J7" s="5">
        <v>17.100000000000001</v>
      </c>
      <c r="K7" s="5">
        <v>7.9</v>
      </c>
      <c r="L7" s="5">
        <v>66.099999999999994</v>
      </c>
      <c r="M7" s="5">
        <v>7.82</v>
      </c>
      <c r="N7" s="5">
        <v>12.41</v>
      </c>
      <c r="O7" s="5">
        <v>3</v>
      </c>
      <c r="P7" s="5">
        <v>10</v>
      </c>
      <c r="Q7" s="5">
        <v>100</v>
      </c>
      <c r="R7" s="3">
        <v>44.957331000000003</v>
      </c>
      <c r="S7" s="3">
        <v>-78.375364000000005</v>
      </c>
      <c r="T7" s="3" t="s">
        <v>34</v>
      </c>
      <c r="U7" s="3" t="s">
        <v>37</v>
      </c>
      <c r="V7" s="3" t="s">
        <v>39</v>
      </c>
      <c r="W7" s="3" t="s">
        <v>88</v>
      </c>
      <c r="X7" s="3" t="s">
        <v>42</v>
      </c>
      <c r="Y7" s="3" t="s">
        <v>42</v>
      </c>
      <c r="Z7" s="3" t="s">
        <v>39</v>
      </c>
      <c r="AA7" s="3" t="s">
        <v>42</v>
      </c>
      <c r="AB7" s="3" t="s">
        <v>39</v>
      </c>
      <c r="AC7" s="3" t="s">
        <v>39</v>
      </c>
      <c r="AD7" s="3" t="s">
        <v>42</v>
      </c>
      <c r="AE7" s="4"/>
      <c r="AF7" s="18">
        <v>3</v>
      </c>
      <c r="AG7" s="4"/>
      <c r="AH7" s="4"/>
      <c r="AI7" s="4"/>
      <c r="AJ7" s="18">
        <v>15</v>
      </c>
      <c r="AK7" s="4"/>
      <c r="AL7" s="18">
        <v>3</v>
      </c>
      <c r="AM7" s="18">
        <v>54</v>
      </c>
      <c r="AN7" s="4"/>
      <c r="AO7" s="4"/>
      <c r="AP7" s="4"/>
      <c r="AQ7" s="18">
        <v>3</v>
      </c>
      <c r="AR7" s="4"/>
      <c r="AS7" s="18">
        <v>1</v>
      </c>
      <c r="AT7" s="18">
        <v>3</v>
      </c>
      <c r="AU7" s="18">
        <v>20</v>
      </c>
      <c r="AV7" s="18">
        <v>1</v>
      </c>
      <c r="AW7" s="21">
        <f t="shared" si="0"/>
        <v>103</v>
      </c>
      <c r="AX7" s="21">
        <f t="shared" si="1"/>
        <v>9</v>
      </c>
      <c r="AY7" s="5">
        <v>5.19</v>
      </c>
      <c r="AZ7" s="5">
        <v>0.67</v>
      </c>
      <c r="BA7" s="5">
        <v>20.39</v>
      </c>
      <c r="BB7" s="5">
        <v>14.56</v>
      </c>
      <c r="BC7" s="5">
        <v>2.91</v>
      </c>
      <c r="BD7" s="5">
        <v>55.34</v>
      </c>
      <c r="BE7" s="5">
        <v>2.91</v>
      </c>
      <c r="BF7" s="5">
        <v>3.88</v>
      </c>
    </row>
    <row r="8" spans="1:58" ht="14.4" x14ac:dyDescent="0.3">
      <c r="A8" s="3" t="s">
        <v>6</v>
      </c>
      <c r="B8" s="5"/>
      <c r="C8" s="5">
        <v>44.957331000000003</v>
      </c>
      <c r="D8" s="5">
        <v>-78.375364000000005</v>
      </c>
      <c r="E8" s="6">
        <v>44462</v>
      </c>
      <c r="F8" s="9">
        <v>0.46666666666666667</v>
      </c>
      <c r="G8" s="3" t="s">
        <v>86</v>
      </c>
      <c r="H8" s="3" t="s">
        <v>20</v>
      </c>
      <c r="I8" s="3" t="s">
        <v>17</v>
      </c>
      <c r="J8" s="5">
        <v>17.100000000000001</v>
      </c>
      <c r="K8" s="5">
        <v>7.9</v>
      </c>
      <c r="L8" s="5">
        <v>66.099999999999994</v>
      </c>
      <c r="M8" s="5">
        <v>7.82</v>
      </c>
      <c r="N8" s="5">
        <v>10.199999999999999</v>
      </c>
      <c r="O8" s="5">
        <v>3</v>
      </c>
      <c r="P8" s="5">
        <v>10</v>
      </c>
      <c r="Q8" s="5">
        <v>100</v>
      </c>
      <c r="R8" s="3">
        <v>44.952269999999999</v>
      </c>
      <c r="S8" s="3">
        <v>-78.371742999999995</v>
      </c>
      <c r="T8" s="3" t="s">
        <v>34</v>
      </c>
      <c r="U8" s="3" t="s">
        <v>37</v>
      </c>
      <c r="V8" s="3" t="s">
        <v>39</v>
      </c>
      <c r="W8" s="3" t="s">
        <v>88</v>
      </c>
      <c r="X8" s="3" t="s">
        <v>42</v>
      </c>
      <c r="Y8" s="3" t="s">
        <v>42</v>
      </c>
      <c r="Z8" s="3" t="s">
        <v>39</v>
      </c>
      <c r="AA8" s="3" t="s">
        <v>42</v>
      </c>
      <c r="AB8" s="3" t="s">
        <v>39</v>
      </c>
      <c r="AC8" s="3" t="s">
        <v>39</v>
      </c>
      <c r="AD8" s="3" t="s">
        <v>42</v>
      </c>
      <c r="AE8" s="18">
        <v>1</v>
      </c>
      <c r="AF8" s="18">
        <v>4</v>
      </c>
      <c r="AG8" s="4"/>
      <c r="AH8" s="18">
        <v>1</v>
      </c>
      <c r="AI8" s="4"/>
      <c r="AJ8" s="18">
        <v>27</v>
      </c>
      <c r="AK8" s="4"/>
      <c r="AL8" s="18">
        <v>1</v>
      </c>
      <c r="AM8" s="18">
        <v>36</v>
      </c>
      <c r="AN8" s="4"/>
      <c r="AO8" s="4"/>
      <c r="AP8" s="4"/>
      <c r="AQ8" s="18">
        <v>2</v>
      </c>
      <c r="AR8" s="4"/>
      <c r="AS8" s="4"/>
      <c r="AT8" s="4"/>
      <c r="AU8" s="18">
        <v>29</v>
      </c>
      <c r="AV8" s="4"/>
      <c r="AW8" s="21">
        <f t="shared" si="0"/>
        <v>101</v>
      </c>
      <c r="AX8" s="21">
        <f t="shared" si="1"/>
        <v>8</v>
      </c>
      <c r="AY8" s="5">
        <v>5.16</v>
      </c>
      <c r="AZ8" s="5">
        <v>0.72</v>
      </c>
      <c r="BA8" s="5">
        <v>28.71</v>
      </c>
      <c r="BB8" s="5">
        <v>27.72</v>
      </c>
      <c r="BC8" s="5">
        <v>0</v>
      </c>
      <c r="BD8" s="5">
        <v>37.619999999999997</v>
      </c>
      <c r="BE8" s="5">
        <v>3.96</v>
      </c>
      <c r="BF8" s="5">
        <v>1.98</v>
      </c>
    </row>
    <row r="9" spans="1:58" ht="27" x14ac:dyDescent="0.3">
      <c r="A9" s="4" t="s">
        <v>7</v>
      </c>
      <c r="B9" s="26" t="s">
        <v>83</v>
      </c>
      <c r="C9" s="4">
        <v>44.952269999999999</v>
      </c>
      <c r="D9" s="4">
        <v>-78.371742999999995</v>
      </c>
      <c r="E9" s="7">
        <v>44462</v>
      </c>
      <c r="F9" s="10">
        <v>0.49444444444444446</v>
      </c>
      <c r="G9" s="4" t="s">
        <v>17</v>
      </c>
      <c r="H9" s="4" t="s">
        <v>17</v>
      </c>
      <c r="I9" s="4" t="s">
        <v>17</v>
      </c>
      <c r="J9" s="4">
        <v>16.399999999999999</v>
      </c>
      <c r="K9" s="4">
        <v>9.0500000000000007</v>
      </c>
      <c r="L9" s="4">
        <v>60.4</v>
      </c>
      <c r="M9" s="4">
        <v>7.75</v>
      </c>
      <c r="N9" s="4">
        <v>8.42</v>
      </c>
      <c r="O9" s="4">
        <v>3</v>
      </c>
      <c r="P9" s="4">
        <v>5</v>
      </c>
      <c r="Q9" s="4">
        <v>100</v>
      </c>
      <c r="R9" s="4">
        <v>44.952269999999999</v>
      </c>
      <c r="S9" s="4">
        <v>-78.371742999999995</v>
      </c>
      <c r="T9" s="4" t="s">
        <v>37</v>
      </c>
      <c r="U9" s="4" t="s">
        <v>34</v>
      </c>
      <c r="V9" s="4" t="s">
        <v>39</v>
      </c>
      <c r="W9" s="4" t="s">
        <v>39</v>
      </c>
      <c r="X9" s="4" t="s">
        <v>42</v>
      </c>
      <c r="Y9" s="4" t="s">
        <v>42</v>
      </c>
      <c r="Z9" s="4" t="s">
        <v>39</v>
      </c>
      <c r="AA9" s="4" t="s">
        <v>42</v>
      </c>
      <c r="AB9" s="4" t="s">
        <v>42</v>
      </c>
      <c r="AC9" s="4" t="s">
        <v>42</v>
      </c>
      <c r="AD9" s="4" t="s">
        <v>39</v>
      </c>
      <c r="AE9" s="18">
        <v>1</v>
      </c>
      <c r="AF9" s="18">
        <v>3</v>
      </c>
      <c r="AG9" s="4"/>
      <c r="AH9" s="4"/>
      <c r="AI9" s="18">
        <v>3</v>
      </c>
      <c r="AJ9" s="18">
        <v>22</v>
      </c>
      <c r="AK9" s="4"/>
      <c r="AL9" s="18">
        <v>1</v>
      </c>
      <c r="AM9" s="18">
        <v>27</v>
      </c>
      <c r="AN9" s="18">
        <v>2</v>
      </c>
      <c r="AO9" s="4"/>
      <c r="AP9" s="4"/>
      <c r="AQ9" s="18">
        <v>1</v>
      </c>
      <c r="AR9" s="4"/>
      <c r="AS9" s="4"/>
      <c r="AT9" s="18">
        <v>4</v>
      </c>
      <c r="AU9" s="18">
        <v>42</v>
      </c>
      <c r="AV9" s="18">
        <v>1</v>
      </c>
      <c r="AW9" s="21">
        <f t="shared" si="0"/>
        <v>107</v>
      </c>
      <c r="AX9" s="21">
        <f t="shared" si="1"/>
        <v>11</v>
      </c>
      <c r="AY9" s="4">
        <v>5.44</v>
      </c>
      <c r="AZ9" s="4">
        <v>0.74</v>
      </c>
      <c r="BA9" s="5">
        <v>40.19</v>
      </c>
      <c r="BB9" s="5">
        <v>20.56</v>
      </c>
      <c r="BC9" s="5">
        <v>6.54</v>
      </c>
      <c r="BD9" s="5">
        <v>28.04</v>
      </c>
      <c r="BE9" s="5">
        <v>2.8</v>
      </c>
      <c r="BF9" s="5">
        <v>1.87</v>
      </c>
    </row>
    <row r="10" spans="1:58" ht="14.4" x14ac:dyDescent="0.3">
      <c r="A10" s="4" t="s">
        <v>8</v>
      </c>
      <c r="B10" s="26"/>
      <c r="C10" s="4">
        <v>44.952269999999999</v>
      </c>
      <c r="D10" s="4">
        <v>-78.371742999999995</v>
      </c>
      <c r="E10" s="7">
        <v>44462</v>
      </c>
      <c r="F10" s="10">
        <v>0.50555555555555554</v>
      </c>
      <c r="G10" s="4" t="s">
        <v>17</v>
      </c>
      <c r="H10" s="4" t="s">
        <v>17</v>
      </c>
      <c r="I10" s="4" t="s">
        <v>17</v>
      </c>
      <c r="J10" s="4">
        <v>16.399999999999999</v>
      </c>
      <c r="K10" s="4">
        <v>9.0500000000000007</v>
      </c>
      <c r="L10" s="4">
        <v>60.4</v>
      </c>
      <c r="M10" s="4">
        <v>7.75</v>
      </c>
      <c r="N10" s="4">
        <v>9.16</v>
      </c>
      <c r="O10" s="4">
        <v>3</v>
      </c>
      <c r="P10" s="4">
        <v>16</v>
      </c>
      <c r="Q10" s="4">
        <v>100</v>
      </c>
      <c r="R10" s="4">
        <v>44.970970000000001</v>
      </c>
      <c r="S10" s="4">
        <v>-78.365200999999999</v>
      </c>
      <c r="T10" s="4" t="s">
        <v>37</v>
      </c>
      <c r="U10" s="4" t="s">
        <v>34</v>
      </c>
      <c r="V10" s="4" t="s">
        <v>39</v>
      </c>
      <c r="W10" s="4" t="s">
        <v>39</v>
      </c>
      <c r="X10" s="4" t="s">
        <v>42</v>
      </c>
      <c r="Y10" s="4" t="s">
        <v>42</v>
      </c>
      <c r="Z10" s="4" t="s">
        <v>39</v>
      </c>
      <c r="AA10" s="4" t="s">
        <v>42</v>
      </c>
      <c r="AB10" s="4" t="s">
        <v>42</v>
      </c>
      <c r="AC10" s="4" t="s">
        <v>42</v>
      </c>
      <c r="AD10" s="4" t="s">
        <v>39</v>
      </c>
      <c r="AE10" s="18">
        <v>10</v>
      </c>
      <c r="AF10" s="18">
        <v>1</v>
      </c>
      <c r="AG10" s="18">
        <v>2</v>
      </c>
      <c r="AH10" s="4"/>
      <c r="AI10" s="4"/>
      <c r="AJ10" s="18">
        <v>24</v>
      </c>
      <c r="AK10" s="4"/>
      <c r="AL10" s="18">
        <v>1</v>
      </c>
      <c r="AM10" s="18">
        <v>3</v>
      </c>
      <c r="AN10" s="4"/>
      <c r="AO10" s="4"/>
      <c r="AP10" s="4"/>
      <c r="AQ10" s="18">
        <v>3</v>
      </c>
      <c r="AR10" s="4"/>
      <c r="AS10" s="4"/>
      <c r="AT10" s="18">
        <v>1</v>
      </c>
      <c r="AU10" s="18">
        <v>35</v>
      </c>
      <c r="AV10" s="4"/>
      <c r="AW10" s="21">
        <f t="shared" si="0"/>
        <v>80</v>
      </c>
      <c r="AX10" s="21">
        <f t="shared" si="1"/>
        <v>9</v>
      </c>
      <c r="AY10" s="4">
        <v>5.3</v>
      </c>
      <c r="AZ10" s="4">
        <v>0.71</v>
      </c>
      <c r="BA10" s="5">
        <v>43.75</v>
      </c>
      <c r="BB10" s="5">
        <v>30</v>
      </c>
      <c r="BC10" s="5">
        <v>1.25</v>
      </c>
      <c r="BD10" s="5">
        <v>7.5</v>
      </c>
      <c r="BE10" s="5">
        <v>1.25</v>
      </c>
      <c r="BF10" s="5">
        <v>16.25</v>
      </c>
    </row>
    <row r="11" spans="1:58" ht="53.4" x14ac:dyDescent="0.3">
      <c r="A11" s="4" t="s">
        <v>9</v>
      </c>
      <c r="B11" s="26" t="s">
        <v>84</v>
      </c>
      <c r="C11" s="4">
        <v>44.972338999999998</v>
      </c>
      <c r="D11" s="4">
        <v>-78.373275000000007</v>
      </c>
      <c r="E11" s="7">
        <v>44462</v>
      </c>
      <c r="F11" s="10">
        <v>0.54513888888888884</v>
      </c>
      <c r="G11" s="4" t="s">
        <v>87</v>
      </c>
      <c r="H11" s="4" t="s">
        <v>19</v>
      </c>
      <c r="I11" s="4" t="s">
        <v>20</v>
      </c>
      <c r="J11" s="4">
        <v>17.2</v>
      </c>
      <c r="K11" s="4">
        <v>9.25</v>
      </c>
      <c r="L11" s="4">
        <v>68.5</v>
      </c>
      <c r="M11" s="4">
        <v>7.8</v>
      </c>
      <c r="N11" s="4">
        <v>7.57</v>
      </c>
      <c r="O11" s="4">
        <v>3</v>
      </c>
      <c r="P11" s="4">
        <v>2</v>
      </c>
      <c r="Q11" s="4">
        <v>100</v>
      </c>
      <c r="R11" s="4">
        <v>44.972338999999998</v>
      </c>
      <c r="S11" s="4">
        <v>-78.373275000000007</v>
      </c>
      <c r="T11" s="4" t="s">
        <v>35</v>
      </c>
      <c r="U11" s="4" t="s">
        <v>34</v>
      </c>
      <c r="V11" s="4" t="s">
        <v>39</v>
      </c>
      <c r="W11" s="4" t="s">
        <v>88</v>
      </c>
      <c r="X11" s="4" t="s">
        <v>42</v>
      </c>
      <c r="Y11" s="4" t="s">
        <v>42</v>
      </c>
      <c r="Z11" s="4" t="s">
        <v>88</v>
      </c>
      <c r="AA11" s="4" t="s">
        <v>42</v>
      </c>
      <c r="AB11" s="4" t="s">
        <v>42</v>
      </c>
      <c r="AC11" s="4" t="s">
        <v>39</v>
      </c>
      <c r="AD11" s="4" t="s">
        <v>88</v>
      </c>
      <c r="AE11" s="18">
        <v>2</v>
      </c>
      <c r="AF11" s="18">
        <v>4</v>
      </c>
      <c r="AG11" s="4"/>
      <c r="AH11" s="18">
        <v>2</v>
      </c>
      <c r="AI11" s="18">
        <v>1</v>
      </c>
      <c r="AJ11" s="18">
        <v>35</v>
      </c>
      <c r="AK11" s="4"/>
      <c r="AL11" s="4"/>
      <c r="AM11" s="18">
        <v>5</v>
      </c>
      <c r="AN11" s="4"/>
      <c r="AO11" s="18">
        <v>1</v>
      </c>
      <c r="AP11" s="4"/>
      <c r="AQ11" s="18">
        <v>3</v>
      </c>
      <c r="AR11" s="4"/>
      <c r="AS11" s="4"/>
      <c r="AT11" s="18">
        <v>1</v>
      </c>
      <c r="AU11" s="18">
        <v>48</v>
      </c>
      <c r="AV11" s="18">
        <v>3</v>
      </c>
      <c r="AW11" s="21">
        <f t="shared" si="0"/>
        <v>105</v>
      </c>
      <c r="AX11" s="21">
        <f t="shared" si="1"/>
        <v>11</v>
      </c>
      <c r="AY11" s="4">
        <v>5.36</v>
      </c>
      <c r="AZ11" s="4">
        <v>0.68</v>
      </c>
      <c r="BA11" s="5">
        <v>48.57</v>
      </c>
      <c r="BB11" s="5">
        <v>35.24</v>
      </c>
      <c r="BC11" s="5">
        <v>1.9</v>
      </c>
      <c r="BD11" s="5">
        <v>8.57</v>
      </c>
      <c r="BE11" s="5">
        <v>3.81</v>
      </c>
      <c r="BF11" s="5">
        <v>1.9</v>
      </c>
    </row>
    <row r="12" spans="1:58" ht="53.4" x14ac:dyDescent="0.3">
      <c r="A12" s="4" t="s">
        <v>10</v>
      </c>
      <c r="B12" s="26" t="s">
        <v>85</v>
      </c>
      <c r="C12" s="4">
        <v>44.972338999999998</v>
      </c>
      <c r="D12" s="4">
        <v>-78.373275000000007</v>
      </c>
      <c r="E12" s="7">
        <v>44462</v>
      </c>
      <c r="F12" s="10">
        <v>0.55694444444444446</v>
      </c>
      <c r="G12" s="4" t="s">
        <v>87</v>
      </c>
      <c r="H12" s="4" t="s">
        <v>19</v>
      </c>
      <c r="I12" s="4" t="s">
        <v>20</v>
      </c>
      <c r="J12" s="4">
        <v>17.2</v>
      </c>
      <c r="K12" s="4">
        <v>9.25</v>
      </c>
      <c r="L12" s="4">
        <v>68.5</v>
      </c>
      <c r="M12" s="4">
        <v>7.8</v>
      </c>
      <c r="N12" s="4">
        <v>9.8000000000000007</v>
      </c>
      <c r="O12" s="4">
        <v>3</v>
      </c>
      <c r="P12" s="4">
        <v>1</v>
      </c>
      <c r="Q12" s="4">
        <v>100</v>
      </c>
      <c r="R12" s="4">
        <v>44.972347999999997</v>
      </c>
      <c r="S12" s="4">
        <v>-78.373244999999997</v>
      </c>
      <c r="T12" s="4" t="s">
        <v>35</v>
      </c>
      <c r="U12" s="4" t="s">
        <v>34</v>
      </c>
      <c r="V12" s="4" t="s">
        <v>39</v>
      </c>
      <c r="W12" s="4" t="s">
        <v>88</v>
      </c>
      <c r="X12" s="4" t="s">
        <v>42</v>
      </c>
      <c r="Y12" s="4" t="s">
        <v>42</v>
      </c>
      <c r="Z12" s="4" t="s">
        <v>88</v>
      </c>
      <c r="AA12" s="4" t="s">
        <v>42</v>
      </c>
      <c r="AB12" s="4" t="s">
        <v>42</v>
      </c>
      <c r="AC12" s="4" t="s">
        <v>39</v>
      </c>
      <c r="AD12" s="4" t="s">
        <v>88</v>
      </c>
      <c r="AE12" s="4"/>
      <c r="AF12" s="18">
        <v>2</v>
      </c>
      <c r="AG12" s="4"/>
      <c r="AH12" s="4"/>
      <c r="AI12" s="4"/>
      <c r="AJ12" s="18">
        <v>29</v>
      </c>
      <c r="AK12" s="4"/>
      <c r="AL12" s="18">
        <v>2</v>
      </c>
      <c r="AM12" s="18">
        <v>5</v>
      </c>
      <c r="AN12" s="4"/>
      <c r="AO12" s="4"/>
      <c r="AP12" s="4"/>
      <c r="AQ12" s="18">
        <v>2</v>
      </c>
      <c r="AR12" s="4"/>
      <c r="AS12" s="4"/>
      <c r="AT12" s="18">
        <v>2</v>
      </c>
      <c r="AU12" s="18">
        <v>59</v>
      </c>
      <c r="AV12" s="18">
        <v>4</v>
      </c>
      <c r="AW12" s="21">
        <f t="shared" si="0"/>
        <v>105</v>
      </c>
      <c r="AX12" s="21">
        <f t="shared" si="1"/>
        <v>8</v>
      </c>
      <c r="AY12" s="4">
        <v>5.42</v>
      </c>
      <c r="AZ12" s="4">
        <v>0.61</v>
      </c>
      <c r="BA12" s="5">
        <v>60</v>
      </c>
      <c r="BB12" s="5">
        <v>27.62</v>
      </c>
      <c r="BC12" s="5">
        <v>1.9</v>
      </c>
      <c r="BD12" s="5">
        <v>6.67</v>
      </c>
      <c r="BE12" s="5">
        <v>1.9</v>
      </c>
      <c r="BF12" s="5">
        <v>1.9</v>
      </c>
    </row>
    <row r="13" spans="1:58" ht="13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58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58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58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.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C16"/>
  <sheetViews>
    <sheetView zoomScale="55" zoomScaleNormal="55" workbookViewId="0">
      <pane ySplit="1" topLeftCell="A2" activePane="bottomLeft" state="frozen"/>
      <selection pane="bottomLeft" activeCell="I1" sqref="I1"/>
    </sheetView>
  </sheetViews>
  <sheetFormatPr defaultColWidth="12.5546875" defaultRowHeight="15.75" customHeight="1" x14ac:dyDescent="0.25"/>
  <sheetData>
    <row r="2" spans="1:55" ht="15.75" customHeight="1" x14ac:dyDescent="0.3">
      <c r="A2" s="28" t="s">
        <v>0</v>
      </c>
      <c r="B2" s="28" t="s">
        <v>11</v>
      </c>
      <c r="C2" s="28" t="s">
        <v>12</v>
      </c>
      <c r="D2" s="28" t="s">
        <v>13</v>
      </c>
      <c r="E2" s="28" t="s">
        <v>14</v>
      </c>
      <c r="F2" s="28" t="s">
        <v>15</v>
      </c>
      <c r="G2" s="28" t="s">
        <v>16</v>
      </c>
      <c r="H2" s="28" t="s">
        <v>18</v>
      </c>
      <c r="I2" s="28" t="s">
        <v>21</v>
      </c>
      <c r="J2" s="33" t="s">
        <v>99</v>
      </c>
      <c r="K2" s="33" t="s">
        <v>23</v>
      </c>
      <c r="L2" s="33" t="s">
        <v>101</v>
      </c>
      <c r="M2" s="33" t="s">
        <v>25</v>
      </c>
      <c r="N2" s="35" t="s">
        <v>26</v>
      </c>
      <c r="O2" s="35" t="s">
        <v>27</v>
      </c>
      <c r="P2" s="35" t="s">
        <v>28</v>
      </c>
      <c r="Q2" s="35" t="s">
        <v>29</v>
      </c>
      <c r="R2" s="36" t="s">
        <v>102</v>
      </c>
      <c r="S2" s="36" t="s">
        <v>103</v>
      </c>
      <c r="T2" s="36" t="s">
        <v>32</v>
      </c>
      <c r="U2" s="36" t="s">
        <v>36</v>
      </c>
      <c r="V2" s="36" t="s">
        <v>38</v>
      </c>
      <c r="W2" s="36" t="s">
        <v>40</v>
      </c>
      <c r="X2" s="36" t="s">
        <v>41</v>
      </c>
      <c r="Y2" s="36" t="s">
        <v>43</v>
      </c>
      <c r="Z2" s="36" t="s">
        <v>44</v>
      </c>
      <c r="AA2" s="36" t="s">
        <v>45</v>
      </c>
      <c r="AB2" s="36" t="s">
        <v>46</v>
      </c>
      <c r="AC2" s="36" t="s">
        <v>47</v>
      </c>
      <c r="AD2" s="36" t="s">
        <v>48</v>
      </c>
      <c r="AE2" s="38" t="s">
        <v>107</v>
      </c>
      <c r="AF2" s="38" t="s">
        <v>108</v>
      </c>
      <c r="AG2" s="38" t="s">
        <v>109</v>
      </c>
      <c r="AH2" s="38" t="s">
        <v>110</v>
      </c>
      <c r="AI2" s="38" t="s">
        <v>111</v>
      </c>
      <c r="AJ2" s="38" t="s">
        <v>112</v>
      </c>
      <c r="AK2" s="38" t="s">
        <v>113</v>
      </c>
      <c r="AL2" s="38" t="s">
        <v>114</v>
      </c>
      <c r="AM2" s="38" t="s">
        <v>115</v>
      </c>
      <c r="AN2" s="38" t="s">
        <v>116</v>
      </c>
      <c r="AO2" s="38" t="s">
        <v>117</v>
      </c>
      <c r="AP2" s="38" t="s">
        <v>118</v>
      </c>
      <c r="AQ2" s="38" t="s">
        <v>119</v>
      </c>
      <c r="AR2" s="38" t="s">
        <v>120</v>
      </c>
      <c r="AS2" s="38" t="s">
        <v>121</v>
      </c>
      <c r="AT2" s="47" t="s">
        <v>70</v>
      </c>
      <c r="AU2" s="47" t="s">
        <v>71</v>
      </c>
      <c r="AV2" s="52" t="s">
        <v>72</v>
      </c>
      <c r="AW2" s="52" t="s">
        <v>73</v>
      </c>
      <c r="AX2" s="52" t="s">
        <v>74</v>
      </c>
      <c r="AY2" s="52" t="s">
        <v>75</v>
      </c>
      <c r="AZ2" s="52" t="s">
        <v>76</v>
      </c>
      <c r="BA2" s="52" t="s">
        <v>89</v>
      </c>
      <c r="BB2" s="52" t="s">
        <v>79</v>
      </c>
      <c r="BC2" s="52" t="s">
        <v>80</v>
      </c>
    </row>
    <row r="3" spans="1:55" ht="15.75" customHeight="1" x14ac:dyDescent="0.3">
      <c r="A3" s="29" t="s">
        <v>3</v>
      </c>
      <c r="B3" s="29" t="s">
        <v>94</v>
      </c>
      <c r="C3" s="19">
        <v>44.957099999999997</v>
      </c>
      <c r="D3" s="19">
        <v>78.373859999999993</v>
      </c>
      <c r="E3" s="31">
        <v>44602</v>
      </c>
      <c r="F3" s="32">
        <v>0.41736111111111113</v>
      </c>
      <c r="G3" s="29" t="s">
        <v>17</v>
      </c>
      <c r="H3" s="29" t="s">
        <v>20</v>
      </c>
      <c r="I3" s="29" t="s">
        <v>20</v>
      </c>
      <c r="J3" s="19">
        <v>13.7</v>
      </c>
      <c r="K3" s="19">
        <v>9.56</v>
      </c>
      <c r="L3" s="19">
        <v>73.900000000000006</v>
      </c>
      <c r="M3" s="19">
        <v>8.09</v>
      </c>
      <c r="N3" s="19">
        <v>6.2</v>
      </c>
      <c r="O3" s="19">
        <v>3</v>
      </c>
      <c r="P3" s="19">
        <v>23</v>
      </c>
      <c r="Q3" s="19">
        <v>100</v>
      </c>
      <c r="R3" s="19">
        <v>44.957099999999997</v>
      </c>
      <c r="S3" s="19">
        <v>-78.373859999999993</v>
      </c>
      <c r="T3" s="29" t="s">
        <v>34</v>
      </c>
      <c r="U3" s="29" t="s">
        <v>35</v>
      </c>
      <c r="V3" s="29" t="s">
        <v>39</v>
      </c>
      <c r="W3" s="29" t="s">
        <v>39</v>
      </c>
      <c r="X3" s="29" t="s">
        <v>42</v>
      </c>
      <c r="Y3" s="29" t="s">
        <v>42</v>
      </c>
      <c r="Z3" s="29" t="s">
        <v>39</v>
      </c>
      <c r="AA3" s="29" t="s">
        <v>42</v>
      </c>
      <c r="AB3" s="29" t="s">
        <v>42</v>
      </c>
      <c r="AC3" s="29" t="s">
        <v>42</v>
      </c>
      <c r="AD3" s="29" t="s">
        <v>42</v>
      </c>
      <c r="AE3" s="30"/>
      <c r="AF3" s="30">
        <v>16</v>
      </c>
      <c r="AG3" s="30">
        <v>2</v>
      </c>
      <c r="AH3" s="30">
        <v>67</v>
      </c>
      <c r="AI3" s="30"/>
      <c r="AJ3" s="30"/>
      <c r="AK3" s="30"/>
      <c r="AL3" s="30">
        <v>1</v>
      </c>
      <c r="AM3" s="30"/>
      <c r="AN3" s="30">
        <v>4</v>
      </c>
      <c r="AO3" s="30">
        <v>1</v>
      </c>
      <c r="AP3" s="30">
        <v>1</v>
      </c>
      <c r="AQ3" s="30">
        <v>8</v>
      </c>
      <c r="AR3" s="30"/>
      <c r="AS3" s="30"/>
      <c r="AT3" s="48">
        <f t="shared" ref="AT3:AT12" si="0">SUM(AE3:AS3)</f>
        <v>100</v>
      </c>
      <c r="AU3" s="49">
        <v>8</v>
      </c>
      <c r="AV3" s="46">
        <v>4.9400000000000004</v>
      </c>
      <c r="AW3" s="46">
        <v>0.52</v>
      </c>
      <c r="AX3" s="46">
        <f t="shared" ref="AX3:AX12" si="1">SUM(AQ3:AS3)/AT3</f>
        <v>0.08</v>
      </c>
      <c r="AY3" s="46" t="e">
        <f>SUM(AF3,AH3,#REF!)/AT3</f>
        <v>#REF!</v>
      </c>
      <c r="AZ3" s="46">
        <f t="shared" ref="AZ3:AZ12" si="2">SUM(AG3,AP3)/AT3</f>
        <v>0.03</v>
      </c>
      <c r="BA3" s="46">
        <f t="shared" ref="BA3:BA12" si="3">SUM(AJ3,AK3,AL3,AN3)/AT3</f>
        <v>0.05</v>
      </c>
      <c r="BB3" s="46" t="e">
        <f>#REF!/AT3</f>
        <v>#REF!</v>
      </c>
      <c r="BC3" s="46" t="e">
        <f>SUM(#REF!,#REF!,#REF!,AE3,AI3,#REF!,#REF!,#REF!,AO3)/AT3</f>
        <v>#REF!</v>
      </c>
    </row>
    <row r="4" spans="1:55" ht="15.75" customHeight="1" x14ac:dyDescent="0.3">
      <c r="A4" s="29" t="s">
        <v>90</v>
      </c>
      <c r="B4" s="29"/>
      <c r="C4" s="19">
        <v>44.957099999999997</v>
      </c>
      <c r="D4" s="19">
        <v>78.373859999999993</v>
      </c>
      <c r="E4" s="31">
        <v>44602</v>
      </c>
      <c r="F4" s="32">
        <v>0.4368055555555555</v>
      </c>
      <c r="G4" s="29" t="s">
        <v>17</v>
      </c>
      <c r="H4" s="29" t="s">
        <v>20</v>
      </c>
      <c r="I4" s="29" t="s">
        <v>20</v>
      </c>
      <c r="J4" s="19">
        <v>13.7</v>
      </c>
      <c r="K4" s="19">
        <v>9.56</v>
      </c>
      <c r="L4" s="19">
        <v>73.900000000000006</v>
      </c>
      <c r="M4" s="19">
        <v>8.09</v>
      </c>
      <c r="N4" s="19">
        <v>5.7</v>
      </c>
      <c r="O4" s="19">
        <v>3</v>
      </c>
      <c r="P4" s="19">
        <v>5</v>
      </c>
      <c r="Q4" s="19">
        <v>100</v>
      </c>
      <c r="R4" s="19">
        <v>44.957099999999997</v>
      </c>
      <c r="S4" s="19">
        <v>-78.373859999999993</v>
      </c>
      <c r="T4" s="29" t="s">
        <v>34</v>
      </c>
      <c r="U4" s="29" t="s">
        <v>35</v>
      </c>
      <c r="V4" s="29" t="s">
        <v>39</v>
      </c>
      <c r="W4" s="29" t="s">
        <v>39</v>
      </c>
      <c r="X4" s="29" t="s">
        <v>42</v>
      </c>
      <c r="Y4" s="29" t="s">
        <v>42</v>
      </c>
      <c r="Z4" s="29" t="s">
        <v>39</v>
      </c>
      <c r="AA4" s="29" t="s">
        <v>42</v>
      </c>
      <c r="AB4" s="29" t="s">
        <v>42</v>
      </c>
      <c r="AC4" s="29" t="s">
        <v>42</v>
      </c>
      <c r="AD4" s="29" t="s">
        <v>42</v>
      </c>
      <c r="AE4" s="30"/>
      <c r="AF4" s="30"/>
      <c r="AG4" s="30"/>
      <c r="AH4" s="30">
        <v>77</v>
      </c>
      <c r="AI4" s="30">
        <v>1</v>
      </c>
      <c r="AJ4" s="30">
        <v>14</v>
      </c>
      <c r="AK4" s="30"/>
      <c r="AL4" s="30"/>
      <c r="AM4" s="30"/>
      <c r="AN4" s="30">
        <v>8</v>
      </c>
      <c r="AO4" s="30">
        <v>1</v>
      </c>
      <c r="AP4" s="30">
        <v>1</v>
      </c>
      <c r="AQ4" s="30">
        <v>4</v>
      </c>
      <c r="AR4" s="30"/>
      <c r="AS4" s="30"/>
      <c r="AT4" s="48">
        <f t="shared" si="0"/>
        <v>106</v>
      </c>
      <c r="AU4" s="49">
        <v>7</v>
      </c>
      <c r="AV4" s="43">
        <v>4.25</v>
      </c>
      <c r="AW4" s="43">
        <v>0.45</v>
      </c>
      <c r="AX4" s="46">
        <f t="shared" si="1"/>
        <v>3.7735849056603772E-2</v>
      </c>
      <c r="AY4" s="46" t="e">
        <f>SUM(AF4,AH4,#REF!)/AT4</f>
        <v>#REF!</v>
      </c>
      <c r="AZ4" s="46">
        <f t="shared" si="2"/>
        <v>9.433962264150943E-3</v>
      </c>
      <c r="BA4" s="46">
        <f t="shared" si="3"/>
        <v>0.20754716981132076</v>
      </c>
      <c r="BB4" s="46" t="e">
        <f>#REF!/AT4</f>
        <v>#REF!</v>
      </c>
      <c r="BC4" s="46" t="e">
        <f>SUM(#REF!,#REF!,#REF!,AE4,AI4,#REF!,#REF!,#REF!,AO4)/AT4</f>
        <v>#REF!</v>
      </c>
    </row>
    <row r="5" spans="1:55" ht="15.75" customHeight="1" x14ac:dyDescent="0.3">
      <c r="A5" s="29" t="s">
        <v>1</v>
      </c>
      <c r="B5" s="29" t="s">
        <v>95</v>
      </c>
      <c r="C5" s="19">
        <v>44.952030000000001</v>
      </c>
      <c r="D5" s="19">
        <v>78.380579999999995</v>
      </c>
      <c r="E5" s="31">
        <v>44602</v>
      </c>
      <c r="F5" s="32">
        <v>0.46319444444444446</v>
      </c>
      <c r="G5" s="29" t="s">
        <v>17</v>
      </c>
      <c r="H5" s="29" t="s">
        <v>19</v>
      </c>
      <c r="I5" s="29" t="s">
        <v>20</v>
      </c>
      <c r="J5" s="29" t="s">
        <v>100</v>
      </c>
      <c r="K5" s="19">
        <v>9.39</v>
      </c>
      <c r="L5" s="19">
        <v>73.3</v>
      </c>
      <c r="M5" s="19">
        <v>7.96</v>
      </c>
      <c r="N5" s="19">
        <v>18.8</v>
      </c>
      <c r="O5" s="19">
        <v>3</v>
      </c>
      <c r="P5" s="19">
        <v>42</v>
      </c>
      <c r="Q5" s="19">
        <v>100</v>
      </c>
      <c r="R5" s="19">
        <v>44.952030000000001</v>
      </c>
      <c r="S5" s="19">
        <v>-78.380579999999995</v>
      </c>
      <c r="T5" s="29" t="s">
        <v>34</v>
      </c>
      <c r="U5" s="29" t="s">
        <v>33</v>
      </c>
      <c r="V5" s="29" t="s">
        <v>42</v>
      </c>
      <c r="W5" s="29" t="s">
        <v>39</v>
      </c>
      <c r="X5" s="29" t="s">
        <v>42</v>
      </c>
      <c r="Y5" s="29" t="s">
        <v>42</v>
      </c>
      <c r="Z5" s="29" t="s">
        <v>42</v>
      </c>
      <c r="AA5" s="29" t="s">
        <v>42</v>
      </c>
      <c r="AB5" s="29" t="s">
        <v>42</v>
      </c>
      <c r="AC5" s="29" t="s">
        <v>39</v>
      </c>
      <c r="AD5" s="29" t="s">
        <v>39</v>
      </c>
      <c r="AE5" s="30"/>
      <c r="AF5" s="30"/>
      <c r="AG5" s="39"/>
      <c r="AH5" s="44">
        <v>27</v>
      </c>
      <c r="AI5" s="46"/>
      <c r="AJ5" s="46">
        <v>15</v>
      </c>
      <c r="AK5" s="30">
        <v>2</v>
      </c>
      <c r="AL5" s="30"/>
      <c r="AM5" s="30"/>
      <c r="AN5" s="46">
        <v>5</v>
      </c>
      <c r="AO5" s="46"/>
      <c r="AP5" s="46"/>
      <c r="AQ5" s="46">
        <v>55</v>
      </c>
      <c r="AR5" s="30"/>
      <c r="AS5" s="30"/>
      <c r="AT5" s="48">
        <f t="shared" si="0"/>
        <v>104</v>
      </c>
      <c r="AU5" s="50">
        <v>5</v>
      </c>
      <c r="AV5" s="43">
        <v>5.22</v>
      </c>
      <c r="AW5" s="43">
        <v>0.64</v>
      </c>
      <c r="AX5" s="46">
        <f t="shared" si="1"/>
        <v>0.52884615384615385</v>
      </c>
      <c r="AY5" s="46" t="e">
        <f>SUM(AF5,AH5,#REF!)/AT5</f>
        <v>#REF!</v>
      </c>
      <c r="AZ5" s="46">
        <f t="shared" si="2"/>
        <v>0</v>
      </c>
      <c r="BA5" s="46">
        <f t="shared" si="3"/>
        <v>0.21153846153846154</v>
      </c>
      <c r="BB5" s="46" t="e">
        <f>#REF!/AT5</f>
        <v>#REF!</v>
      </c>
      <c r="BC5" s="46" t="e">
        <f>SUM(#REF!,#REF!,#REF!,AE5,AI5,#REF!,#REF!,#REF!,AO5)/AT5</f>
        <v>#REF!</v>
      </c>
    </row>
    <row r="6" spans="1:55" ht="15.75" customHeight="1" x14ac:dyDescent="0.3">
      <c r="A6" s="29" t="s">
        <v>2</v>
      </c>
      <c r="B6" s="29"/>
      <c r="C6" s="19">
        <v>44.952030000000001</v>
      </c>
      <c r="D6" s="19">
        <v>78.380579999999995</v>
      </c>
      <c r="E6" s="31">
        <v>44602</v>
      </c>
      <c r="F6" s="32">
        <v>0.4861111111111111</v>
      </c>
      <c r="G6" s="29" t="s">
        <v>17</v>
      </c>
      <c r="H6" s="29" t="s">
        <v>19</v>
      </c>
      <c r="I6" s="29" t="s">
        <v>20</v>
      </c>
      <c r="J6" s="29" t="s">
        <v>100</v>
      </c>
      <c r="K6" s="19">
        <v>9.39</v>
      </c>
      <c r="L6" s="19">
        <v>73.3</v>
      </c>
      <c r="M6" s="19">
        <v>7.96</v>
      </c>
      <c r="N6" s="19">
        <v>15.1</v>
      </c>
      <c r="O6" s="19">
        <v>3</v>
      </c>
      <c r="P6" s="19">
        <v>28</v>
      </c>
      <c r="Q6" s="19">
        <v>100</v>
      </c>
      <c r="R6" s="19">
        <v>44.952030000000001</v>
      </c>
      <c r="S6" s="19">
        <v>-78.380579999999995</v>
      </c>
      <c r="T6" s="29" t="s">
        <v>34</v>
      </c>
      <c r="U6" s="29" t="s">
        <v>33</v>
      </c>
      <c r="V6" s="29" t="s">
        <v>42</v>
      </c>
      <c r="W6" s="29" t="s">
        <v>39</v>
      </c>
      <c r="X6" s="29" t="s">
        <v>42</v>
      </c>
      <c r="Y6" s="29" t="s">
        <v>42</v>
      </c>
      <c r="Z6" s="29" t="s">
        <v>42</v>
      </c>
      <c r="AA6" s="29" t="s">
        <v>42</v>
      </c>
      <c r="AB6" s="29" t="s">
        <v>42</v>
      </c>
      <c r="AC6" s="29" t="s">
        <v>39</v>
      </c>
      <c r="AD6" s="29" t="s">
        <v>39</v>
      </c>
      <c r="AE6" s="30"/>
      <c r="AF6" s="30"/>
      <c r="AG6" s="42"/>
      <c r="AH6" s="46">
        <v>24</v>
      </c>
      <c r="AI6" s="46"/>
      <c r="AJ6" s="46">
        <v>25</v>
      </c>
      <c r="AK6" s="30">
        <v>1</v>
      </c>
      <c r="AL6" s="30"/>
      <c r="AM6" s="30">
        <v>1</v>
      </c>
      <c r="AN6" s="46">
        <v>21</v>
      </c>
      <c r="AO6" s="30"/>
      <c r="AP6" s="46">
        <v>1</v>
      </c>
      <c r="AQ6" s="46">
        <v>39</v>
      </c>
      <c r="AR6" s="30"/>
      <c r="AS6" s="46"/>
      <c r="AT6" s="48">
        <f t="shared" si="0"/>
        <v>112</v>
      </c>
      <c r="AU6" s="49">
        <v>7</v>
      </c>
      <c r="AV6" s="43">
        <v>4.96</v>
      </c>
      <c r="AW6" s="43">
        <v>0.75</v>
      </c>
      <c r="AX6" s="46">
        <f t="shared" si="1"/>
        <v>0.3482142857142857</v>
      </c>
      <c r="AY6" s="46" t="e">
        <f>SUM(AF6,AH6,#REF!)/AT6</f>
        <v>#REF!</v>
      </c>
      <c r="AZ6" s="46">
        <f t="shared" si="2"/>
        <v>8.9285714285714281E-3</v>
      </c>
      <c r="BA6" s="46">
        <f t="shared" si="3"/>
        <v>0.41964285714285715</v>
      </c>
      <c r="BB6" s="46" t="e">
        <f>#REF!/AT6</f>
        <v>#REF!</v>
      </c>
      <c r="BC6" s="46" t="e">
        <f>SUM(#REF!,#REF!,#REF!,AE6,AI6,#REF!,#REF!,#REF!,AO6)/AT6</f>
        <v>#REF!</v>
      </c>
    </row>
    <row r="7" spans="1:55" ht="15.75" customHeight="1" x14ac:dyDescent="0.3">
      <c r="A7" s="29" t="s">
        <v>5</v>
      </c>
      <c r="B7" s="29" t="s">
        <v>96</v>
      </c>
      <c r="C7" s="19">
        <v>44.952159999999999</v>
      </c>
      <c r="D7" s="19">
        <v>78.371629999999996</v>
      </c>
      <c r="E7" s="31">
        <v>44602</v>
      </c>
      <c r="F7" s="32">
        <v>0.51041666666666663</v>
      </c>
      <c r="G7" s="29" t="s">
        <v>17</v>
      </c>
      <c r="H7" s="29" t="s">
        <v>87</v>
      </c>
      <c r="I7" s="29" t="s">
        <v>20</v>
      </c>
      <c r="J7" s="19">
        <v>16.2</v>
      </c>
      <c r="K7" s="19">
        <v>9.6300000000000008</v>
      </c>
      <c r="L7" s="19">
        <v>72.3</v>
      </c>
      <c r="M7" s="19">
        <v>7.9</v>
      </c>
      <c r="N7" s="19">
        <v>12.9</v>
      </c>
      <c r="O7" s="19">
        <v>3</v>
      </c>
      <c r="P7" s="19">
        <v>10</v>
      </c>
      <c r="Q7" s="19">
        <v>100</v>
      </c>
      <c r="R7" s="19">
        <v>44.952159999999999</v>
      </c>
      <c r="S7" s="19">
        <v>-78.371629999999996</v>
      </c>
      <c r="T7" s="29" t="s">
        <v>35</v>
      </c>
      <c r="U7" s="29" t="s">
        <v>34</v>
      </c>
      <c r="V7" s="29" t="s">
        <v>39</v>
      </c>
      <c r="W7" s="29" t="s">
        <v>39</v>
      </c>
      <c r="X7" s="29" t="s">
        <v>42</v>
      </c>
      <c r="Y7" s="29" t="s">
        <v>39</v>
      </c>
      <c r="Z7" s="29" t="s">
        <v>88</v>
      </c>
      <c r="AA7" s="29" t="s">
        <v>42</v>
      </c>
      <c r="AB7" s="29" t="s">
        <v>42</v>
      </c>
      <c r="AC7" s="29" t="s">
        <v>42</v>
      </c>
      <c r="AD7" s="29" t="s">
        <v>42</v>
      </c>
      <c r="AE7" s="30">
        <v>1</v>
      </c>
      <c r="AF7" s="30"/>
      <c r="AG7" s="39"/>
      <c r="AH7" s="44">
        <v>34</v>
      </c>
      <c r="AI7" s="46">
        <v>1</v>
      </c>
      <c r="AJ7" s="46">
        <v>22</v>
      </c>
      <c r="AK7" s="30"/>
      <c r="AL7" s="30"/>
      <c r="AM7" s="30"/>
      <c r="AN7" s="46">
        <v>3</v>
      </c>
      <c r="AO7" s="46">
        <v>2</v>
      </c>
      <c r="AP7" s="46">
        <v>5</v>
      </c>
      <c r="AQ7" s="46">
        <v>29</v>
      </c>
      <c r="AR7" s="30"/>
      <c r="AS7" s="30">
        <v>3</v>
      </c>
      <c r="AT7" s="48">
        <f t="shared" si="0"/>
        <v>100</v>
      </c>
      <c r="AU7" s="49">
        <v>9</v>
      </c>
      <c r="AV7" s="43">
        <v>5.09</v>
      </c>
      <c r="AW7" s="43">
        <v>0.75</v>
      </c>
      <c r="AX7" s="46">
        <f t="shared" si="1"/>
        <v>0.32</v>
      </c>
      <c r="AY7" s="46" t="e">
        <f>SUM(AF7,AH7,#REF!)/AT7</f>
        <v>#REF!</v>
      </c>
      <c r="AZ7" s="46">
        <f t="shared" si="2"/>
        <v>0.05</v>
      </c>
      <c r="BA7" s="46">
        <f t="shared" si="3"/>
        <v>0.25</v>
      </c>
      <c r="BB7" s="46" t="e">
        <f>#REF!/AT7</f>
        <v>#REF!</v>
      </c>
      <c r="BC7" s="46" t="e">
        <f>SUM(#REF!,#REF!,#REF!,AE7,AI7,#REF!,#REF!,#REF!,AO7)/AT7</f>
        <v>#REF!</v>
      </c>
    </row>
    <row r="8" spans="1:55" ht="15.75" customHeight="1" x14ac:dyDescent="0.3">
      <c r="A8" s="29" t="s">
        <v>6</v>
      </c>
      <c r="B8" s="29"/>
      <c r="C8" s="19">
        <v>44.952159999999999</v>
      </c>
      <c r="D8" s="19">
        <v>78.371629999999996</v>
      </c>
      <c r="E8" s="31">
        <v>44602</v>
      </c>
      <c r="F8" s="32">
        <v>0.53263888888888888</v>
      </c>
      <c r="G8" s="29" t="s">
        <v>17</v>
      </c>
      <c r="H8" s="29" t="s">
        <v>87</v>
      </c>
      <c r="I8" s="29" t="s">
        <v>20</v>
      </c>
      <c r="J8" s="19">
        <v>16.2</v>
      </c>
      <c r="K8" s="19">
        <v>9.6300000000000008</v>
      </c>
      <c r="L8" s="19">
        <v>72.3</v>
      </c>
      <c r="M8" s="19">
        <v>7.9</v>
      </c>
      <c r="N8" s="19">
        <v>8.68</v>
      </c>
      <c r="O8" s="19">
        <v>3</v>
      </c>
      <c r="P8" s="19">
        <v>17</v>
      </c>
      <c r="Q8" s="19">
        <v>100</v>
      </c>
      <c r="R8" s="19">
        <v>44.952159999999999</v>
      </c>
      <c r="S8" s="19">
        <v>-78.371629999999996</v>
      </c>
      <c r="T8" s="29" t="s">
        <v>35</v>
      </c>
      <c r="U8" s="29" t="s">
        <v>34</v>
      </c>
      <c r="V8" s="29" t="s">
        <v>39</v>
      </c>
      <c r="W8" s="29" t="s">
        <v>39</v>
      </c>
      <c r="X8" s="29" t="s">
        <v>42</v>
      </c>
      <c r="Y8" s="29" t="s">
        <v>39</v>
      </c>
      <c r="Z8" s="29" t="s">
        <v>88</v>
      </c>
      <c r="AA8" s="29" t="s">
        <v>42</v>
      </c>
      <c r="AB8" s="29" t="s">
        <v>42</v>
      </c>
      <c r="AC8" s="29" t="s">
        <v>42</v>
      </c>
      <c r="AD8" s="29" t="s">
        <v>42</v>
      </c>
      <c r="AE8" s="30"/>
      <c r="AF8" s="30"/>
      <c r="AG8" s="42"/>
      <c r="AH8" s="46">
        <v>47</v>
      </c>
      <c r="AI8" s="46">
        <v>1</v>
      </c>
      <c r="AJ8" s="46">
        <v>25</v>
      </c>
      <c r="AK8" s="30">
        <v>2</v>
      </c>
      <c r="AL8" s="30"/>
      <c r="AM8" s="30">
        <v>2</v>
      </c>
      <c r="AN8" s="46">
        <v>1</v>
      </c>
      <c r="AO8" s="46">
        <v>2</v>
      </c>
      <c r="AP8" s="46">
        <v>2</v>
      </c>
      <c r="AQ8" s="46">
        <v>20</v>
      </c>
      <c r="AR8" s="30"/>
      <c r="AS8" s="30">
        <v>4</v>
      </c>
      <c r="AT8" s="48">
        <f t="shared" si="0"/>
        <v>106</v>
      </c>
      <c r="AU8" s="49">
        <v>10</v>
      </c>
      <c r="AV8" s="43">
        <v>4.78</v>
      </c>
      <c r="AW8" s="43">
        <v>0.72</v>
      </c>
      <c r="AX8" s="46">
        <f t="shared" si="1"/>
        <v>0.22641509433962265</v>
      </c>
      <c r="AY8" s="46" t="e">
        <f>SUM(AF8,AH8,#REF!)/AT8</f>
        <v>#REF!</v>
      </c>
      <c r="AZ8" s="46">
        <f t="shared" si="2"/>
        <v>1.8867924528301886E-2</v>
      </c>
      <c r="BA8" s="46">
        <f t="shared" si="3"/>
        <v>0.26415094339622641</v>
      </c>
      <c r="BB8" s="46" t="e">
        <f>#REF!/AT8</f>
        <v>#REF!</v>
      </c>
      <c r="BC8" s="46" t="e">
        <f>SUM(#REF!,#REF!,#REF!,AE8,AI8,#REF!,#REF!,#REF!,AO8)/AT8</f>
        <v>#REF!</v>
      </c>
    </row>
    <row r="9" spans="1:55" ht="15.75" customHeight="1" x14ac:dyDescent="0.3">
      <c r="A9" s="29" t="s">
        <v>91</v>
      </c>
      <c r="B9" s="29" t="s">
        <v>97</v>
      </c>
      <c r="C9" s="19">
        <v>44.970570000000002</v>
      </c>
      <c r="D9" s="19">
        <v>78.364810000000006</v>
      </c>
      <c r="E9" s="31">
        <v>44602</v>
      </c>
      <c r="F9" s="32">
        <v>0.57013888888888886</v>
      </c>
      <c r="G9" s="29" t="s">
        <v>17</v>
      </c>
      <c r="H9" s="29" t="s">
        <v>19</v>
      </c>
      <c r="I9" s="29" t="s">
        <v>17</v>
      </c>
      <c r="J9" s="19">
        <v>11.6</v>
      </c>
      <c r="K9" s="19">
        <v>9.8800000000000008</v>
      </c>
      <c r="L9" s="19">
        <v>66.5</v>
      </c>
      <c r="M9" s="19">
        <v>7.77</v>
      </c>
      <c r="N9" s="19">
        <v>9.1</v>
      </c>
      <c r="O9" s="19">
        <v>3</v>
      </c>
      <c r="P9" s="19">
        <v>37</v>
      </c>
      <c r="Q9" s="19">
        <v>100</v>
      </c>
      <c r="R9" s="19">
        <v>44.970570000000002</v>
      </c>
      <c r="S9" s="19">
        <v>-78.364810000000006</v>
      </c>
      <c r="T9" s="29" t="s">
        <v>35</v>
      </c>
      <c r="U9" s="29" t="s">
        <v>104</v>
      </c>
      <c r="V9" s="29" t="s">
        <v>39</v>
      </c>
      <c r="W9" s="29" t="s">
        <v>88</v>
      </c>
      <c r="X9" s="29" t="s">
        <v>42</v>
      </c>
      <c r="Y9" s="29" t="s">
        <v>42</v>
      </c>
      <c r="Z9" s="29" t="s">
        <v>39</v>
      </c>
      <c r="AA9" s="29" t="s">
        <v>42</v>
      </c>
      <c r="AB9" s="29" t="s">
        <v>42</v>
      </c>
      <c r="AC9" s="29" t="s">
        <v>42</v>
      </c>
      <c r="AD9" s="29" t="s">
        <v>39</v>
      </c>
      <c r="AE9" s="39"/>
      <c r="AF9" s="41"/>
      <c r="AG9" s="46">
        <v>4</v>
      </c>
      <c r="AH9" s="46">
        <v>29</v>
      </c>
      <c r="AI9" s="46"/>
      <c r="AJ9" s="46">
        <v>48</v>
      </c>
      <c r="AK9" s="46"/>
      <c r="AL9" s="46">
        <v>1</v>
      </c>
      <c r="AM9" s="30">
        <v>1</v>
      </c>
      <c r="AN9" s="46">
        <v>2</v>
      </c>
      <c r="AO9" s="46"/>
      <c r="AP9" s="46">
        <v>6</v>
      </c>
      <c r="AQ9" s="46">
        <v>11</v>
      </c>
      <c r="AR9" s="30"/>
      <c r="AS9" s="46">
        <v>3</v>
      </c>
      <c r="AT9" s="48">
        <f t="shared" si="0"/>
        <v>105</v>
      </c>
      <c r="AU9" s="49">
        <v>9</v>
      </c>
      <c r="AV9" s="30">
        <v>5.08</v>
      </c>
      <c r="AW9" s="30">
        <v>0.7</v>
      </c>
      <c r="AX9" s="46">
        <f t="shared" si="1"/>
        <v>0.13333333333333333</v>
      </c>
      <c r="AY9" s="46" t="e">
        <f>SUM(AF9,AH9,#REF!)/AT9</f>
        <v>#REF!</v>
      </c>
      <c r="AZ9" s="46">
        <f t="shared" si="2"/>
        <v>9.5238095238095233E-2</v>
      </c>
      <c r="BA9" s="46">
        <f t="shared" si="3"/>
        <v>0.48571428571428571</v>
      </c>
      <c r="BB9" s="46" t="e">
        <f>#REF!/AT9</f>
        <v>#REF!</v>
      </c>
      <c r="BC9" s="46" t="e">
        <f>SUM(#REF!,#REF!,#REF!,AE9,AI9,#REF!,#REF!,#REF!,AO9)/AT9</f>
        <v>#REF!</v>
      </c>
    </row>
    <row r="10" spans="1:55" ht="15.75" customHeight="1" x14ac:dyDescent="0.3">
      <c r="A10" s="29" t="s">
        <v>92</v>
      </c>
      <c r="B10" s="29"/>
      <c r="C10" s="19">
        <v>44.970570000000002</v>
      </c>
      <c r="D10" s="19">
        <v>78.364810000000006</v>
      </c>
      <c r="E10" s="31">
        <v>44602</v>
      </c>
      <c r="F10" s="32">
        <v>0.58750000000000002</v>
      </c>
      <c r="G10" s="29" t="s">
        <v>17</v>
      </c>
      <c r="H10" s="29" t="s">
        <v>19</v>
      </c>
      <c r="I10" s="29" t="s">
        <v>17</v>
      </c>
      <c r="J10" s="19">
        <v>11.6</v>
      </c>
      <c r="K10" s="19">
        <v>9.8800000000000008</v>
      </c>
      <c r="L10" s="19">
        <v>66.5</v>
      </c>
      <c r="M10" s="19">
        <v>7.77</v>
      </c>
      <c r="N10" s="19">
        <v>10.42</v>
      </c>
      <c r="O10" s="19">
        <v>3</v>
      </c>
      <c r="P10" s="19">
        <v>40</v>
      </c>
      <c r="Q10" s="19">
        <v>80</v>
      </c>
      <c r="R10" s="19">
        <v>44.970570000000002</v>
      </c>
      <c r="S10" s="19">
        <v>-78.364810000000006</v>
      </c>
      <c r="T10" s="29" t="s">
        <v>35</v>
      </c>
      <c r="U10" s="29" t="s">
        <v>104</v>
      </c>
      <c r="V10" s="29" t="s">
        <v>39</v>
      </c>
      <c r="W10" s="29" t="s">
        <v>88</v>
      </c>
      <c r="X10" s="29" t="s">
        <v>42</v>
      </c>
      <c r="Y10" s="29" t="s">
        <v>42</v>
      </c>
      <c r="Z10" s="29" t="s">
        <v>39</v>
      </c>
      <c r="AA10" s="29" t="s">
        <v>42</v>
      </c>
      <c r="AB10" s="29" t="s">
        <v>42</v>
      </c>
      <c r="AC10" s="29" t="s">
        <v>42</v>
      </c>
      <c r="AD10" s="29" t="s">
        <v>39</v>
      </c>
      <c r="AE10" s="39"/>
      <c r="AF10" s="41">
        <v>1</v>
      </c>
      <c r="AG10" s="30">
        <v>1</v>
      </c>
      <c r="AH10" s="46">
        <v>25</v>
      </c>
      <c r="AI10" s="46">
        <v>2</v>
      </c>
      <c r="AJ10" s="46">
        <v>19</v>
      </c>
      <c r="AK10" s="46">
        <v>2</v>
      </c>
      <c r="AL10" s="46"/>
      <c r="AM10" s="30"/>
      <c r="AN10" s="46">
        <v>10</v>
      </c>
      <c r="AO10" s="46"/>
      <c r="AP10" s="46">
        <v>3</v>
      </c>
      <c r="AQ10" s="46">
        <v>33</v>
      </c>
      <c r="AR10" s="30"/>
      <c r="AS10" s="46">
        <v>4</v>
      </c>
      <c r="AT10" s="48">
        <f t="shared" si="0"/>
        <v>100</v>
      </c>
      <c r="AU10" s="49">
        <v>10</v>
      </c>
      <c r="AV10" s="30">
        <v>5.16</v>
      </c>
      <c r="AW10" s="30">
        <v>0.79</v>
      </c>
      <c r="AX10" s="46">
        <f t="shared" si="1"/>
        <v>0.37</v>
      </c>
      <c r="AY10" s="46" t="e">
        <f>SUM(AF10,AH10,#REF!)/AT10</f>
        <v>#REF!</v>
      </c>
      <c r="AZ10" s="46">
        <f t="shared" si="2"/>
        <v>0.04</v>
      </c>
      <c r="BA10" s="46">
        <f t="shared" si="3"/>
        <v>0.31</v>
      </c>
      <c r="BB10" s="46" t="e">
        <f>#REF!/AT10</f>
        <v>#REF!</v>
      </c>
      <c r="BC10" s="46" t="e">
        <f>SUM(#REF!,#REF!,#REF!,AE10,AI10,#REF!,#REF!,#REF!,AO10)/AT10</f>
        <v>#REF!</v>
      </c>
    </row>
    <row r="11" spans="1:55" ht="15.75" customHeight="1" x14ac:dyDescent="0.3">
      <c r="A11" s="29" t="s">
        <v>9</v>
      </c>
      <c r="B11" s="29" t="s">
        <v>98</v>
      </c>
      <c r="C11" s="19">
        <v>44.972369999999998</v>
      </c>
      <c r="D11" s="19">
        <v>78.373310000000004</v>
      </c>
      <c r="E11" s="31">
        <v>44602</v>
      </c>
      <c r="F11" s="32">
        <v>0.61805555555555558</v>
      </c>
      <c r="G11" s="29" t="s">
        <v>17</v>
      </c>
      <c r="H11" s="29" t="s">
        <v>19</v>
      </c>
      <c r="I11" s="29" t="s">
        <v>20</v>
      </c>
      <c r="J11" s="19">
        <v>16.8</v>
      </c>
      <c r="K11" s="19">
        <v>7.59</v>
      </c>
      <c r="L11" s="19">
        <v>85.7</v>
      </c>
      <c r="M11" s="19">
        <v>7.71</v>
      </c>
      <c r="N11" s="19">
        <v>12.6</v>
      </c>
      <c r="O11" s="19">
        <v>4</v>
      </c>
      <c r="P11" s="19">
        <v>1</v>
      </c>
      <c r="Q11" s="19">
        <v>60</v>
      </c>
      <c r="R11" s="19">
        <v>44.972369999999998</v>
      </c>
      <c r="S11" s="19">
        <v>-78.373310000000004</v>
      </c>
      <c r="T11" s="29" t="s">
        <v>35</v>
      </c>
      <c r="U11" s="29" t="s">
        <v>34</v>
      </c>
      <c r="V11" s="29" t="s">
        <v>39</v>
      </c>
      <c r="W11" s="29" t="s">
        <v>39</v>
      </c>
      <c r="X11" s="29" t="s">
        <v>42</v>
      </c>
      <c r="Y11" s="29" t="s">
        <v>42</v>
      </c>
      <c r="Z11" s="29" t="s">
        <v>39</v>
      </c>
      <c r="AA11" s="29" t="s">
        <v>42</v>
      </c>
      <c r="AB11" s="29" t="s">
        <v>42</v>
      </c>
      <c r="AC11" s="29" t="s">
        <v>39</v>
      </c>
      <c r="AD11" s="29" t="s">
        <v>39</v>
      </c>
      <c r="AE11" s="45"/>
      <c r="AF11" s="46"/>
      <c r="AG11" s="46"/>
      <c r="AH11" s="46">
        <v>47</v>
      </c>
      <c r="AI11" s="46"/>
      <c r="AJ11" s="46">
        <v>8</v>
      </c>
      <c r="AK11" s="30">
        <v>3</v>
      </c>
      <c r="AL11" s="30"/>
      <c r="AM11" s="30"/>
      <c r="AN11" s="46">
        <v>4</v>
      </c>
      <c r="AO11" s="46"/>
      <c r="AP11" s="46">
        <v>3</v>
      </c>
      <c r="AQ11" s="46">
        <v>29</v>
      </c>
      <c r="AR11" s="30">
        <v>1</v>
      </c>
      <c r="AS11" s="30">
        <v>5</v>
      </c>
      <c r="AT11" s="48">
        <f t="shared" si="0"/>
        <v>100</v>
      </c>
      <c r="AU11" s="49">
        <v>8</v>
      </c>
      <c r="AV11" s="30">
        <v>4.9000000000000004</v>
      </c>
      <c r="AW11" s="30">
        <v>0.69</v>
      </c>
      <c r="AX11" s="46">
        <f t="shared" si="1"/>
        <v>0.35</v>
      </c>
      <c r="AY11" s="46" t="e">
        <f>SUM(AF11,AH11,#REF!)/AT11</f>
        <v>#REF!</v>
      </c>
      <c r="AZ11" s="46">
        <f t="shared" si="2"/>
        <v>0.03</v>
      </c>
      <c r="BA11" s="46">
        <f t="shared" si="3"/>
        <v>0.15</v>
      </c>
      <c r="BB11" s="46" t="e">
        <f>#REF!/AT11</f>
        <v>#REF!</v>
      </c>
      <c r="BC11" s="46" t="e">
        <f>SUM(#REF!,#REF!,#REF!,AE11,AI11,#REF!,#REF!,#REF!,AO11)/AT11</f>
        <v>#REF!</v>
      </c>
    </row>
    <row r="12" spans="1:55" ht="15.75" customHeight="1" x14ac:dyDescent="0.3">
      <c r="A12" s="29" t="s">
        <v>93</v>
      </c>
      <c r="B12" s="29"/>
      <c r="C12" s="19">
        <v>44.972369999999998</v>
      </c>
      <c r="D12" s="19">
        <v>78.373310000000004</v>
      </c>
      <c r="E12" s="31">
        <v>44602</v>
      </c>
      <c r="F12" s="32">
        <v>0.65277777777777779</v>
      </c>
      <c r="G12" s="29" t="s">
        <v>17</v>
      </c>
      <c r="H12" s="29" t="s">
        <v>19</v>
      </c>
      <c r="I12" s="29" t="s">
        <v>20</v>
      </c>
      <c r="J12" s="19">
        <v>16.8</v>
      </c>
      <c r="K12" s="19">
        <v>7.59</v>
      </c>
      <c r="L12" s="19">
        <v>85.7</v>
      </c>
      <c r="M12" s="19">
        <v>7.71</v>
      </c>
      <c r="N12" s="19">
        <v>9.1999999999999993</v>
      </c>
      <c r="O12" s="19">
        <v>3</v>
      </c>
      <c r="P12" s="19">
        <v>5</v>
      </c>
      <c r="Q12" s="19">
        <v>80</v>
      </c>
      <c r="R12" s="19">
        <v>44.972369999999998</v>
      </c>
      <c r="S12" s="19">
        <v>-78.373310000000004</v>
      </c>
      <c r="T12" s="29" t="s">
        <v>35</v>
      </c>
      <c r="U12" s="29" t="s">
        <v>34</v>
      </c>
      <c r="V12" s="29" t="s">
        <v>39</v>
      </c>
      <c r="W12" s="29" t="s">
        <v>39</v>
      </c>
      <c r="X12" s="29" t="s">
        <v>42</v>
      </c>
      <c r="Y12" s="29" t="s">
        <v>42</v>
      </c>
      <c r="Z12" s="29" t="s">
        <v>39</v>
      </c>
      <c r="AA12" s="29" t="s">
        <v>42</v>
      </c>
      <c r="AB12" s="29" t="s">
        <v>42</v>
      </c>
      <c r="AC12" s="29" t="s">
        <v>39</v>
      </c>
      <c r="AD12" s="29" t="s">
        <v>39</v>
      </c>
      <c r="AE12" s="30"/>
      <c r="AF12" s="46"/>
      <c r="AG12" s="46"/>
      <c r="AH12" s="46">
        <v>52</v>
      </c>
      <c r="AI12" s="46"/>
      <c r="AJ12" s="46">
        <v>12</v>
      </c>
      <c r="AK12" s="46"/>
      <c r="AL12" s="30"/>
      <c r="AM12" s="30"/>
      <c r="AN12" s="46">
        <v>4</v>
      </c>
      <c r="AO12" s="46">
        <v>1</v>
      </c>
      <c r="AP12" s="46">
        <v>1</v>
      </c>
      <c r="AQ12" s="46">
        <v>37</v>
      </c>
      <c r="AR12" s="30"/>
      <c r="AS12" s="46">
        <v>13</v>
      </c>
      <c r="AT12" s="48">
        <f t="shared" si="0"/>
        <v>120</v>
      </c>
      <c r="AU12" s="49">
        <v>7</v>
      </c>
      <c r="AV12" s="30">
        <v>4.96</v>
      </c>
      <c r="AW12" s="30">
        <v>0.7</v>
      </c>
      <c r="AX12" s="46">
        <f t="shared" si="1"/>
        <v>0.41666666666666669</v>
      </c>
      <c r="AY12" s="46" t="e">
        <f>SUM(AF12,AH12,#REF!)/AT12</f>
        <v>#REF!</v>
      </c>
      <c r="AZ12" s="46">
        <f t="shared" si="2"/>
        <v>8.3333333333333332E-3</v>
      </c>
      <c r="BA12" s="46">
        <f t="shared" si="3"/>
        <v>0.13333333333333333</v>
      </c>
      <c r="BB12" s="46" t="e">
        <f>#REF!/AT12</f>
        <v>#REF!</v>
      </c>
      <c r="BC12" s="46" t="e">
        <f>SUM(#REF!,#REF!,#REF!,AE12,AI12,#REF!,#REF!,#REF!,AO12)/AT12</f>
        <v>#REF!</v>
      </c>
    </row>
    <row r="13" spans="1:55" ht="15.75" customHeight="1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4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9"/>
      <c r="AG13" s="44"/>
      <c r="AH13" s="46"/>
      <c r="AI13" s="46"/>
      <c r="AJ13" s="46"/>
      <c r="AK13" s="30"/>
      <c r="AL13" s="46"/>
      <c r="AM13" s="30"/>
      <c r="AN13" s="46"/>
      <c r="AO13" s="46"/>
      <c r="AP13" s="46"/>
      <c r="AQ13" s="46"/>
      <c r="AR13" s="30"/>
      <c r="AS13" s="30"/>
      <c r="AT13" s="48"/>
      <c r="AU13" s="51"/>
      <c r="AV13" s="30"/>
      <c r="AW13" s="30"/>
      <c r="AX13" s="46" t="e">
        <v>#DIV/0!</v>
      </c>
      <c r="AY13" s="46" t="e">
        <v>#DIV/0!</v>
      </c>
      <c r="AZ13" s="46" t="e">
        <v>#DIV/0!</v>
      </c>
      <c r="BA13" s="46" t="e">
        <v>#DIV/0!</v>
      </c>
      <c r="BB13" s="46" t="e">
        <v>#DIV/0!</v>
      </c>
      <c r="BC13" s="46" t="e">
        <v>#DIV/0!</v>
      </c>
    </row>
    <row r="14" spans="1:55" ht="15.75" customHeight="1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4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46"/>
      <c r="AF14" s="42"/>
      <c r="AG14" s="30"/>
      <c r="AH14" s="46"/>
      <c r="AI14" s="46"/>
      <c r="AJ14" s="46"/>
      <c r="AK14" s="30"/>
      <c r="AL14" s="30"/>
      <c r="AM14" s="30"/>
      <c r="AN14" s="46"/>
      <c r="AO14" s="46"/>
      <c r="AP14" s="46"/>
      <c r="AQ14" s="46"/>
      <c r="AR14" s="30"/>
      <c r="AS14" s="30"/>
      <c r="AT14" s="48"/>
      <c r="AU14" s="50"/>
      <c r="AV14" s="30"/>
      <c r="AW14" s="30"/>
      <c r="AX14" s="46" t="e">
        <v>#DIV/0!</v>
      </c>
      <c r="AY14" s="46" t="e">
        <v>#DIV/0!</v>
      </c>
      <c r="AZ14" s="46" t="e">
        <v>#DIV/0!</v>
      </c>
      <c r="BA14" s="46" t="e">
        <v>#DIV/0!</v>
      </c>
      <c r="BB14" s="46" t="e">
        <v>#DIV/0!</v>
      </c>
      <c r="BC14" s="46" t="e">
        <v>#DIV/0!</v>
      </c>
    </row>
    <row r="15" spans="1:55" ht="15.75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4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46"/>
      <c r="AI15" s="46"/>
      <c r="AJ15" s="46"/>
      <c r="AK15" s="46"/>
      <c r="AL15" s="30"/>
      <c r="AM15" s="30"/>
      <c r="AN15" s="30"/>
      <c r="AO15" s="30"/>
      <c r="AP15" s="30"/>
      <c r="AQ15" s="46"/>
      <c r="AR15" s="30"/>
      <c r="AS15" s="30"/>
      <c r="AT15" s="48"/>
      <c r="AU15" s="49"/>
      <c r="AV15" s="30"/>
      <c r="AW15" s="30"/>
      <c r="AX15" s="46" t="e">
        <v>#DIV/0!</v>
      </c>
      <c r="AY15" s="46" t="e">
        <v>#DIV/0!</v>
      </c>
      <c r="AZ15" s="46" t="e">
        <v>#DIV/0!</v>
      </c>
      <c r="BA15" s="46" t="e">
        <v>#DIV/0!</v>
      </c>
      <c r="BB15" s="46" t="e">
        <v>#DIV/0!</v>
      </c>
      <c r="BC15" s="46" t="e">
        <v>#DIV/0!</v>
      </c>
    </row>
    <row r="16" spans="1:55" ht="15.75" customHeight="1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4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9"/>
      <c r="AK16" s="44"/>
      <c r="AL16" s="30"/>
      <c r="AM16" s="30"/>
      <c r="AN16" s="46"/>
      <c r="AO16" s="30"/>
      <c r="AP16" s="30"/>
      <c r="AQ16" s="46"/>
      <c r="AR16" s="30"/>
      <c r="AS16" s="46"/>
      <c r="AT16" s="48"/>
      <c r="AU16" s="49"/>
      <c r="AV16" s="30"/>
      <c r="AW16" s="30"/>
      <c r="AX16" s="46" t="e">
        <v>#DIV/0!</v>
      </c>
      <c r="AY16" s="46" t="e">
        <v>#DIV/0!</v>
      </c>
      <c r="AZ16" s="46" t="e">
        <v>#DIV/0!</v>
      </c>
      <c r="BA16" s="46" t="e">
        <v>#DIV/0!</v>
      </c>
      <c r="BB16" s="46" t="e">
        <v>#DIV/0!</v>
      </c>
      <c r="BC16" s="46" t="e">
        <v>#DIV/0!</v>
      </c>
    </row>
  </sheetData>
  <dataValidations count="5">
    <dataValidation type="custom" allowBlank="1" showErrorMessage="1" sqref="F3:F12" xr:uid="{00000000-0002-0000-0200-000000000000}">
      <formula1>AND(GTE(F3,MIN((0),(0.999305555555556))),LTE(F3,MAX((0),(0.999305555555556))))</formula1>
    </dataValidation>
    <dataValidation type="decimal" allowBlank="1" showInputMessage="1" showErrorMessage="1" prompt="Depth Error - Maximum Depth must be between 0 and 125 cm!" sqref="Q3:Q12" xr:uid="{00000000-0002-0000-0200-000001000000}">
      <formula1>0</formula1>
      <formula2>125</formula2>
    </dataValidation>
    <dataValidation type="list" allowBlank="1" showErrorMessage="1" sqref="T3:AD12 G3:I12" xr:uid="{00000000-0002-0000-0200-000002000000}">
      <formula1>#REF!</formula1>
    </dataValidation>
    <dataValidation type="decimal" allowBlank="1" showInputMessage="1" showErrorMessage="1" prompt="Invalide Time - Sampling Time must be between 0 and 10 minutes!" sqref="O3:O12" xr:uid="{00000000-0002-0000-0200-000003000000}">
      <formula1>0</formula1>
      <formula2>10</formula2>
    </dataValidation>
    <dataValidation type="decimal" allowBlank="1" showInputMessage="1" showErrorMessage="1" prompt="Sampling Time Error - Sampling Time must be between 0 and 60 seconds!" sqref="P3:P12" xr:uid="{00000000-0002-0000-0200-000006000000}">
      <formula1>0</formula1>
      <formula2>60</formula2>
    </dataValidation>
  </dataValidation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BC13"/>
  <sheetViews>
    <sheetView tabSelected="1" topLeftCell="AN1" zoomScale="99" zoomScaleNormal="99" workbookViewId="0">
      <pane ySplit="1" topLeftCell="A2" activePane="bottomLeft" state="frozen"/>
      <selection pane="bottomLeft" activeCell="AY5" sqref="AY5"/>
    </sheetView>
  </sheetViews>
  <sheetFormatPr defaultColWidth="12.5546875" defaultRowHeight="15.75" customHeight="1" x14ac:dyDescent="0.25"/>
  <sheetData>
    <row r="3" spans="1:55" ht="15.75" customHeight="1" x14ac:dyDescent="0.3">
      <c r="A3" s="28" t="s">
        <v>0</v>
      </c>
      <c r="B3" s="28" t="s">
        <v>11</v>
      </c>
      <c r="C3" s="28" t="s">
        <v>12</v>
      </c>
      <c r="D3" s="28" t="s">
        <v>13</v>
      </c>
      <c r="E3" s="28" t="s">
        <v>14</v>
      </c>
      <c r="F3" s="28" t="s">
        <v>15</v>
      </c>
      <c r="G3" s="28" t="s">
        <v>16</v>
      </c>
      <c r="H3" s="28" t="s">
        <v>18</v>
      </c>
      <c r="I3" s="28" t="s">
        <v>21</v>
      </c>
      <c r="J3" s="33" t="s">
        <v>99</v>
      </c>
      <c r="K3" s="33" t="s">
        <v>23</v>
      </c>
      <c r="L3" s="33" t="s">
        <v>101</v>
      </c>
      <c r="M3" s="33" t="s">
        <v>25</v>
      </c>
      <c r="N3" s="35" t="s">
        <v>26</v>
      </c>
      <c r="O3" s="35" t="s">
        <v>27</v>
      </c>
      <c r="P3" s="35" t="s">
        <v>28</v>
      </c>
      <c r="Q3" s="35" t="s">
        <v>29</v>
      </c>
      <c r="R3" s="36" t="s">
        <v>102</v>
      </c>
      <c r="S3" s="36" t="s">
        <v>103</v>
      </c>
      <c r="T3" s="36" t="s">
        <v>32</v>
      </c>
      <c r="U3" s="36" t="s">
        <v>36</v>
      </c>
      <c r="V3" s="36" t="s">
        <v>38</v>
      </c>
      <c r="W3" s="36" t="s">
        <v>40</v>
      </c>
      <c r="X3" s="36" t="s">
        <v>41</v>
      </c>
      <c r="Y3" s="36" t="s">
        <v>43</v>
      </c>
      <c r="Z3" s="36" t="s">
        <v>44</v>
      </c>
      <c r="AA3" s="36" t="s">
        <v>45</v>
      </c>
      <c r="AB3" s="36" t="s">
        <v>46</v>
      </c>
      <c r="AC3" s="36" t="s">
        <v>47</v>
      </c>
      <c r="AD3" s="36" t="s">
        <v>48</v>
      </c>
      <c r="AE3" s="37" t="s">
        <v>49</v>
      </c>
      <c r="AF3" s="38" t="s">
        <v>106</v>
      </c>
      <c r="AG3" s="38" t="s">
        <v>107</v>
      </c>
      <c r="AH3" s="38" t="s">
        <v>109</v>
      </c>
      <c r="AI3" s="38" t="s">
        <v>110</v>
      </c>
      <c r="AJ3" s="38" t="s">
        <v>111</v>
      </c>
      <c r="AK3" s="38" t="s">
        <v>112</v>
      </c>
      <c r="AL3" s="38" t="s">
        <v>113</v>
      </c>
      <c r="AM3" s="38" t="s">
        <v>114</v>
      </c>
      <c r="AN3" s="38" t="s">
        <v>115</v>
      </c>
      <c r="AO3" s="38" t="s">
        <v>116</v>
      </c>
      <c r="AP3" s="38" t="s">
        <v>117</v>
      </c>
      <c r="AQ3" s="38" t="s">
        <v>118</v>
      </c>
      <c r="AR3" s="38" t="s">
        <v>119</v>
      </c>
      <c r="AS3" s="38" t="s">
        <v>120</v>
      </c>
      <c r="AT3" s="38" t="s">
        <v>121</v>
      </c>
      <c r="AU3" s="38" t="s">
        <v>69</v>
      </c>
      <c r="AV3" s="47" t="s">
        <v>70</v>
      </c>
      <c r="AW3" s="52" t="s">
        <v>73</v>
      </c>
      <c r="AX3" s="52" t="s">
        <v>74</v>
      </c>
      <c r="AY3" s="52" t="s">
        <v>75</v>
      </c>
      <c r="AZ3" s="52" t="s">
        <v>76</v>
      </c>
      <c r="BA3" s="52" t="s">
        <v>89</v>
      </c>
      <c r="BB3" s="52" t="s">
        <v>79</v>
      </c>
      <c r="BC3" s="52" t="s">
        <v>80</v>
      </c>
    </row>
    <row r="4" spans="1:55" ht="15.75" customHeight="1" x14ac:dyDescent="0.3">
      <c r="A4" s="29" t="s">
        <v>3</v>
      </c>
      <c r="B4" s="29" t="s">
        <v>94</v>
      </c>
      <c r="C4" s="19">
        <v>44.957257300000002</v>
      </c>
      <c r="D4" s="19">
        <v>-78.375488500000003</v>
      </c>
      <c r="E4" s="19" t="s">
        <v>122</v>
      </c>
      <c r="F4" s="32">
        <v>0.53819444444444442</v>
      </c>
      <c r="G4" s="29" t="s">
        <v>17</v>
      </c>
      <c r="H4" s="29" t="s">
        <v>20</v>
      </c>
      <c r="I4" s="29" t="s">
        <v>20</v>
      </c>
      <c r="J4" s="19">
        <v>11.8</v>
      </c>
      <c r="K4" s="19">
        <v>8.5500000000000007</v>
      </c>
      <c r="L4" s="19">
        <v>74.3</v>
      </c>
      <c r="M4" s="19">
        <v>7.88</v>
      </c>
      <c r="N4" s="19">
        <v>3.1</v>
      </c>
      <c r="O4" s="19">
        <v>3</v>
      </c>
      <c r="P4" s="19">
        <v>0</v>
      </c>
      <c r="Q4" s="19">
        <v>100</v>
      </c>
      <c r="R4" s="19">
        <v>44.957099999999997</v>
      </c>
      <c r="S4" s="19">
        <v>78.373859999999993</v>
      </c>
      <c r="T4" s="29" t="s">
        <v>34</v>
      </c>
      <c r="U4" s="29" t="s">
        <v>37</v>
      </c>
      <c r="V4" s="29" t="s">
        <v>39</v>
      </c>
      <c r="W4" s="29" t="s">
        <v>88</v>
      </c>
      <c r="X4" s="29" t="s">
        <v>42</v>
      </c>
      <c r="Y4" s="29" t="s">
        <v>42</v>
      </c>
      <c r="Z4" s="29" t="s">
        <v>88</v>
      </c>
      <c r="AA4" s="29" t="s">
        <v>42</v>
      </c>
      <c r="AB4" s="29" t="s">
        <v>42</v>
      </c>
      <c r="AC4" s="29" t="s">
        <v>42</v>
      </c>
      <c r="AD4" s="29" t="s">
        <v>39</v>
      </c>
      <c r="AE4" s="29"/>
      <c r="AF4" s="30">
        <v>1</v>
      </c>
      <c r="AG4" s="30"/>
      <c r="AH4" s="30"/>
      <c r="AI4" s="30">
        <v>26</v>
      </c>
      <c r="AJ4" s="30">
        <v>1</v>
      </c>
      <c r="AK4" s="30">
        <v>42</v>
      </c>
      <c r="AL4" s="30">
        <v>1</v>
      </c>
      <c r="AM4" s="30">
        <v>1</v>
      </c>
      <c r="AN4" s="30"/>
      <c r="AO4" s="30">
        <v>5</v>
      </c>
      <c r="AP4" s="30">
        <v>1</v>
      </c>
      <c r="AQ4" s="30">
        <v>1</v>
      </c>
      <c r="AR4" s="30">
        <v>23</v>
      </c>
      <c r="AS4" s="30"/>
      <c r="AT4" s="30">
        <v>2</v>
      </c>
      <c r="AU4" s="30"/>
      <c r="AV4" s="48">
        <f t="shared" ref="AV4:AV13" si="0">SUM(AF4:AU4)</f>
        <v>104</v>
      </c>
      <c r="AW4" s="53">
        <v>0.73</v>
      </c>
      <c r="AX4" s="46">
        <f t="shared" ref="AX4:AX13" si="1">SUM(AR4:AU4)/AV4</f>
        <v>0.24038461538461539</v>
      </c>
      <c r="AY4" s="46" t="e">
        <f>SUM(#REF!,AI4,#REF!)/AV4</f>
        <v>#REF!</v>
      </c>
      <c r="AZ4" s="46">
        <f t="shared" ref="AZ4:AZ13" si="2">SUM(AH4,AQ4)/AV4</f>
        <v>9.6153846153846159E-3</v>
      </c>
      <c r="BA4" s="46">
        <f t="shared" ref="BA4:BA13" si="3">SUM(AK4,AL4,AM4,AO4)/AV4</f>
        <v>0.47115384615384615</v>
      </c>
      <c r="BB4" s="46" t="e">
        <f>#REF!/AV4</f>
        <v>#REF!</v>
      </c>
      <c r="BC4" s="46" t="e">
        <f>SUM(#REF!,#REF!,AF4,AG4,AJ4,#REF!,#REF!,#REF!,AP4)/AV4</f>
        <v>#REF!</v>
      </c>
    </row>
    <row r="5" spans="1:55" ht="15.75" customHeight="1" x14ac:dyDescent="0.3">
      <c r="A5" s="29" t="s">
        <v>90</v>
      </c>
      <c r="B5" s="29"/>
      <c r="C5" s="19">
        <v>44.957099999999997</v>
      </c>
      <c r="D5" s="19">
        <v>78.373859999999993</v>
      </c>
      <c r="E5" s="19" t="s">
        <v>122</v>
      </c>
      <c r="F5" s="32">
        <v>0.54791666666666672</v>
      </c>
      <c r="G5" s="29" t="s">
        <v>17</v>
      </c>
      <c r="H5" s="29" t="s">
        <v>20</v>
      </c>
      <c r="I5" s="29" t="s">
        <v>20</v>
      </c>
      <c r="J5" s="19">
        <v>11.8</v>
      </c>
      <c r="K5" s="19">
        <v>8.5500000000000007</v>
      </c>
      <c r="L5" s="19">
        <v>74.3</v>
      </c>
      <c r="M5" s="19">
        <v>7.88</v>
      </c>
      <c r="N5" s="19">
        <v>3.4</v>
      </c>
      <c r="O5" s="19">
        <v>3</v>
      </c>
      <c r="P5" s="19">
        <v>0</v>
      </c>
      <c r="Q5" s="19">
        <v>100</v>
      </c>
      <c r="R5" s="19">
        <v>44.957099999999997</v>
      </c>
      <c r="S5" s="19">
        <v>78.373859999999993</v>
      </c>
      <c r="T5" s="29" t="s">
        <v>34</v>
      </c>
      <c r="U5" s="29" t="s">
        <v>37</v>
      </c>
      <c r="V5" s="29" t="s">
        <v>39</v>
      </c>
      <c r="W5" s="29" t="s">
        <v>88</v>
      </c>
      <c r="X5" s="29" t="s">
        <v>42</v>
      </c>
      <c r="Y5" s="29" t="s">
        <v>42</v>
      </c>
      <c r="Z5" s="29" t="s">
        <v>88</v>
      </c>
      <c r="AA5" s="29" t="s">
        <v>42</v>
      </c>
      <c r="AB5" s="29" t="s">
        <v>42</v>
      </c>
      <c r="AC5" s="29" t="s">
        <v>42</v>
      </c>
      <c r="AD5" s="29" t="s">
        <v>39</v>
      </c>
      <c r="AE5" s="29"/>
      <c r="AF5" s="30"/>
      <c r="AG5" s="30"/>
      <c r="AH5" s="30"/>
      <c r="AI5" s="30">
        <v>38</v>
      </c>
      <c r="AJ5" s="30">
        <v>1</v>
      </c>
      <c r="AK5" s="30">
        <v>25</v>
      </c>
      <c r="AL5" s="30">
        <v>1</v>
      </c>
      <c r="AM5" s="30"/>
      <c r="AN5" s="30"/>
      <c r="AO5" s="30">
        <v>3</v>
      </c>
      <c r="AP5" s="30">
        <v>1</v>
      </c>
      <c r="AQ5" s="30">
        <v>1</v>
      </c>
      <c r="AR5" s="30">
        <v>24</v>
      </c>
      <c r="AS5" s="30"/>
      <c r="AT5" s="30">
        <v>5</v>
      </c>
      <c r="AU5" s="30">
        <v>1</v>
      </c>
      <c r="AV5" s="48">
        <f t="shared" si="0"/>
        <v>100</v>
      </c>
      <c r="AW5" s="53">
        <v>0.74</v>
      </c>
      <c r="AX5" s="46">
        <f t="shared" si="1"/>
        <v>0.3</v>
      </c>
      <c r="AY5" s="46" t="e">
        <f>SUM(#REF!,AI5,#REF!)/AV5</f>
        <v>#REF!</v>
      </c>
      <c r="AZ5" s="46">
        <f t="shared" si="2"/>
        <v>0.01</v>
      </c>
      <c r="BA5" s="46">
        <f t="shared" si="3"/>
        <v>0.28999999999999998</v>
      </c>
      <c r="BB5" s="46" t="e">
        <f>#REF!/AV5</f>
        <v>#REF!</v>
      </c>
      <c r="BC5" s="46" t="e">
        <f>SUM(#REF!,#REF!,AF5,AG5,AJ5,#REF!,#REF!,#REF!,AP5)/AV5</f>
        <v>#REF!</v>
      </c>
    </row>
    <row r="6" spans="1:55" ht="15.75" customHeight="1" x14ac:dyDescent="0.3">
      <c r="A6" s="29" t="s">
        <v>1</v>
      </c>
      <c r="B6" s="29" t="s">
        <v>95</v>
      </c>
      <c r="C6" s="19">
        <v>44.952030000000001</v>
      </c>
      <c r="D6" s="19">
        <v>78.380579999999995</v>
      </c>
      <c r="E6" s="19" t="s">
        <v>123</v>
      </c>
      <c r="F6" s="32">
        <v>0.49305555555555558</v>
      </c>
      <c r="G6" s="29" t="s">
        <v>17</v>
      </c>
      <c r="H6" s="29" t="s">
        <v>20</v>
      </c>
      <c r="I6" s="29" t="s">
        <v>20</v>
      </c>
      <c r="J6" s="29">
        <v>11.2</v>
      </c>
      <c r="K6" s="19">
        <v>8.7799999999999994</v>
      </c>
      <c r="L6" s="19">
        <v>73.599999999999994</v>
      </c>
      <c r="M6" s="19">
        <v>7.59</v>
      </c>
      <c r="N6" s="19">
        <v>16.43</v>
      </c>
      <c r="O6" s="19">
        <v>3</v>
      </c>
      <c r="P6" s="19">
        <v>10</v>
      </c>
      <c r="Q6" s="19">
        <v>100</v>
      </c>
      <c r="R6" s="19">
        <v>44.952030000000001</v>
      </c>
      <c r="S6" s="19">
        <v>78.380579999999995</v>
      </c>
      <c r="T6" s="29" t="s">
        <v>35</v>
      </c>
      <c r="U6" s="29" t="s">
        <v>37</v>
      </c>
      <c r="V6" s="29" t="s">
        <v>39</v>
      </c>
      <c r="W6" s="29" t="s">
        <v>39</v>
      </c>
      <c r="X6" s="29" t="s">
        <v>42</v>
      </c>
      <c r="Y6" s="29" t="s">
        <v>42</v>
      </c>
      <c r="Z6" s="29" t="s">
        <v>88</v>
      </c>
      <c r="AA6" s="29" t="s">
        <v>42</v>
      </c>
      <c r="AB6" s="29" t="s">
        <v>42</v>
      </c>
      <c r="AC6" s="29" t="s">
        <v>88</v>
      </c>
      <c r="AD6" s="29" t="s">
        <v>88</v>
      </c>
      <c r="AE6" s="29"/>
      <c r="AF6" s="30"/>
      <c r="AG6" s="30"/>
      <c r="AH6" s="39"/>
      <c r="AI6" s="44">
        <v>58</v>
      </c>
      <c r="AJ6" s="46"/>
      <c r="AK6" s="46">
        <v>10</v>
      </c>
      <c r="AL6" s="30"/>
      <c r="AM6" s="30"/>
      <c r="AN6" s="30">
        <v>1</v>
      </c>
      <c r="AO6" s="46"/>
      <c r="AP6" s="46"/>
      <c r="AQ6" s="46"/>
      <c r="AR6" s="46">
        <v>32</v>
      </c>
      <c r="AS6" s="30"/>
      <c r="AT6" s="30"/>
      <c r="AU6" s="30"/>
      <c r="AV6" s="48">
        <f t="shared" si="0"/>
        <v>101</v>
      </c>
      <c r="AW6" s="53">
        <v>0.56999999999999995</v>
      </c>
      <c r="AX6" s="46">
        <f t="shared" si="1"/>
        <v>0.31683168316831684</v>
      </c>
      <c r="AY6" s="46" t="e">
        <f>SUM(#REF!,AI6,#REF!)/AV6</f>
        <v>#REF!</v>
      </c>
      <c r="AZ6" s="46">
        <f t="shared" si="2"/>
        <v>0</v>
      </c>
      <c r="BA6" s="46">
        <f t="shared" si="3"/>
        <v>9.9009900990099015E-2</v>
      </c>
      <c r="BB6" s="46" t="e">
        <f>#REF!/AV6</f>
        <v>#REF!</v>
      </c>
      <c r="BC6" s="46" t="e">
        <f>SUM(#REF!,#REF!,AF6,AG6,AJ6,#REF!,#REF!,#REF!,AP6)/AV6</f>
        <v>#REF!</v>
      </c>
    </row>
    <row r="7" spans="1:55" ht="15.75" customHeight="1" x14ac:dyDescent="0.3">
      <c r="A7" s="29" t="s">
        <v>2</v>
      </c>
      <c r="B7" s="29"/>
      <c r="C7" s="19">
        <v>44.952030000000001</v>
      </c>
      <c r="D7" s="19">
        <v>78.380579999999995</v>
      </c>
      <c r="E7" s="19" t="s">
        <v>123</v>
      </c>
      <c r="F7" s="32">
        <v>0.50694444444444442</v>
      </c>
      <c r="G7" s="29" t="s">
        <v>17</v>
      </c>
      <c r="H7" s="29" t="s">
        <v>20</v>
      </c>
      <c r="I7" s="29" t="s">
        <v>20</v>
      </c>
      <c r="J7" s="29">
        <v>11.2</v>
      </c>
      <c r="K7" s="19">
        <v>8.7799999999999994</v>
      </c>
      <c r="L7" s="19">
        <v>73.599999999999994</v>
      </c>
      <c r="M7" s="19">
        <v>7.59</v>
      </c>
      <c r="N7" s="19">
        <v>21.7</v>
      </c>
      <c r="O7" s="19">
        <v>3</v>
      </c>
      <c r="P7" s="19">
        <v>35</v>
      </c>
      <c r="Q7" s="19">
        <v>100</v>
      </c>
      <c r="R7" s="19">
        <v>44.952030000000001</v>
      </c>
      <c r="S7" s="19">
        <v>78.380579999999995</v>
      </c>
      <c r="T7" s="29" t="s">
        <v>35</v>
      </c>
      <c r="U7" s="29" t="s">
        <v>37</v>
      </c>
      <c r="V7" s="29" t="s">
        <v>39</v>
      </c>
      <c r="W7" s="29" t="s">
        <v>39</v>
      </c>
      <c r="X7" s="29" t="s">
        <v>42</v>
      </c>
      <c r="Y7" s="29" t="s">
        <v>42</v>
      </c>
      <c r="Z7" s="29" t="s">
        <v>88</v>
      </c>
      <c r="AA7" s="29" t="s">
        <v>42</v>
      </c>
      <c r="AB7" s="29" t="s">
        <v>42</v>
      </c>
      <c r="AC7" s="29" t="s">
        <v>88</v>
      </c>
      <c r="AD7" s="29" t="s">
        <v>88</v>
      </c>
      <c r="AE7" s="29"/>
      <c r="AF7" s="39"/>
      <c r="AG7" s="30"/>
      <c r="AH7" s="42"/>
      <c r="AI7" s="46">
        <v>38</v>
      </c>
      <c r="AJ7" s="46"/>
      <c r="AK7" s="46">
        <v>6</v>
      </c>
      <c r="AL7" s="30"/>
      <c r="AM7" s="30"/>
      <c r="AN7" s="30"/>
      <c r="AO7" s="46">
        <v>1</v>
      </c>
      <c r="AP7" s="30"/>
      <c r="AQ7" s="46"/>
      <c r="AR7" s="46">
        <v>55</v>
      </c>
      <c r="AS7" s="30"/>
      <c r="AT7" s="46"/>
      <c r="AU7" s="30"/>
      <c r="AV7" s="48">
        <f t="shared" si="0"/>
        <v>100</v>
      </c>
      <c r="AW7" s="53">
        <v>0.55000000000000004</v>
      </c>
      <c r="AX7" s="46">
        <f t="shared" si="1"/>
        <v>0.55000000000000004</v>
      </c>
      <c r="AY7" s="46" t="e">
        <f>SUM(#REF!,AI7,#REF!)/AV7</f>
        <v>#REF!</v>
      </c>
      <c r="AZ7" s="46">
        <f t="shared" si="2"/>
        <v>0</v>
      </c>
      <c r="BA7" s="46">
        <f t="shared" si="3"/>
        <v>7.0000000000000007E-2</v>
      </c>
      <c r="BB7" s="46" t="e">
        <f>#REF!/AV7</f>
        <v>#REF!</v>
      </c>
      <c r="BC7" s="46" t="e">
        <f>SUM(#REF!,#REF!,AF7,AG7,AJ7,#REF!,#REF!,#REF!,AP7)/AV7</f>
        <v>#REF!</v>
      </c>
    </row>
    <row r="8" spans="1:55" ht="15.75" customHeight="1" x14ac:dyDescent="0.3">
      <c r="A8" s="29" t="s">
        <v>5</v>
      </c>
      <c r="B8" s="29" t="s">
        <v>96</v>
      </c>
      <c r="C8" s="19">
        <v>44.952159999999999</v>
      </c>
      <c r="D8" s="19">
        <v>78.371629999999996</v>
      </c>
      <c r="E8" s="19" t="s">
        <v>123</v>
      </c>
      <c r="F8" s="32">
        <v>0.57638888888888884</v>
      </c>
      <c r="G8" s="29" t="s">
        <v>20</v>
      </c>
      <c r="H8" s="29" t="s">
        <v>20</v>
      </c>
      <c r="I8" s="29" t="s">
        <v>20</v>
      </c>
      <c r="J8" s="19">
        <v>13</v>
      </c>
      <c r="K8" s="19">
        <v>8.81</v>
      </c>
      <c r="L8" s="19">
        <v>76.5</v>
      </c>
      <c r="M8" s="19">
        <v>8.07</v>
      </c>
      <c r="N8" s="19">
        <v>4.2</v>
      </c>
      <c r="O8" s="19">
        <v>3</v>
      </c>
      <c r="P8" s="19">
        <v>0</v>
      </c>
      <c r="Q8" s="19">
        <v>100</v>
      </c>
      <c r="R8" s="19">
        <v>44.952159999999999</v>
      </c>
      <c r="S8" s="19">
        <v>78.371629999999996</v>
      </c>
      <c r="T8" s="29" t="s">
        <v>35</v>
      </c>
      <c r="U8" s="29" t="s">
        <v>34</v>
      </c>
      <c r="V8" s="29" t="s">
        <v>39</v>
      </c>
      <c r="W8" s="29" t="s">
        <v>88</v>
      </c>
      <c r="X8" s="29" t="s">
        <v>42</v>
      </c>
      <c r="Y8" s="29" t="s">
        <v>42</v>
      </c>
      <c r="Z8" s="29" t="s">
        <v>39</v>
      </c>
      <c r="AA8" s="29" t="s">
        <v>42</v>
      </c>
      <c r="AB8" s="29" t="s">
        <v>42</v>
      </c>
      <c r="AC8" s="29" t="s">
        <v>88</v>
      </c>
      <c r="AD8" s="29" t="s">
        <v>39</v>
      </c>
      <c r="AE8" s="29"/>
      <c r="AF8" s="40">
        <v>1</v>
      </c>
      <c r="AG8" s="30">
        <v>1</v>
      </c>
      <c r="AH8" s="39"/>
      <c r="AI8" s="44">
        <v>64</v>
      </c>
      <c r="AJ8" s="46"/>
      <c r="AK8" s="46">
        <v>4</v>
      </c>
      <c r="AL8" s="30"/>
      <c r="AM8" s="30"/>
      <c r="AN8" s="30"/>
      <c r="AO8" s="46">
        <v>9</v>
      </c>
      <c r="AP8" s="46">
        <v>2</v>
      </c>
      <c r="AQ8" s="46">
        <v>3</v>
      </c>
      <c r="AR8" s="46">
        <v>23</v>
      </c>
      <c r="AS8" s="30"/>
      <c r="AT8" s="30">
        <v>1</v>
      </c>
      <c r="AU8" s="30"/>
      <c r="AV8" s="48">
        <f t="shared" si="0"/>
        <v>108</v>
      </c>
      <c r="AW8" s="53">
        <v>0.6</v>
      </c>
      <c r="AX8" s="46">
        <f t="shared" si="1"/>
        <v>0.22222222222222221</v>
      </c>
      <c r="AY8" s="46" t="e">
        <f>SUM(#REF!,AI8,#REF!)/AV8</f>
        <v>#REF!</v>
      </c>
      <c r="AZ8" s="46">
        <f t="shared" si="2"/>
        <v>2.7777777777777776E-2</v>
      </c>
      <c r="BA8" s="46">
        <f t="shared" si="3"/>
        <v>0.12037037037037036</v>
      </c>
      <c r="BB8" s="46" t="e">
        <f>#REF!/AV8</f>
        <v>#REF!</v>
      </c>
      <c r="BC8" s="46" t="e">
        <f>SUM(#REF!,#REF!,AF8,AG8,AJ8,#REF!,#REF!,#REF!,AP8)/AV8</f>
        <v>#REF!</v>
      </c>
    </row>
    <row r="9" spans="1:55" ht="15.75" customHeight="1" x14ac:dyDescent="0.3">
      <c r="A9" s="29" t="s">
        <v>6</v>
      </c>
      <c r="B9" s="29"/>
      <c r="C9" s="19">
        <v>44.952159999999999</v>
      </c>
      <c r="D9" s="19">
        <v>78.371629999999996</v>
      </c>
      <c r="E9" s="19" t="s">
        <v>123</v>
      </c>
      <c r="F9" s="32">
        <v>0.57638888888888884</v>
      </c>
      <c r="G9" s="29" t="s">
        <v>20</v>
      </c>
      <c r="H9" s="29" t="s">
        <v>20</v>
      </c>
      <c r="I9" s="29" t="s">
        <v>20</v>
      </c>
      <c r="J9" s="19">
        <v>13</v>
      </c>
      <c r="K9" s="19">
        <v>8.81</v>
      </c>
      <c r="L9" s="19">
        <v>76.5</v>
      </c>
      <c r="M9" s="19">
        <v>8.07</v>
      </c>
      <c r="N9" s="19">
        <v>4.25</v>
      </c>
      <c r="O9" s="19">
        <v>3</v>
      </c>
      <c r="P9" s="19">
        <v>0</v>
      </c>
      <c r="Q9" s="19">
        <v>100</v>
      </c>
      <c r="R9" s="19">
        <v>44.952159999999999</v>
      </c>
      <c r="S9" s="19">
        <v>78.371629999999996</v>
      </c>
      <c r="T9" s="29" t="s">
        <v>35</v>
      </c>
      <c r="U9" s="29" t="s">
        <v>34</v>
      </c>
      <c r="V9" s="29" t="s">
        <v>39</v>
      </c>
      <c r="W9" s="29" t="s">
        <v>88</v>
      </c>
      <c r="X9" s="29" t="s">
        <v>42</v>
      </c>
      <c r="Y9" s="29" t="s">
        <v>42</v>
      </c>
      <c r="Z9" s="29" t="s">
        <v>39</v>
      </c>
      <c r="AA9" s="29" t="s">
        <v>42</v>
      </c>
      <c r="AB9" s="29" t="s">
        <v>42</v>
      </c>
      <c r="AC9" s="29" t="s">
        <v>88</v>
      </c>
      <c r="AD9" s="29" t="s">
        <v>39</v>
      </c>
      <c r="AE9" s="29"/>
      <c r="AF9" s="39"/>
      <c r="AG9" s="30"/>
      <c r="AH9" s="42">
        <v>1</v>
      </c>
      <c r="AI9" s="46">
        <v>40</v>
      </c>
      <c r="AJ9" s="46"/>
      <c r="AK9" s="46">
        <v>14</v>
      </c>
      <c r="AL9" s="30">
        <v>1</v>
      </c>
      <c r="AM9" s="30">
        <v>1</v>
      </c>
      <c r="AN9" s="30">
        <v>1</v>
      </c>
      <c r="AO9" s="46">
        <v>3</v>
      </c>
      <c r="AP9" s="46">
        <v>1</v>
      </c>
      <c r="AQ9" s="46">
        <v>7</v>
      </c>
      <c r="AR9" s="46">
        <v>32</v>
      </c>
      <c r="AS9" s="30"/>
      <c r="AT9" s="30"/>
      <c r="AU9" s="30"/>
      <c r="AV9" s="48">
        <f t="shared" si="0"/>
        <v>101</v>
      </c>
      <c r="AW9" s="53">
        <v>0.72</v>
      </c>
      <c r="AX9" s="46">
        <f t="shared" si="1"/>
        <v>0.31683168316831684</v>
      </c>
      <c r="AY9" s="46" t="e">
        <f>SUM(#REF!,AI9,#REF!)/AV9</f>
        <v>#REF!</v>
      </c>
      <c r="AZ9" s="46">
        <f t="shared" si="2"/>
        <v>7.9207920792079209E-2</v>
      </c>
      <c r="BA9" s="46">
        <f t="shared" si="3"/>
        <v>0.18811881188118812</v>
      </c>
      <c r="BB9" s="46" t="e">
        <f>#REF!/AV9</f>
        <v>#REF!</v>
      </c>
      <c r="BC9" s="46" t="e">
        <f>SUM(#REF!,#REF!,AF9,AG9,AJ9,#REF!,#REF!,#REF!,AP9)/AV9</f>
        <v>#REF!</v>
      </c>
    </row>
    <row r="10" spans="1:55" ht="15.75" customHeight="1" x14ac:dyDescent="0.3">
      <c r="A10" s="29" t="s">
        <v>91</v>
      </c>
      <c r="B10" s="29" t="s">
        <v>97</v>
      </c>
      <c r="C10" s="19">
        <v>44.970570000000002</v>
      </c>
      <c r="D10" s="19">
        <v>78.364810000000006</v>
      </c>
      <c r="E10" s="19" t="s">
        <v>123</v>
      </c>
      <c r="F10" s="32">
        <v>0.4548611111111111</v>
      </c>
      <c r="G10" s="29" t="s">
        <v>17</v>
      </c>
      <c r="H10" s="29" t="s">
        <v>124</v>
      </c>
      <c r="I10" s="29" t="s">
        <v>17</v>
      </c>
      <c r="J10" s="19">
        <v>10.5</v>
      </c>
      <c r="K10" s="19">
        <v>9.06</v>
      </c>
      <c r="L10" s="19">
        <v>65.900000000000006</v>
      </c>
      <c r="M10" s="19">
        <v>7.77</v>
      </c>
      <c r="N10" s="19">
        <v>12</v>
      </c>
      <c r="O10" s="19">
        <v>3</v>
      </c>
      <c r="P10" s="19">
        <v>0</v>
      </c>
      <c r="Q10" s="19">
        <v>70</v>
      </c>
      <c r="R10" s="19">
        <v>44.970570000000002</v>
      </c>
      <c r="S10" s="19">
        <v>78.364810000000006</v>
      </c>
      <c r="T10" s="29" t="s">
        <v>35</v>
      </c>
      <c r="U10" s="29" t="s">
        <v>34</v>
      </c>
      <c r="V10" s="29" t="s">
        <v>39</v>
      </c>
      <c r="W10" s="29" t="s">
        <v>88</v>
      </c>
      <c r="X10" s="29" t="s">
        <v>42</v>
      </c>
      <c r="Y10" s="29" t="s">
        <v>42</v>
      </c>
      <c r="Z10" s="29" t="s">
        <v>39</v>
      </c>
      <c r="AA10" s="29" t="s">
        <v>42</v>
      </c>
      <c r="AB10" s="29" t="s">
        <v>42</v>
      </c>
      <c r="AC10" s="29" t="s">
        <v>42</v>
      </c>
      <c r="AD10" s="29" t="s">
        <v>39</v>
      </c>
      <c r="AE10" s="29"/>
      <c r="AF10" s="40"/>
      <c r="AG10" s="39"/>
      <c r="AH10" s="46"/>
      <c r="AI10" s="46">
        <v>24</v>
      </c>
      <c r="AJ10" s="46"/>
      <c r="AK10" s="46">
        <v>40</v>
      </c>
      <c r="AL10" s="46"/>
      <c r="AM10" s="46"/>
      <c r="AN10" s="30"/>
      <c r="AO10" s="46">
        <v>5</v>
      </c>
      <c r="AP10" s="46"/>
      <c r="AQ10" s="46">
        <v>6</v>
      </c>
      <c r="AR10" s="46">
        <v>26</v>
      </c>
      <c r="AS10" s="30"/>
      <c r="AT10" s="46"/>
      <c r="AU10" s="30"/>
      <c r="AV10" s="48">
        <f t="shared" si="0"/>
        <v>101</v>
      </c>
      <c r="AW10" s="53">
        <v>0.72</v>
      </c>
      <c r="AX10" s="46">
        <f t="shared" si="1"/>
        <v>0.25742574257425743</v>
      </c>
      <c r="AY10" s="46" t="e">
        <f>SUM(#REF!,AI10,#REF!)/AV10</f>
        <v>#REF!</v>
      </c>
      <c r="AZ10" s="46">
        <f t="shared" si="2"/>
        <v>5.9405940594059403E-2</v>
      </c>
      <c r="BA10" s="46">
        <f t="shared" si="3"/>
        <v>0.44554455445544555</v>
      </c>
      <c r="BB10" s="46" t="e">
        <f>#REF!/AV10</f>
        <v>#REF!</v>
      </c>
      <c r="BC10" s="46" t="e">
        <f>SUM(#REF!,#REF!,AF10,AG10,AJ10,#REF!,#REF!,#REF!,AP10)/AV10</f>
        <v>#REF!</v>
      </c>
    </row>
    <row r="11" spans="1:55" ht="15.75" customHeight="1" x14ac:dyDescent="0.3">
      <c r="A11" s="29" t="s">
        <v>92</v>
      </c>
      <c r="B11" s="29"/>
      <c r="C11" s="19">
        <v>44.970570000000002</v>
      </c>
      <c r="D11" s="19">
        <v>78.364810000000006</v>
      </c>
      <c r="E11" s="19" t="s">
        <v>123</v>
      </c>
      <c r="F11" s="32">
        <v>0.4548611111111111</v>
      </c>
      <c r="G11" s="29" t="s">
        <v>17</v>
      </c>
      <c r="H11" s="29" t="s">
        <v>124</v>
      </c>
      <c r="I11" s="29" t="s">
        <v>17</v>
      </c>
      <c r="J11" s="19">
        <v>10.5</v>
      </c>
      <c r="K11" s="19">
        <v>9.06</v>
      </c>
      <c r="L11" s="19">
        <v>65.900000000000006</v>
      </c>
      <c r="M11" s="19">
        <v>7.77</v>
      </c>
      <c r="N11" s="19">
        <v>12.6</v>
      </c>
      <c r="O11" s="19">
        <v>3</v>
      </c>
      <c r="P11" s="19">
        <v>0</v>
      </c>
      <c r="Q11" s="19">
        <v>100</v>
      </c>
      <c r="R11" s="19">
        <v>44.970570000000002</v>
      </c>
      <c r="S11" s="19">
        <v>78.364810000000006</v>
      </c>
      <c r="T11" s="29" t="s">
        <v>35</v>
      </c>
      <c r="U11" s="29" t="s">
        <v>34</v>
      </c>
      <c r="V11" s="29" t="s">
        <v>39</v>
      </c>
      <c r="W11" s="29" t="s">
        <v>88</v>
      </c>
      <c r="X11" s="29" t="s">
        <v>42</v>
      </c>
      <c r="Y11" s="29" t="s">
        <v>42</v>
      </c>
      <c r="Z11" s="29" t="s">
        <v>39</v>
      </c>
      <c r="AA11" s="29" t="s">
        <v>42</v>
      </c>
      <c r="AB11" s="29" t="s">
        <v>42</v>
      </c>
      <c r="AC11" s="29" t="s">
        <v>42</v>
      </c>
      <c r="AD11" s="29" t="s">
        <v>39</v>
      </c>
      <c r="AE11" s="29"/>
      <c r="AF11" s="30"/>
      <c r="AG11" s="39"/>
      <c r="AH11" s="30"/>
      <c r="AI11" s="46">
        <v>24</v>
      </c>
      <c r="AJ11" s="46"/>
      <c r="AK11" s="46">
        <v>42</v>
      </c>
      <c r="AL11" s="46"/>
      <c r="AM11" s="46"/>
      <c r="AN11" s="30"/>
      <c r="AO11" s="46">
        <v>5</v>
      </c>
      <c r="AP11" s="46"/>
      <c r="AQ11" s="46">
        <v>4</v>
      </c>
      <c r="AR11" s="46">
        <v>26</v>
      </c>
      <c r="AS11" s="30"/>
      <c r="AT11" s="46"/>
      <c r="AU11" s="30"/>
      <c r="AV11" s="48">
        <f t="shared" si="0"/>
        <v>101</v>
      </c>
      <c r="AW11" s="53">
        <v>0.71</v>
      </c>
      <c r="AX11" s="46">
        <f t="shared" si="1"/>
        <v>0.25742574257425743</v>
      </c>
      <c r="AY11" s="46" t="e">
        <f>SUM(#REF!,AI11,#REF!)/AV11</f>
        <v>#REF!</v>
      </c>
      <c r="AZ11" s="46">
        <f t="shared" si="2"/>
        <v>3.9603960396039604E-2</v>
      </c>
      <c r="BA11" s="46">
        <f t="shared" si="3"/>
        <v>0.46534653465346537</v>
      </c>
      <c r="BB11" s="46" t="e">
        <f>#REF!/AV11</f>
        <v>#REF!</v>
      </c>
      <c r="BC11" s="46" t="e">
        <f>SUM(#REF!,#REF!,AF11,AG11,AJ11,#REF!,#REF!,#REF!,AP11)/AV11</f>
        <v>#REF!</v>
      </c>
    </row>
    <row r="12" spans="1:55" ht="15.75" customHeight="1" x14ac:dyDescent="0.3">
      <c r="A12" s="29" t="s">
        <v>9</v>
      </c>
      <c r="B12" s="29" t="s">
        <v>98</v>
      </c>
      <c r="C12" s="19">
        <v>44.972369999999998</v>
      </c>
      <c r="D12" s="19">
        <v>78.373310000000004</v>
      </c>
      <c r="E12" s="19" t="s">
        <v>123</v>
      </c>
      <c r="F12" s="32">
        <v>0.51041666666666663</v>
      </c>
      <c r="G12" s="29" t="s">
        <v>17</v>
      </c>
      <c r="H12" s="29" t="s">
        <v>17</v>
      </c>
      <c r="I12" s="29" t="s">
        <v>20</v>
      </c>
      <c r="J12" s="19">
        <v>12.5</v>
      </c>
      <c r="K12" s="19">
        <v>8.25</v>
      </c>
      <c r="L12" s="19">
        <v>81.900000000000006</v>
      </c>
      <c r="M12" s="19">
        <v>7.88</v>
      </c>
      <c r="N12" s="19">
        <v>6.4</v>
      </c>
      <c r="O12" s="19">
        <v>3</v>
      </c>
      <c r="P12" s="19">
        <v>0</v>
      </c>
      <c r="Q12" s="19">
        <v>100</v>
      </c>
      <c r="R12" s="19">
        <v>44.972369999999998</v>
      </c>
      <c r="S12" s="19">
        <v>78.373310000000004</v>
      </c>
      <c r="T12" s="29" t="s">
        <v>35</v>
      </c>
      <c r="U12" s="29" t="s">
        <v>34</v>
      </c>
      <c r="V12" s="29" t="s">
        <v>39</v>
      </c>
      <c r="W12" s="29" t="s">
        <v>39</v>
      </c>
      <c r="X12" s="29" t="s">
        <v>42</v>
      </c>
      <c r="Y12" s="29" t="s">
        <v>42</v>
      </c>
      <c r="Z12" s="29" t="s">
        <v>88</v>
      </c>
      <c r="AA12" s="29" t="s">
        <v>42</v>
      </c>
      <c r="AB12" s="29" t="s">
        <v>42</v>
      </c>
      <c r="AC12" s="29" t="s">
        <v>39</v>
      </c>
      <c r="AD12" s="29" t="s">
        <v>39</v>
      </c>
      <c r="AE12" s="29" t="s">
        <v>105</v>
      </c>
      <c r="AF12" s="30"/>
      <c r="AG12" s="45"/>
      <c r="AH12" s="46">
        <v>1</v>
      </c>
      <c r="AI12" s="46">
        <v>41</v>
      </c>
      <c r="AJ12" s="46"/>
      <c r="AK12" s="46">
        <v>4</v>
      </c>
      <c r="AL12" s="30"/>
      <c r="AM12" s="30"/>
      <c r="AN12" s="30"/>
      <c r="AO12" s="46">
        <v>1</v>
      </c>
      <c r="AP12" s="46"/>
      <c r="AQ12" s="46">
        <v>2</v>
      </c>
      <c r="AR12" s="46">
        <v>50</v>
      </c>
      <c r="AS12" s="30"/>
      <c r="AT12" s="30">
        <v>1</v>
      </c>
      <c r="AU12" s="46"/>
      <c r="AV12" s="48">
        <f t="shared" si="0"/>
        <v>100</v>
      </c>
      <c r="AW12" s="53">
        <v>0.59</v>
      </c>
      <c r="AX12" s="46">
        <f t="shared" si="1"/>
        <v>0.51</v>
      </c>
      <c r="AY12" s="46" t="e">
        <f>SUM(#REF!,AI12,#REF!)/AV12</f>
        <v>#REF!</v>
      </c>
      <c r="AZ12" s="46">
        <f t="shared" si="2"/>
        <v>0.03</v>
      </c>
      <c r="BA12" s="46">
        <f t="shared" si="3"/>
        <v>0.05</v>
      </c>
      <c r="BB12" s="46" t="e">
        <f>#REF!/AV12</f>
        <v>#REF!</v>
      </c>
      <c r="BC12" s="46" t="e">
        <f>SUM(#REF!,#REF!,AF12,AG12,AJ12,#REF!,#REF!,#REF!,AP12)/AV12</f>
        <v>#REF!</v>
      </c>
    </row>
    <row r="13" spans="1:55" ht="15.75" customHeight="1" x14ac:dyDescent="0.3">
      <c r="A13" s="29" t="s">
        <v>93</v>
      </c>
      <c r="B13" s="29"/>
      <c r="C13" s="19">
        <v>44.972369999999998</v>
      </c>
      <c r="D13" s="19">
        <v>78.373310000000004</v>
      </c>
      <c r="E13" s="19" t="s">
        <v>123</v>
      </c>
      <c r="F13" s="32">
        <v>0.51666666666666672</v>
      </c>
      <c r="G13" s="29" t="s">
        <v>17</v>
      </c>
      <c r="H13" s="29" t="s">
        <v>17</v>
      </c>
      <c r="I13" s="29" t="s">
        <v>20</v>
      </c>
      <c r="J13" s="19">
        <v>12.5</v>
      </c>
      <c r="K13" s="19">
        <v>8.25</v>
      </c>
      <c r="L13" s="19">
        <v>81.900000000000006</v>
      </c>
      <c r="M13" s="19">
        <v>7.88</v>
      </c>
      <c r="N13" s="19">
        <v>9.6</v>
      </c>
      <c r="O13" s="19">
        <v>3</v>
      </c>
      <c r="P13" s="19">
        <v>5</v>
      </c>
      <c r="Q13" s="19">
        <v>100</v>
      </c>
      <c r="R13" s="19">
        <v>44.972369999999998</v>
      </c>
      <c r="S13" s="19">
        <v>78.373310000000004</v>
      </c>
      <c r="T13" s="29" t="s">
        <v>35</v>
      </c>
      <c r="U13" s="29" t="s">
        <v>34</v>
      </c>
      <c r="V13" s="29" t="s">
        <v>39</v>
      </c>
      <c r="W13" s="29" t="s">
        <v>39</v>
      </c>
      <c r="X13" s="29" t="s">
        <v>42</v>
      </c>
      <c r="Y13" s="29" t="s">
        <v>42</v>
      </c>
      <c r="Z13" s="29" t="s">
        <v>88</v>
      </c>
      <c r="AA13" s="29" t="s">
        <v>42</v>
      </c>
      <c r="AB13" s="29" t="s">
        <v>42</v>
      </c>
      <c r="AC13" s="29" t="s">
        <v>39</v>
      </c>
      <c r="AD13" s="29" t="s">
        <v>39</v>
      </c>
      <c r="AE13" s="29"/>
      <c r="AF13" s="41">
        <v>2</v>
      </c>
      <c r="AG13" s="30"/>
      <c r="AH13" s="46"/>
      <c r="AI13" s="46">
        <v>28</v>
      </c>
      <c r="AJ13" s="46"/>
      <c r="AK13" s="46">
        <v>2</v>
      </c>
      <c r="AL13" s="46">
        <v>1</v>
      </c>
      <c r="AM13" s="30"/>
      <c r="AN13" s="30"/>
      <c r="AO13" s="46">
        <v>1</v>
      </c>
      <c r="AP13" s="46"/>
      <c r="AQ13" s="46">
        <v>31</v>
      </c>
      <c r="AR13" s="46">
        <v>33</v>
      </c>
      <c r="AS13" s="30">
        <v>2</v>
      </c>
      <c r="AT13" s="46"/>
      <c r="AU13" s="30"/>
      <c r="AV13" s="48">
        <f t="shared" si="0"/>
        <v>100</v>
      </c>
      <c r="AW13" s="53">
        <v>0.72</v>
      </c>
      <c r="AX13" s="46">
        <f t="shared" si="1"/>
        <v>0.35</v>
      </c>
      <c r="AY13" s="46" t="e">
        <f>SUM(#REF!,AI13,#REF!)/AV13</f>
        <v>#REF!</v>
      </c>
      <c r="AZ13" s="46">
        <f t="shared" si="2"/>
        <v>0.31</v>
      </c>
      <c r="BA13" s="46">
        <f t="shared" si="3"/>
        <v>0.04</v>
      </c>
      <c r="BB13" s="46" t="e">
        <f>#REF!/AV13</f>
        <v>#REF!</v>
      </c>
      <c r="BC13" s="46" t="e">
        <f>SUM(#REF!,#REF!,AF13,AG13,AJ13,#REF!,#REF!,#REF!,AP13)/AV13</f>
        <v>#REF!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patel dev</cp:lastModifiedBy>
  <cp:revision/>
  <dcterms:created xsi:type="dcterms:W3CDTF">2024-10-22T14:07:01Z</dcterms:created>
  <dcterms:modified xsi:type="dcterms:W3CDTF">2024-11-13T22:46:55Z</dcterms:modified>
  <cp:category/>
  <cp:contentStatus/>
</cp:coreProperties>
</file>