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ksh\Downloads\OneDrive_2024-11-01\Benthic Datasets (Excel files)\"/>
    </mc:Choice>
  </mc:AlternateContent>
  <xr:revisionPtr revIDLastSave="0" documentId="13_ncr:1_{553BDB07-0AFF-4E91-8BEE-F393CF53210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19" sheetId="1" r:id="rId1"/>
    <sheet name="2020" sheetId="2" r:id="rId2"/>
    <sheet name="2021" sheetId="3" r:id="rId3"/>
    <sheet name="2022" sheetId="4" r:id="rId4"/>
    <sheet name="2023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7" i="5" l="1"/>
  <c r="BG17" i="5"/>
  <c r="BP17" i="5" s="1"/>
  <c r="BO16" i="5"/>
  <c r="BG16" i="5"/>
  <c r="BN16" i="5" s="1"/>
  <c r="BO15" i="5"/>
  <c r="BG15" i="5"/>
  <c r="BN15" i="5" s="1"/>
  <c r="BN14" i="5"/>
  <c r="BF14" i="5"/>
  <c r="BL14" i="5" s="1"/>
  <c r="BL13" i="5"/>
  <c r="BD13" i="5"/>
  <c r="BI13" i="5" s="1"/>
  <c r="BM12" i="5"/>
  <c r="BE12" i="5"/>
  <c r="BL12" i="5" s="1"/>
  <c r="BM11" i="5"/>
  <c r="BE11" i="5"/>
  <c r="BL11" i="5" s="1"/>
  <c r="BN10" i="5"/>
  <c r="BF10" i="5"/>
  <c r="BO10" i="5" s="1"/>
  <c r="BO9" i="5"/>
  <c r="BG9" i="5"/>
  <c r="BL9" i="5" s="1"/>
  <c r="BO8" i="5"/>
  <c r="BG8" i="5"/>
  <c r="BN8" i="5" s="1"/>
  <c r="BO7" i="5"/>
  <c r="BG7" i="5"/>
  <c r="BN7" i="5" s="1"/>
  <c r="BO6" i="5"/>
  <c r="BG6" i="5"/>
  <c r="BM6" i="5" s="1"/>
  <c r="BO5" i="5"/>
  <c r="BG5" i="5"/>
  <c r="BM5" i="5" s="1"/>
  <c r="BO4" i="5"/>
  <c r="BG4" i="5"/>
  <c r="BK4" i="5" s="1"/>
  <c r="BO17" i="4"/>
  <c r="BG17" i="4"/>
  <c r="BP17" i="4" s="1"/>
  <c r="BO16" i="4"/>
  <c r="BG16" i="4"/>
  <c r="BN16" i="4" s="1"/>
  <c r="BO15" i="4"/>
  <c r="BG15" i="4"/>
  <c r="BN15" i="4" s="1"/>
  <c r="BO14" i="4"/>
  <c r="BG14" i="4"/>
  <c r="BP14" i="4" s="1"/>
  <c r="BP13" i="4"/>
  <c r="BO13" i="4"/>
  <c r="BN13" i="4"/>
  <c r="BM13" i="4"/>
  <c r="BL13" i="4"/>
  <c r="BK13" i="4"/>
  <c r="BM12" i="4"/>
  <c r="BL12" i="4"/>
  <c r="BK12" i="4"/>
  <c r="BJ12" i="4"/>
  <c r="BI12" i="4"/>
  <c r="BH12" i="4"/>
  <c r="BK11" i="4"/>
  <c r="BJ11" i="4"/>
  <c r="BI11" i="4"/>
  <c r="BH11" i="4"/>
  <c r="BG11" i="4"/>
  <c r="BF11" i="4"/>
  <c r="BK10" i="4"/>
  <c r="BJ10" i="4"/>
  <c r="BI10" i="4"/>
  <c r="BH10" i="4"/>
  <c r="BG10" i="4"/>
  <c r="BF10" i="4"/>
  <c r="BO9" i="4"/>
  <c r="BG9" i="4"/>
  <c r="BK9" i="4" s="1"/>
  <c r="BO8" i="4"/>
  <c r="BG8" i="4"/>
  <c r="BK8" i="4" s="1"/>
  <c r="BO7" i="4"/>
  <c r="BG7" i="4"/>
  <c r="BN7" i="4" s="1"/>
  <c r="BO6" i="4"/>
  <c r="BG6" i="4"/>
  <c r="BN6" i="4" s="1"/>
  <c r="BO5" i="4"/>
  <c r="BG5" i="4"/>
  <c r="BP5" i="4" s="1"/>
  <c r="BO4" i="4"/>
  <c r="BG4" i="4"/>
  <c r="BN4" i="4" s="1"/>
  <c r="AZ14" i="3"/>
  <c r="AY14" i="3"/>
  <c r="AZ13" i="3"/>
  <c r="AY13" i="3"/>
  <c r="AZ12" i="3"/>
  <c r="AY12" i="3"/>
  <c r="AZ11" i="3"/>
  <c r="AY11" i="3"/>
  <c r="AZ10" i="3"/>
  <c r="AY10" i="3"/>
  <c r="AZ9" i="3"/>
  <c r="AY9" i="3"/>
  <c r="AZ8" i="3"/>
  <c r="AY8" i="3"/>
  <c r="AZ7" i="3"/>
  <c r="AY7" i="3"/>
  <c r="AZ6" i="3"/>
  <c r="AY6" i="3"/>
  <c r="AZ5" i="3"/>
  <c r="AY5" i="3"/>
  <c r="AZ3" i="3"/>
  <c r="AY3" i="3"/>
  <c r="AY17" i="2"/>
  <c r="AX17" i="2"/>
  <c r="AY16" i="2"/>
  <c r="AX16" i="2"/>
  <c r="AY15" i="2"/>
  <c r="AX15" i="2"/>
  <c r="AY14" i="2"/>
  <c r="AX14" i="2"/>
  <c r="AY13" i="2"/>
  <c r="AX13" i="2"/>
  <c r="AY12" i="2"/>
  <c r="AX12" i="2"/>
  <c r="AY11" i="2"/>
  <c r="AX11" i="2"/>
  <c r="AY10" i="2"/>
  <c r="AX10" i="2"/>
  <c r="AY9" i="2"/>
  <c r="AX9" i="2"/>
  <c r="AY8" i="2"/>
  <c r="AX8" i="2"/>
  <c r="AY7" i="2"/>
  <c r="AX7" i="2"/>
  <c r="AY6" i="2"/>
  <c r="AX6" i="2"/>
  <c r="AY5" i="2"/>
  <c r="AX5" i="2"/>
  <c r="AY4" i="2"/>
  <c r="AX4" i="2"/>
  <c r="AY3" i="2"/>
  <c r="AX3" i="2"/>
  <c r="AM15" i="1"/>
  <c r="BR15" i="1" s="1"/>
  <c r="BR14" i="1"/>
  <c r="AM14" i="1"/>
  <c r="AM13" i="1"/>
  <c r="BR13" i="1" s="1"/>
  <c r="AM12" i="1"/>
  <c r="BR12" i="1" s="1"/>
  <c r="AM11" i="1"/>
  <c r="BR11" i="1" s="1"/>
  <c r="AM10" i="1"/>
  <c r="BR10" i="1" s="1"/>
  <c r="AM9" i="1"/>
  <c r="BR9" i="1" s="1"/>
  <c r="AM8" i="1"/>
  <c r="BR8" i="1" s="1"/>
  <c r="AM7" i="1"/>
  <c r="BR7" i="1" s="1"/>
  <c r="AM6" i="1"/>
  <c r="BR6" i="1" s="1"/>
  <c r="AM5" i="1"/>
  <c r="BR5" i="1" s="1"/>
  <c r="BR4" i="1"/>
  <c r="BP8" i="5" l="1"/>
  <c r="BM13" i="5"/>
  <c r="BI11" i="5"/>
  <c r="BK15" i="5"/>
  <c r="BJ13" i="5"/>
  <c r="BL4" i="5"/>
  <c r="BK13" i="5"/>
  <c r="BP4" i="5"/>
  <c r="BJ11" i="5"/>
  <c r="BN6" i="5"/>
  <c r="BP15" i="5"/>
  <c r="BN11" i="5"/>
  <c r="BI12" i="5"/>
  <c r="BH13" i="5"/>
  <c r="BM4" i="5"/>
  <c r="BN4" i="5"/>
  <c r="BK11" i="5"/>
  <c r="BP6" i="5"/>
  <c r="BM9" i="5"/>
  <c r="BL16" i="5"/>
  <c r="BK9" i="5"/>
  <c r="BK7" i="5"/>
  <c r="BN9" i="5"/>
  <c r="BK14" i="5"/>
  <c r="BP9" i="5"/>
  <c r="BM14" i="5"/>
  <c r="BP7" i="5"/>
  <c r="BK12" i="5"/>
  <c r="BK10" i="5"/>
  <c r="BP5" i="5"/>
  <c r="BK8" i="5"/>
  <c r="BL10" i="5"/>
  <c r="BL17" i="5"/>
  <c r="BM16" i="5"/>
  <c r="BM7" i="5"/>
  <c r="BP16" i="5"/>
  <c r="BN5" i="5"/>
  <c r="BJ10" i="5"/>
  <c r="BO14" i="5"/>
  <c r="BL8" i="5"/>
  <c r="BM10" i="5"/>
  <c r="BN12" i="5"/>
  <c r="BM17" i="5"/>
  <c r="BK6" i="5"/>
  <c r="BM8" i="5"/>
  <c r="BL15" i="5"/>
  <c r="BN17" i="5"/>
  <c r="BK16" i="5"/>
  <c r="BL7" i="5"/>
  <c r="BJ14" i="5"/>
  <c r="BK5" i="5"/>
  <c r="BL5" i="5"/>
  <c r="BJ12" i="5"/>
  <c r="BL6" i="5"/>
  <c r="BM15" i="5"/>
  <c r="BK17" i="5"/>
  <c r="BP15" i="4"/>
  <c r="BN8" i="4"/>
  <c r="BL8" i="4"/>
  <c r="BP8" i="4"/>
  <c r="BM8" i="4"/>
  <c r="BK6" i="4"/>
  <c r="BL4" i="4"/>
  <c r="BM4" i="4"/>
  <c r="BK14" i="4"/>
  <c r="BP6" i="4"/>
  <c r="BL14" i="4"/>
  <c r="BM14" i="4"/>
  <c r="BK7" i="4"/>
  <c r="BN14" i="4"/>
  <c r="BK5" i="4"/>
  <c r="BM7" i="4"/>
  <c r="BK17" i="4"/>
  <c r="BL5" i="4"/>
  <c r="BP9" i="4"/>
  <c r="BL17" i="4"/>
  <c r="BM17" i="4"/>
  <c r="BN5" i="4"/>
  <c r="BP7" i="4"/>
  <c r="BL15" i="4"/>
  <c r="BN17" i="4"/>
  <c r="BK4" i="4"/>
  <c r="BM6" i="4"/>
  <c r="BL9" i="4"/>
  <c r="BP4" i="4"/>
  <c r="BM9" i="4"/>
  <c r="BP16" i="4"/>
  <c r="BL7" i="4"/>
  <c r="BN9" i="4"/>
  <c r="BK15" i="4"/>
  <c r="BM15" i="4"/>
  <c r="BL6" i="4"/>
  <c r="BK16" i="4"/>
  <c r="BL16" i="4"/>
  <c r="BM16" i="4"/>
  <c r="BM5" i="4"/>
</calcChain>
</file>

<file path=xl/sharedStrings.xml><?xml version="1.0" encoding="utf-8"?>
<sst xmlns="http://schemas.openxmlformats.org/spreadsheetml/2006/main" count="1375" uniqueCount="235">
  <si>
    <t>Site Code</t>
  </si>
  <si>
    <t>KLCA-14-R1</t>
  </si>
  <si>
    <t>KLCA-14-R2</t>
  </si>
  <si>
    <t>KLCA-13-R1</t>
  </si>
  <si>
    <t>KLCA-13-R2</t>
  </si>
  <si>
    <t>KLCA-12-R1</t>
  </si>
  <si>
    <t>KLCA-12-R2</t>
  </si>
  <si>
    <t>KLCA-10-R1</t>
  </si>
  <si>
    <t>KLCA-10-R2</t>
  </si>
  <si>
    <t>KLCA-09-R1</t>
  </si>
  <si>
    <t>KLCA-09-R2</t>
  </si>
  <si>
    <t>KLCA-01-R1</t>
  </si>
  <si>
    <t>KLCA-01-R2</t>
  </si>
  <si>
    <t>Site Description</t>
  </si>
  <si>
    <t>rocky point</t>
  </si>
  <si>
    <t>Small inlet with lots of woody debris</t>
  </si>
  <si>
    <t>wetland area beside boat launch</t>
  </si>
  <si>
    <t>deep channel</t>
  </si>
  <si>
    <t>Site Location Latitude</t>
  </si>
  <si>
    <t>Site Location Longitude</t>
  </si>
  <si>
    <t>Sampling Event Date</t>
  </si>
  <si>
    <t>Time of Day</t>
  </si>
  <si>
    <t>Riparian 1.5-10m</t>
  </si>
  <si>
    <t>Scrubland</t>
  </si>
  <si>
    <t>Wetland</t>
  </si>
  <si>
    <t>Forest</t>
  </si>
  <si>
    <t>Riparian 10-30m</t>
  </si>
  <si>
    <t>Riparian 30-100m</t>
  </si>
  <si>
    <t>Water Temperature °C</t>
  </si>
  <si>
    <t>DO (mg/L)</t>
  </si>
  <si>
    <r>
      <rPr>
        <b/>
        <sz val="11"/>
        <color theme="1"/>
        <rFont val="Calibri"/>
      </rPr>
      <t>Conductivity (</t>
    </r>
    <r>
      <rPr>
        <b/>
        <sz val="11"/>
        <color theme="1"/>
        <rFont val="Calibri"/>
      </rPr>
      <t>µS/cm)</t>
    </r>
  </si>
  <si>
    <t>TDS (ppm)</t>
  </si>
  <si>
    <t>pH</t>
  </si>
  <si>
    <t>Sampling Distance</t>
  </si>
  <si>
    <t>Sampling Time Minutes</t>
  </si>
  <si>
    <t>Sampling Time Seconds</t>
  </si>
  <si>
    <t>Max Depth (cm)</t>
  </si>
  <si>
    <t>Sample Location Latitude</t>
  </si>
  <si>
    <t>45.16.718"</t>
  </si>
  <si>
    <t>45.16.715"</t>
  </si>
  <si>
    <t>45.18.694"</t>
  </si>
  <si>
    <t>45.18.689"</t>
  </si>
  <si>
    <t>45.21.044'</t>
  </si>
  <si>
    <t>45.21.072'</t>
  </si>
  <si>
    <t>45.18.141'</t>
  </si>
  <si>
    <t>45.18.140'</t>
  </si>
  <si>
    <t>45.18.563'</t>
  </si>
  <si>
    <t>45.18.561'</t>
  </si>
  <si>
    <t>45.15.528'</t>
  </si>
  <si>
    <t>Sample Location Longitude</t>
  </si>
  <si>
    <t>78.45.550"</t>
  </si>
  <si>
    <t>78.45.547"</t>
  </si>
  <si>
    <t>78.39.569"</t>
  </si>
  <si>
    <t>78.39.559"</t>
  </si>
  <si>
    <t>78.42.33'</t>
  </si>
  <si>
    <t>78.42.325'</t>
  </si>
  <si>
    <t>78.48.126'</t>
  </si>
  <si>
    <t>78.4.119'</t>
  </si>
  <si>
    <t>78.49.397'</t>
  </si>
  <si>
    <t>78.49.406'</t>
  </si>
  <si>
    <t>78.49.134'</t>
  </si>
  <si>
    <t>78.49.139'</t>
  </si>
  <si>
    <t>Dominant Mineral Substrate</t>
  </si>
  <si>
    <t>4 - gravel</t>
  </si>
  <si>
    <t>3 - sand</t>
  </si>
  <si>
    <t>2 - silt</t>
  </si>
  <si>
    <t>2nd Dominant Mineral Substrate</t>
  </si>
  <si>
    <t>5 - cobble</t>
  </si>
  <si>
    <t>Woody Debris</t>
  </si>
  <si>
    <t>1 - present</t>
  </si>
  <si>
    <t>2 - abundant</t>
  </si>
  <si>
    <t>Detritus</t>
  </si>
  <si>
    <t>0 - absent</t>
  </si>
  <si>
    <t>Macrophytes - Emergent</t>
  </si>
  <si>
    <t>Macrophytes - Rooted Floating</t>
  </si>
  <si>
    <t>Macrophytes - Submergent</t>
  </si>
  <si>
    <t>Macrophytes - Free Floating</t>
  </si>
  <si>
    <t>Algae - Floating</t>
  </si>
  <si>
    <t>Algae - Filamentous</t>
  </si>
  <si>
    <t>Algae - Attached</t>
  </si>
  <si>
    <t>Comment</t>
  </si>
  <si>
    <t>Coelenterata</t>
  </si>
  <si>
    <t>Platyhelminthes</t>
  </si>
  <si>
    <t>Nemata</t>
  </si>
  <si>
    <t>Oligochaetous Clitellata</t>
  </si>
  <si>
    <t>Hirudinea</t>
  </si>
  <si>
    <t>Isopoda</t>
  </si>
  <si>
    <t>Bivalvia</t>
  </si>
  <si>
    <t>Amphipoda</t>
  </si>
  <si>
    <t>Decapoda</t>
  </si>
  <si>
    <t>Hydrachnidia/Acari</t>
  </si>
  <si>
    <t>Ephemeroptera</t>
  </si>
  <si>
    <t>Anisoptera</t>
  </si>
  <si>
    <t>Zygoptera</t>
  </si>
  <si>
    <t>Plecoptera</t>
  </si>
  <si>
    <t>Hemiptera</t>
  </si>
  <si>
    <t>Megaloptera</t>
  </si>
  <si>
    <t>Trichoptera</t>
  </si>
  <si>
    <t>Lepidoptera</t>
  </si>
  <si>
    <t>Coleoptera</t>
  </si>
  <si>
    <t>Gastropoda</t>
  </si>
  <si>
    <t>Chironomidae</t>
  </si>
  <si>
    <t>Tabanidae</t>
  </si>
  <si>
    <t>Culicidae</t>
  </si>
  <si>
    <t>Ceratopogonidae</t>
  </si>
  <si>
    <t>Tipulidae</t>
  </si>
  <si>
    <t>Simuliidae</t>
  </si>
  <si>
    <t>Other Diptera</t>
  </si>
  <si>
    <t>Aeshnidae</t>
  </si>
  <si>
    <t>Baetidae</t>
  </si>
  <si>
    <t>Caenidae</t>
  </si>
  <si>
    <t>Coenagrionidae</t>
  </si>
  <si>
    <t>Cordulegastridae</t>
  </si>
  <si>
    <t>Corduliidae</t>
  </si>
  <si>
    <t>Dugesiidae</t>
  </si>
  <si>
    <t>Dytiscidae</t>
  </si>
  <si>
    <t>Elmidae</t>
  </si>
  <si>
    <t>Ephemerellidae</t>
  </si>
  <si>
    <t>Ephemeridae</t>
  </si>
  <si>
    <t>Gomphidae</t>
  </si>
  <si>
    <t>Gyrinidae</t>
  </si>
  <si>
    <t>Haliplidae</t>
  </si>
  <si>
    <t>Heptageniidae</t>
  </si>
  <si>
    <t>Leptoceridae</t>
  </si>
  <si>
    <t>Leptophlebiidae</t>
  </si>
  <si>
    <t>Libellulidae</t>
  </si>
  <si>
    <t>Limnephilidae</t>
  </si>
  <si>
    <t>Odontoceridae</t>
  </si>
  <si>
    <t>Philopotamidae</t>
  </si>
  <si>
    <t>Phryganeidae</t>
  </si>
  <si>
    <t>Physidae</t>
  </si>
  <si>
    <t>Planorbidae</t>
  </si>
  <si>
    <t>Polycentropodidae</t>
  </si>
  <si>
    <t>Polymitarcyidae</t>
  </si>
  <si>
    <t>Sialidae</t>
  </si>
  <si>
    <t>Total Number Entered</t>
  </si>
  <si>
    <t>Number of Unique Taxa Entered</t>
  </si>
  <si>
    <t>Biotic Index of Sample</t>
  </si>
  <si>
    <t>Simpson's Diversity Index</t>
  </si>
  <si>
    <t>%Diptera</t>
  </si>
  <si>
    <t>%Malacostraca</t>
  </si>
  <si>
    <t>%Mollusca</t>
  </si>
  <si>
    <t>%EPT</t>
  </si>
  <si>
    <t>%Odonata</t>
  </si>
  <si>
    <t>%Worms</t>
  </si>
  <si>
    <t>%Other</t>
  </si>
  <si>
    <t>Species Richness</t>
  </si>
  <si>
    <t>Shannon Wiener Diversity Index</t>
  </si>
  <si>
    <t>Maximum SWI Value</t>
  </si>
  <si>
    <t>Proportion of Maximum SWI Value (%)</t>
  </si>
  <si>
    <t>%EOT</t>
  </si>
  <si>
    <t>HARV-01-R1</t>
  </si>
  <si>
    <t>HARV-01-R2</t>
  </si>
  <si>
    <t>KLCA-08-R1</t>
  </si>
  <si>
    <t>KLCA-08-R2</t>
  </si>
  <si>
    <t>KLCA-21-R1</t>
  </si>
  <si>
    <t>KLCA-21-R2</t>
  </si>
  <si>
    <t>KLCA-25-R1</t>
  </si>
  <si>
    <t>KLCA-25-R2</t>
  </si>
  <si>
    <t>Shoreline</t>
  </si>
  <si>
    <t>shoreline</t>
  </si>
  <si>
    <t>small wetland</t>
  </si>
  <si>
    <t>north/east side of dam</t>
  </si>
  <si>
    <t>near marina beside dock</t>
  </si>
  <si>
    <t>beach east end inflow</t>
  </si>
  <si>
    <t>south shore cobble beach</t>
  </si>
  <si>
    <t>beach east of waterfall</t>
  </si>
  <si>
    <t>crown land east of dock</t>
  </si>
  <si>
    <t>None</t>
  </si>
  <si>
    <t>Lawn</t>
  </si>
  <si>
    <r>
      <rPr>
        <b/>
        <sz val="11"/>
        <color theme="1"/>
        <rFont val="Calibri"/>
      </rPr>
      <t xml:space="preserve">Water Temperature </t>
    </r>
    <r>
      <rPr>
        <b/>
        <sz val="11"/>
        <color theme="1"/>
        <rFont val="Calibri"/>
      </rPr>
      <t>°C</t>
    </r>
  </si>
  <si>
    <t>Platyhelmintes [Flatworms]</t>
  </si>
  <si>
    <t>Nematoda [Roundworms]</t>
  </si>
  <si>
    <t>(Oligochaeta) [Aquatic Worms]</t>
  </si>
  <si>
    <t>(Hirudinea) [Leeches]</t>
  </si>
  <si>
    <t>Isopoda [Sow Bugs]</t>
  </si>
  <si>
    <t>(Bivalvia) [Clams]</t>
  </si>
  <si>
    <t>Amphipoda [Scuds]</t>
  </si>
  <si>
    <t>Decapoda [Crayfish]</t>
  </si>
  <si>
    <t>Acarina [Mites]</t>
  </si>
  <si>
    <t>Ephemeroptera [Mayflies]</t>
  </si>
  <si>
    <t>Anisoptera [Dragonflies]</t>
  </si>
  <si>
    <t>Zygoptera [Damselflies]</t>
  </si>
  <si>
    <t>Megaloptera [Dobson/Alderflies]</t>
  </si>
  <si>
    <t>Trichoptera [Caddisflies]</t>
  </si>
  <si>
    <t>Lepidoptera [Moths]</t>
  </si>
  <si>
    <t>Coleoptera [Beetles]</t>
  </si>
  <si>
    <t>(Gastropoda) [Snails]</t>
  </si>
  <si>
    <t>Chironimade [Midges]</t>
  </si>
  <si>
    <t>Tabanidae [Deer/Horse Flies]</t>
  </si>
  <si>
    <t>Ceratopogonidae [No-see-ums]</t>
  </si>
  <si>
    <t>Tipulidae [Crane Flies]</t>
  </si>
  <si>
    <t>Crown Land south of Adams cottage</t>
  </si>
  <si>
    <t>North sideof dam</t>
  </si>
  <si>
    <t>off dock on either side</t>
  </si>
  <si>
    <t>either side or penninsula</t>
  </si>
  <si>
    <t>sand beach by stumps</t>
  </si>
  <si>
    <t>inflow  from wetland</t>
  </si>
  <si>
    <t>6 - boulder</t>
  </si>
  <si>
    <t># of Unique Taxa</t>
  </si>
  <si>
    <t>BEAR-01-R1</t>
  </si>
  <si>
    <t>BEAR-01-R2</t>
  </si>
  <si>
    <t>Crown Land on west shore</t>
  </si>
  <si>
    <t>End of Fletcher's Bay</t>
  </si>
  <si>
    <t>Southeast side of lake, on west shore of small penninsula</t>
  </si>
  <si>
    <t>Causeway on Crumbly Lake Rd.</t>
  </si>
  <si>
    <t>Beside inflow</t>
  </si>
  <si>
    <t>15/10/2022</t>
  </si>
  <si>
    <t>19/10/2022</t>
  </si>
  <si>
    <t>Sample Collection Latitude</t>
  </si>
  <si>
    <t>Sample Collection Longitude</t>
  </si>
  <si>
    <t>NO ACCESS - Dam Rd. Closed</t>
  </si>
  <si>
    <t>new site down road, causeway</t>
  </si>
  <si>
    <t>Oligochaetous Clitellata (aquatic worm)</t>
  </si>
  <si>
    <t>Hydrachnidia/Acari (mites)</t>
  </si>
  <si>
    <t>End of fletchers Bay</t>
  </si>
  <si>
    <t>Island emerged with lower water level than typical this time of year, adult dragonflies present</t>
  </si>
  <si>
    <t>North side of the dam</t>
  </si>
  <si>
    <t>South side of lake</t>
  </si>
  <si>
    <t>Boat launch near Minden Bay</t>
  </si>
  <si>
    <t>Near lake inlet</t>
  </si>
  <si>
    <t>Replaced site code KLCA-25 in 2021</t>
  </si>
  <si>
    <t>90/30/2023</t>
  </si>
  <si>
    <t>Silt</t>
  </si>
  <si>
    <t>Boulder</t>
  </si>
  <si>
    <t>Gravel</t>
  </si>
  <si>
    <t>Sand</t>
  </si>
  <si>
    <t>Abundant</t>
  </si>
  <si>
    <t>Absent</t>
  </si>
  <si>
    <t xml:space="preserve">1 - present </t>
  </si>
  <si>
    <t>Present</t>
  </si>
  <si>
    <t xml:space="preserve">0 - absent </t>
  </si>
  <si>
    <t>absent</t>
  </si>
  <si>
    <t>garbage at site, abundance of dragonflies</t>
  </si>
  <si>
    <t>*Data will be combined as replicates did not reach the 100-count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</si>
</sst>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FF000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0000"/>
      </right>
      <top/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FF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0" xfId="0" applyFont="1"/>
    <xf numFmtId="0" fontId="1" fillId="2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0" borderId="4" xfId="0" applyFont="1" applyBorder="1"/>
    <xf numFmtId="0" fontId="4" fillId="0" borderId="4" xfId="0" applyFont="1" applyBorder="1" applyAlignment="1">
      <alignment horizontal="right" wrapText="1"/>
    </xf>
    <xf numFmtId="14" fontId="4" fillId="0" borderId="4" xfId="0" applyNumberFormat="1" applyFont="1" applyBorder="1" applyAlignment="1">
      <alignment wrapText="1"/>
    </xf>
    <xf numFmtId="20" fontId="1" fillId="2" borderId="4" xfId="0" applyNumberFormat="1" applyFont="1" applyFill="1" applyBorder="1" applyAlignment="1">
      <alignment wrapText="1"/>
    </xf>
    <xf numFmtId="20" fontId="4" fillId="0" borderId="4" xfId="0" applyNumberFormat="1" applyFont="1" applyBorder="1" applyAlignment="1">
      <alignment horizontal="right" wrapText="1"/>
    </xf>
    <xf numFmtId="20" fontId="4" fillId="0" borderId="4" xfId="0" applyNumberFormat="1" applyFont="1" applyBorder="1" applyAlignment="1">
      <alignment wrapText="1"/>
    </xf>
    <xf numFmtId="0" fontId="5" fillId="3" borderId="4" xfId="0" applyFont="1" applyFill="1" applyBorder="1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0" fontId="1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4" fontId="4" fillId="0" borderId="4" xfId="0" applyNumberFormat="1" applyFont="1" applyBorder="1" applyAlignment="1">
      <alignment horizontal="right" wrapText="1"/>
    </xf>
    <xf numFmtId="4" fontId="3" fillId="0" borderId="4" xfId="0" applyNumberFormat="1" applyFont="1" applyBorder="1"/>
    <xf numFmtId="3" fontId="4" fillId="0" borderId="4" xfId="0" applyNumberFormat="1" applyFont="1" applyBorder="1" applyAlignment="1">
      <alignment horizontal="right" wrapText="1"/>
    </xf>
    <xf numFmtId="3" fontId="3" fillId="0" borderId="4" xfId="0" applyNumberFormat="1" applyFont="1" applyBorder="1"/>
    <xf numFmtId="0" fontId="1" fillId="5" borderId="4" xfId="0" applyFont="1" applyFill="1" applyBorder="1" applyAlignment="1">
      <alignment wrapText="1"/>
    </xf>
    <xf numFmtId="20" fontId="1" fillId="5" borderId="4" xfId="0" applyNumberFormat="1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1" fontId="4" fillId="0" borderId="4" xfId="0" applyNumberFormat="1" applyFont="1" applyBorder="1" applyAlignment="1">
      <alignment horizontal="right"/>
    </xf>
    <xf numFmtId="0" fontId="1" fillId="7" borderId="4" xfId="0" applyFont="1" applyFill="1" applyBorder="1" applyAlignment="1">
      <alignment wrapText="1"/>
    </xf>
    <xf numFmtId="1" fontId="4" fillId="0" borderId="4" xfId="0" applyNumberFormat="1" applyFont="1" applyBorder="1"/>
    <xf numFmtId="0" fontId="6" fillId="7" borderId="4" xfId="0" applyFont="1" applyFill="1" applyBorder="1"/>
    <xf numFmtId="0" fontId="7" fillId="0" borderId="4" xfId="0" applyFont="1" applyBorder="1"/>
    <xf numFmtId="0" fontId="8" fillId="7" borderId="4" xfId="0" applyFont="1" applyFill="1" applyBorder="1"/>
    <xf numFmtId="0" fontId="1" fillId="8" borderId="4" xfId="0" applyFont="1" applyFill="1" applyBorder="1" applyAlignment="1">
      <alignment wrapText="1"/>
    </xf>
    <xf numFmtId="0" fontId="3" fillId="8" borderId="4" xfId="0" applyFont="1" applyFill="1" applyBorder="1"/>
    <xf numFmtId="0" fontId="4" fillId="8" borderId="4" xfId="0" applyFont="1" applyFill="1" applyBorder="1" applyAlignment="1">
      <alignment horizontal="right"/>
    </xf>
    <xf numFmtId="0" fontId="1" fillId="9" borderId="4" xfId="0" applyFont="1" applyFill="1" applyBorder="1" applyAlignment="1">
      <alignment wrapText="1"/>
    </xf>
    <xf numFmtId="0" fontId="3" fillId="0" borderId="1" xfId="0" applyFont="1" applyBorder="1"/>
    <xf numFmtId="0" fontId="8" fillId="9" borderId="4" xfId="0" applyFont="1" applyFill="1" applyBorder="1" applyAlignment="1">
      <alignment wrapText="1"/>
    </xf>
    <xf numFmtId="14" fontId="3" fillId="0" borderId="4" xfId="0" applyNumberFormat="1" applyFont="1" applyBorder="1"/>
    <xf numFmtId="20" fontId="3" fillId="0" borderId="4" xfId="0" applyNumberFormat="1" applyFont="1" applyBorder="1"/>
    <xf numFmtId="0" fontId="3" fillId="0" borderId="3" xfId="0" applyFont="1" applyBorder="1"/>
    <xf numFmtId="10" fontId="3" fillId="0" borderId="4" xfId="0" applyNumberFormat="1" applyFont="1" applyBorder="1"/>
    <xf numFmtId="10" fontId="4" fillId="0" borderId="4" xfId="0" applyNumberFormat="1" applyFont="1" applyBorder="1" applyAlignment="1">
      <alignment horizontal="right" wrapText="1"/>
    </xf>
    <xf numFmtId="10" fontId="7" fillId="0" borderId="4" xfId="0" applyNumberFormat="1" applyFont="1" applyBorder="1"/>
    <xf numFmtId="10" fontId="3" fillId="0" borderId="1" xfId="0" applyNumberFormat="1" applyFont="1" applyBorder="1"/>
    <xf numFmtId="10" fontId="3" fillId="0" borderId="3" xfId="0" applyNumberFormat="1" applyFont="1" applyBorder="1"/>
    <xf numFmtId="0" fontId="1" fillId="2" borderId="8" xfId="0" applyFont="1" applyFill="1" applyBorder="1" applyAlignment="1">
      <alignment wrapText="1"/>
    </xf>
    <xf numFmtId="14" fontId="4" fillId="0" borderId="4" xfId="0" applyNumberFormat="1" applyFont="1" applyBorder="1"/>
    <xf numFmtId="20" fontId="1" fillId="2" borderId="8" xfId="0" applyNumberFormat="1" applyFont="1" applyFill="1" applyBorder="1" applyAlignment="1">
      <alignment wrapText="1"/>
    </xf>
    <xf numFmtId="20" fontId="4" fillId="0" borderId="4" xfId="0" applyNumberFormat="1" applyFont="1" applyBorder="1" applyAlignment="1">
      <alignment horizontal="right"/>
    </xf>
    <xf numFmtId="20" fontId="4" fillId="0" borderId="4" xfId="0" applyNumberFormat="1" applyFont="1" applyBorder="1"/>
    <xf numFmtId="0" fontId="5" fillId="3" borderId="8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20" fontId="1" fillId="5" borderId="8" xfId="0" applyNumberFormat="1" applyFont="1" applyFill="1" applyBorder="1" applyAlignment="1">
      <alignment wrapText="1"/>
    </xf>
    <xf numFmtId="0" fontId="1" fillId="5" borderId="8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wrapText="1"/>
    </xf>
    <xf numFmtId="0" fontId="4" fillId="0" borderId="3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3" fillId="0" borderId="6" xfId="0" applyFont="1" applyBorder="1"/>
    <xf numFmtId="0" fontId="1" fillId="8" borderId="8" xfId="0" applyFont="1" applyFill="1" applyBorder="1" applyAlignment="1">
      <alignment wrapText="1"/>
    </xf>
    <xf numFmtId="0" fontId="4" fillId="8" borderId="8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right"/>
    </xf>
    <xf numFmtId="0" fontId="3" fillId="8" borderId="7" xfId="0" applyFont="1" applyFill="1" applyBorder="1"/>
    <xf numFmtId="0" fontId="1" fillId="9" borderId="8" xfId="0" applyFont="1" applyFill="1" applyBorder="1" applyAlignment="1">
      <alignment wrapText="1"/>
    </xf>
    <xf numFmtId="0" fontId="7" fillId="0" borderId="0" xfId="0" applyFont="1"/>
    <xf numFmtId="10" fontId="3" fillId="0" borderId="7" xfId="0" applyNumberFormat="1" applyFont="1" applyBorder="1" applyAlignment="1">
      <alignment horizontal="right"/>
    </xf>
    <xf numFmtId="20" fontId="7" fillId="0" borderId="4" xfId="0" applyNumberFormat="1" applyFont="1" applyBorder="1"/>
    <xf numFmtId="0" fontId="4" fillId="0" borderId="2" xfId="0" applyFont="1" applyBorder="1"/>
    <xf numFmtId="0" fontId="7" fillId="0" borderId="9" xfId="0" applyFont="1" applyBorder="1"/>
    <xf numFmtId="0" fontId="7" fillId="0" borderId="10" xfId="0" applyFont="1" applyBorder="1"/>
    <xf numFmtId="0" fontId="4" fillId="0" borderId="6" xfId="0" applyFont="1" applyBorder="1"/>
    <xf numFmtId="0" fontId="7" fillId="0" borderId="11" xfId="0" applyFont="1" applyBorder="1"/>
    <xf numFmtId="0" fontId="7" fillId="0" borderId="12" xfId="0" applyFont="1" applyBorder="1"/>
    <xf numFmtId="0" fontId="4" fillId="0" borderId="6" xfId="0" applyFont="1" applyBorder="1" applyAlignment="1">
      <alignment horizontal="right"/>
    </xf>
    <xf numFmtId="0" fontId="4" fillId="8" borderId="6" xfId="0" applyFont="1" applyFill="1" applyBorder="1" applyAlignment="1">
      <alignment horizontal="right"/>
    </xf>
    <xf numFmtId="0" fontId="4" fillId="8" borderId="13" xfId="0" applyFont="1" applyFill="1" applyBorder="1" applyAlignment="1">
      <alignment horizontal="right"/>
    </xf>
    <xf numFmtId="0" fontId="4" fillId="8" borderId="14" xfId="0" applyFont="1" applyFill="1" applyBorder="1" applyAlignment="1">
      <alignment horizontal="right"/>
    </xf>
    <xf numFmtId="0" fontId="3" fillId="8" borderId="6" xfId="0" applyFont="1" applyFill="1" applyBorder="1"/>
    <xf numFmtId="0" fontId="7" fillId="8" borderId="15" xfId="0" applyFont="1" applyFill="1" applyBorder="1"/>
    <xf numFmtId="0" fontId="7" fillId="8" borderId="16" xfId="0" applyFont="1" applyFill="1" applyBorder="1"/>
    <xf numFmtId="2" fontId="3" fillId="0" borderId="7" xfId="0" applyNumberFormat="1" applyFont="1" applyBorder="1"/>
    <xf numFmtId="2" fontId="3" fillId="0" borderId="6" xfId="0" applyNumberFormat="1" applyFont="1" applyBorder="1"/>
    <xf numFmtId="10" fontId="3" fillId="0" borderId="6" xfId="0" applyNumberFormat="1" applyFont="1" applyBorder="1" applyAlignment="1">
      <alignment horizontal="right"/>
    </xf>
    <xf numFmtId="0" fontId="9" fillId="0" borderId="0" xfId="0" applyFont="1"/>
    <xf numFmtId="0" fontId="4" fillId="0" borderId="1" xfId="0" applyFont="1" applyBorder="1" applyAlignment="1">
      <alignment horizontal="right" wrapText="1"/>
    </xf>
    <xf numFmtId="0" fontId="2" fillId="0" borderId="3" xfId="0" applyFont="1" applyBorder="1"/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8" borderId="1" xfId="0" applyFont="1" applyFill="1" applyBorder="1"/>
    <xf numFmtId="0" fontId="2" fillId="0" borderId="7" xfId="0" applyFont="1" applyBorder="1"/>
    <xf numFmtId="2" fontId="7" fillId="0" borderId="1" xfId="0" applyNumberFormat="1" applyFont="1" applyBorder="1"/>
    <xf numFmtId="2" fontId="7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746"/>
  <sheetViews>
    <sheetView zoomScale="55" zoomScaleNormal="55" workbookViewId="0">
      <pane ySplit="1" topLeftCell="A2" activePane="bottomLeft" state="frozen"/>
      <selection pane="bottomLeft" activeCell="R29" sqref="R28:R29"/>
    </sheetView>
  </sheetViews>
  <sheetFormatPr defaultColWidth="12.5546875" defaultRowHeight="15.75" customHeight="1" x14ac:dyDescent="0.25"/>
  <sheetData>
    <row r="1" spans="1:78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78" ht="13.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78" ht="13.8" customHeight="1" x14ac:dyDescent="0.3">
      <c r="A3" s="2" t="s">
        <v>0</v>
      </c>
      <c r="B3" s="2" t="s">
        <v>13</v>
      </c>
      <c r="C3" s="2" t="s">
        <v>20</v>
      </c>
      <c r="D3" s="7" t="s">
        <v>21</v>
      </c>
      <c r="E3" s="2" t="s">
        <v>22</v>
      </c>
      <c r="F3" s="2" t="s">
        <v>26</v>
      </c>
      <c r="G3" s="2" t="s">
        <v>27</v>
      </c>
      <c r="H3" s="10" t="s">
        <v>28</v>
      </c>
      <c r="I3" s="12" t="s">
        <v>29</v>
      </c>
      <c r="J3" s="10" t="s">
        <v>30</v>
      </c>
      <c r="K3" s="12" t="s">
        <v>31</v>
      </c>
      <c r="L3" s="12" t="s">
        <v>32</v>
      </c>
      <c r="M3" s="13" t="s">
        <v>33</v>
      </c>
      <c r="N3" s="13" t="s">
        <v>34</v>
      </c>
      <c r="O3" s="13" t="s">
        <v>35</v>
      </c>
      <c r="P3" s="13" t="s">
        <v>36</v>
      </c>
      <c r="Q3" s="18" t="s">
        <v>37</v>
      </c>
      <c r="R3" s="18" t="s">
        <v>49</v>
      </c>
      <c r="S3" s="18" t="s">
        <v>62</v>
      </c>
      <c r="T3" s="19" t="s">
        <v>66</v>
      </c>
      <c r="U3" s="18" t="s">
        <v>68</v>
      </c>
      <c r="V3" s="18" t="s">
        <v>71</v>
      </c>
      <c r="W3" s="18" t="s">
        <v>73</v>
      </c>
      <c r="X3" s="18" t="s">
        <v>74</v>
      </c>
      <c r="Y3" s="18" t="s">
        <v>75</v>
      </c>
      <c r="Z3" s="18" t="s">
        <v>76</v>
      </c>
      <c r="AA3" s="18" t="s">
        <v>77</v>
      </c>
      <c r="AB3" s="18" t="s">
        <v>78</v>
      </c>
      <c r="AC3" s="18" t="s">
        <v>79</v>
      </c>
      <c r="AD3" s="20" t="s">
        <v>82</v>
      </c>
      <c r="AE3" s="20" t="s">
        <v>83</v>
      </c>
      <c r="AF3" s="20" t="s">
        <v>84</v>
      </c>
      <c r="AG3" s="20" t="s">
        <v>85</v>
      </c>
      <c r="AH3" s="20" t="s">
        <v>86</v>
      </c>
      <c r="AI3" s="20" t="s">
        <v>87</v>
      </c>
      <c r="AJ3" s="20" t="s">
        <v>88</v>
      </c>
      <c r="AK3" s="20" t="s">
        <v>89</v>
      </c>
      <c r="AL3" s="20" t="s">
        <v>90</v>
      </c>
      <c r="AM3" s="20" t="s">
        <v>91</v>
      </c>
      <c r="AN3" s="20" t="s">
        <v>99</v>
      </c>
      <c r="AO3" s="20" t="s">
        <v>101</v>
      </c>
      <c r="AP3" s="20" t="s">
        <v>104</v>
      </c>
      <c r="AQ3" s="24" t="s">
        <v>108</v>
      </c>
      <c r="AR3" s="26" t="s">
        <v>109</v>
      </c>
      <c r="AS3" s="28" t="s">
        <v>110</v>
      </c>
      <c r="AT3" s="28" t="s">
        <v>111</v>
      </c>
      <c r="AU3" s="28" t="s">
        <v>112</v>
      </c>
      <c r="AV3" s="28" t="s">
        <v>113</v>
      </c>
      <c r="AW3" s="28" t="s">
        <v>114</v>
      </c>
      <c r="AX3" s="28" t="s">
        <v>115</v>
      </c>
      <c r="AY3" s="28" t="s">
        <v>116</v>
      </c>
      <c r="AZ3" s="28" t="s">
        <v>117</v>
      </c>
      <c r="BA3" s="28" t="s">
        <v>118</v>
      </c>
      <c r="BB3" s="28" t="s">
        <v>119</v>
      </c>
      <c r="BC3" s="28" t="s">
        <v>120</v>
      </c>
      <c r="BD3" s="28" t="s">
        <v>121</v>
      </c>
      <c r="BE3" s="28" t="s">
        <v>122</v>
      </c>
      <c r="BF3" s="28" t="s">
        <v>123</v>
      </c>
      <c r="BG3" s="28" t="s">
        <v>124</v>
      </c>
      <c r="BH3" s="28" t="s">
        <v>125</v>
      </c>
      <c r="BI3" s="28" t="s">
        <v>126</v>
      </c>
      <c r="BJ3" s="26" t="s">
        <v>127</v>
      </c>
      <c r="BK3" s="26" t="s">
        <v>128</v>
      </c>
      <c r="BL3" s="26" t="s">
        <v>129</v>
      </c>
      <c r="BM3" s="26" t="s">
        <v>130</v>
      </c>
      <c r="BN3" s="28" t="s">
        <v>131</v>
      </c>
      <c r="BO3" s="28" t="s">
        <v>132</v>
      </c>
      <c r="BP3" s="28" t="s">
        <v>133</v>
      </c>
      <c r="BQ3" s="28" t="s">
        <v>134</v>
      </c>
      <c r="BR3" s="29" t="s">
        <v>135</v>
      </c>
      <c r="BS3" s="29" t="s">
        <v>136</v>
      </c>
      <c r="BT3" s="32" t="s">
        <v>0</v>
      </c>
      <c r="BU3" s="32" t="s">
        <v>137</v>
      </c>
      <c r="BV3" s="32" t="s">
        <v>142</v>
      </c>
      <c r="BW3" s="34" t="s">
        <v>146</v>
      </c>
      <c r="BX3" s="34" t="s">
        <v>147</v>
      </c>
      <c r="BY3" s="34" t="s">
        <v>148</v>
      </c>
      <c r="BZ3" s="34" t="s">
        <v>149</v>
      </c>
    </row>
    <row r="4" spans="1:78" ht="13.8" customHeight="1" x14ac:dyDescent="0.3">
      <c r="A4" s="3" t="s">
        <v>1</v>
      </c>
      <c r="B4" s="3" t="s">
        <v>14</v>
      </c>
      <c r="C4" s="6">
        <v>43742</v>
      </c>
      <c r="D4" s="8">
        <v>0.65069444444444446</v>
      </c>
      <c r="E4" s="3" t="s">
        <v>23</v>
      </c>
      <c r="F4" s="3" t="s">
        <v>25</v>
      </c>
      <c r="G4" s="3" t="s">
        <v>25</v>
      </c>
      <c r="H4" s="11">
        <v>15.1</v>
      </c>
      <c r="I4" s="11">
        <v>9.4700000000000006</v>
      </c>
      <c r="J4" s="11">
        <v>20.3</v>
      </c>
      <c r="K4" s="11">
        <v>14.7</v>
      </c>
      <c r="L4" s="11">
        <v>7.21</v>
      </c>
      <c r="M4" s="14">
        <v>20.7</v>
      </c>
      <c r="N4" s="16">
        <v>10</v>
      </c>
      <c r="O4" s="16">
        <v>0</v>
      </c>
      <c r="P4" s="16">
        <v>100</v>
      </c>
      <c r="Q4" s="3" t="s">
        <v>38</v>
      </c>
      <c r="R4" s="3" t="s">
        <v>50</v>
      </c>
      <c r="S4" s="3" t="s">
        <v>63</v>
      </c>
      <c r="T4" s="3" t="s">
        <v>67</v>
      </c>
      <c r="U4" s="3" t="s">
        <v>69</v>
      </c>
      <c r="V4" s="3" t="s">
        <v>72</v>
      </c>
      <c r="W4" s="3" t="s">
        <v>72</v>
      </c>
      <c r="X4" s="3" t="s">
        <v>72</v>
      </c>
      <c r="Y4" s="3" t="s">
        <v>69</v>
      </c>
      <c r="Z4" s="3" t="s">
        <v>72</v>
      </c>
      <c r="AA4" s="3" t="s">
        <v>72</v>
      </c>
      <c r="AB4" s="3" t="s">
        <v>72</v>
      </c>
      <c r="AC4" s="3" t="s">
        <v>69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27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27"/>
      <c r="BK4" s="27"/>
      <c r="BL4" s="27"/>
      <c r="BM4" s="27"/>
      <c r="BN4" s="4"/>
      <c r="BO4" s="4"/>
      <c r="BP4" s="4"/>
      <c r="BQ4" s="4"/>
      <c r="BR4" s="30">
        <f>SUM(AD4:AP4)</f>
        <v>0</v>
      </c>
      <c r="BS4" s="30"/>
      <c r="BT4" s="4" t="s">
        <v>1</v>
      </c>
      <c r="BU4" s="90">
        <v>3.5830000000000002</v>
      </c>
      <c r="BV4" s="90">
        <v>46.15</v>
      </c>
      <c r="BW4" s="91">
        <v>13</v>
      </c>
      <c r="BX4" s="91">
        <v>1.63</v>
      </c>
      <c r="BY4" s="91">
        <v>2.5649999999999999</v>
      </c>
      <c r="BZ4" s="91">
        <v>63.55</v>
      </c>
    </row>
    <row r="5" spans="1:78" ht="14.4" x14ac:dyDescent="0.3">
      <c r="A5" s="3" t="s">
        <v>2</v>
      </c>
      <c r="B5" s="3" t="s">
        <v>14</v>
      </c>
      <c r="C5" s="6">
        <v>43742</v>
      </c>
      <c r="D5" s="8">
        <v>0.65069444444444446</v>
      </c>
      <c r="E5" s="3" t="s">
        <v>23</v>
      </c>
      <c r="F5" s="3" t="s">
        <v>25</v>
      </c>
      <c r="G5" s="3" t="s">
        <v>25</v>
      </c>
      <c r="H5" s="11">
        <v>15.1</v>
      </c>
      <c r="I5" s="11">
        <v>9.4700000000000006</v>
      </c>
      <c r="J5" s="11">
        <v>20.3</v>
      </c>
      <c r="K5" s="11">
        <v>14.7</v>
      </c>
      <c r="L5" s="11">
        <v>7.21</v>
      </c>
      <c r="M5" s="14">
        <v>20.5</v>
      </c>
      <c r="N5" s="16">
        <v>10</v>
      </c>
      <c r="O5" s="16">
        <v>0</v>
      </c>
      <c r="P5" s="16">
        <v>100</v>
      </c>
      <c r="Q5" s="3" t="s">
        <v>39</v>
      </c>
      <c r="R5" s="3" t="s">
        <v>51</v>
      </c>
      <c r="S5" s="3" t="s">
        <v>63</v>
      </c>
      <c r="T5" s="3" t="s">
        <v>67</v>
      </c>
      <c r="U5" s="3" t="s">
        <v>69</v>
      </c>
      <c r="V5" s="3" t="s">
        <v>72</v>
      </c>
      <c r="W5" s="3" t="s">
        <v>72</v>
      </c>
      <c r="X5" s="3" t="s">
        <v>72</v>
      </c>
      <c r="Y5" s="3" t="s">
        <v>69</v>
      </c>
      <c r="Z5" s="3" t="s">
        <v>72</v>
      </c>
      <c r="AA5" s="3" t="s">
        <v>72</v>
      </c>
      <c r="AB5" s="3" t="s">
        <v>72</v>
      </c>
      <c r="AC5" s="3" t="s">
        <v>69</v>
      </c>
      <c r="AD5" s="4"/>
      <c r="AE5" s="4"/>
      <c r="AF5" s="4">
        <v>1</v>
      </c>
      <c r="AG5" s="4"/>
      <c r="AH5" s="4"/>
      <c r="AI5" s="4"/>
      <c r="AJ5" s="22">
        <v>12</v>
      </c>
      <c r="AK5" s="4"/>
      <c r="AL5" s="22"/>
      <c r="AM5" s="22" t="e">
        <f>(AR5+#REF!+AS5+AZ5+BE5+#REF!+#REF!+BG5+BO5+BP5)</f>
        <v>#REF!</v>
      </c>
      <c r="AN5" s="22"/>
      <c r="AO5" s="22">
        <v>5</v>
      </c>
      <c r="AP5" s="22"/>
      <c r="AQ5" s="4"/>
      <c r="AR5" s="27"/>
      <c r="AS5" s="4">
        <v>1</v>
      </c>
      <c r="AT5" s="4">
        <v>1</v>
      </c>
      <c r="AU5" s="4"/>
      <c r="AV5" s="4"/>
      <c r="AW5" s="4"/>
      <c r="AX5" s="4"/>
      <c r="AY5" s="4"/>
      <c r="AZ5" s="4">
        <v>67</v>
      </c>
      <c r="BA5" s="4"/>
      <c r="BB5" s="4"/>
      <c r="BC5" s="4"/>
      <c r="BD5" s="4"/>
      <c r="BE5" s="4"/>
      <c r="BF5" s="4"/>
      <c r="BG5" s="4">
        <v>25</v>
      </c>
      <c r="BH5" s="4"/>
      <c r="BI5" s="4"/>
      <c r="BJ5" s="27"/>
      <c r="BK5" s="27"/>
      <c r="BL5" s="27"/>
      <c r="BM5" s="27"/>
      <c r="BN5" s="4"/>
      <c r="BO5" s="4">
        <v>1</v>
      </c>
      <c r="BP5" s="4"/>
      <c r="BQ5" s="4"/>
      <c r="BR5" s="30" t="e">
        <f>SUM(AD5:AP5)</f>
        <v>#REF!</v>
      </c>
      <c r="BS5" s="31"/>
      <c r="BT5" s="5" t="s">
        <v>2</v>
      </c>
      <c r="BU5" s="88"/>
      <c r="BV5" s="88"/>
      <c r="BW5" s="88"/>
      <c r="BX5" s="88"/>
      <c r="BY5" s="88"/>
      <c r="BZ5" s="88"/>
    </row>
    <row r="6" spans="1:78" ht="14.4" x14ac:dyDescent="0.3">
      <c r="A6" s="3" t="s">
        <v>3</v>
      </c>
      <c r="B6" s="3"/>
      <c r="C6" s="6">
        <v>43742</v>
      </c>
      <c r="D6" s="8">
        <v>0.58333333333333337</v>
      </c>
      <c r="E6" s="3" t="s">
        <v>24</v>
      </c>
      <c r="F6" s="3" t="s">
        <v>24</v>
      </c>
      <c r="G6" s="3" t="s">
        <v>24</v>
      </c>
      <c r="H6" s="11">
        <v>11</v>
      </c>
      <c r="I6" s="11">
        <v>8.77</v>
      </c>
      <c r="J6" s="11">
        <v>29.9</v>
      </c>
      <c r="K6" s="11">
        <v>21</v>
      </c>
      <c r="L6" s="11">
        <v>7.53</v>
      </c>
      <c r="M6" s="14">
        <v>6.3</v>
      </c>
      <c r="N6" s="14"/>
      <c r="O6" s="14"/>
      <c r="P6" s="16">
        <v>100</v>
      </c>
      <c r="Q6" s="3" t="s">
        <v>40</v>
      </c>
      <c r="R6" s="3" t="s">
        <v>52</v>
      </c>
      <c r="S6" s="3" t="s">
        <v>64</v>
      </c>
      <c r="T6" s="3" t="s">
        <v>65</v>
      </c>
      <c r="U6" s="3"/>
      <c r="V6" s="3"/>
      <c r="W6" s="3"/>
      <c r="X6" s="3"/>
      <c r="Y6" s="3"/>
      <c r="Z6" s="3"/>
      <c r="AA6" s="3"/>
      <c r="AB6" s="3"/>
      <c r="AC6" s="3"/>
      <c r="AD6" s="4"/>
      <c r="AE6" s="4"/>
      <c r="AF6" s="4"/>
      <c r="AG6" s="4"/>
      <c r="AH6" s="4"/>
      <c r="AI6" s="4"/>
      <c r="AJ6" s="22">
        <v>7</v>
      </c>
      <c r="AK6" s="4"/>
      <c r="AL6" s="22">
        <v>11</v>
      </c>
      <c r="AM6" s="22" t="e">
        <f>(AR6+#REF!+AS6+AZ6+BE6+#REF!+#REF!+BG6+BO6+BP6)</f>
        <v>#REF!</v>
      </c>
      <c r="AN6" s="22"/>
      <c r="AO6" s="22">
        <v>10</v>
      </c>
      <c r="AP6" s="22">
        <v>1</v>
      </c>
      <c r="AQ6" s="4"/>
      <c r="AR6" s="27"/>
      <c r="AS6" s="4"/>
      <c r="AT6" s="4">
        <v>2</v>
      </c>
      <c r="AU6" s="4"/>
      <c r="AV6" s="4"/>
      <c r="AW6" s="4"/>
      <c r="AX6" s="4"/>
      <c r="AY6" s="4"/>
      <c r="AZ6" s="4">
        <v>9</v>
      </c>
      <c r="BA6" s="4">
        <v>2</v>
      </c>
      <c r="BB6" s="4"/>
      <c r="BC6" s="4"/>
      <c r="BD6" s="4">
        <v>1</v>
      </c>
      <c r="BE6" s="4"/>
      <c r="BF6" s="4">
        <v>1</v>
      </c>
      <c r="BG6" s="4">
        <v>45</v>
      </c>
      <c r="BH6" s="4"/>
      <c r="BI6" s="4"/>
      <c r="BJ6" s="27"/>
      <c r="BK6" s="27"/>
      <c r="BL6" s="27">
        <v>2</v>
      </c>
      <c r="BM6" s="27">
        <v>1</v>
      </c>
      <c r="BN6" s="4"/>
      <c r="BO6" s="4"/>
      <c r="BP6" s="4"/>
      <c r="BQ6" s="4"/>
      <c r="BR6" s="30" t="e">
        <f>SUM(AD6:AP6)</f>
        <v>#REF!</v>
      </c>
      <c r="BS6" s="31"/>
      <c r="BT6" s="5" t="s">
        <v>3</v>
      </c>
      <c r="BU6" s="87">
        <v>4.4770000000000003</v>
      </c>
      <c r="BV6" s="87">
        <v>33.33</v>
      </c>
      <c r="BW6" s="87">
        <v>15</v>
      </c>
      <c r="BX6" s="87">
        <v>1.7709999999999999</v>
      </c>
      <c r="BY6" s="87">
        <v>2.7080000000000002</v>
      </c>
      <c r="BZ6" s="87">
        <v>65.400000000000006</v>
      </c>
    </row>
    <row r="7" spans="1:78" ht="14.4" x14ac:dyDescent="0.3">
      <c r="A7" s="3" t="s">
        <v>4</v>
      </c>
      <c r="B7" s="3"/>
      <c r="C7" s="6">
        <v>43742</v>
      </c>
      <c r="D7" s="8">
        <v>0.58333333333333337</v>
      </c>
      <c r="E7" s="3" t="s">
        <v>24</v>
      </c>
      <c r="F7" s="3" t="s">
        <v>24</v>
      </c>
      <c r="G7" s="3" t="s">
        <v>24</v>
      </c>
      <c r="H7" s="11">
        <v>11</v>
      </c>
      <c r="I7" s="11">
        <v>8.77</v>
      </c>
      <c r="J7" s="11">
        <v>29.9</v>
      </c>
      <c r="K7" s="11">
        <v>21</v>
      </c>
      <c r="L7" s="11">
        <v>7.53</v>
      </c>
      <c r="M7" s="14">
        <v>10.5</v>
      </c>
      <c r="N7" s="14"/>
      <c r="O7" s="14"/>
      <c r="P7" s="16">
        <v>100</v>
      </c>
      <c r="Q7" s="3" t="s">
        <v>41</v>
      </c>
      <c r="R7" s="3" t="s">
        <v>53</v>
      </c>
      <c r="S7" s="3" t="s">
        <v>64</v>
      </c>
      <c r="T7" s="3" t="s">
        <v>65</v>
      </c>
      <c r="U7" s="3"/>
      <c r="V7" s="3"/>
      <c r="W7" s="3"/>
      <c r="X7" s="3"/>
      <c r="Y7" s="3"/>
      <c r="Z7" s="3"/>
      <c r="AA7" s="3"/>
      <c r="AB7" s="3"/>
      <c r="AC7" s="3"/>
      <c r="AD7" s="4"/>
      <c r="AE7" s="4"/>
      <c r="AF7" s="4"/>
      <c r="AG7" s="4">
        <v>1</v>
      </c>
      <c r="AH7" s="4"/>
      <c r="AI7" s="22"/>
      <c r="AJ7" s="22">
        <v>10</v>
      </c>
      <c r="AK7" s="4"/>
      <c r="AL7" s="22">
        <v>19</v>
      </c>
      <c r="AM7" s="22" t="e">
        <f>(AR7+#REF!+AS7+AZ7+BE7+#REF!+#REF!+BG7+BO7+BP7)</f>
        <v>#REF!</v>
      </c>
      <c r="AN7" s="22"/>
      <c r="AO7" s="22">
        <v>12</v>
      </c>
      <c r="AP7" s="22"/>
      <c r="AQ7" s="4"/>
      <c r="AR7" s="27"/>
      <c r="AS7" s="4"/>
      <c r="AT7" s="4">
        <v>5</v>
      </c>
      <c r="AU7" s="4"/>
      <c r="AV7" s="4"/>
      <c r="AW7" s="4"/>
      <c r="AX7" s="4"/>
      <c r="AY7" s="4"/>
      <c r="AZ7" s="4"/>
      <c r="BA7" s="4"/>
      <c r="BB7" s="4">
        <v>4</v>
      </c>
      <c r="BC7" s="4"/>
      <c r="BD7" s="4">
        <v>1</v>
      </c>
      <c r="BE7" s="4"/>
      <c r="BF7" s="4"/>
      <c r="BG7" s="4">
        <v>47</v>
      </c>
      <c r="BH7" s="4">
        <v>2</v>
      </c>
      <c r="BI7" s="4"/>
      <c r="BJ7" s="27"/>
      <c r="BK7" s="27"/>
      <c r="BL7" s="27">
        <v>2</v>
      </c>
      <c r="BM7" s="27"/>
      <c r="BN7" s="4"/>
      <c r="BO7" s="4"/>
      <c r="BP7" s="4"/>
      <c r="BQ7" s="4"/>
      <c r="BR7" s="30" t="e">
        <f>SUM(AD7:AP7)</f>
        <v>#REF!</v>
      </c>
      <c r="BS7" s="31"/>
      <c r="BT7" s="5" t="s">
        <v>4</v>
      </c>
      <c r="BU7" s="88"/>
      <c r="BV7" s="88"/>
      <c r="BW7" s="88"/>
      <c r="BX7" s="88"/>
      <c r="BY7" s="88"/>
      <c r="BZ7" s="88"/>
    </row>
    <row r="8" spans="1:78" ht="14.4" x14ac:dyDescent="0.3">
      <c r="A8" s="3" t="s">
        <v>5</v>
      </c>
      <c r="B8" s="3"/>
      <c r="C8" s="6">
        <v>43742</v>
      </c>
      <c r="D8" s="8">
        <v>0.47916666666666669</v>
      </c>
      <c r="E8" s="3" t="s">
        <v>25</v>
      </c>
      <c r="F8" s="3" t="s">
        <v>25</v>
      </c>
      <c r="G8" s="3" t="s">
        <v>25</v>
      </c>
      <c r="H8" s="11">
        <v>12.5</v>
      </c>
      <c r="I8" s="11">
        <v>9.19</v>
      </c>
      <c r="J8" s="11">
        <v>20</v>
      </c>
      <c r="K8" s="11">
        <v>14.4</v>
      </c>
      <c r="L8" s="11">
        <v>8.81</v>
      </c>
      <c r="M8" s="14">
        <v>12.2</v>
      </c>
      <c r="N8" s="16">
        <v>11</v>
      </c>
      <c r="O8" s="16">
        <v>20</v>
      </c>
      <c r="P8" s="16">
        <v>90</v>
      </c>
      <c r="Q8" s="3" t="s">
        <v>42</v>
      </c>
      <c r="R8" s="3" t="s">
        <v>54</v>
      </c>
      <c r="S8" s="3" t="s">
        <v>64</v>
      </c>
      <c r="T8" s="3" t="s">
        <v>63</v>
      </c>
      <c r="U8" s="3" t="s">
        <v>69</v>
      </c>
      <c r="V8" s="3" t="s">
        <v>69</v>
      </c>
      <c r="W8" s="3" t="s">
        <v>72</v>
      </c>
      <c r="X8" s="3" t="s">
        <v>72</v>
      </c>
      <c r="Y8" s="3" t="s">
        <v>72</v>
      </c>
      <c r="Z8" s="3" t="s">
        <v>72</v>
      </c>
      <c r="AA8" s="3" t="s">
        <v>72</v>
      </c>
      <c r="AB8" s="3" t="s">
        <v>72</v>
      </c>
      <c r="AC8" s="3" t="s">
        <v>70</v>
      </c>
      <c r="AD8" s="4"/>
      <c r="AE8" s="4"/>
      <c r="AF8" s="4"/>
      <c r="AG8" s="4"/>
      <c r="AH8" s="4">
        <v>2</v>
      </c>
      <c r="AI8" s="4">
        <v>1</v>
      </c>
      <c r="AJ8" s="22">
        <v>16</v>
      </c>
      <c r="AK8" s="4"/>
      <c r="AL8" s="4">
        <v>22</v>
      </c>
      <c r="AM8" s="22" t="e">
        <f>(AR8+#REF!+AS8+AZ8+BE8+#REF!+#REF!+BG8+BO8+BP8)</f>
        <v>#REF!</v>
      </c>
      <c r="AN8" s="22">
        <v>1</v>
      </c>
      <c r="AO8" s="22">
        <v>22</v>
      </c>
      <c r="AP8" s="22">
        <v>1</v>
      </c>
      <c r="AQ8" s="4"/>
      <c r="AR8" s="27"/>
      <c r="AS8" s="4">
        <v>1</v>
      </c>
      <c r="AT8" s="4">
        <v>1</v>
      </c>
      <c r="AU8" s="4"/>
      <c r="AV8" s="4">
        <v>1</v>
      </c>
      <c r="AW8" s="4"/>
      <c r="AX8" s="4"/>
      <c r="AY8" s="4"/>
      <c r="AZ8" s="4">
        <v>6</v>
      </c>
      <c r="BA8" s="4"/>
      <c r="BB8" s="4"/>
      <c r="BC8" s="4"/>
      <c r="BD8" s="4"/>
      <c r="BE8" s="4"/>
      <c r="BF8" s="4"/>
      <c r="BG8" s="4">
        <v>28</v>
      </c>
      <c r="BH8" s="4"/>
      <c r="BI8" s="4"/>
      <c r="BJ8" s="27"/>
      <c r="BK8" s="27"/>
      <c r="BL8" s="27">
        <v>1</v>
      </c>
      <c r="BM8" s="27"/>
      <c r="BN8" s="4">
        <v>1</v>
      </c>
      <c r="BO8" s="4"/>
      <c r="BP8" s="4">
        <v>1</v>
      </c>
      <c r="BQ8" s="4"/>
      <c r="BR8" s="31" t="e">
        <f>SUM(AD8:AP8)</f>
        <v>#REF!</v>
      </c>
      <c r="BS8" s="31"/>
      <c r="BT8" s="5" t="s">
        <v>5</v>
      </c>
      <c r="BU8" s="87">
        <v>4.9800000000000004</v>
      </c>
      <c r="BV8" s="87">
        <v>33.33</v>
      </c>
      <c r="BW8" s="87">
        <v>21</v>
      </c>
      <c r="BX8" s="87">
        <v>2.0960000000000001</v>
      </c>
      <c r="BY8" s="87">
        <v>3.0449999999999999</v>
      </c>
      <c r="BZ8" s="87">
        <v>68.83</v>
      </c>
    </row>
    <row r="9" spans="1:78" ht="14.4" x14ac:dyDescent="0.3">
      <c r="A9" s="3" t="s">
        <v>6</v>
      </c>
      <c r="B9" s="3"/>
      <c r="C9" s="6">
        <v>43742</v>
      </c>
      <c r="D9" s="8">
        <v>0.47916666666666669</v>
      </c>
      <c r="E9" s="3" t="s">
        <v>25</v>
      </c>
      <c r="F9" s="3" t="s">
        <v>25</v>
      </c>
      <c r="G9" s="3" t="s">
        <v>25</v>
      </c>
      <c r="H9" s="11">
        <v>12.5</v>
      </c>
      <c r="I9" s="11">
        <v>9.19</v>
      </c>
      <c r="J9" s="11">
        <v>20</v>
      </c>
      <c r="K9" s="11">
        <v>14.4</v>
      </c>
      <c r="L9" s="11">
        <v>8.81</v>
      </c>
      <c r="M9" s="14">
        <v>8.3000000000000007</v>
      </c>
      <c r="N9" s="16">
        <v>2</v>
      </c>
      <c r="O9" s="16">
        <v>15</v>
      </c>
      <c r="P9" s="16">
        <v>90</v>
      </c>
      <c r="Q9" s="3" t="s">
        <v>43</v>
      </c>
      <c r="R9" s="3" t="s">
        <v>55</v>
      </c>
      <c r="S9" s="3" t="s">
        <v>64</v>
      </c>
      <c r="T9" s="3" t="s">
        <v>63</v>
      </c>
      <c r="U9" s="3" t="s">
        <v>69</v>
      </c>
      <c r="V9" s="3" t="s">
        <v>69</v>
      </c>
      <c r="W9" s="3" t="s">
        <v>72</v>
      </c>
      <c r="X9" s="3" t="s">
        <v>72</v>
      </c>
      <c r="Y9" s="3" t="s">
        <v>72</v>
      </c>
      <c r="Z9" s="3" t="s">
        <v>72</v>
      </c>
      <c r="AA9" s="3" t="s">
        <v>72</v>
      </c>
      <c r="AB9" s="3" t="s">
        <v>72</v>
      </c>
      <c r="AC9" s="3" t="s">
        <v>70</v>
      </c>
      <c r="AD9" s="4">
        <v>2</v>
      </c>
      <c r="AE9" s="4"/>
      <c r="AF9" s="4">
        <v>4</v>
      </c>
      <c r="AG9" s="4"/>
      <c r="AH9" s="4"/>
      <c r="AI9" s="22"/>
      <c r="AJ9" s="22">
        <v>4</v>
      </c>
      <c r="AK9" s="4"/>
      <c r="AL9" s="4">
        <v>10</v>
      </c>
      <c r="AM9" s="22" t="e">
        <f>(AR9+#REF!+AS9+AZ9+BE9+#REF!+#REF!+BG9+BO9+BP9)</f>
        <v>#REF!</v>
      </c>
      <c r="AN9" s="22"/>
      <c r="AO9" s="22">
        <v>7</v>
      </c>
      <c r="AP9" s="22">
        <v>1</v>
      </c>
      <c r="AQ9" s="4"/>
      <c r="AR9" s="27"/>
      <c r="AS9" s="4"/>
      <c r="AT9" s="4">
        <v>13</v>
      </c>
      <c r="AU9" s="4"/>
      <c r="AV9" s="4"/>
      <c r="AW9" s="4"/>
      <c r="AX9" s="4"/>
      <c r="AY9" s="4"/>
      <c r="AZ9" s="4">
        <v>4</v>
      </c>
      <c r="BA9" s="4">
        <v>1</v>
      </c>
      <c r="BB9" s="4"/>
      <c r="BC9" s="4"/>
      <c r="BD9" s="4">
        <v>1</v>
      </c>
      <c r="BE9" s="4">
        <v>1</v>
      </c>
      <c r="BF9" s="4"/>
      <c r="BG9" s="4">
        <v>45</v>
      </c>
      <c r="BH9" s="4">
        <v>4</v>
      </c>
      <c r="BI9" s="4"/>
      <c r="BJ9" s="27"/>
      <c r="BK9" s="27"/>
      <c r="BL9" s="27">
        <v>2</v>
      </c>
      <c r="BM9" s="27"/>
      <c r="BN9" s="4">
        <v>1</v>
      </c>
      <c r="BO9" s="4"/>
      <c r="BP9" s="4"/>
      <c r="BQ9" s="4"/>
      <c r="BR9" s="31" t="e">
        <f>SUM(AD9:AP9)</f>
        <v>#REF!</v>
      </c>
      <c r="BS9" s="31"/>
      <c r="BT9" s="5" t="s">
        <v>6</v>
      </c>
      <c r="BU9" s="88"/>
      <c r="BV9" s="88"/>
      <c r="BW9" s="88"/>
      <c r="BX9" s="88"/>
      <c r="BY9" s="88"/>
      <c r="BZ9" s="88"/>
    </row>
    <row r="10" spans="1:78" ht="43.2" x14ac:dyDescent="0.3">
      <c r="A10" s="3" t="s">
        <v>7</v>
      </c>
      <c r="B10" s="3" t="s">
        <v>15</v>
      </c>
      <c r="C10" s="6">
        <v>43743</v>
      </c>
      <c r="D10" s="8">
        <v>0.50624999999999998</v>
      </c>
      <c r="E10" s="3" t="s">
        <v>25</v>
      </c>
      <c r="F10" s="3" t="s">
        <v>25</v>
      </c>
      <c r="G10" s="3" t="s">
        <v>25</v>
      </c>
      <c r="H10" s="11">
        <v>16.2</v>
      </c>
      <c r="I10" s="11">
        <v>9.4</v>
      </c>
      <c r="J10" s="11">
        <v>20</v>
      </c>
      <c r="K10" s="11">
        <v>19.100000000000001</v>
      </c>
      <c r="L10" s="11">
        <v>7.1</v>
      </c>
      <c r="M10" s="14">
        <v>12</v>
      </c>
      <c r="N10" s="14">
        <v>11</v>
      </c>
      <c r="O10" s="14">
        <v>0</v>
      </c>
      <c r="P10" s="16">
        <v>100</v>
      </c>
      <c r="Q10" s="3" t="s">
        <v>44</v>
      </c>
      <c r="R10" s="3" t="s">
        <v>56</v>
      </c>
      <c r="S10" s="3" t="s">
        <v>65</v>
      </c>
      <c r="T10" s="3" t="s">
        <v>64</v>
      </c>
      <c r="U10" s="3" t="s">
        <v>70</v>
      </c>
      <c r="V10" s="3" t="s">
        <v>70</v>
      </c>
      <c r="W10" s="3" t="s">
        <v>72</v>
      </c>
      <c r="X10" s="3" t="s">
        <v>72</v>
      </c>
      <c r="Y10" s="3" t="s">
        <v>72</v>
      </c>
      <c r="Z10" s="3" t="s">
        <v>72</v>
      </c>
      <c r="AA10" s="3" t="s">
        <v>72</v>
      </c>
      <c r="AB10" s="3" t="s">
        <v>72</v>
      </c>
      <c r="AC10" s="3" t="s">
        <v>72</v>
      </c>
      <c r="AD10" s="4"/>
      <c r="AE10" s="4"/>
      <c r="AF10" s="4"/>
      <c r="AG10" s="4"/>
      <c r="AH10" s="4"/>
      <c r="AI10" s="22"/>
      <c r="AJ10" s="22">
        <v>3</v>
      </c>
      <c r="AK10" s="4"/>
      <c r="AL10" s="4"/>
      <c r="AM10" s="22" t="e">
        <f>(AR10+#REF!+AS10+AZ10+BE10+#REF!+#REF!+BG10+BO10+BP10)</f>
        <v>#REF!</v>
      </c>
      <c r="AN10" s="22"/>
      <c r="AO10" s="22">
        <v>17</v>
      </c>
      <c r="AP10" s="22">
        <v>1</v>
      </c>
      <c r="AQ10" s="4">
        <v>1</v>
      </c>
      <c r="AR10" s="27"/>
      <c r="AS10" s="4"/>
      <c r="AT10" s="4">
        <v>1</v>
      </c>
      <c r="AU10" s="4">
        <v>1</v>
      </c>
      <c r="AV10" s="4"/>
      <c r="AW10" s="4"/>
      <c r="AX10" s="4"/>
      <c r="AY10" s="4">
        <v>8</v>
      </c>
      <c r="AZ10" s="4">
        <v>1</v>
      </c>
      <c r="BA10" s="4"/>
      <c r="BB10" s="4">
        <v>1</v>
      </c>
      <c r="BC10" s="4"/>
      <c r="BD10" s="4"/>
      <c r="BE10" s="4">
        <v>32</v>
      </c>
      <c r="BF10" s="4"/>
      <c r="BG10" s="4">
        <v>42</v>
      </c>
      <c r="BH10" s="4"/>
      <c r="BI10" s="4"/>
      <c r="BJ10" s="27"/>
      <c r="BK10" s="27">
        <v>2</v>
      </c>
      <c r="BL10" s="27"/>
      <c r="BM10" s="27"/>
      <c r="BN10" s="4"/>
      <c r="BO10" s="4"/>
      <c r="BP10" s="4"/>
      <c r="BQ10" s="4"/>
      <c r="BR10" s="31" t="e">
        <f>SUM(AD10:AP10)</f>
        <v>#REF!</v>
      </c>
      <c r="BS10" s="31"/>
      <c r="BT10" s="27" t="s">
        <v>7</v>
      </c>
      <c r="BU10" s="89">
        <v>4.0659999999999998</v>
      </c>
      <c r="BV10" s="89">
        <v>40</v>
      </c>
      <c r="BW10" s="89">
        <v>15</v>
      </c>
      <c r="BX10" s="89">
        <v>1.8169999999999999</v>
      </c>
      <c r="BY10" s="89">
        <v>2.7080000000000002</v>
      </c>
      <c r="BZ10" s="89">
        <v>67.099999999999994</v>
      </c>
    </row>
    <row r="11" spans="1:78" ht="43.2" x14ac:dyDescent="0.3">
      <c r="A11" s="3" t="s">
        <v>8</v>
      </c>
      <c r="B11" s="3" t="s">
        <v>15</v>
      </c>
      <c r="C11" s="6">
        <v>43743</v>
      </c>
      <c r="D11" s="8">
        <v>0.50624999999999998</v>
      </c>
      <c r="E11" s="3" t="s">
        <v>25</v>
      </c>
      <c r="F11" s="3" t="s">
        <v>25</v>
      </c>
      <c r="G11" s="3" t="s">
        <v>25</v>
      </c>
      <c r="H11" s="11">
        <v>16.2</v>
      </c>
      <c r="I11" s="11">
        <v>9.4</v>
      </c>
      <c r="J11" s="11">
        <v>20</v>
      </c>
      <c r="K11" s="11">
        <v>19.100000000000001</v>
      </c>
      <c r="L11" s="11">
        <v>7.1</v>
      </c>
      <c r="M11" s="14">
        <v>11.9</v>
      </c>
      <c r="N11" s="16">
        <v>10</v>
      </c>
      <c r="O11" s="16">
        <v>0</v>
      </c>
      <c r="P11" s="16">
        <v>100</v>
      </c>
      <c r="Q11" s="3" t="s">
        <v>45</v>
      </c>
      <c r="R11" s="3" t="s">
        <v>57</v>
      </c>
      <c r="S11" s="3" t="s">
        <v>65</v>
      </c>
      <c r="T11" s="3" t="s">
        <v>64</v>
      </c>
      <c r="U11" s="3" t="s">
        <v>70</v>
      </c>
      <c r="V11" s="3" t="s">
        <v>70</v>
      </c>
      <c r="W11" s="3" t="s">
        <v>72</v>
      </c>
      <c r="X11" s="3" t="s">
        <v>72</v>
      </c>
      <c r="Y11" s="3" t="s">
        <v>72</v>
      </c>
      <c r="Z11" s="3" t="s">
        <v>72</v>
      </c>
      <c r="AA11" s="3" t="s">
        <v>72</v>
      </c>
      <c r="AB11" s="3" t="s">
        <v>72</v>
      </c>
      <c r="AC11" s="3" t="s">
        <v>72</v>
      </c>
      <c r="AD11" s="4"/>
      <c r="AE11" s="4"/>
      <c r="AF11" s="4"/>
      <c r="AG11" s="4"/>
      <c r="AH11" s="4"/>
      <c r="AI11" s="4"/>
      <c r="AJ11" s="22">
        <v>3</v>
      </c>
      <c r="AK11" s="4"/>
      <c r="AL11" s="4">
        <v>6</v>
      </c>
      <c r="AM11" s="22" t="e">
        <f>(AR11+#REF!+AS11+AZ11+BE11+#REF!+#REF!+BG11+BO11+BP11)</f>
        <v>#REF!</v>
      </c>
      <c r="AN11" s="22"/>
      <c r="AO11" s="22">
        <v>14</v>
      </c>
      <c r="AP11" s="22"/>
      <c r="AQ11" s="4">
        <v>2</v>
      </c>
      <c r="AR11" s="27"/>
      <c r="AS11" s="4"/>
      <c r="AT11" s="4">
        <v>3</v>
      </c>
      <c r="AU11" s="4"/>
      <c r="AV11" s="4"/>
      <c r="AW11" s="4"/>
      <c r="AX11" s="4"/>
      <c r="AY11" s="4">
        <v>1</v>
      </c>
      <c r="AZ11" s="4"/>
      <c r="BA11" s="4">
        <v>3</v>
      </c>
      <c r="BB11" s="4">
        <v>1</v>
      </c>
      <c r="BC11" s="4"/>
      <c r="BD11" s="4"/>
      <c r="BE11" s="4">
        <v>7</v>
      </c>
      <c r="BF11" s="4"/>
      <c r="BG11" s="4">
        <v>50</v>
      </c>
      <c r="BH11" s="4"/>
      <c r="BI11" s="4"/>
      <c r="BJ11" s="27"/>
      <c r="BK11" s="27">
        <v>11</v>
      </c>
      <c r="BL11" s="27"/>
      <c r="BM11" s="27"/>
      <c r="BN11" s="4"/>
      <c r="BO11" s="4">
        <v>2</v>
      </c>
      <c r="BP11" s="4"/>
      <c r="BQ11" s="4"/>
      <c r="BR11" s="31" t="e">
        <f>SUM(AD11:AP11)</f>
        <v>#REF!</v>
      </c>
      <c r="BS11" s="31"/>
      <c r="BT11" s="5" t="s">
        <v>8</v>
      </c>
      <c r="BU11" s="88"/>
      <c r="BV11" s="88"/>
      <c r="BW11" s="88"/>
      <c r="BX11" s="88"/>
      <c r="BY11" s="88"/>
      <c r="BZ11" s="88"/>
    </row>
    <row r="12" spans="1:78" ht="43.2" x14ac:dyDescent="0.3">
      <c r="A12" s="3" t="s">
        <v>9</v>
      </c>
      <c r="B12" s="3" t="s">
        <v>16</v>
      </c>
      <c r="C12" s="6">
        <v>43743</v>
      </c>
      <c r="D12" s="9">
        <v>0.4375</v>
      </c>
      <c r="E12" s="3" t="s">
        <v>24</v>
      </c>
      <c r="F12" s="3" t="s">
        <v>25</v>
      </c>
      <c r="G12" s="3" t="s">
        <v>25</v>
      </c>
      <c r="H12" s="11">
        <v>9.6999999999999993</v>
      </c>
      <c r="I12" s="11">
        <v>10.130000000000001</v>
      </c>
      <c r="J12" s="11">
        <v>27.1</v>
      </c>
      <c r="K12" s="11">
        <v>19.399999999999999</v>
      </c>
      <c r="L12" s="11">
        <v>7.85</v>
      </c>
      <c r="M12" s="14">
        <v>19.12</v>
      </c>
      <c r="N12" s="16">
        <v>11</v>
      </c>
      <c r="O12" s="16">
        <v>30</v>
      </c>
      <c r="P12" s="16">
        <v>30</v>
      </c>
      <c r="Q12" s="3" t="s">
        <v>46</v>
      </c>
      <c r="R12" s="3" t="s">
        <v>58</v>
      </c>
      <c r="S12" s="3" t="s">
        <v>65</v>
      </c>
      <c r="T12" s="3" t="s">
        <v>64</v>
      </c>
      <c r="U12" s="3" t="s">
        <v>69</v>
      </c>
      <c r="V12" s="3" t="s">
        <v>70</v>
      </c>
      <c r="W12" s="3" t="s">
        <v>69</v>
      </c>
      <c r="X12" s="3" t="s">
        <v>69</v>
      </c>
      <c r="Y12" s="3" t="s">
        <v>69</v>
      </c>
      <c r="Z12" s="3" t="s">
        <v>72</v>
      </c>
      <c r="AA12" s="3" t="s">
        <v>72</v>
      </c>
      <c r="AB12" s="3" t="s">
        <v>72</v>
      </c>
      <c r="AC12" s="3" t="s">
        <v>72</v>
      </c>
      <c r="AD12" s="4"/>
      <c r="AE12" s="4">
        <v>1</v>
      </c>
      <c r="AF12" s="22"/>
      <c r="AG12" s="4"/>
      <c r="AH12" s="4"/>
      <c r="AI12" s="4"/>
      <c r="AJ12" s="22">
        <v>15</v>
      </c>
      <c r="AK12" s="4"/>
      <c r="AL12" s="4">
        <v>5</v>
      </c>
      <c r="AM12" s="22" t="e">
        <f>(AR12+#REF!+AS12+AZ12+BE12+#REF!+#REF!+BG12+BO12+BP12)</f>
        <v>#REF!</v>
      </c>
      <c r="AN12" s="22"/>
      <c r="AO12" s="22">
        <v>23</v>
      </c>
      <c r="AP12" s="22">
        <v>3</v>
      </c>
      <c r="AQ12" s="4">
        <v>1</v>
      </c>
      <c r="AR12" s="27"/>
      <c r="AS12" s="4">
        <v>1</v>
      </c>
      <c r="AT12" s="4">
        <v>7</v>
      </c>
      <c r="AU12" s="4"/>
      <c r="AV12" s="4">
        <v>4</v>
      </c>
      <c r="AW12" s="4"/>
      <c r="AX12" s="4"/>
      <c r="AY12" s="4"/>
      <c r="AZ12" s="4">
        <v>6</v>
      </c>
      <c r="BA12" s="4">
        <v>8</v>
      </c>
      <c r="BB12" s="4"/>
      <c r="BC12" s="4">
        <v>1</v>
      </c>
      <c r="BD12" s="4">
        <v>1</v>
      </c>
      <c r="BE12" s="4"/>
      <c r="BF12" s="4"/>
      <c r="BG12" s="4">
        <v>11</v>
      </c>
      <c r="BH12" s="4">
        <v>4</v>
      </c>
      <c r="BI12" s="4"/>
      <c r="BJ12" s="27"/>
      <c r="BK12" s="27">
        <v>1</v>
      </c>
      <c r="BL12" s="27"/>
      <c r="BM12" s="27"/>
      <c r="BN12" s="4">
        <v>4</v>
      </c>
      <c r="BO12" s="4"/>
      <c r="BP12" s="4"/>
      <c r="BQ12" s="4"/>
      <c r="BR12" s="31" t="e">
        <f>SUM(AD12:AP12)</f>
        <v>#REF!</v>
      </c>
      <c r="BS12" s="31"/>
      <c r="BT12" s="5" t="s">
        <v>9</v>
      </c>
      <c r="BU12" s="87">
        <v>5.056</v>
      </c>
      <c r="BV12" s="87">
        <v>30</v>
      </c>
      <c r="BW12" s="87">
        <v>20</v>
      </c>
      <c r="BX12" s="87">
        <v>2.3839999999999999</v>
      </c>
      <c r="BY12" s="87">
        <v>2.996</v>
      </c>
      <c r="BZ12" s="87">
        <v>79.569999999999993</v>
      </c>
    </row>
    <row r="13" spans="1:78" ht="43.2" x14ac:dyDescent="0.3">
      <c r="A13" s="3" t="s">
        <v>10</v>
      </c>
      <c r="B13" s="3" t="s">
        <v>16</v>
      </c>
      <c r="C13" s="6">
        <v>43743</v>
      </c>
      <c r="D13" s="9">
        <v>0.4375</v>
      </c>
      <c r="E13" s="3" t="s">
        <v>24</v>
      </c>
      <c r="F13" s="3" t="s">
        <v>25</v>
      </c>
      <c r="G13" s="3" t="s">
        <v>25</v>
      </c>
      <c r="H13" s="11">
        <v>9.6999999999999993</v>
      </c>
      <c r="I13" s="11">
        <v>10.130000000000001</v>
      </c>
      <c r="J13" s="11">
        <v>27.1</v>
      </c>
      <c r="K13" s="11">
        <v>19.399999999999999</v>
      </c>
      <c r="L13" s="11">
        <v>7.85</v>
      </c>
      <c r="M13" s="14">
        <v>19.399999999999999</v>
      </c>
      <c r="N13" s="16">
        <v>11</v>
      </c>
      <c r="O13" s="16">
        <v>30</v>
      </c>
      <c r="P13" s="16">
        <v>30</v>
      </c>
      <c r="Q13" s="3" t="s">
        <v>47</v>
      </c>
      <c r="R13" s="3" t="s">
        <v>59</v>
      </c>
      <c r="S13" s="3" t="s">
        <v>65</v>
      </c>
      <c r="T13" s="3" t="s">
        <v>64</v>
      </c>
      <c r="U13" s="3" t="s">
        <v>69</v>
      </c>
      <c r="V13" s="3" t="s">
        <v>70</v>
      </c>
      <c r="W13" s="3" t="s">
        <v>69</v>
      </c>
      <c r="X13" s="3" t="s">
        <v>69</v>
      </c>
      <c r="Y13" s="3" t="s">
        <v>69</v>
      </c>
      <c r="Z13" s="3" t="s">
        <v>72</v>
      </c>
      <c r="AA13" s="3" t="s">
        <v>72</v>
      </c>
      <c r="AB13" s="3" t="s">
        <v>72</v>
      </c>
      <c r="AC13" s="3" t="s">
        <v>72</v>
      </c>
      <c r="AD13" s="4">
        <v>2</v>
      </c>
      <c r="AE13" s="4">
        <v>1</v>
      </c>
      <c r="AF13" s="4"/>
      <c r="AG13" s="4"/>
      <c r="AH13" s="4"/>
      <c r="AI13" s="22"/>
      <c r="AJ13" s="22">
        <v>38</v>
      </c>
      <c r="AK13" s="4"/>
      <c r="AL13" s="22">
        <v>5</v>
      </c>
      <c r="AM13" s="22" t="e">
        <f>(AR13+#REF!+AS13+AZ13+BE13+#REF!+#REF!+BG13+BO13+BP13)</f>
        <v>#REF!</v>
      </c>
      <c r="AN13" s="4"/>
      <c r="AO13" s="22">
        <v>2</v>
      </c>
      <c r="AP13" s="22">
        <v>3</v>
      </c>
      <c r="AQ13" s="4"/>
      <c r="AR13" s="27"/>
      <c r="AS13" s="4"/>
      <c r="AT13" s="4">
        <v>6</v>
      </c>
      <c r="AU13" s="4"/>
      <c r="AV13" s="4"/>
      <c r="AW13" s="4"/>
      <c r="AX13" s="4"/>
      <c r="AY13" s="4"/>
      <c r="AZ13" s="4"/>
      <c r="BA13" s="4">
        <v>3</v>
      </c>
      <c r="BB13" s="4"/>
      <c r="BC13" s="4">
        <v>8</v>
      </c>
      <c r="BD13" s="4"/>
      <c r="BE13" s="4"/>
      <c r="BF13" s="4"/>
      <c r="BG13" s="4">
        <v>16</v>
      </c>
      <c r="BH13" s="4">
        <v>13</v>
      </c>
      <c r="BI13" s="4"/>
      <c r="BJ13" s="27"/>
      <c r="BK13" s="27"/>
      <c r="BL13" s="27">
        <v>1</v>
      </c>
      <c r="BM13" s="27"/>
      <c r="BN13" s="4"/>
      <c r="BO13" s="4"/>
      <c r="BP13" s="4"/>
      <c r="BQ13" s="4">
        <v>2</v>
      </c>
      <c r="BR13" s="31" t="e">
        <f>SUM(AD13:AP13)</f>
        <v>#REF!</v>
      </c>
      <c r="BS13" s="31"/>
      <c r="BT13" s="5" t="s">
        <v>10</v>
      </c>
      <c r="BU13" s="88"/>
      <c r="BV13" s="88"/>
      <c r="BW13" s="88"/>
      <c r="BX13" s="88"/>
      <c r="BY13" s="88"/>
      <c r="BZ13" s="88"/>
    </row>
    <row r="14" spans="1:78" ht="13.8" customHeight="1" x14ac:dyDescent="0.3">
      <c r="A14" s="3" t="s">
        <v>11</v>
      </c>
      <c r="B14" s="3" t="s">
        <v>17</v>
      </c>
      <c r="C14" s="6">
        <v>43743</v>
      </c>
      <c r="D14" s="8">
        <v>0.52083333333333337</v>
      </c>
      <c r="E14" s="3" t="s">
        <v>25</v>
      </c>
      <c r="F14" s="3" t="s">
        <v>25</v>
      </c>
      <c r="G14" s="3" t="s">
        <v>25</v>
      </c>
      <c r="H14" s="11">
        <v>14.4</v>
      </c>
      <c r="I14" s="11">
        <v>8.42</v>
      </c>
      <c r="J14" s="11">
        <v>23.8</v>
      </c>
      <c r="K14" s="11">
        <v>16.7</v>
      </c>
      <c r="L14" s="11">
        <v>6.88</v>
      </c>
      <c r="M14" s="14">
        <v>12</v>
      </c>
      <c r="N14" s="16">
        <v>10</v>
      </c>
      <c r="O14" s="16">
        <v>0</v>
      </c>
      <c r="P14" s="16">
        <v>100</v>
      </c>
      <c r="Q14" s="3" t="s">
        <v>48</v>
      </c>
      <c r="R14" s="3" t="s">
        <v>60</v>
      </c>
      <c r="S14" s="3" t="s">
        <v>65</v>
      </c>
      <c r="T14" s="3" t="s">
        <v>63</v>
      </c>
      <c r="U14" s="3" t="s">
        <v>70</v>
      </c>
      <c r="V14" s="3" t="s">
        <v>70</v>
      </c>
      <c r="W14" s="3" t="s">
        <v>72</v>
      </c>
      <c r="X14" s="3" t="s">
        <v>72</v>
      </c>
      <c r="Y14" s="3" t="s">
        <v>72</v>
      </c>
      <c r="Z14" s="3" t="s">
        <v>72</v>
      </c>
      <c r="AA14" s="3" t="s">
        <v>72</v>
      </c>
      <c r="AB14" s="3" t="s">
        <v>72</v>
      </c>
      <c r="AC14" s="3" t="s">
        <v>72</v>
      </c>
      <c r="AD14" s="4"/>
      <c r="AE14" s="4">
        <v>1</v>
      </c>
      <c r="AF14" s="4">
        <v>4</v>
      </c>
      <c r="AG14" s="4"/>
      <c r="AH14" s="4">
        <v>7</v>
      </c>
      <c r="AI14" s="22"/>
      <c r="AJ14" s="22">
        <v>36</v>
      </c>
      <c r="AK14" s="4"/>
      <c r="AL14" s="4">
        <v>3</v>
      </c>
      <c r="AM14" s="22" t="e">
        <f>(AR14+#REF!+AS14+AZ14+BE14+#REF!+#REF!+BG14+BO14+BP14)</f>
        <v>#REF!</v>
      </c>
      <c r="AN14" s="22"/>
      <c r="AO14" s="22">
        <v>7</v>
      </c>
      <c r="AP14" s="22"/>
      <c r="AQ14" s="4"/>
      <c r="AR14" s="27"/>
      <c r="AS14" s="4">
        <v>2</v>
      </c>
      <c r="AT14" s="4"/>
      <c r="AU14" s="4"/>
      <c r="AV14" s="4">
        <v>2</v>
      </c>
      <c r="AW14" s="4"/>
      <c r="AX14" s="4">
        <v>1</v>
      </c>
      <c r="AY14" s="4"/>
      <c r="AZ14" s="4">
        <v>14</v>
      </c>
      <c r="BA14" s="4"/>
      <c r="BB14" s="4">
        <v>1</v>
      </c>
      <c r="BC14" s="4"/>
      <c r="BD14" s="4"/>
      <c r="BE14" s="4">
        <v>2</v>
      </c>
      <c r="BF14" s="4"/>
      <c r="BG14" s="4">
        <v>34</v>
      </c>
      <c r="BH14" s="4">
        <v>1</v>
      </c>
      <c r="BI14" s="4">
        <v>3</v>
      </c>
      <c r="BJ14" s="27">
        <v>1</v>
      </c>
      <c r="BK14" s="27"/>
      <c r="BL14" s="27">
        <v>1</v>
      </c>
      <c r="BM14" s="27"/>
      <c r="BN14" s="4">
        <v>4</v>
      </c>
      <c r="BO14" s="4"/>
      <c r="BP14" s="4"/>
      <c r="BQ14" s="4"/>
      <c r="BR14" s="31" t="e">
        <f>SUM(AD14:AP14)</f>
        <v>#REF!</v>
      </c>
      <c r="BS14" s="31"/>
      <c r="BT14" s="5" t="s">
        <v>11</v>
      </c>
      <c r="BU14" s="87">
        <v>4.12</v>
      </c>
      <c r="BV14" s="87">
        <v>44.44</v>
      </c>
      <c r="BW14" s="87">
        <v>18</v>
      </c>
      <c r="BX14" s="87">
        <v>1.728</v>
      </c>
      <c r="BY14" s="87">
        <v>2.89</v>
      </c>
      <c r="BZ14" s="87">
        <v>59.79</v>
      </c>
    </row>
    <row r="15" spans="1:78" ht="14.4" x14ac:dyDescent="0.3">
      <c r="A15" s="4" t="s">
        <v>12</v>
      </c>
      <c r="B15" s="3" t="s">
        <v>17</v>
      </c>
      <c r="C15" s="6">
        <v>43743</v>
      </c>
      <c r="D15" s="8">
        <v>0.52083333333333337</v>
      </c>
      <c r="E15" s="3" t="s">
        <v>25</v>
      </c>
      <c r="F15" s="3" t="s">
        <v>25</v>
      </c>
      <c r="G15" s="3" t="s">
        <v>25</v>
      </c>
      <c r="H15" s="11">
        <v>14.4</v>
      </c>
      <c r="I15" s="11">
        <v>8.42</v>
      </c>
      <c r="J15" s="11">
        <v>23.8</v>
      </c>
      <c r="K15" s="11">
        <v>16.7</v>
      </c>
      <c r="L15" s="11">
        <v>6.88</v>
      </c>
      <c r="M15" s="15">
        <v>12</v>
      </c>
      <c r="N15" s="17">
        <v>10</v>
      </c>
      <c r="O15" s="17">
        <v>0</v>
      </c>
      <c r="P15" s="17">
        <v>100</v>
      </c>
      <c r="Q15" s="4" t="s">
        <v>48</v>
      </c>
      <c r="R15" s="4" t="s">
        <v>61</v>
      </c>
      <c r="S15" s="3" t="s">
        <v>65</v>
      </c>
      <c r="T15" s="3" t="s">
        <v>63</v>
      </c>
      <c r="U15" s="3" t="s">
        <v>70</v>
      </c>
      <c r="V15" s="3" t="s">
        <v>70</v>
      </c>
      <c r="W15" s="3" t="s">
        <v>72</v>
      </c>
      <c r="X15" s="3" t="s">
        <v>72</v>
      </c>
      <c r="Y15" s="3" t="s">
        <v>72</v>
      </c>
      <c r="Z15" s="3" t="s">
        <v>72</v>
      </c>
      <c r="AA15" s="3" t="s">
        <v>72</v>
      </c>
      <c r="AB15" s="3" t="s">
        <v>72</v>
      </c>
      <c r="AC15" s="3" t="s">
        <v>72</v>
      </c>
      <c r="AD15" s="21"/>
      <c r="AE15" s="21"/>
      <c r="AF15" s="21">
        <v>3</v>
      </c>
      <c r="AG15" s="21"/>
      <c r="AH15" s="21">
        <v>5</v>
      </c>
      <c r="AI15" s="21"/>
      <c r="AJ15" s="21">
        <v>7</v>
      </c>
      <c r="AK15" s="21"/>
      <c r="AL15" s="21"/>
      <c r="AM15" s="23" t="e">
        <f>(AR15+#REF!+AS15+AZ15+BE15+#REF!+#REF!+BG15+BO15+BP15)</f>
        <v>#REF!</v>
      </c>
      <c r="AN15" s="21"/>
      <c r="AO15" s="21">
        <v>5</v>
      </c>
      <c r="AP15" s="21"/>
      <c r="AQ15" s="21"/>
      <c r="AR15" s="21">
        <v>1</v>
      </c>
      <c r="AS15" s="21"/>
      <c r="AT15" s="21"/>
      <c r="AU15" s="25"/>
      <c r="AV15" s="25">
        <v>2</v>
      </c>
      <c r="AW15" s="25"/>
      <c r="AX15" s="21"/>
      <c r="AY15" s="21"/>
      <c r="AZ15" s="21">
        <v>5</v>
      </c>
      <c r="BA15" s="21"/>
      <c r="BB15" s="25"/>
      <c r="BC15" s="21"/>
      <c r="BD15" s="21"/>
      <c r="BE15" s="21">
        <v>1</v>
      </c>
      <c r="BF15" s="21"/>
      <c r="BG15" s="25">
        <v>84</v>
      </c>
      <c r="BH15" s="21">
        <v>1</v>
      </c>
      <c r="BI15" s="21"/>
      <c r="BJ15" s="21"/>
      <c r="BK15" s="21"/>
      <c r="BL15" s="21"/>
      <c r="BM15" s="21"/>
      <c r="BN15" s="21"/>
      <c r="BO15" s="21"/>
      <c r="BP15" s="25"/>
      <c r="BQ15" s="21"/>
      <c r="BR15" s="31" t="e">
        <f>SUM(AD15:AP15)</f>
        <v>#REF!</v>
      </c>
      <c r="BS15" s="30"/>
      <c r="BT15" s="4" t="s">
        <v>12</v>
      </c>
      <c r="BU15" s="88"/>
      <c r="BV15" s="88"/>
      <c r="BW15" s="88"/>
      <c r="BX15" s="88"/>
      <c r="BY15" s="88"/>
      <c r="BZ15" s="88"/>
    </row>
    <row r="16" spans="1:78" ht="13.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3.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3.8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3.8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3.8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9:22" ht="13.2" x14ac:dyDescent="0.25"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9:22" ht="13.2" x14ac:dyDescent="0.25"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9:22" ht="13.2" x14ac:dyDescent="0.25"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9:22" ht="13.2" x14ac:dyDescent="0.25"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9:22" ht="13.2" x14ac:dyDescent="0.25"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9:22" ht="13.2" x14ac:dyDescent="0.25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9:22" ht="13.2" x14ac:dyDescent="0.25"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9:22" ht="13.2" x14ac:dyDescent="0.25"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9:22" ht="13.2" x14ac:dyDescent="0.25"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9:22" ht="13.2" x14ac:dyDescent="0.25"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9:22" ht="13.2" x14ac:dyDescent="0.25"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9:22" ht="13.2" x14ac:dyDescent="0.25"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9:22" ht="13.2" x14ac:dyDescent="0.25"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9:22" ht="13.2" x14ac:dyDescent="0.25"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9:22" ht="13.2" x14ac:dyDescent="0.25"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9:22" ht="13.2" x14ac:dyDescent="0.25"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3.2" x14ac:dyDescent="0.25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3.8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</sheetData>
  <mergeCells count="36">
    <mergeCell ref="BY12:BY13"/>
    <mergeCell ref="BZ12:BZ13"/>
    <mergeCell ref="BU14:BU15"/>
    <mergeCell ref="BV14:BV15"/>
    <mergeCell ref="BW14:BW15"/>
    <mergeCell ref="BX14:BX15"/>
    <mergeCell ref="BY14:BY15"/>
    <mergeCell ref="BZ14:BZ15"/>
    <mergeCell ref="BW12:BW13"/>
    <mergeCell ref="BX12:BX13"/>
    <mergeCell ref="BV12:BV13"/>
    <mergeCell ref="BY8:BY9"/>
    <mergeCell ref="BZ8:BZ9"/>
    <mergeCell ref="BU10:BU11"/>
    <mergeCell ref="BV10:BV11"/>
    <mergeCell ref="BW10:BW11"/>
    <mergeCell ref="BX10:BX11"/>
    <mergeCell ref="BY10:BY11"/>
    <mergeCell ref="BZ10:BZ11"/>
    <mergeCell ref="BW8:BW9"/>
    <mergeCell ref="BX8:BX9"/>
    <mergeCell ref="BV8:BV9"/>
    <mergeCell ref="BY4:BY5"/>
    <mergeCell ref="BZ4:BZ5"/>
    <mergeCell ref="BU6:BU7"/>
    <mergeCell ref="BV6:BV7"/>
    <mergeCell ref="BW6:BW7"/>
    <mergeCell ref="BX6:BX7"/>
    <mergeCell ref="BY6:BY7"/>
    <mergeCell ref="BZ6:BZ7"/>
    <mergeCell ref="BW4:BW5"/>
    <mergeCell ref="BX4:BX5"/>
    <mergeCell ref="BV4:BV5"/>
    <mergeCell ref="BU4:BU5"/>
    <mergeCell ref="BU8:BU9"/>
    <mergeCell ref="BU12:BU13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H922"/>
  <sheetViews>
    <sheetView zoomScale="62" zoomScaleNormal="62" workbookViewId="0">
      <pane ySplit="1" topLeftCell="A2" activePane="bottomLeft" state="frozen"/>
      <selection pane="bottomLeft" activeCell="O80" sqref="A1:O80"/>
    </sheetView>
  </sheetViews>
  <sheetFormatPr defaultColWidth="12.5546875" defaultRowHeight="15.75" customHeight="1" x14ac:dyDescent="0.25"/>
  <sheetData>
    <row r="1" spans="1:60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60" ht="13.8" customHeight="1" x14ac:dyDescent="0.3">
      <c r="A2" s="2" t="s">
        <v>0</v>
      </c>
      <c r="B2" s="2" t="s">
        <v>13</v>
      </c>
      <c r="C2" s="2" t="s">
        <v>18</v>
      </c>
      <c r="D2" s="2" t="s">
        <v>19</v>
      </c>
      <c r="E2" s="2" t="s">
        <v>20</v>
      </c>
      <c r="F2" s="7" t="s">
        <v>21</v>
      </c>
      <c r="G2" s="2" t="s">
        <v>22</v>
      </c>
      <c r="H2" s="2" t="s">
        <v>26</v>
      </c>
      <c r="I2" s="2" t="s">
        <v>27</v>
      </c>
      <c r="J2" s="10" t="s">
        <v>170</v>
      </c>
      <c r="K2" s="12" t="s">
        <v>29</v>
      </c>
      <c r="L2" s="10" t="s">
        <v>30</v>
      </c>
      <c r="M2" s="12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18" t="s">
        <v>62</v>
      </c>
      <c r="S2" s="19" t="s">
        <v>66</v>
      </c>
      <c r="T2" s="18" t="s">
        <v>68</v>
      </c>
      <c r="U2" s="18" t="s">
        <v>71</v>
      </c>
      <c r="V2" s="18" t="s">
        <v>73</v>
      </c>
      <c r="W2" s="18" t="s">
        <v>74</v>
      </c>
      <c r="X2" s="18" t="s">
        <v>75</v>
      </c>
      <c r="Y2" s="18" t="s">
        <v>76</v>
      </c>
      <c r="Z2" s="18" t="s">
        <v>77</v>
      </c>
      <c r="AA2" s="18" t="s">
        <v>78</v>
      </c>
      <c r="AB2" s="18" t="s">
        <v>79</v>
      </c>
      <c r="AC2" s="20" t="s">
        <v>171</v>
      </c>
      <c r="AD2" s="20" t="s">
        <v>172</v>
      </c>
      <c r="AE2" s="20" t="s">
        <v>173</v>
      </c>
      <c r="AF2" s="20" t="s">
        <v>174</v>
      </c>
      <c r="AG2" s="20" t="s">
        <v>175</v>
      </c>
      <c r="AH2" s="20" t="s">
        <v>176</v>
      </c>
      <c r="AI2" s="20" t="s">
        <v>177</v>
      </c>
      <c r="AJ2" s="20" t="s">
        <v>178</v>
      </c>
      <c r="AK2" s="20" t="s">
        <v>179</v>
      </c>
      <c r="AL2" s="20" t="s">
        <v>180</v>
      </c>
      <c r="AM2" s="20" t="s">
        <v>181</v>
      </c>
      <c r="AN2" s="20" t="s">
        <v>182</v>
      </c>
      <c r="AO2" s="20" t="s">
        <v>183</v>
      </c>
      <c r="AP2" s="20" t="s">
        <v>184</v>
      </c>
      <c r="AQ2" s="20" t="s">
        <v>185</v>
      </c>
      <c r="AR2" s="20" t="s">
        <v>186</v>
      </c>
      <c r="AS2" s="20" t="s">
        <v>187</v>
      </c>
      <c r="AT2" s="20" t="s">
        <v>188</v>
      </c>
      <c r="AU2" s="20" t="s">
        <v>190</v>
      </c>
      <c r="AV2" s="20" t="s">
        <v>191</v>
      </c>
      <c r="AW2" s="20" t="s">
        <v>107</v>
      </c>
      <c r="AX2" s="29" t="s">
        <v>135</v>
      </c>
      <c r="AY2" s="29" t="s">
        <v>136</v>
      </c>
      <c r="AZ2" s="32" t="s">
        <v>137</v>
      </c>
      <c r="BA2" s="32" t="s">
        <v>138</v>
      </c>
      <c r="BB2" s="32" t="s">
        <v>139</v>
      </c>
      <c r="BC2" s="32" t="s">
        <v>140</v>
      </c>
      <c r="BD2" s="32" t="s">
        <v>141</v>
      </c>
      <c r="BE2" s="32" t="s">
        <v>142</v>
      </c>
      <c r="BF2" s="32" t="s">
        <v>143</v>
      </c>
      <c r="BG2" s="32" t="s">
        <v>144</v>
      </c>
      <c r="BH2" s="32" t="s">
        <v>145</v>
      </c>
    </row>
    <row r="3" spans="1:60" ht="13.8" customHeight="1" x14ac:dyDescent="0.3">
      <c r="A3" s="3" t="s">
        <v>151</v>
      </c>
      <c r="B3" s="3" t="s">
        <v>159</v>
      </c>
      <c r="C3" s="5">
        <v>45.294579599999999</v>
      </c>
      <c r="D3" s="5">
        <v>-78.842482899999993</v>
      </c>
      <c r="E3" s="6">
        <v>44458</v>
      </c>
      <c r="F3" s="8">
        <v>0.51388888888888884</v>
      </c>
      <c r="G3" s="3" t="s">
        <v>25</v>
      </c>
      <c r="H3" s="3" t="s">
        <v>25</v>
      </c>
      <c r="I3" s="3" t="s">
        <v>25</v>
      </c>
      <c r="J3" s="5">
        <v>15.7</v>
      </c>
      <c r="K3" s="5">
        <v>8.65</v>
      </c>
      <c r="L3" s="5">
        <v>21.2</v>
      </c>
      <c r="M3" s="5">
        <v>6.75</v>
      </c>
      <c r="N3" s="5">
        <v>13.2</v>
      </c>
      <c r="O3" s="5">
        <v>2</v>
      </c>
      <c r="P3" s="5">
        <v>41</v>
      </c>
      <c r="Q3" s="5">
        <v>100</v>
      </c>
      <c r="R3" s="3" t="s">
        <v>64</v>
      </c>
      <c r="S3" s="3" t="s">
        <v>65</v>
      </c>
      <c r="T3" s="3" t="s">
        <v>69</v>
      </c>
      <c r="U3" s="3" t="s">
        <v>69</v>
      </c>
      <c r="V3" s="3" t="s">
        <v>69</v>
      </c>
      <c r="W3" s="3" t="s">
        <v>69</v>
      </c>
      <c r="X3" s="3" t="s">
        <v>69</v>
      </c>
      <c r="Y3" s="3" t="s">
        <v>72</v>
      </c>
      <c r="Z3" s="3" t="s">
        <v>72</v>
      </c>
      <c r="AA3" s="3" t="s">
        <v>72</v>
      </c>
      <c r="AB3" s="3" t="s">
        <v>69</v>
      </c>
      <c r="AC3" s="4"/>
      <c r="AD3" s="3"/>
      <c r="AE3" s="3">
        <v>8</v>
      </c>
      <c r="AF3" s="3"/>
      <c r="AG3" s="3">
        <v>12</v>
      </c>
      <c r="AH3" s="3"/>
      <c r="AI3" s="3">
        <v>1</v>
      </c>
      <c r="AJ3" s="3"/>
      <c r="AK3" s="3">
        <v>2</v>
      </c>
      <c r="AL3" s="3">
        <v>2</v>
      </c>
      <c r="AM3" s="3"/>
      <c r="AN3" s="3"/>
      <c r="AO3" s="3"/>
      <c r="AP3" s="3">
        <v>2</v>
      </c>
      <c r="AQ3" s="3"/>
      <c r="AR3" s="3"/>
      <c r="AS3" s="3"/>
      <c r="AT3" s="3">
        <v>65</v>
      </c>
      <c r="AU3" s="3">
        <v>8</v>
      </c>
      <c r="AV3" s="3"/>
      <c r="AW3" s="3"/>
      <c r="AX3" s="30">
        <f>SUM(AC3:AW3)</f>
        <v>100</v>
      </c>
      <c r="AY3" s="30">
        <f>COUNTA(AC3:AW3)</f>
        <v>8</v>
      </c>
      <c r="AZ3" s="4">
        <v>6.48</v>
      </c>
      <c r="BA3" s="4">
        <v>0.55000000000000004</v>
      </c>
      <c r="BB3" s="38">
        <v>0.73</v>
      </c>
      <c r="BC3" s="38">
        <v>0.13</v>
      </c>
      <c r="BD3" s="38">
        <v>0</v>
      </c>
      <c r="BE3" s="38">
        <v>0.04</v>
      </c>
      <c r="BF3" s="38">
        <v>0</v>
      </c>
      <c r="BG3" s="38">
        <v>0.08</v>
      </c>
      <c r="BH3" s="38">
        <v>0.02</v>
      </c>
    </row>
    <row r="4" spans="1:60" ht="14.4" x14ac:dyDescent="0.3">
      <c r="A4" s="3" t="s">
        <v>152</v>
      </c>
      <c r="B4" s="3" t="s">
        <v>160</v>
      </c>
      <c r="C4" s="5">
        <v>45.294579599999999</v>
      </c>
      <c r="D4" s="5">
        <v>-78.842482899999993</v>
      </c>
      <c r="E4" s="6">
        <v>44458</v>
      </c>
      <c r="F4" s="8">
        <v>0.52916666666666667</v>
      </c>
      <c r="G4" s="3" t="s">
        <v>25</v>
      </c>
      <c r="H4" s="3" t="s">
        <v>25</v>
      </c>
      <c r="I4" s="3" t="s">
        <v>25</v>
      </c>
      <c r="J4" s="5">
        <v>15.7</v>
      </c>
      <c r="K4" s="5">
        <v>8.65</v>
      </c>
      <c r="L4" s="5">
        <v>21.2</v>
      </c>
      <c r="M4" s="5">
        <v>6.75</v>
      </c>
      <c r="N4" s="5">
        <v>14.7</v>
      </c>
      <c r="O4" s="5">
        <v>1</v>
      </c>
      <c r="P4" s="5">
        <v>23</v>
      </c>
      <c r="Q4" s="5">
        <v>100</v>
      </c>
      <c r="R4" s="3" t="s">
        <v>64</v>
      </c>
      <c r="S4" s="3" t="s">
        <v>65</v>
      </c>
      <c r="T4" s="3" t="s">
        <v>69</v>
      </c>
      <c r="U4" s="3" t="s">
        <v>69</v>
      </c>
      <c r="V4" s="3" t="s">
        <v>69</v>
      </c>
      <c r="W4" s="3" t="s">
        <v>69</v>
      </c>
      <c r="X4" s="3" t="s">
        <v>69</v>
      </c>
      <c r="Y4" s="3" t="s">
        <v>72</v>
      </c>
      <c r="Z4" s="3" t="s">
        <v>72</v>
      </c>
      <c r="AA4" s="3" t="s">
        <v>72</v>
      </c>
      <c r="AB4" s="3" t="s">
        <v>69</v>
      </c>
      <c r="AC4" s="4"/>
      <c r="AD4" s="4"/>
      <c r="AE4" s="4">
        <v>5</v>
      </c>
      <c r="AF4" s="4"/>
      <c r="AG4" s="4">
        <v>5</v>
      </c>
      <c r="AH4" s="4">
        <v>3</v>
      </c>
      <c r="AI4" s="4"/>
      <c r="AJ4" s="4"/>
      <c r="AK4" s="22">
        <v>1</v>
      </c>
      <c r="AL4" s="22">
        <v>6</v>
      </c>
      <c r="AM4" s="22">
        <v>1</v>
      </c>
      <c r="AN4" s="4"/>
      <c r="AO4" s="22"/>
      <c r="AP4" s="22"/>
      <c r="AQ4" s="4"/>
      <c r="AR4" s="22"/>
      <c r="AS4" s="22">
        <v>4</v>
      </c>
      <c r="AT4" s="22">
        <v>66</v>
      </c>
      <c r="AU4" s="22">
        <v>12</v>
      </c>
      <c r="AV4" s="4"/>
      <c r="AW4" s="4"/>
      <c r="AX4" s="31">
        <f>SUM(AC4:AW4)</f>
        <v>103</v>
      </c>
      <c r="AY4" s="31">
        <f>COUNTA(AC4:AW4)</f>
        <v>9</v>
      </c>
      <c r="AZ4" s="5">
        <v>6.38</v>
      </c>
      <c r="BA4" s="5">
        <v>0.56999999999999995</v>
      </c>
      <c r="BB4" s="39">
        <v>0.75729999999999997</v>
      </c>
      <c r="BC4" s="39">
        <v>4.8500000000000001E-2</v>
      </c>
      <c r="BD4" s="39">
        <v>6.8000000000000005E-2</v>
      </c>
      <c r="BE4" s="39">
        <v>5.8299999999999998E-2</v>
      </c>
      <c r="BF4" s="39">
        <v>9.7000000000000003E-3</v>
      </c>
      <c r="BG4" s="39">
        <v>4.8500000000000001E-2</v>
      </c>
      <c r="BH4" s="39">
        <v>9.7000000000000003E-3</v>
      </c>
    </row>
    <row r="5" spans="1:60" ht="14.4" x14ac:dyDescent="0.3">
      <c r="A5" s="3" t="s">
        <v>9</v>
      </c>
      <c r="B5" s="3" t="s">
        <v>161</v>
      </c>
      <c r="C5" s="5">
        <v>45.301018300000003</v>
      </c>
      <c r="D5" s="5">
        <v>-78.828050599999997</v>
      </c>
      <c r="E5" s="6">
        <v>44093</v>
      </c>
      <c r="F5" s="8">
        <v>0.57847222222222228</v>
      </c>
      <c r="G5" s="3" t="s">
        <v>168</v>
      </c>
      <c r="H5" s="3" t="s">
        <v>24</v>
      </c>
      <c r="I5" s="3" t="s">
        <v>168</v>
      </c>
      <c r="J5" s="5">
        <v>15</v>
      </c>
      <c r="K5" s="5">
        <v>12</v>
      </c>
      <c r="L5" s="5">
        <v>21.6</v>
      </c>
      <c r="M5" s="5">
        <v>6.21</v>
      </c>
      <c r="N5" s="5">
        <v>5.7</v>
      </c>
      <c r="O5" s="5">
        <v>2</v>
      </c>
      <c r="P5" s="5">
        <v>17</v>
      </c>
      <c r="Q5" s="5">
        <v>100</v>
      </c>
      <c r="R5" s="3" t="s">
        <v>65</v>
      </c>
      <c r="S5" s="3" t="s">
        <v>64</v>
      </c>
      <c r="T5" s="3" t="s">
        <v>69</v>
      </c>
      <c r="U5" s="3" t="s">
        <v>69</v>
      </c>
      <c r="V5" s="3" t="s">
        <v>69</v>
      </c>
      <c r="W5" s="3" t="s">
        <v>69</v>
      </c>
      <c r="X5" s="3" t="s">
        <v>72</v>
      </c>
      <c r="Y5" s="3" t="s">
        <v>72</v>
      </c>
      <c r="Z5" s="3" t="s">
        <v>72</v>
      </c>
      <c r="AA5" s="3" t="s">
        <v>72</v>
      </c>
      <c r="AB5" s="3" t="s">
        <v>72</v>
      </c>
      <c r="AC5" s="4"/>
      <c r="AD5" s="4"/>
      <c r="AE5" s="4"/>
      <c r="AF5" s="4"/>
      <c r="AG5" s="4"/>
      <c r="AH5" s="4"/>
      <c r="AI5" s="4"/>
      <c r="AJ5" s="4"/>
      <c r="AK5" s="22"/>
      <c r="AL5" s="22"/>
      <c r="AM5" s="22"/>
      <c r="AN5" s="22"/>
      <c r="AO5" s="22"/>
      <c r="AP5" s="22"/>
      <c r="AQ5" s="4"/>
      <c r="AR5" s="22"/>
      <c r="AS5" s="22"/>
      <c r="AT5" s="22"/>
      <c r="AU5" s="22"/>
      <c r="AV5" s="4"/>
      <c r="AW5" s="4"/>
      <c r="AX5" s="31">
        <f>SUM(AC5:AW5)</f>
        <v>0</v>
      </c>
      <c r="AY5" s="31">
        <f>COUNTA(AC5:AW5)</f>
        <v>0</v>
      </c>
      <c r="AZ5" s="5"/>
      <c r="BA5" s="5"/>
      <c r="BB5" s="39"/>
      <c r="BC5" s="39"/>
      <c r="BD5" s="39"/>
      <c r="BE5" s="39"/>
      <c r="BF5" s="39"/>
      <c r="BG5" s="39"/>
      <c r="BH5" s="39"/>
    </row>
    <row r="6" spans="1:60" ht="14.4" x14ac:dyDescent="0.3">
      <c r="A6" s="3" t="s">
        <v>10</v>
      </c>
      <c r="B6" s="3" t="s">
        <v>161</v>
      </c>
      <c r="C6" s="5">
        <v>45.301018300000003</v>
      </c>
      <c r="D6" s="5">
        <v>-78.828050599999997</v>
      </c>
      <c r="E6" s="6">
        <v>44093</v>
      </c>
      <c r="F6" s="8">
        <v>0.59375</v>
      </c>
      <c r="G6" s="3" t="s">
        <v>168</v>
      </c>
      <c r="H6" s="3" t="s">
        <v>24</v>
      </c>
      <c r="I6" s="3" t="s">
        <v>168</v>
      </c>
      <c r="J6" s="5">
        <v>15</v>
      </c>
      <c r="K6" s="5">
        <v>12</v>
      </c>
      <c r="L6" s="5">
        <v>21.6</v>
      </c>
      <c r="M6" s="5">
        <v>6.21</v>
      </c>
      <c r="N6" s="5">
        <v>4.3</v>
      </c>
      <c r="O6" s="5">
        <v>1</v>
      </c>
      <c r="P6" s="5">
        <v>49</v>
      </c>
      <c r="Q6" s="5">
        <v>100</v>
      </c>
      <c r="R6" s="3" t="s">
        <v>65</v>
      </c>
      <c r="S6" s="3" t="s">
        <v>64</v>
      </c>
      <c r="T6" s="3" t="s">
        <v>69</v>
      </c>
      <c r="U6" s="3" t="s">
        <v>69</v>
      </c>
      <c r="V6" s="3" t="s">
        <v>69</v>
      </c>
      <c r="W6" s="3" t="s">
        <v>69</v>
      </c>
      <c r="X6" s="3" t="s">
        <v>72</v>
      </c>
      <c r="Y6" s="3" t="s">
        <v>72</v>
      </c>
      <c r="Z6" s="3" t="s">
        <v>72</v>
      </c>
      <c r="AA6" s="3" t="s">
        <v>72</v>
      </c>
      <c r="AB6" s="3" t="s">
        <v>72</v>
      </c>
      <c r="AC6" s="4"/>
      <c r="AD6" s="4"/>
      <c r="AE6" s="4"/>
      <c r="AF6" s="4"/>
      <c r="AG6" s="4"/>
      <c r="AH6" s="4"/>
      <c r="AI6" s="22"/>
      <c r="AJ6" s="4"/>
      <c r="AK6" s="22"/>
      <c r="AL6" s="22"/>
      <c r="AM6" s="4"/>
      <c r="AN6" s="4"/>
      <c r="AO6" s="22"/>
      <c r="AP6" s="22"/>
      <c r="AQ6" s="4"/>
      <c r="AR6" s="22"/>
      <c r="AS6" s="22"/>
      <c r="AT6" s="22"/>
      <c r="AU6" s="22"/>
      <c r="AV6" s="4"/>
      <c r="AW6" s="4"/>
      <c r="AX6" s="31">
        <f>SUM(AC6:AW6)</f>
        <v>0</v>
      </c>
      <c r="AY6" s="31">
        <f>COUNTA(AC6:AW6)</f>
        <v>0</v>
      </c>
      <c r="AZ6" s="5"/>
      <c r="BA6" s="5"/>
      <c r="BB6" s="39"/>
      <c r="BC6" s="39"/>
      <c r="BD6" s="39"/>
      <c r="BE6" s="39"/>
      <c r="BF6" s="39"/>
      <c r="BG6" s="39"/>
      <c r="BH6" s="39"/>
    </row>
    <row r="7" spans="1:60" ht="28.8" x14ac:dyDescent="0.3">
      <c r="A7" s="3" t="s">
        <v>153</v>
      </c>
      <c r="B7" s="3" t="s">
        <v>162</v>
      </c>
      <c r="C7" s="5">
        <v>45.303800000000003</v>
      </c>
      <c r="D7" s="5">
        <v>-78.773595299999997</v>
      </c>
      <c r="E7" s="6">
        <v>44093</v>
      </c>
      <c r="F7" s="8">
        <v>0.63958333333333328</v>
      </c>
      <c r="G7" s="3" t="s">
        <v>25</v>
      </c>
      <c r="H7" s="3" t="s">
        <v>25</v>
      </c>
      <c r="I7" s="3" t="s">
        <v>25</v>
      </c>
      <c r="J7" s="5">
        <v>16.2</v>
      </c>
      <c r="K7" s="5">
        <v>9.41</v>
      </c>
      <c r="L7" s="5">
        <v>18.7</v>
      </c>
      <c r="M7" s="5">
        <v>7.14</v>
      </c>
      <c r="N7" s="5">
        <v>7.5</v>
      </c>
      <c r="O7" s="5">
        <v>1</v>
      </c>
      <c r="P7" s="5">
        <v>33</v>
      </c>
      <c r="Q7" s="5">
        <v>100</v>
      </c>
      <c r="R7" s="3" t="s">
        <v>65</v>
      </c>
      <c r="S7" s="3" t="s">
        <v>67</v>
      </c>
      <c r="T7" s="3" t="s">
        <v>69</v>
      </c>
      <c r="U7" s="3" t="s">
        <v>69</v>
      </c>
      <c r="V7" s="3" t="s">
        <v>72</v>
      </c>
      <c r="W7" s="3" t="s">
        <v>72</v>
      </c>
      <c r="X7" s="3" t="s">
        <v>69</v>
      </c>
      <c r="Y7" s="3" t="s">
        <v>72</v>
      </c>
      <c r="Z7" s="3" t="s">
        <v>72</v>
      </c>
      <c r="AA7" s="3" t="s">
        <v>72</v>
      </c>
      <c r="AB7" s="3" t="s">
        <v>69</v>
      </c>
      <c r="AC7" s="4"/>
      <c r="AD7" s="4"/>
      <c r="AE7" s="4">
        <v>4</v>
      </c>
      <c r="AF7" s="4"/>
      <c r="AG7" s="4"/>
      <c r="AH7" s="4"/>
      <c r="AI7" s="4">
        <v>35</v>
      </c>
      <c r="AJ7" s="4"/>
      <c r="AK7" s="4">
        <v>6</v>
      </c>
      <c r="AL7" s="22">
        <v>25</v>
      </c>
      <c r="AM7" s="22">
        <v>5</v>
      </c>
      <c r="AN7" s="4">
        <v>2</v>
      </c>
      <c r="AO7" s="4"/>
      <c r="AP7" s="22">
        <v>1</v>
      </c>
      <c r="AQ7" s="4"/>
      <c r="AR7" s="22"/>
      <c r="AS7" s="4"/>
      <c r="AT7" s="22">
        <v>21</v>
      </c>
      <c r="AU7" s="22">
        <v>2</v>
      </c>
      <c r="AV7" s="4"/>
      <c r="AW7" s="4"/>
      <c r="AX7" s="31">
        <f>SUM(AC7:AW7)</f>
        <v>101</v>
      </c>
      <c r="AY7" s="31">
        <f>COUNTA(AC7:AW7)</f>
        <v>9</v>
      </c>
      <c r="AZ7" s="5">
        <v>5.25</v>
      </c>
      <c r="BA7" s="5">
        <v>0.77</v>
      </c>
      <c r="BB7" s="39">
        <v>0.22770000000000001</v>
      </c>
      <c r="BC7" s="39">
        <v>0.34649999999999997</v>
      </c>
      <c r="BD7" s="39">
        <v>0</v>
      </c>
      <c r="BE7" s="39">
        <v>0.25740000000000002</v>
      </c>
      <c r="BF7" s="39">
        <v>6.93E-2</v>
      </c>
      <c r="BG7" s="39">
        <v>3.9600000000000003E-2</v>
      </c>
      <c r="BH7" s="39">
        <v>5.9400000000000001E-2</v>
      </c>
    </row>
    <row r="8" spans="1:60" ht="28.8" x14ac:dyDescent="0.3">
      <c r="A8" s="3" t="s">
        <v>154</v>
      </c>
      <c r="B8" s="3" t="s">
        <v>162</v>
      </c>
      <c r="C8" s="5">
        <v>45.303800000000003</v>
      </c>
      <c r="D8" s="5">
        <v>-78.773595299999997</v>
      </c>
      <c r="E8" s="6">
        <v>44093</v>
      </c>
      <c r="F8" s="8">
        <v>0.65277777777777779</v>
      </c>
      <c r="G8" s="3" t="s">
        <v>25</v>
      </c>
      <c r="H8" s="3" t="s">
        <v>25</v>
      </c>
      <c r="I8" s="3" t="s">
        <v>25</v>
      </c>
      <c r="J8" s="5">
        <v>16.2</v>
      </c>
      <c r="K8" s="5">
        <v>9.41</v>
      </c>
      <c r="L8" s="5">
        <v>18.7</v>
      </c>
      <c r="M8" s="5">
        <v>7.14</v>
      </c>
      <c r="N8" s="5">
        <v>2.6</v>
      </c>
      <c r="O8" s="5">
        <v>1</v>
      </c>
      <c r="P8" s="5">
        <v>29</v>
      </c>
      <c r="Q8" s="5">
        <v>100</v>
      </c>
      <c r="R8" s="3" t="s">
        <v>65</v>
      </c>
      <c r="S8" s="3" t="s">
        <v>67</v>
      </c>
      <c r="T8" s="3" t="s">
        <v>69</v>
      </c>
      <c r="U8" s="3" t="s">
        <v>69</v>
      </c>
      <c r="V8" s="3" t="s">
        <v>72</v>
      </c>
      <c r="W8" s="3" t="s">
        <v>72</v>
      </c>
      <c r="X8" s="3" t="s">
        <v>69</v>
      </c>
      <c r="Y8" s="3" t="s">
        <v>72</v>
      </c>
      <c r="Z8" s="3" t="s">
        <v>72</v>
      </c>
      <c r="AA8" s="3" t="s">
        <v>72</v>
      </c>
      <c r="AB8" s="3" t="s">
        <v>69</v>
      </c>
      <c r="AC8" s="4"/>
      <c r="AD8" s="4">
        <v>5</v>
      </c>
      <c r="AE8" s="4">
        <v>15</v>
      </c>
      <c r="AF8" s="4"/>
      <c r="AG8" s="4"/>
      <c r="AH8" s="4"/>
      <c r="AI8" s="22">
        <v>6</v>
      </c>
      <c r="AJ8" s="4"/>
      <c r="AK8" s="4">
        <v>3</v>
      </c>
      <c r="AL8" s="22">
        <v>4</v>
      </c>
      <c r="AM8" s="4"/>
      <c r="AN8" s="4"/>
      <c r="AO8" s="4"/>
      <c r="AP8" s="22">
        <v>1</v>
      </c>
      <c r="AQ8" s="4"/>
      <c r="AR8" s="22">
        <v>2</v>
      </c>
      <c r="AS8" s="22">
        <v>2</v>
      </c>
      <c r="AT8" s="22">
        <v>58</v>
      </c>
      <c r="AU8" s="22">
        <v>5</v>
      </c>
      <c r="AV8" s="4"/>
      <c r="AW8" s="4"/>
      <c r="AX8" s="31">
        <f>SUM(AC8:AW8)</f>
        <v>101</v>
      </c>
      <c r="AY8" s="31">
        <f>COUNTA(AC8:AW8)</f>
        <v>10</v>
      </c>
      <c r="AZ8" s="5">
        <v>6.13</v>
      </c>
      <c r="BA8" s="5">
        <v>0.64</v>
      </c>
      <c r="BB8" s="39">
        <v>0.62380000000000002</v>
      </c>
      <c r="BC8" s="39">
        <v>5.9400000000000001E-2</v>
      </c>
      <c r="BD8" s="39">
        <v>1.9800000000000002E-2</v>
      </c>
      <c r="BE8" s="39">
        <v>4.9500000000000002E-2</v>
      </c>
      <c r="BF8" s="39">
        <v>0</v>
      </c>
      <c r="BG8" s="39">
        <v>0.14849999999999999</v>
      </c>
      <c r="BH8" s="39">
        <v>9.9000000000000005E-2</v>
      </c>
    </row>
    <row r="9" spans="1:60" ht="28.8" x14ac:dyDescent="0.3">
      <c r="A9" s="3" t="s">
        <v>155</v>
      </c>
      <c r="B9" s="3" t="s">
        <v>163</v>
      </c>
      <c r="C9" s="5">
        <v>45.273178399999999</v>
      </c>
      <c r="D9" s="5">
        <v>-78.800028299999994</v>
      </c>
      <c r="E9" s="6">
        <v>44093</v>
      </c>
      <c r="F9" s="8">
        <v>0.69444444444444442</v>
      </c>
      <c r="G9" s="3" t="s">
        <v>169</v>
      </c>
      <c r="H9" s="3" t="s">
        <v>169</v>
      </c>
      <c r="I9" s="3" t="s">
        <v>25</v>
      </c>
      <c r="J9" s="5">
        <v>16.5</v>
      </c>
      <c r="K9" s="5">
        <v>9.18</v>
      </c>
      <c r="L9" s="5">
        <v>19.899999999999999</v>
      </c>
      <c r="M9" s="5">
        <v>7.07</v>
      </c>
      <c r="N9" s="5">
        <v>5.9</v>
      </c>
      <c r="O9" s="5">
        <v>1</v>
      </c>
      <c r="P9" s="5">
        <v>29</v>
      </c>
      <c r="Q9" s="5">
        <v>100</v>
      </c>
      <c r="R9" s="3" t="s">
        <v>64</v>
      </c>
      <c r="S9" s="3" t="s">
        <v>63</v>
      </c>
      <c r="T9" s="3" t="s">
        <v>69</v>
      </c>
      <c r="U9" s="3" t="s">
        <v>69</v>
      </c>
      <c r="V9" s="3" t="s">
        <v>72</v>
      </c>
      <c r="W9" s="3" t="s">
        <v>72</v>
      </c>
      <c r="X9" s="3" t="s">
        <v>69</v>
      </c>
      <c r="Y9" s="3" t="s">
        <v>72</v>
      </c>
      <c r="Z9" s="3" t="s">
        <v>72</v>
      </c>
      <c r="AA9" s="3" t="s">
        <v>72</v>
      </c>
      <c r="AB9" s="3" t="s">
        <v>72</v>
      </c>
      <c r="AC9" s="4">
        <v>3</v>
      </c>
      <c r="AD9" s="4">
        <v>6</v>
      </c>
      <c r="AE9" s="4">
        <v>27</v>
      </c>
      <c r="AF9" s="4">
        <v>1</v>
      </c>
      <c r="AG9" s="4"/>
      <c r="AH9" s="4">
        <v>11</v>
      </c>
      <c r="AI9" s="22">
        <v>9</v>
      </c>
      <c r="AJ9" s="4"/>
      <c r="AK9" s="4">
        <v>6</v>
      </c>
      <c r="AL9" s="4">
        <v>12</v>
      </c>
      <c r="AM9" s="4">
        <v>1</v>
      </c>
      <c r="AN9" s="4"/>
      <c r="AO9" s="4">
        <v>1</v>
      </c>
      <c r="AP9" s="4">
        <v>15</v>
      </c>
      <c r="AQ9" s="4"/>
      <c r="AR9" s="22"/>
      <c r="AS9" s="22">
        <v>11</v>
      </c>
      <c r="AT9" s="22">
        <v>22</v>
      </c>
      <c r="AU9" s="22">
        <v>4</v>
      </c>
      <c r="AV9" s="4"/>
      <c r="AW9" s="4"/>
      <c r="AX9" s="31">
        <f>SUM(AC9:AW9)</f>
        <v>129</v>
      </c>
      <c r="AY9" s="31">
        <f>COUNTA(AC9:AW9)</f>
        <v>14</v>
      </c>
      <c r="AZ9" s="27">
        <v>6.25</v>
      </c>
      <c r="BA9" s="27">
        <v>0.89</v>
      </c>
      <c r="BB9" s="40">
        <v>0.2016</v>
      </c>
      <c r="BC9" s="40">
        <v>6.9800000000000001E-2</v>
      </c>
      <c r="BD9" s="40">
        <v>0.17050000000000001</v>
      </c>
      <c r="BE9" s="40">
        <v>0.20930000000000001</v>
      </c>
      <c r="BF9" s="40">
        <v>7.7999999999999996E-3</v>
      </c>
      <c r="BG9" s="40">
        <v>0.20930000000000001</v>
      </c>
      <c r="BH9" s="40">
        <v>0.1318</v>
      </c>
    </row>
    <row r="10" spans="1:60" ht="28.8" x14ac:dyDescent="0.3">
      <c r="A10" s="3" t="s">
        <v>156</v>
      </c>
      <c r="B10" s="3" t="s">
        <v>163</v>
      </c>
      <c r="C10" s="5">
        <v>45.273178399999999</v>
      </c>
      <c r="D10" s="5">
        <v>-78.800028299999994</v>
      </c>
      <c r="E10" s="6">
        <v>44093</v>
      </c>
      <c r="F10" s="8">
        <v>0.70833333333333337</v>
      </c>
      <c r="G10" s="3" t="s">
        <v>169</v>
      </c>
      <c r="H10" s="3" t="s">
        <v>169</v>
      </c>
      <c r="I10" s="3" t="s">
        <v>25</v>
      </c>
      <c r="J10" s="5">
        <v>16.5</v>
      </c>
      <c r="K10" s="5">
        <v>9.18</v>
      </c>
      <c r="L10" s="5">
        <v>19.899999999999999</v>
      </c>
      <c r="M10" s="5">
        <v>7.07</v>
      </c>
      <c r="N10" s="5">
        <v>3.9</v>
      </c>
      <c r="O10" s="5">
        <v>1</v>
      </c>
      <c r="P10" s="5">
        <v>7</v>
      </c>
      <c r="Q10" s="5">
        <v>100</v>
      </c>
      <c r="R10" s="3" t="s">
        <v>64</v>
      </c>
      <c r="S10" s="3" t="s">
        <v>63</v>
      </c>
      <c r="T10" s="3" t="s">
        <v>69</v>
      </c>
      <c r="U10" s="3" t="s">
        <v>69</v>
      </c>
      <c r="V10" s="3" t="s">
        <v>72</v>
      </c>
      <c r="W10" s="3" t="s">
        <v>72</v>
      </c>
      <c r="X10" s="3" t="s">
        <v>69</v>
      </c>
      <c r="Y10" s="3" t="s">
        <v>72</v>
      </c>
      <c r="Z10" s="3" t="s">
        <v>72</v>
      </c>
      <c r="AA10" s="3" t="s">
        <v>72</v>
      </c>
      <c r="AB10" s="3" t="s">
        <v>72</v>
      </c>
      <c r="AC10" s="4">
        <v>1</v>
      </c>
      <c r="AD10" s="4">
        <v>6</v>
      </c>
      <c r="AE10" s="4">
        <v>24</v>
      </c>
      <c r="AF10" s="4">
        <v>1</v>
      </c>
      <c r="AG10" s="4"/>
      <c r="AH10" s="4">
        <v>11</v>
      </c>
      <c r="AI10" s="4">
        <v>2</v>
      </c>
      <c r="AJ10" s="4"/>
      <c r="AK10" s="4">
        <v>1</v>
      </c>
      <c r="AL10" s="22">
        <v>8</v>
      </c>
      <c r="AM10" s="4">
        <v>1</v>
      </c>
      <c r="AN10" s="4"/>
      <c r="AO10" s="4">
        <v>1</v>
      </c>
      <c r="AP10" s="22">
        <v>11</v>
      </c>
      <c r="AQ10" s="4"/>
      <c r="AR10" s="22"/>
      <c r="AS10" s="22">
        <v>9</v>
      </c>
      <c r="AT10" s="22">
        <v>19</v>
      </c>
      <c r="AU10" s="22">
        <v>2</v>
      </c>
      <c r="AV10" s="4"/>
      <c r="AW10" s="4"/>
      <c r="AX10" s="31">
        <f>SUM(AC10:AW10)</f>
        <v>97</v>
      </c>
      <c r="AY10" s="31">
        <f>COUNTA(AC10:AW10)</f>
        <v>14</v>
      </c>
      <c r="AZ10" s="5">
        <v>6.56</v>
      </c>
      <c r="BA10" s="5">
        <v>0.86</v>
      </c>
      <c r="BB10" s="39">
        <v>0.2165</v>
      </c>
      <c r="BC10" s="39">
        <v>2.06E-2</v>
      </c>
      <c r="BD10" s="39">
        <v>0.20619999999999999</v>
      </c>
      <c r="BE10" s="39">
        <v>0.19589999999999999</v>
      </c>
      <c r="BF10" s="39">
        <v>1.03E-2</v>
      </c>
      <c r="BG10" s="39">
        <v>0.24740000000000001</v>
      </c>
      <c r="BH10" s="39">
        <v>0.1031</v>
      </c>
    </row>
    <row r="11" spans="1:60" ht="28.8" x14ac:dyDescent="0.3">
      <c r="A11" s="3" t="s">
        <v>3</v>
      </c>
      <c r="B11" s="3" t="s">
        <v>164</v>
      </c>
      <c r="C11" s="5">
        <v>45.311411800000002</v>
      </c>
      <c r="D11" s="5">
        <v>-78.659359100000003</v>
      </c>
      <c r="E11" s="6">
        <v>44094</v>
      </c>
      <c r="F11" s="9">
        <v>0.41666666666666669</v>
      </c>
      <c r="G11" s="3" t="s">
        <v>23</v>
      </c>
      <c r="H11" s="3" t="s">
        <v>23</v>
      </c>
      <c r="I11" s="3" t="s">
        <v>25</v>
      </c>
      <c r="J11" s="5">
        <v>16.2</v>
      </c>
      <c r="K11" s="5">
        <v>11</v>
      </c>
      <c r="L11" s="5">
        <v>17.3</v>
      </c>
      <c r="M11" s="5">
        <v>7.03</v>
      </c>
      <c r="N11" s="5">
        <v>6.9</v>
      </c>
      <c r="O11" s="5">
        <v>1</v>
      </c>
      <c r="P11" s="5">
        <v>29</v>
      </c>
      <c r="Q11" s="5">
        <v>100</v>
      </c>
      <c r="R11" s="3" t="s">
        <v>64</v>
      </c>
      <c r="S11" s="3" t="s">
        <v>65</v>
      </c>
      <c r="T11" s="3" t="s">
        <v>69</v>
      </c>
      <c r="U11" s="3" t="s">
        <v>69</v>
      </c>
      <c r="V11" s="3" t="s">
        <v>69</v>
      </c>
      <c r="W11" s="3" t="s">
        <v>69</v>
      </c>
      <c r="X11" s="3" t="s">
        <v>69</v>
      </c>
      <c r="Y11" s="3" t="s">
        <v>72</v>
      </c>
      <c r="Z11" s="3" t="s">
        <v>72</v>
      </c>
      <c r="AA11" s="3" t="s">
        <v>72</v>
      </c>
      <c r="AB11" s="3" t="s">
        <v>72</v>
      </c>
      <c r="AC11" s="4"/>
      <c r="AD11" s="4"/>
      <c r="AE11" s="4">
        <v>6</v>
      </c>
      <c r="AF11" s="22">
        <v>2</v>
      </c>
      <c r="AG11" s="4"/>
      <c r="AH11" s="4">
        <v>7</v>
      </c>
      <c r="AI11" s="4">
        <v>16</v>
      </c>
      <c r="AJ11" s="4"/>
      <c r="AK11" s="4">
        <v>5</v>
      </c>
      <c r="AL11" s="22">
        <v>1</v>
      </c>
      <c r="AM11" s="22">
        <v>1</v>
      </c>
      <c r="AN11" s="4">
        <v>1</v>
      </c>
      <c r="AO11" s="4"/>
      <c r="AP11" s="4"/>
      <c r="AQ11" s="4"/>
      <c r="AR11" s="22"/>
      <c r="AS11" s="22">
        <v>8</v>
      </c>
      <c r="AT11" s="22">
        <v>65</v>
      </c>
      <c r="AU11" s="22">
        <v>22</v>
      </c>
      <c r="AV11" s="4"/>
      <c r="AW11" s="4"/>
      <c r="AX11" s="31">
        <f>SUM(AC11:AW11)</f>
        <v>134</v>
      </c>
      <c r="AY11" s="31">
        <f>COUNTA(AC11:AW11)</f>
        <v>11</v>
      </c>
      <c r="AZ11" s="5">
        <v>6.19</v>
      </c>
      <c r="BA11" s="5">
        <v>0.72</v>
      </c>
      <c r="BB11" s="39">
        <v>0.64929999999999999</v>
      </c>
      <c r="BC11" s="39">
        <v>0.11940000000000001</v>
      </c>
      <c r="BD11" s="39">
        <v>0.1119</v>
      </c>
      <c r="BE11" s="39">
        <v>7.4999999999999997E-3</v>
      </c>
      <c r="BF11" s="39">
        <v>1.49E-2</v>
      </c>
      <c r="BG11" s="39">
        <v>4.48E-2</v>
      </c>
      <c r="BH11" s="39">
        <v>5.2200000000000003E-2</v>
      </c>
    </row>
    <row r="12" spans="1:60" ht="28.8" x14ac:dyDescent="0.3">
      <c r="A12" s="3" t="s">
        <v>4</v>
      </c>
      <c r="B12" s="3" t="s">
        <v>164</v>
      </c>
      <c r="C12" s="5">
        <v>45.311411800000002</v>
      </c>
      <c r="D12" s="5">
        <v>-78.659359100000003</v>
      </c>
      <c r="E12" s="6">
        <v>44094</v>
      </c>
      <c r="F12" s="8">
        <v>0.43333333333333335</v>
      </c>
      <c r="G12" s="3" t="s">
        <v>23</v>
      </c>
      <c r="H12" s="3" t="s">
        <v>23</v>
      </c>
      <c r="I12" s="3" t="s">
        <v>25</v>
      </c>
      <c r="J12" s="5">
        <v>16.2</v>
      </c>
      <c r="K12" s="5">
        <v>11</v>
      </c>
      <c r="L12" s="5">
        <v>17.3</v>
      </c>
      <c r="M12" s="5">
        <v>7.03</v>
      </c>
      <c r="N12" s="5">
        <v>13.4</v>
      </c>
      <c r="O12" s="5">
        <v>2</v>
      </c>
      <c r="P12" s="5">
        <v>50</v>
      </c>
      <c r="Q12" s="5">
        <v>100</v>
      </c>
      <c r="R12" s="3" t="s">
        <v>64</v>
      </c>
      <c r="S12" s="3" t="s">
        <v>65</v>
      </c>
      <c r="T12" s="3" t="s">
        <v>69</v>
      </c>
      <c r="U12" s="3" t="s">
        <v>69</v>
      </c>
      <c r="V12" s="3" t="s">
        <v>69</v>
      </c>
      <c r="W12" s="3" t="s">
        <v>69</v>
      </c>
      <c r="X12" s="3" t="s">
        <v>69</v>
      </c>
      <c r="Y12" s="3" t="s">
        <v>72</v>
      </c>
      <c r="Z12" s="3" t="s">
        <v>72</v>
      </c>
      <c r="AA12" s="3" t="s">
        <v>72</v>
      </c>
      <c r="AB12" s="3" t="s">
        <v>72</v>
      </c>
      <c r="AC12" s="4"/>
      <c r="AD12" s="4"/>
      <c r="AE12" s="4">
        <v>3</v>
      </c>
      <c r="AF12" s="4">
        <v>1</v>
      </c>
      <c r="AG12" s="4"/>
      <c r="AH12" s="4">
        <v>3</v>
      </c>
      <c r="AI12" s="22">
        <v>15</v>
      </c>
      <c r="AJ12" s="4"/>
      <c r="AK12" s="22">
        <v>2</v>
      </c>
      <c r="AL12" s="22">
        <v>1</v>
      </c>
      <c r="AM12" s="4"/>
      <c r="AN12" s="4">
        <v>1</v>
      </c>
      <c r="AO12" s="4"/>
      <c r="AP12" s="4"/>
      <c r="AQ12" s="4"/>
      <c r="AR12" s="4"/>
      <c r="AS12" s="22">
        <v>4</v>
      </c>
      <c r="AT12" s="22">
        <v>54</v>
      </c>
      <c r="AU12" s="22">
        <v>16</v>
      </c>
      <c r="AV12" s="4"/>
      <c r="AW12" s="4"/>
      <c r="AX12" s="31">
        <f>SUM(AC12:AW12)</f>
        <v>100</v>
      </c>
      <c r="AY12" s="31">
        <f>COUNTA(AC12:AW12)</f>
        <v>10</v>
      </c>
      <c r="AZ12" s="5">
        <v>6.06</v>
      </c>
      <c r="BA12" s="5">
        <v>0.66</v>
      </c>
      <c r="BB12" s="39">
        <v>0.7</v>
      </c>
      <c r="BC12" s="39">
        <v>0.15</v>
      </c>
      <c r="BD12" s="39">
        <v>7.0000000000000007E-2</v>
      </c>
      <c r="BE12" s="39">
        <v>0.01</v>
      </c>
      <c r="BF12" s="39">
        <v>0.01</v>
      </c>
      <c r="BG12" s="39">
        <v>0.03</v>
      </c>
      <c r="BH12" s="39">
        <v>0.03</v>
      </c>
    </row>
    <row r="13" spans="1:60" ht="13.8" customHeight="1" x14ac:dyDescent="0.3">
      <c r="A13" s="3" t="s">
        <v>1</v>
      </c>
      <c r="B13" s="3" t="s">
        <v>165</v>
      </c>
      <c r="C13" s="5">
        <v>45.278899299999999</v>
      </c>
      <c r="D13" s="5">
        <v>-78.758137500000004</v>
      </c>
      <c r="E13" s="6">
        <v>44094</v>
      </c>
      <c r="F13" s="8">
        <v>0.45833333333333331</v>
      </c>
      <c r="G13" s="3" t="s">
        <v>23</v>
      </c>
      <c r="H13" s="3" t="s">
        <v>25</v>
      </c>
      <c r="I13" s="3" t="s">
        <v>25</v>
      </c>
      <c r="J13" s="5">
        <v>16</v>
      </c>
      <c r="K13" s="5">
        <v>10.02</v>
      </c>
      <c r="L13" s="5">
        <v>18.5</v>
      </c>
      <c r="M13" s="5">
        <v>7.15</v>
      </c>
      <c r="N13" s="5">
        <v>15.3</v>
      </c>
      <c r="O13" s="5">
        <v>2</v>
      </c>
      <c r="P13" s="5">
        <v>39</v>
      </c>
      <c r="Q13" s="5">
        <v>100</v>
      </c>
      <c r="R13" s="3" t="s">
        <v>67</v>
      </c>
      <c r="S13" s="3" t="s">
        <v>64</v>
      </c>
      <c r="T13" s="3" t="s">
        <v>72</v>
      </c>
      <c r="U13" s="3" t="s">
        <v>72</v>
      </c>
      <c r="V13" s="3" t="s">
        <v>69</v>
      </c>
      <c r="W13" s="3" t="s">
        <v>72</v>
      </c>
      <c r="X13" s="3" t="s">
        <v>72</v>
      </c>
      <c r="Y13" s="3" t="s">
        <v>72</v>
      </c>
      <c r="Z13" s="3" t="s">
        <v>72</v>
      </c>
      <c r="AA13" s="3" t="s">
        <v>72</v>
      </c>
      <c r="AB13" s="3" t="s">
        <v>69</v>
      </c>
      <c r="AC13" s="4"/>
      <c r="AD13" s="4"/>
      <c r="AE13" s="4">
        <v>6</v>
      </c>
      <c r="AF13" s="4">
        <v>4</v>
      </c>
      <c r="AG13" s="4"/>
      <c r="AH13" s="4">
        <v>4</v>
      </c>
      <c r="AI13" s="22">
        <v>32</v>
      </c>
      <c r="AJ13" s="4"/>
      <c r="AK13" s="4"/>
      <c r="AL13" s="22">
        <v>27</v>
      </c>
      <c r="AM13" s="4"/>
      <c r="AN13" s="22"/>
      <c r="AO13" s="4"/>
      <c r="AP13" s="22">
        <v>3</v>
      </c>
      <c r="AQ13" s="4"/>
      <c r="AR13" s="22">
        <v>2</v>
      </c>
      <c r="AS13" s="4">
        <v>4</v>
      </c>
      <c r="AT13" s="22">
        <v>27</v>
      </c>
      <c r="AU13" s="22">
        <v>4</v>
      </c>
      <c r="AV13" s="4">
        <v>2</v>
      </c>
      <c r="AW13" s="4">
        <v>1</v>
      </c>
      <c r="AX13" s="31">
        <f>SUM(AC13:AW13)</f>
        <v>116</v>
      </c>
      <c r="AY13" s="31">
        <f>COUNTA(AC13:AW13)</f>
        <v>12</v>
      </c>
      <c r="AZ13" s="5">
        <v>5.5</v>
      </c>
      <c r="BA13" s="5">
        <v>0.81</v>
      </c>
      <c r="BB13" s="39">
        <v>0.29310000000000003</v>
      </c>
      <c r="BC13" s="39">
        <v>0.27589999999999998</v>
      </c>
      <c r="BD13" s="39">
        <v>6.9000000000000006E-2</v>
      </c>
      <c r="BE13" s="39">
        <v>0.2586</v>
      </c>
      <c r="BF13" s="39">
        <v>0</v>
      </c>
      <c r="BG13" s="39">
        <v>5.1700000000000003E-2</v>
      </c>
      <c r="BH13" s="39">
        <v>5.1700000000000003E-2</v>
      </c>
    </row>
    <row r="14" spans="1:60" ht="13.2" x14ac:dyDescent="0.25">
      <c r="A14" s="4" t="s">
        <v>2</v>
      </c>
      <c r="B14" s="4" t="s">
        <v>165</v>
      </c>
      <c r="C14" s="4">
        <v>45.278899299999999</v>
      </c>
      <c r="D14" s="4">
        <v>-78.758137500000004</v>
      </c>
      <c r="E14" s="35">
        <v>44094</v>
      </c>
      <c r="F14" s="36">
        <v>0.47222222222222221</v>
      </c>
      <c r="G14" s="4" t="s">
        <v>23</v>
      </c>
      <c r="H14" s="4" t="s">
        <v>25</v>
      </c>
      <c r="I14" s="4" t="s">
        <v>25</v>
      </c>
      <c r="J14" s="4">
        <v>16</v>
      </c>
      <c r="K14" s="4">
        <v>10.02</v>
      </c>
      <c r="L14" s="4">
        <v>18.5</v>
      </c>
      <c r="M14" s="4">
        <v>7.15</v>
      </c>
      <c r="N14" s="4">
        <v>24.5</v>
      </c>
      <c r="O14" s="4">
        <v>3</v>
      </c>
      <c r="P14" s="4">
        <v>20</v>
      </c>
      <c r="Q14" s="4">
        <v>100</v>
      </c>
      <c r="R14" s="4" t="s">
        <v>67</v>
      </c>
      <c r="S14" s="4" t="s">
        <v>64</v>
      </c>
      <c r="T14" s="4" t="s">
        <v>72</v>
      </c>
      <c r="U14" s="4" t="s">
        <v>72</v>
      </c>
      <c r="V14" s="4" t="s">
        <v>69</v>
      </c>
      <c r="W14" s="4" t="s">
        <v>72</v>
      </c>
      <c r="X14" s="4" t="s">
        <v>72</v>
      </c>
      <c r="Y14" s="4" t="s">
        <v>72</v>
      </c>
      <c r="Z14" s="4" t="s">
        <v>72</v>
      </c>
      <c r="AA14" s="4" t="s">
        <v>72</v>
      </c>
      <c r="AB14" s="4" t="s">
        <v>69</v>
      </c>
      <c r="AC14" s="4"/>
      <c r="AD14" s="4">
        <v>2</v>
      </c>
      <c r="AE14" s="4">
        <v>2</v>
      </c>
      <c r="AF14" s="4">
        <v>3</v>
      </c>
      <c r="AG14" s="4"/>
      <c r="AH14" s="4"/>
      <c r="AI14" s="4">
        <v>43</v>
      </c>
      <c r="AJ14" s="4"/>
      <c r="AK14" s="4">
        <v>3</v>
      </c>
      <c r="AL14" s="4">
        <v>31</v>
      </c>
      <c r="AM14" s="4">
        <v>1</v>
      </c>
      <c r="AN14" s="4">
        <v>2</v>
      </c>
      <c r="AO14" s="4"/>
      <c r="AP14" s="4">
        <v>2</v>
      </c>
      <c r="AQ14" s="4">
        <v>1</v>
      </c>
      <c r="AR14" s="4">
        <v>1</v>
      </c>
      <c r="AS14" s="4"/>
      <c r="AT14" s="4">
        <v>8</v>
      </c>
      <c r="AU14" s="4">
        <v>7</v>
      </c>
      <c r="AV14" s="4"/>
      <c r="AW14" s="4"/>
      <c r="AX14" s="30">
        <f>SUM(AC14:AW14)</f>
        <v>106</v>
      </c>
      <c r="AY14" s="30">
        <f>COUNTA(AC14:AW14)</f>
        <v>13</v>
      </c>
      <c r="AZ14" s="4">
        <v>5.09</v>
      </c>
      <c r="BA14" s="4">
        <v>0.74</v>
      </c>
      <c r="BB14" s="38">
        <v>0.14149999999999999</v>
      </c>
      <c r="BC14" s="38">
        <v>0.40570000000000001</v>
      </c>
      <c r="BD14" s="38">
        <v>0</v>
      </c>
      <c r="BE14" s="38">
        <v>0.31130000000000002</v>
      </c>
      <c r="BF14" s="38">
        <v>2.8299999999999999E-2</v>
      </c>
      <c r="BG14" s="38">
        <v>1.89E-2</v>
      </c>
      <c r="BH14" s="38">
        <v>9.4299999999999995E-2</v>
      </c>
    </row>
    <row r="15" spans="1:60" ht="13.2" x14ac:dyDescent="0.25">
      <c r="A15" s="4" t="s">
        <v>5</v>
      </c>
      <c r="B15" s="4" t="s">
        <v>166</v>
      </c>
      <c r="C15" s="4">
        <v>45.351047999999999</v>
      </c>
      <c r="D15" s="4">
        <v>-78.705213700000002</v>
      </c>
      <c r="E15" s="35">
        <v>44094</v>
      </c>
      <c r="F15" s="36">
        <v>0.5</v>
      </c>
      <c r="G15" s="4" t="s">
        <v>25</v>
      </c>
      <c r="H15" s="4" t="s">
        <v>25</v>
      </c>
      <c r="I15" s="4" t="s">
        <v>25</v>
      </c>
      <c r="J15" s="4">
        <v>13.6</v>
      </c>
      <c r="K15" s="4">
        <v>9.35</v>
      </c>
      <c r="L15" s="4">
        <v>16.2</v>
      </c>
      <c r="M15" s="4">
        <v>6.69</v>
      </c>
      <c r="N15" s="4">
        <v>11.3</v>
      </c>
      <c r="O15" s="4">
        <v>1</v>
      </c>
      <c r="P15" s="4">
        <v>45</v>
      </c>
      <c r="Q15" s="4">
        <v>100</v>
      </c>
      <c r="R15" s="4" t="s">
        <v>63</v>
      </c>
      <c r="S15" s="4" t="s">
        <v>67</v>
      </c>
      <c r="T15" s="4" t="s">
        <v>69</v>
      </c>
      <c r="U15" s="4" t="s">
        <v>69</v>
      </c>
      <c r="V15" s="4" t="s">
        <v>69</v>
      </c>
      <c r="W15" s="4" t="s">
        <v>72</v>
      </c>
      <c r="X15" s="4" t="s">
        <v>69</v>
      </c>
      <c r="Y15" s="4" t="s">
        <v>72</v>
      </c>
      <c r="Z15" s="4" t="s">
        <v>72</v>
      </c>
      <c r="AA15" s="4" t="s">
        <v>72</v>
      </c>
      <c r="AB15" s="4" t="s">
        <v>72</v>
      </c>
      <c r="AC15" s="4"/>
      <c r="AD15" s="4"/>
      <c r="AE15" s="4">
        <v>22</v>
      </c>
      <c r="AF15" s="4">
        <v>2</v>
      </c>
      <c r="AG15" s="4"/>
      <c r="AH15" s="4">
        <v>2</v>
      </c>
      <c r="AI15" s="4">
        <v>1</v>
      </c>
      <c r="AJ15" s="4"/>
      <c r="AK15" s="4"/>
      <c r="AL15" s="4">
        <v>3</v>
      </c>
      <c r="AM15" s="4"/>
      <c r="AN15" s="4">
        <v>2</v>
      </c>
      <c r="AO15" s="4"/>
      <c r="AP15" s="4">
        <v>2</v>
      </c>
      <c r="AQ15" s="4"/>
      <c r="AR15" s="4"/>
      <c r="AS15" s="4">
        <v>7</v>
      </c>
      <c r="AT15" s="4">
        <v>46</v>
      </c>
      <c r="AU15" s="4">
        <v>13</v>
      </c>
      <c r="AV15" s="4"/>
      <c r="AW15" s="4"/>
      <c r="AX15" s="30">
        <f>SUM(AC15:AW15)</f>
        <v>100</v>
      </c>
      <c r="AY15" s="30">
        <f>COUNTA(AC15:AW15)</f>
        <v>10</v>
      </c>
      <c r="AZ15" s="4">
        <v>6.39</v>
      </c>
      <c r="BA15" s="4">
        <v>0.72</v>
      </c>
      <c r="BB15" s="38">
        <v>0.62380000000000002</v>
      </c>
      <c r="BC15" s="38">
        <v>2.9700000000000001E-2</v>
      </c>
      <c r="BD15" s="38">
        <v>2.9700000000000001E-2</v>
      </c>
      <c r="BE15" s="38">
        <v>6.93E-2</v>
      </c>
      <c r="BF15" s="38">
        <v>2.9700000000000001E-2</v>
      </c>
      <c r="BG15" s="38">
        <v>0.19800000000000001</v>
      </c>
      <c r="BH15" s="38">
        <v>1.9800000000000002E-2</v>
      </c>
    </row>
    <row r="16" spans="1:60" ht="13.2" x14ac:dyDescent="0.25">
      <c r="A16" s="4" t="s">
        <v>6</v>
      </c>
      <c r="B16" s="4" t="s">
        <v>166</v>
      </c>
      <c r="C16" s="4">
        <v>45.351047999999999</v>
      </c>
      <c r="D16" s="4">
        <v>-78.705213700000002</v>
      </c>
      <c r="E16" s="35">
        <v>44094</v>
      </c>
      <c r="F16" s="36">
        <v>0.51388888888888884</v>
      </c>
      <c r="G16" s="4" t="s">
        <v>25</v>
      </c>
      <c r="H16" s="4" t="s">
        <v>25</v>
      </c>
      <c r="I16" s="4" t="s">
        <v>25</v>
      </c>
      <c r="J16" s="4">
        <v>13.6</v>
      </c>
      <c r="K16" s="4">
        <v>9.35</v>
      </c>
      <c r="L16" s="4">
        <v>16.2</v>
      </c>
      <c r="M16" s="4">
        <v>6.69</v>
      </c>
      <c r="N16" s="4">
        <v>11.1</v>
      </c>
      <c r="O16" s="4">
        <v>1</v>
      </c>
      <c r="P16" s="4">
        <v>37</v>
      </c>
      <c r="Q16" s="4">
        <v>100</v>
      </c>
      <c r="R16" s="4" t="s">
        <v>63</v>
      </c>
      <c r="S16" s="4" t="s">
        <v>67</v>
      </c>
      <c r="T16" s="4" t="s">
        <v>69</v>
      </c>
      <c r="U16" s="4" t="s">
        <v>69</v>
      </c>
      <c r="V16" s="4" t="s">
        <v>69</v>
      </c>
      <c r="W16" s="4" t="s">
        <v>72</v>
      </c>
      <c r="X16" s="4" t="s">
        <v>69</v>
      </c>
      <c r="Y16" s="4" t="s">
        <v>72</v>
      </c>
      <c r="Z16" s="4" t="s">
        <v>72</v>
      </c>
      <c r="AA16" s="4" t="s">
        <v>72</v>
      </c>
      <c r="AB16" s="4" t="s">
        <v>72</v>
      </c>
      <c r="AC16" s="4"/>
      <c r="AD16" s="4">
        <v>1</v>
      </c>
      <c r="AE16" s="4">
        <v>20</v>
      </c>
      <c r="AF16" s="4"/>
      <c r="AG16" s="4"/>
      <c r="AH16" s="4">
        <v>1</v>
      </c>
      <c r="AI16" s="4">
        <v>3</v>
      </c>
      <c r="AJ16" s="4"/>
      <c r="AK16" s="4"/>
      <c r="AL16" s="4">
        <v>3</v>
      </c>
      <c r="AM16" s="4"/>
      <c r="AN16" s="4">
        <v>3</v>
      </c>
      <c r="AO16" s="4"/>
      <c r="AP16" s="4">
        <v>4</v>
      </c>
      <c r="AQ16" s="4"/>
      <c r="AR16" s="4">
        <v>1</v>
      </c>
      <c r="AS16" s="4">
        <v>2</v>
      </c>
      <c r="AT16" s="4">
        <v>48</v>
      </c>
      <c r="AU16" s="4">
        <v>15</v>
      </c>
      <c r="AV16" s="4"/>
      <c r="AW16" s="4"/>
      <c r="AX16" s="30">
        <f>SUM(AC16:AW16)</f>
        <v>101</v>
      </c>
      <c r="AY16" s="30">
        <f>COUNTA(AC16:AW16)</f>
        <v>11</v>
      </c>
      <c r="AZ16" s="4">
        <v>6.98</v>
      </c>
      <c r="BA16" s="4">
        <v>0.72</v>
      </c>
      <c r="BB16" s="38">
        <v>0.62380000000000002</v>
      </c>
      <c r="BC16" s="38">
        <v>2.9700000000000001E-2</v>
      </c>
      <c r="BD16" s="38">
        <v>2.9700000000000001E-2</v>
      </c>
      <c r="BE16" s="38">
        <v>6.93E-2</v>
      </c>
      <c r="BF16" s="38">
        <v>2.9700000000000001E-2</v>
      </c>
      <c r="BG16" s="38">
        <v>0.19800000000000001</v>
      </c>
      <c r="BH16" s="38">
        <v>1.9800000000000002E-2</v>
      </c>
    </row>
    <row r="17" spans="1:60" ht="13.2" x14ac:dyDescent="0.25">
      <c r="A17" s="4" t="s">
        <v>157</v>
      </c>
      <c r="B17" s="4" t="s">
        <v>167</v>
      </c>
      <c r="C17" s="4">
        <v>45.344537699999997</v>
      </c>
      <c r="D17" s="4">
        <v>-78.716182799999999</v>
      </c>
      <c r="E17" s="35">
        <v>44094</v>
      </c>
      <c r="F17" s="36">
        <v>0.55208333333333337</v>
      </c>
      <c r="G17" s="4" t="s">
        <v>25</v>
      </c>
      <c r="H17" s="4" t="s">
        <v>25</v>
      </c>
      <c r="I17" s="4" t="s">
        <v>25</v>
      </c>
      <c r="J17" s="4">
        <v>15.7</v>
      </c>
      <c r="K17" s="4">
        <v>11.4</v>
      </c>
      <c r="L17" s="4">
        <v>19.100000000000001</v>
      </c>
      <c r="M17" s="4">
        <v>6.77</v>
      </c>
      <c r="N17" s="4">
        <v>3.8</v>
      </c>
      <c r="O17" s="4">
        <v>1</v>
      </c>
      <c r="P17" s="4">
        <v>16</v>
      </c>
      <c r="Q17" s="4">
        <v>100</v>
      </c>
      <c r="R17" s="4" t="s">
        <v>64</v>
      </c>
      <c r="S17" s="4" t="s">
        <v>63</v>
      </c>
      <c r="T17" s="4" t="s">
        <v>69</v>
      </c>
      <c r="U17" s="4" t="s">
        <v>69</v>
      </c>
      <c r="V17" s="4" t="s">
        <v>72</v>
      </c>
      <c r="W17" s="4" t="s">
        <v>72</v>
      </c>
      <c r="X17" s="4" t="s">
        <v>69</v>
      </c>
      <c r="Y17" s="4" t="s">
        <v>72</v>
      </c>
      <c r="Z17" s="4" t="s">
        <v>72</v>
      </c>
      <c r="AA17" s="4" t="s">
        <v>72</v>
      </c>
      <c r="AB17" s="4" t="s">
        <v>69</v>
      </c>
      <c r="AC17" s="33">
        <v>1</v>
      </c>
      <c r="AD17" s="33"/>
      <c r="AE17" s="33">
        <v>4</v>
      </c>
      <c r="AF17" s="33">
        <v>1</v>
      </c>
      <c r="AG17" s="33"/>
      <c r="AH17" s="33"/>
      <c r="AI17" s="33">
        <v>21</v>
      </c>
      <c r="AJ17" s="33"/>
      <c r="AK17" s="33">
        <v>5</v>
      </c>
      <c r="AL17" s="33">
        <v>11</v>
      </c>
      <c r="AM17" s="33"/>
      <c r="AN17" s="33"/>
      <c r="AO17" s="33"/>
      <c r="AP17" s="33">
        <v>2</v>
      </c>
      <c r="AQ17" s="33"/>
      <c r="AR17" s="33">
        <v>21</v>
      </c>
      <c r="AS17" s="33">
        <v>2</v>
      </c>
      <c r="AT17" s="33">
        <v>62</v>
      </c>
      <c r="AU17" s="33">
        <v>6</v>
      </c>
      <c r="AV17" s="90"/>
      <c r="AW17" s="90"/>
      <c r="AX17" s="92">
        <f>SUM(AC17:AW17)</f>
        <v>136</v>
      </c>
      <c r="AY17" s="92">
        <f>COUNTA(AC17:AW17)</f>
        <v>11</v>
      </c>
      <c r="AZ17" s="33">
        <v>4.8600000000000003</v>
      </c>
      <c r="BA17" s="33">
        <v>0.74</v>
      </c>
      <c r="BB17" s="41">
        <v>0.5</v>
      </c>
      <c r="BC17" s="41">
        <v>0.15440000000000001</v>
      </c>
      <c r="BD17" s="41">
        <v>1.47E-2</v>
      </c>
      <c r="BE17" s="41">
        <v>9.5600000000000004E-2</v>
      </c>
      <c r="BF17" s="41">
        <v>0</v>
      </c>
      <c r="BG17" s="41">
        <v>2.9399999999999999E-2</v>
      </c>
      <c r="BH17" s="41">
        <v>0.2059</v>
      </c>
    </row>
    <row r="18" spans="1:60" ht="13.8" customHeight="1" x14ac:dyDescent="0.25">
      <c r="A18" s="4" t="s">
        <v>158</v>
      </c>
      <c r="B18" s="4" t="s">
        <v>167</v>
      </c>
      <c r="C18" s="4">
        <v>45.344537699999997</v>
      </c>
      <c r="D18" s="4">
        <v>-78.716182799999999</v>
      </c>
      <c r="E18" s="35">
        <v>44094</v>
      </c>
      <c r="F18" s="36">
        <v>0.5625</v>
      </c>
      <c r="G18" s="4" t="s">
        <v>25</v>
      </c>
      <c r="H18" s="4" t="s">
        <v>25</v>
      </c>
      <c r="I18" s="4" t="s">
        <v>25</v>
      </c>
      <c r="J18" s="4">
        <v>15.7</v>
      </c>
      <c r="K18" s="4">
        <v>11.4</v>
      </c>
      <c r="L18" s="4">
        <v>19.100000000000001</v>
      </c>
      <c r="M18" s="4">
        <v>6.77</v>
      </c>
      <c r="N18" s="4">
        <v>4.3</v>
      </c>
      <c r="O18" s="4">
        <v>1</v>
      </c>
      <c r="P18" s="4">
        <v>1</v>
      </c>
      <c r="Q18" s="4">
        <v>100</v>
      </c>
      <c r="R18" s="4" t="s">
        <v>64</v>
      </c>
      <c r="S18" s="4" t="s">
        <v>63</v>
      </c>
      <c r="T18" s="4" t="s">
        <v>69</v>
      </c>
      <c r="U18" s="4" t="s">
        <v>69</v>
      </c>
      <c r="V18" s="4" t="s">
        <v>72</v>
      </c>
      <c r="W18" s="4" t="s">
        <v>72</v>
      </c>
      <c r="X18" s="4" t="s">
        <v>69</v>
      </c>
      <c r="Y18" s="4" t="s">
        <v>72</v>
      </c>
      <c r="Z18" s="4" t="s">
        <v>72</v>
      </c>
      <c r="AA18" s="4" t="s">
        <v>72</v>
      </c>
      <c r="AB18" s="4" t="s">
        <v>69</v>
      </c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88"/>
      <c r="AW18" s="88"/>
      <c r="AX18" s="88"/>
      <c r="AY18" s="88"/>
      <c r="AZ18" s="37"/>
      <c r="BA18" s="37"/>
      <c r="BB18" s="42"/>
      <c r="BC18" s="42"/>
      <c r="BD18" s="42"/>
      <c r="BE18" s="42"/>
      <c r="BF18" s="42"/>
      <c r="BG18" s="42"/>
      <c r="BH18" s="42"/>
    </row>
    <row r="19" spans="1:60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60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60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60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60" ht="13.8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60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60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60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60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60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60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60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60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60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3.8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3.8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</sheetData>
  <mergeCells count="4">
    <mergeCell ref="AV17:AV18"/>
    <mergeCell ref="AW17:AW18"/>
    <mergeCell ref="AX17:AX18"/>
    <mergeCell ref="AY17:AY18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924"/>
  <sheetViews>
    <sheetView zoomScale="58" zoomScaleNormal="58" workbookViewId="0">
      <pane ySplit="1" topLeftCell="A2" activePane="bottomLeft" state="frozen"/>
      <selection pane="bottomLeft" activeCell="L76" sqref="A1:L76"/>
    </sheetView>
  </sheetViews>
  <sheetFormatPr defaultColWidth="12.5546875" defaultRowHeight="15.75" customHeight="1" x14ac:dyDescent="0.25"/>
  <sheetData>
    <row r="1" spans="1:61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61" ht="13.8" customHeight="1" x14ac:dyDescent="0.3">
      <c r="A2" s="2" t="s">
        <v>0</v>
      </c>
      <c r="B2" s="2" t="s">
        <v>13</v>
      </c>
      <c r="C2" s="2" t="s">
        <v>18</v>
      </c>
      <c r="D2" s="2" t="s">
        <v>19</v>
      </c>
      <c r="E2" s="2" t="s">
        <v>20</v>
      </c>
      <c r="F2" s="7" t="s">
        <v>21</v>
      </c>
      <c r="G2" s="2" t="s">
        <v>22</v>
      </c>
      <c r="H2" s="2" t="s">
        <v>26</v>
      </c>
      <c r="I2" s="2" t="s">
        <v>27</v>
      </c>
      <c r="J2" s="10" t="s">
        <v>170</v>
      </c>
      <c r="K2" s="12" t="s">
        <v>29</v>
      </c>
      <c r="L2" s="10" t="s">
        <v>30</v>
      </c>
      <c r="M2" s="12" t="s">
        <v>32</v>
      </c>
      <c r="N2" s="13" t="s">
        <v>33</v>
      </c>
      <c r="O2" s="13" t="s">
        <v>34</v>
      </c>
      <c r="P2" s="13" t="s">
        <v>35</v>
      </c>
      <c r="Q2" s="13" t="s">
        <v>36</v>
      </c>
      <c r="R2" s="18" t="s">
        <v>37</v>
      </c>
      <c r="S2" s="18" t="s">
        <v>49</v>
      </c>
      <c r="T2" s="18" t="s">
        <v>62</v>
      </c>
      <c r="U2" s="19" t="s">
        <v>66</v>
      </c>
      <c r="V2" s="18" t="s">
        <v>68</v>
      </c>
      <c r="W2" s="18" t="s">
        <v>71</v>
      </c>
      <c r="X2" s="18" t="s">
        <v>73</v>
      </c>
      <c r="Y2" s="18" t="s">
        <v>74</v>
      </c>
      <c r="Z2" s="18" t="s">
        <v>75</v>
      </c>
      <c r="AA2" s="18" t="s">
        <v>76</v>
      </c>
      <c r="AB2" s="18" t="s">
        <v>77</v>
      </c>
      <c r="AC2" s="18" t="s">
        <v>78</v>
      </c>
      <c r="AD2" s="18" t="s">
        <v>79</v>
      </c>
      <c r="AE2" s="20" t="s">
        <v>171</v>
      </c>
      <c r="AF2" s="20" t="s">
        <v>172</v>
      </c>
      <c r="AG2" s="20" t="s">
        <v>173</v>
      </c>
      <c r="AH2" s="20" t="s">
        <v>174</v>
      </c>
      <c r="AI2" s="20" t="s">
        <v>175</v>
      </c>
      <c r="AJ2" s="20" t="s">
        <v>176</v>
      </c>
      <c r="AK2" s="20" t="s">
        <v>177</v>
      </c>
      <c r="AL2" s="20" t="s">
        <v>179</v>
      </c>
      <c r="AM2" s="20" t="s">
        <v>180</v>
      </c>
      <c r="AN2" s="20" t="s">
        <v>181</v>
      </c>
      <c r="AO2" s="20" t="s">
        <v>182</v>
      </c>
      <c r="AP2" s="20" t="s">
        <v>183</v>
      </c>
      <c r="AQ2" s="20" t="s">
        <v>184</v>
      </c>
      <c r="AR2" s="20" t="s">
        <v>185</v>
      </c>
      <c r="AS2" s="20" t="s">
        <v>186</v>
      </c>
      <c r="AT2" s="20" t="s">
        <v>187</v>
      </c>
      <c r="AU2" s="20" t="s">
        <v>188</v>
      </c>
      <c r="AV2" s="20" t="s">
        <v>189</v>
      </c>
      <c r="AW2" s="20" t="s">
        <v>190</v>
      </c>
      <c r="AX2" s="20" t="s">
        <v>107</v>
      </c>
      <c r="AY2" s="29" t="s">
        <v>135</v>
      </c>
      <c r="AZ2" s="29" t="s">
        <v>136</v>
      </c>
      <c r="BA2" s="32" t="s">
        <v>137</v>
      </c>
      <c r="BB2" s="32" t="s">
        <v>138</v>
      </c>
      <c r="BC2" s="32" t="s">
        <v>199</v>
      </c>
      <c r="BD2" s="32" t="s">
        <v>139</v>
      </c>
      <c r="BE2" s="32" t="s">
        <v>140</v>
      </c>
      <c r="BF2" s="32" t="s">
        <v>141</v>
      </c>
      <c r="BG2" s="32" t="s">
        <v>150</v>
      </c>
      <c r="BH2" s="32" t="s">
        <v>144</v>
      </c>
      <c r="BI2" s="32" t="s">
        <v>145</v>
      </c>
    </row>
    <row r="3" spans="1:61" ht="13.8" customHeight="1" x14ac:dyDescent="0.3">
      <c r="A3" s="3" t="s">
        <v>157</v>
      </c>
      <c r="B3" s="3" t="s">
        <v>192</v>
      </c>
      <c r="C3" s="5">
        <v>45.344811999999997</v>
      </c>
      <c r="D3" s="5">
        <v>-78.716550999999995</v>
      </c>
      <c r="E3" s="6">
        <v>44237</v>
      </c>
      <c r="F3" s="8">
        <v>0.36249999999999999</v>
      </c>
      <c r="G3" s="3" t="s">
        <v>25</v>
      </c>
      <c r="H3" s="3" t="s">
        <v>25</v>
      </c>
      <c r="I3" s="3" t="s">
        <v>25</v>
      </c>
      <c r="J3" s="5">
        <v>15</v>
      </c>
      <c r="K3" s="5">
        <v>9.2200000000000006</v>
      </c>
      <c r="L3" s="5">
        <v>19.8</v>
      </c>
      <c r="M3" s="5">
        <v>7.63</v>
      </c>
      <c r="N3" s="5">
        <v>4.5199999999999996</v>
      </c>
      <c r="O3" s="5">
        <v>2</v>
      </c>
      <c r="P3" s="5">
        <v>49</v>
      </c>
      <c r="Q3" s="5">
        <v>100</v>
      </c>
      <c r="R3" s="3">
        <v>45.344811999999997</v>
      </c>
      <c r="S3" s="3">
        <v>-78.716550999999995</v>
      </c>
      <c r="T3" s="3" t="s">
        <v>64</v>
      </c>
      <c r="U3" s="3" t="s">
        <v>67</v>
      </c>
      <c r="V3" s="3" t="s">
        <v>69</v>
      </c>
      <c r="W3" s="3" t="s">
        <v>69</v>
      </c>
      <c r="X3" s="3" t="s">
        <v>72</v>
      </c>
      <c r="Y3" s="3" t="s">
        <v>72</v>
      </c>
      <c r="Z3" s="3" t="s">
        <v>69</v>
      </c>
      <c r="AA3" s="3" t="s">
        <v>72</v>
      </c>
      <c r="AB3" s="3" t="s">
        <v>72</v>
      </c>
      <c r="AC3" s="3" t="s">
        <v>69</v>
      </c>
      <c r="AD3" s="3" t="s">
        <v>69</v>
      </c>
      <c r="AE3" s="90">
        <v>1</v>
      </c>
      <c r="AF3" s="90">
        <v>2</v>
      </c>
      <c r="AG3" s="90">
        <v>41</v>
      </c>
      <c r="AH3" s="90">
        <v>2</v>
      </c>
      <c r="AI3" s="90"/>
      <c r="AJ3" s="90">
        <v>1</v>
      </c>
      <c r="AK3" s="90">
        <v>10</v>
      </c>
      <c r="AL3" s="90">
        <v>6</v>
      </c>
      <c r="AM3" s="90">
        <v>14</v>
      </c>
      <c r="AN3" s="90">
        <v>1</v>
      </c>
      <c r="AO3" s="90"/>
      <c r="AP3" s="90"/>
      <c r="AQ3" s="90">
        <v>4</v>
      </c>
      <c r="AR3" s="90"/>
      <c r="AS3" s="90">
        <v>2</v>
      </c>
      <c r="AT3" s="90">
        <v>2</v>
      </c>
      <c r="AU3" s="90">
        <v>56</v>
      </c>
      <c r="AV3" s="90"/>
      <c r="AW3" s="90">
        <v>5</v>
      </c>
      <c r="AX3" s="90">
        <v>1</v>
      </c>
      <c r="AY3" s="92">
        <f>SUM(AE3:AX4)</f>
        <v>148</v>
      </c>
      <c r="AZ3" s="92">
        <f>COUNTA(AE3:AX4)</f>
        <v>15</v>
      </c>
      <c r="BA3" s="90">
        <v>6.3</v>
      </c>
      <c r="BB3" s="90">
        <v>0.77</v>
      </c>
      <c r="BC3" s="90">
        <v>15</v>
      </c>
      <c r="BD3" s="90">
        <v>41.89</v>
      </c>
      <c r="BE3" s="90">
        <v>6.76</v>
      </c>
      <c r="BF3" s="90">
        <v>2.0299999999999998</v>
      </c>
      <c r="BG3" s="90">
        <v>12.84</v>
      </c>
      <c r="BH3" s="90">
        <v>27.7</v>
      </c>
      <c r="BI3" s="90">
        <v>8.7799999999999994</v>
      </c>
    </row>
    <row r="4" spans="1:61" ht="14.4" x14ac:dyDescent="0.3">
      <c r="A4" s="3" t="s">
        <v>158</v>
      </c>
      <c r="B4" s="3"/>
      <c r="C4" s="5">
        <v>45.344811999999997</v>
      </c>
      <c r="D4" s="5">
        <v>-78.716550999999995</v>
      </c>
      <c r="E4" s="6">
        <v>44237</v>
      </c>
      <c r="F4" s="8">
        <v>0.37986111111111109</v>
      </c>
      <c r="G4" s="3" t="s">
        <v>25</v>
      </c>
      <c r="H4" s="3" t="s">
        <v>25</v>
      </c>
      <c r="I4" s="3" t="s">
        <v>25</v>
      </c>
      <c r="J4" s="5">
        <v>15</v>
      </c>
      <c r="K4" s="5">
        <v>9.2200000000000006</v>
      </c>
      <c r="L4" s="5">
        <v>19.8</v>
      </c>
      <c r="M4" s="5">
        <v>7.63</v>
      </c>
      <c r="N4" s="5">
        <v>4.05</v>
      </c>
      <c r="O4" s="5">
        <v>2</v>
      </c>
      <c r="P4" s="5">
        <v>40</v>
      </c>
      <c r="Q4" s="5">
        <v>100</v>
      </c>
      <c r="R4" s="3">
        <v>45.344811999999997</v>
      </c>
      <c r="S4" s="3">
        <v>-78.716550999999995</v>
      </c>
      <c r="T4" s="3" t="s">
        <v>64</v>
      </c>
      <c r="U4" s="3" t="s">
        <v>67</v>
      </c>
      <c r="V4" s="3" t="s">
        <v>69</v>
      </c>
      <c r="W4" s="3" t="s">
        <v>69</v>
      </c>
      <c r="X4" s="3" t="s">
        <v>72</v>
      </c>
      <c r="Y4" s="3" t="s">
        <v>72</v>
      </c>
      <c r="Z4" s="3" t="s">
        <v>69</v>
      </c>
      <c r="AA4" s="3" t="s">
        <v>72</v>
      </c>
      <c r="AB4" s="3" t="s">
        <v>72</v>
      </c>
      <c r="AC4" s="3" t="s">
        <v>69</v>
      </c>
      <c r="AD4" s="3" t="s">
        <v>69</v>
      </c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</row>
    <row r="5" spans="1:61" ht="28.8" x14ac:dyDescent="0.3">
      <c r="A5" s="3" t="s">
        <v>153</v>
      </c>
      <c r="B5" s="3" t="s">
        <v>193</v>
      </c>
      <c r="C5" s="5">
        <v>45.304729000000002</v>
      </c>
      <c r="D5" s="5">
        <v>-78.773689000000005</v>
      </c>
      <c r="E5" s="6">
        <v>44237</v>
      </c>
      <c r="F5" s="8">
        <v>0.41319444444444442</v>
      </c>
      <c r="G5" s="3" t="s">
        <v>25</v>
      </c>
      <c r="H5" s="3" t="s">
        <v>25</v>
      </c>
      <c r="I5" s="3" t="s">
        <v>25</v>
      </c>
      <c r="J5" s="5">
        <v>15.6</v>
      </c>
      <c r="K5" s="5">
        <v>7.55</v>
      </c>
      <c r="L5" s="5">
        <v>20</v>
      </c>
      <c r="M5" s="5">
        <v>7.58</v>
      </c>
      <c r="N5" s="5">
        <v>5.5</v>
      </c>
      <c r="O5" s="5">
        <v>2</v>
      </c>
      <c r="P5" s="5">
        <v>35</v>
      </c>
      <c r="Q5" s="5">
        <v>100</v>
      </c>
      <c r="R5" s="3">
        <v>45.304729000000002</v>
      </c>
      <c r="S5" s="3">
        <v>-78.773689000000005</v>
      </c>
      <c r="T5" s="3" t="s">
        <v>64</v>
      </c>
      <c r="U5" s="3" t="s">
        <v>198</v>
      </c>
      <c r="V5" s="3" t="s">
        <v>69</v>
      </c>
      <c r="W5" s="3" t="s">
        <v>70</v>
      </c>
      <c r="X5" s="3" t="s">
        <v>72</v>
      </c>
      <c r="Y5" s="3" t="s">
        <v>72</v>
      </c>
      <c r="Z5" s="3" t="s">
        <v>69</v>
      </c>
      <c r="AA5" s="3" t="s">
        <v>72</v>
      </c>
      <c r="AB5" s="3" t="s">
        <v>69</v>
      </c>
      <c r="AC5" s="3" t="s">
        <v>70</v>
      </c>
      <c r="AD5" s="3" t="s">
        <v>69</v>
      </c>
      <c r="AE5" s="4"/>
      <c r="AF5" s="4">
        <v>2</v>
      </c>
      <c r="AG5" s="4"/>
      <c r="AH5" s="4"/>
      <c r="AI5" s="4"/>
      <c r="AJ5" s="4"/>
      <c r="AK5" s="22">
        <v>32</v>
      </c>
      <c r="AL5" s="22"/>
      <c r="AM5" s="22">
        <v>30</v>
      </c>
      <c r="AN5" s="22"/>
      <c r="AO5" s="22"/>
      <c r="AP5" s="22"/>
      <c r="AQ5" s="22">
        <v>1</v>
      </c>
      <c r="AR5" s="4"/>
      <c r="AS5" s="22">
        <v>4</v>
      </c>
      <c r="AT5" s="22">
        <v>1</v>
      </c>
      <c r="AU5" s="22">
        <v>29</v>
      </c>
      <c r="AV5" s="4"/>
      <c r="AW5" s="22">
        <v>1</v>
      </c>
      <c r="AX5" s="4"/>
      <c r="AY5" s="31">
        <f>SUM(AE5:AX5)</f>
        <v>100</v>
      </c>
      <c r="AZ5" s="31">
        <f>COUNTA(AE5:AX5)</f>
        <v>8</v>
      </c>
      <c r="BA5" s="5">
        <v>4.95</v>
      </c>
      <c r="BB5" s="5">
        <v>0.73</v>
      </c>
      <c r="BC5" s="5">
        <v>8</v>
      </c>
      <c r="BD5" s="5">
        <v>30</v>
      </c>
      <c r="BE5" s="5">
        <v>32</v>
      </c>
      <c r="BF5" s="5">
        <v>1</v>
      </c>
      <c r="BG5" s="5">
        <v>31</v>
      </c>
      <c r="BH5" s="5">
        <v>0</v>
      </c>
      <c r="BI5" s="5">
        <v>6</v>
      </c>
    </row>
    <row r="6" spans="1:61" ht="14.4" x14ac:dyDescent="0.3">
      <c r="A6" s="3" t="s">
        <v>154</v>
      </c>
      <c r="B6" s="3"/>
      <c r="C6" s="5">
        <v>45.304729000000002</v>
      </c>
      <c r="D6" s="5">
        <v>-78.773689000000005</v>
      </c>
      <c r="E6" s="6">
        <v>44237</v>
      </c>
      <c r="F6" s="8">
        <v>0.42638888888888887</v>
      </c>
      <c r="G6" s="3" t="s">
        <v>25</v>
      </c>
      <c r="H6" s="3" t="s">
        <v>25</v>
      </c>
      <c r="I6" s="3" t="s">
        <v>25</v>
      </c>
      <c r="J6" s="5">
        <v>15.6</v>
      </c>
      <c r="K6" s="5">
        <v>7.55</v>
      </c>
      <c r="L6" s="5">
        <v>20</v>
      </c>
      <c r="M6" s="5">
        <v>7.58</v>
      </c>
      <c r="N6" s="5">
        <v>3.75</v>
      </c>
      <c r="O6" s="5">
        <v>2</v>
      </c>
      <c r="P6" s="5">
        <v>59</v>
      </c>
      <c r="Q6" s="5">
        <v>100</v>
      </c>
      <c r="R6" s="3">
        <v>45.304729000000002</v>
      </c>
      <c r="S6" s="3">
        <v>-78.773689000000005</v>
      </c>
      <c r="T6" s="3" t="s">
        <v>64</v>
      </c>
      <c r="U6" s="3" t="s">
        <v>198</v>
      </c>
      <c r="V6" s="3" t="s">
        <v>69</v>
      </c>
      <c r="W6" s="3" t="s">
        <v>70</v>
      </c>
      <c r="X6" s="3" t="s">
        <v>72</v>
      </c>
      <c r="Y6" s="3" t="s">
        <v>72</v>
      </c>
      <c r="Z6" s="3" t="s">
        <v>69</v>
      </c>
      <c r="AA6" s="3" t="s">
        <v>72</v>
      </c>
      <c r="AB6" s="3" t="s">
        <v>69</v>
      </c>
      <c r="AC6" s="3" t="s">
        <v>70</v>
      </c>
      <c r="AD6" s="3" t="s">
        <v>69</v>
      </c>
      <c r="AE6" s="4"/>
      <c r="AF6" s="4">
        <v>6</v>
      </c>
      <c r="AG6" s="4"/>
      <c r="AH6" s="4"/>
      <c r="AI6" s="4"/>
      <c r="AJ6" s="22">
        <v>7</v>
      </c>
      <c r="AK6" s="22">
        <v>19</v>
      </c>
      <c r="AL6" s="22">
        <v>5</v>
      </c>
      <c r="AM6" s="22">
        <v>6</v>
      </c>
      <c r="AN6" s="4"/>
      <c r="AO6" s="4"/>
      <c r="AP6" s="22"/>
      <c r="AQ6" s="22">
        <v>2</v>
      </c>
      <c r="AR6" s="4"/>
      <c r="AS6" s="22">
        <v>5</v>
      </c>
      <c r="AT6" s="22">
        <v>2</v>
      </c>
      <c r="AU6" s="22">
        <v>27</v>
      </c>
      <c r="AV6" s="4"/>
      <c r="AW6" s="22">
        <v>2</v>
      </c>
      <c r="AX6" s="4"/>
      <c r="AY6" s="31">
        <f>SUM(AE6:AX6)</f>
        <v>81</v>
      </c>
      <c r="AZ6" s="31">
        <f>COUNTA(AE6:AX6)</f>
        <v>10</v>
      </c>
      <c r="BA6" s="5">
        <v>5.41</v>
      </c>
      <c r="BB6" s="5">
        <v>0.82</v>
      </c>
      <c r="BC6" s="5">
        <v>10</v>
      </c>
      <c r="BD6" s="5">
        <v>35.799999999999997</v>
      </c>
      <c r="BE6" s="5">
        <v>23.46</v>
      </c>
      <c r="BF6" s="5">
        <v>11.11</v>
      </c>
      <c r="BG6" s="5">
        <v>9.8800000000000008</v>
      </c>
      <c r="BH6" s="5">
        <v>0</v>
      </c>
      <c r="BI6" s="5">
        <v>19.75</v>
      </c>
    </row>
    <row r="7" spans="1:61" ht="28.8" x14ac:dyDescent="0.3">
      <c r="A7" s="3" t="s">
        <v>155</v>
      </c>
      <c r="B7" s="3" t="s">
        <v>194</v>
      </c>
      <c r="C7" s="5">
        <v>45.273319999999998</v>
      </c>
      <c r="D7" s="5">
        <v>-78.800004999999999</v>
      </c>
      <c r="E7" s="6">
        <v>44237</v>
      </c>
      <c r="F7" s="8">
        <v>0.45277777777777778</v>
      </c>
      <c r="G7" s="3" t="s">
        <v>169</v>
      </c>
      <c r="H7" s="3" t="s">
        <v>169</v>
      </c>
      <c r="I7" s="3" t="s">
        <v>25</v>
      </c>
      <c r="J7" s="5">
        <v>16</v>
      </c>
      <c r="K7" s="5">
        <v>8.75</v>
      </c>
      <c r="L7" s="5">
        <v>21.6</v>
      </c>
      <c r="M7" s="5">
        <v>7.37</v>
      </c>
      <c r="N7" s="5">
        <v>4.67</v>
      </c>
      <c r="O7" s="5">
        <v>3</v>
      </c>
      <c r="P7" s="5">
        <v>4</v>
      </c>
      <c r="Q7" s="5">
        <v>100</v>
      </c>
      <c r="R7" s="3">
        <v>45.273319999999998</v>
      </c>
      <c r="S7" s="3">
        <v>-78.800004999999999</v>
      </c>
      <c r="T7" s="3" t="s">
        <v>64</v>
      </c>
      <c r="U7" s="3" t="s">
        <v>67</v>
      </c>
      <c r="V7" s="3" t="s">
        <v>69</v>
      </c>
      <c r="W7" s="3" t="s">
        <v>69</v>
      </c>
      <c r="X7" s="3" t="s">
        <v>72</v>
      </c>
      <c r="Y7" s="3" t="s">
        <v>72</v>
      </c>
      <c r="Z7" s="3" t="s">
        <v>69</v>
      </c>
      <c r="AA7" s="3" t="s">
        <v>72</v>
      </c>
      <c r="AB7" s="3" t="s">
        <v>72</v>
      </c>
      <c r="AC7" s="3" t="s">
        <v>72</v>
      </c>
      <c r="AD7" s="3" t="s">
        <v>69</v>
      </c>
      <c r="AE7" s="4"/>
      <c r="AF7" s="4">
        <v>16</v>
      </c>
      <c r="AG7" s="4">
        <v>1</v>
      </c>
      <c r="AH7" s="4"/>
      <c r="AI7" s="4">
        <v>1</v>
      </c>
      <c r="AJ7" s="4"/>
      <c r="AK7" s="22">
        <v>3</v>
      </c>
      <c r="AL7" s="4">
        <v>10</v>
      </c>
      <c r="AM7" s="22">
        <v>14</v>
      </c>
      <c r="AN7" s="22">
        <v>1</v>
      </c>
      <c r="AO7" s="4"/>
      <c r="AP7" s="4"/>
      <c r="AQ7" s="22">
        <v>3</v>
      </c>
      <c r="AR7" s="4"/>
      <c r="AS7" s="22">
        <v>3</v>
      </c>
      <c r="AT7" s="4">
        <v>6</v>
      </c>
      <c r="AU7" s="22">
        <v>43</v>
      </c>
      <c r="AV7" s="4"/>
      <c r="AW7" s="22">
        <v>2</v>
      </c>
      <c r="AX7" s="4"/>
      <c r="AY7" s="31">
        <f>SUM(AE7:AX7)</f>
        <v>103</v>
      </c>
      <c r="AZ7" s="31">
        <f>COUNTA(AE7:AX7)</f>
        <v>12</v>
      </c>
      <c r="BA7" s="5">
        <v>5.62</v>
      </c>
      <c r="BB7" s="5">
        <v>0.77</v>
      </c>
      <c r="BC7" s="5">
        <v>12</v>
      </c>
      <c r="BD7" s="5">
        <v>43.69</v>
      </c>
      <c r="BE7" s="5">
        <v>3.88</v>
      </c>
      <c r="BF7" s="5">
        <v>5.83</v>
      </c>
      <c r="BG7" s="5">
        <v>17.48</v>
      </c>
      <c r="BH7" s="5">
        <v>0.97</v>
      </c>
      <c r="BI7" s="5">
        <v>28.16</v>
      </c>
    </row>
    <row r="8" spans="1:61" ht="14.4" x14ac:dyDescent="0.3">
      <c r="A8" s="3" t="s">
        <v>156</v>
      </c>
      <c r="B8" s="3"/>
      <c r="C8" s="5">
        <v>45.273319999999998</v>
      </c>
      <c r="D8" s="5">
        <v>-78.800004999999999</v>
      </c>
      <c r="E8" s="6">
        <v>44237</v>
      </c>
      <c r="F8" s="8">
        <v>0.46875</v>
      </c>
      <c r="G8" s="3" t="s">
        <v>169</v>
      </c>
      <c r="H8" s="3" t="s">
        <v>169</v>
      </c>
      <c r="I8" s="3" t="s">
        <v>25</v>
      </c>
      <c r="J8" s="5">
        <v>16</v>
      </c>
      <c r="K8" s="5">
        <v>8.75</v>
      </c>
      <c r="L8" s="5">
        <v>21.6</v>
      </c>
      <c r="M8" s="5">
        <v>7.37</v>
      </c>
      <c r="N8" s="5">
        <v>4.67</v>
      </c>
      <c r="O8" s="5">
        <v>2</v>
      </c>
      <c r="P8" s="5">
        <v>15</v>
      </c>
      <c r="Q8" s="5">
        <v>100</v>
      </c>
      <c r="R8" s="3">
        <v>45.273319999999998</v>
      </c>
      <c r="S8" s="3">
        <v>-78.800004999999999</v>
      </c>
      <c r="T8" s="3" t="s">
        <v>64</v>
      </c>
      <c r="U8" s="3" t="s">
        <v>67</v>
      </c>
      <c r="V8" s="3" t="s">
        <v>69</v>
      </c>
      <c r="W8" s="3" t="s">
        <v>69</v>
      </c>
      <c r="X8" s="3" t="s">
        <v>72</v>
      </c>
      <c r="Y8" s="3" t="s">
        <v>72</v>
      </c>
      <c r="Z8" s="3" t="s">
        <v>69</v>
      </c>
      <c r="AA8" s="3" t="s">
        <v>72</v>
      </c>
      <c r="AB8" s="3" t="s">
        <v>72</v>
      </c>
      <c r="AC8" s="3" t="s">
        <v>72</v>
      </c>
      <c r="AD8" s="3" t="s">
        <v>69</v>
      </c>
      <c r="AE8" s="4"/>
      <c r="AF8" s="4">
        <v>8</v>
      </c>
      <c r="AG8" s="4">
        <v>6</v>
      </c>
      <c r="AH8" s="4">
        <v>1</v>
      </c>
      <c r="AI8" s="4"/>
      <c r="AJ8" s="22"/>
      <c r="AK8" s="22">
        <v>44</v>
      </c>
      <c r="AL8" s="4">
        <v>5</v>
      </c>
      <c r="AM8" s="22">
        <v>4</v>
      </c>
      <c r="AN8" s="4">
        <v>2</v>
      </c>
      <c r="AO8" s="4"/>
      <c r="AP8" s="4"/>
      <c r="AQ8" s="22">
        <v>15</v>
      </c>
      <c r="AR8" s="4">
        <v>1</v>
      </c>
      <c r="AS8" s="22"/>
      <c r="AT8" s="22"/>
      <c r="AU8" s="22">
        <v>18</v>
      </c>
      <c r="AV8" s="4"/>
      <c r="AW8" s="22"/>
      <c r="AX8" s="4">
        <v>1</v>
      </c>
      <c r="AY8" s="31">
        <f>SUM(AE8:AX8)</f>
        <v>105</v>
      </c>
      <c r="AZ8" s="31">
        <f>COUNTA(AE8:AX8)</f>
        <v>11</v>
      </c>
      <c r="BA8" s="5">
        <v>4.9000000000000004</v>
      </c>
      <c r="BB8" s="5">
        <v>0.77</v>
      </c>
      <c r="BC8" s="5">
        <v>11</v>
      </c>
      <c r="BD8" s="5">
        <v>18.100000000000001</v>
      </c>
      <c r="BE8" s="5">
        <v>41.9</v>
      </c>
      <c r="BF8" s="5">
        <v>0</v>
      </c>
      <c r="BG8" s="5">
        <v>20</v>
      </c>
      <c r="BH8" s="5">
        <v>5.71</v>
      </c>
      <c r="BI8" s="5">
        <v>14.29</v>
      </c>
    </row>
    <row r="9" spans="1:61" ht="28.8" x14ac:dyDescent="0.3">
      <c r="A9" s="3" t="s">
        <v>1</v>
      </c>
      <c r="B9" s="3" t="s">
        <v>195</v>
      </c>
      <c r="C9" s="5">
        <v>45.278596999999998</v>
      </c>
      <c r="D9" s="5">
        <v>-78.759373999999994</v>
      </c>
      <c r="E9" s="6">
        <v>44237</v>
      </c>
      <c r="F9" s="8">
        <v>0.48541666666666666</v>
      </c>
      <c r="G9" s="3" t="s">
        <v>23</v>
      </c>
      <c r="H9" s="3" t="s">
        <v>168</v>
      </c>
      <c r="I9" s="3" t="s">
        <v>168</v>
      </c>
      <c r="J9" s="5">
        <v>15.8</v>
      </c>
      <c r="K9" s="5">
        <v>9.3800000000000008</v>
      </c>
      <c r="L9" s="5">
        <v>19.8</v>
      </c>
      <c r="M9" s="5">
        <v>7.25</v>
      </c>
      <c r="N9" s="5">
        <v>12.26</v>
      </c>
      <c r="O9" s="5">
        <v>2</v>
      </c>
      <c r="P9" s="5">
        <v>54</v>
      </c>
      <c r="Q9" s="5">
        <v>100</v>
      </c>
      <c r="R9" s="3">
        <v>45.278596999999998</v>
      </c>
      <c r="S9" s="3">
        <v>-78.759373999999994</v>
      </c>
      <c r="T9" s="3" t="s">
        <v>67</v>
      </c>
      <c r="U9" s="3" t="s">
        <v>63</v>
      </c>
      <c r="V9" s="3" t="s">
        <v>72</v>
      </c>
      <c r="W9" s="3" t="s">
        <v>69</v>
      </c>
      <c r="X9" s="3" t="s">
        <v>69</v>
      </c>
      <c r="Y9" s="3" t="s">
        <v>72</v>
      </c>
      <c r="Z9" s="3" t="s">
        <v>69</v>
      </c>
      <c r="AA9" s="3" t="s">
        <v>72</v>
      </c>
      <c r="AB9" s="3" t="s">
        <v>72</v>
      </c>
      <c r="AC9" s="3" t="s">
        <v>72</v>
      </c>
      <c r="AD9" s="3" t="s">
        <v>69</v>
      </c>
      <c r="AE9" s="4"/>
      <c r="AF9" s="4">
        <v>2</v>
      </c>
      <c r="AG9" s="4"/>
      <c r="AH9" s="4"/>
      <c r="AI9" s="4"/>
      <c r="AJ9" s="22"/>
      <c r="AK9" s="22">
        <v>42</v>
      </c>
      <c r="AL9" s="4"/>
      <c r="AM9" s="4">
        <v>35</v>
      </c>
      <c r="AN9" s="4"/>
      <c r="AO9" s="4">
        <v>1</v>
      </c>
      <c r="AP9" s="4"/>
      <c r="AQ9" s="4">
        <v>4</v>
      </c>
      <c r="AR9" s="4"/>
      <c r="AS9" s="22"/>
      <c r="AT9" s="22">
        <v>2</v>
      </c>
      <c r="AU9" s="22">
        <v>7</v>
      </c>
      <c r="AV9" s="4"/>
      <c r="AW9" s="22"/>
      <c r="AX9" s="4"/>
      <c r="AY9" s="31">
        <f>SUM(AE9:AX9)</f>
        <v>93</v>
      </c>
      <c r="AZ9" s="31">
        <f>COUNTA(AE9:AX9)</f>
        <v>7</v>
      </c>
      <c r="BA9" s="27">
        <v>4.6500000000000004</v>
      </c>
      <c r="BB9" s="27">
        <v>0.65</v>
      </c>
      <c r="BC9" s="27">
        <v>7</v>
      </c>
      <c r="BD9" s="27">
        <v>7.53</v>
      </c>
      <c r="BE9" s="27">
        <v>45.16</v>
      </c>
      <c r="BF9" s="27">
        <v>2.15</v>
      </c>
      <c r="BG9" s="27">
        <v>43.01</v>
      </c>
      <c r="BH9" s="27">
        <v>0</v>
      </c>
      <c r="BI9" s="27">
        <v>2.15</v>
      </c>
    </row>
    <row r="10" spans="1:61" ht="14.4" x14ac:dyDescent="0.3">
      <c r="A10" s="3" t="s">
        <v>2</v>
      </c>
      <c r="B10" s="3"/>
      <c r="C10" s="5">
        <v>45.278596999999998</v>
      </c>
      <c r="D10" s="5">
        <v>-78.759373999999994</v>
      </c>
      <c r="E10" s="6">
        <v>44237</v>
      </c>
      <c r="F10" s="8">
        <v>0.49652777777777779</v>
      </c>
      <c r="G10" s="3" t="s">
        <v>23</v>
      </c>
      <c r="H10" s="3" t="s">
        <v>168</v>
      </c>
      <c r="I10" s="3" t="s">
        <v>168</v>
      </c>
      <c r="J10" s="5">
        <v>15.8</v>
      </c>
      <c r="K10" s="5">
        <v>9.3800000000000008</v>
      </c>
      <c r="L10" s="5">
        <v>19.8</v>
      </c>
      <c r="M10" s="5">
        <v>7.25</v>
      </c>
      <c r="N10" s="5">
        <v>18.11</v>
      </c>
      <c r="O10" s="5">
        <v>3</v>
      </c>
      <c r="P10" s="5">
        <v>28</v>
      </c>
      <c r="Q10" s="5">
        <v>100</v>
      </c>
      <c r="R10" s="3">
        <v>45.278596999999998</v>
      </c>
      <c r="S10" s="3">
        <v>-78.759373999999994</v>
      </c>
      <c r="T10" s="3" t="s">
        <v>67</v>
      </c>
      <c r="U10" s="3" t="s">
        <v>63</v>
      </c>
      <c r="V10" s="3" t="s">
        <v>72</v>
      </c>
      <c r="W10" s="3" t="s">
        <v>69</v>
      </c>
      <c r="X10" s="3" t="s">
        <v>69</v>
      </c>
      <c r="Y10" s="3" t="s">
        <v>72</v>
      </c>
      <c r="Z10" s="3" t="s">
        <v>69</v>
      </c>
      <c r="AA10" s="3" t="s">
        <v>72</v>
      </c>
      <c r="AB10" s="3" t="s">
        <v>72</v>
      </c>
      <c r="AC10" s="3" t="s">
        <v>72</v>
      </c>
      <c r="AD10" s="3" t="s">
        <v>69</v>
      </c>
      <c r="AE10" s="4"/>
      <c r="AF10" s="4">
        <v>1</v>
      </c>
      <c r="AG10" s="4">
        <v>30</v>
      </c>
      <c r="AH10" s="4">
        <v>2</v>
      </c>
      <c r="AI10" s="4"/>
      <c r="AJ10" s="4"/>
      <c r="AK10" s="22">
        <v>6</v>
      </c>
      <c r="AL10" s="4">
        <v>1</v>
      </c>
      <c r="AM10" s="22">
        <v>20</v>
      </c>
      <c r="AN10" s="4"/>
      <c r="AO10" s="4"/>
      <c r="AP10" s="4"/>
      <c r="AQ10" s="22">
        <v>2</v>
      </c>
      <c r="AR10" s="4"/>
      <c r="AS10" s="22"/>
      <c r="AT10" s="22"/>
      <c r="AU10" s="22">
        <v>40</v>
      </c>
      <c r="AV10" s="4"/>
      <c r="AW10" s="22">
        <v>1</v>
      </c>
      <c r="AX10" s="4">
        <v>1</v>
      </c>
      <c r="AY10" s="31">
        <f>SUM(AE10:AX10)</f>
        <v>104</v>
      </c>
      <c r="AZ10" s="31">
        <f>COUNTA(AE10:AX10)</f>
        <v>10</v>
      </c>
      <c r="BA10" s="5">
        <v>6.31</v>
      </c>
      <c r="BB10" s="5">
        <v>0.73</v>
      </c>
      <c r="BC10" s="5">
        <v>10</v>
      </c>
      <c r="BD10" s="5">
        <v>40.380000000000003</v>
      </c>
      <c r="BE10" s="5">
        <v>5.77</v>
      </c>
      <c r="BF10" s="5">
        <v>0</v>
      </c>
      <c r="BG10" s="5">
        <v>21.15</v>
      </c>
      <c r="BH10" s="5">
        <v>28.85</v>
      </c>
      <c r="BI10" s="5">
        <v>3.85</v>
      </c>
    </row>
    <row r="11" spans="1:61" ht="28.8" x14ac:dyDescent="0.3">
      <c r="A11" s="3" t="s">
        <v>3</v>
      </c>
      <c r="B11" s="3" t="s">
        <v>196</v>
      </c>
      <c r="C11" s="22">
        <v>45.304960000000001</v>
      </c>
      <c r="D11" s="22">
        <v>78.674909999999997</v>
      </c>
      <c r="E11" s="6">
        <v>44237</v>
      </c>
      <c r="F11" s="9">
        <v>0.52638888888888891</v>
      </c>
      <c r="G11" s="3" t="s">
        <v>24</v>
      </c>
      <c r="H11" s="3" t="s">
        <v>24</v>
      </c>
      <c r="I11" s="3" t="s">
        <v>23</v>
      </c>
      <c r="J11" s="5">
        <v>13.7</v>
      </c>
      <c r="K11" s="5">
        <v>9.5</v>
      </c>
      <c r="L11" s="5">
        <v>15.5</v>
      </c>
      <c r="M11" s="5">
        <v>7.08</v>
      </c>
      <c r="N11" s="5">
        <v>14.07</v>
      </c>
      <c r="O11" s="5">
        <v>3</v>
      </c>
      <c r="P11" s="5">
        <v>25</v>
      </c>
      <c r="Q11" s="5">
        <v>100</v>
      </c>
      <c r="R11" s="3"/>
      <c r="S11" s="3"/>
      <c r="T11" s="3" t="s">
        <v>64</v>
      </c>
      <c r="U11" s="3" t="s">
        <v>65</v>
      </c>
      <c r="V11" s="3" t="s">
        <v>69</v>
      </c>
      <c r="W11" s="3" t="s">
        <v>72</v>
      </c>
      <c r="X11" s="3" t="s">
        <v>69</v>
      </c>
      <c r="Y11" s="3" t="s">
        <v>69</v>
      </c>
      <c r="Z11" s="3" t="s">
        <v>69</v>
      </c>
      <c r="AA11" s="3" t="s">
        <v>72</v>
      </c>
      <c r="AB11" s="3" t="s">
        <v>72</v>
      </c>
      <c r="AC11" s="3" t="s">
        <v>72</v>
      </c>
      <c r="AD11" s="3" t="s">
        <v>69</v>
      </c>
      <c r="AE11" s="4"/>
      <c r="AF11" s="4">
        <v>10</v>
      </c>
      <c r="AG11" s="22">
        <v>1</v>
      </c>
      <c r="AH11" s="4"/>
      <c r="AI11" s="4">
        <v>1</v>
      </c>
      <c r="AJ11" s="4">
        <v>1</v>
      </c>
      <c r="AK11" s="22">
        <v>4</v>
      </c>
      <c r="AL11" s="4">
        <v>5</v>
      </c>
      <c r="AM11" s="22">
        <v>5</v>
      </c>
      <c r="AN11" s="22"/>
      <c r="AO11" s="4"/>
      <c r="AP11" s="4"/>
      <c r="AQ11" s="4">
        <v>2</v>
      </c>
      <c r="AR11" s="4"/>
      <c r="AS11" s="22"/>
      <c r="AT11" s="22"/>
      <c r="AU11" s="22">
        <v>66</v>
      </c>
      <c r="AV11" s="4"/>
      <c r="AW11" s="22">
        <v>6</v>
      </c>
      <c r="AX11" s="4"/>
      <c r="AY11" s="31">
        <f>SUM(AE11:AX11)</f>
        <v>101</v>
      </c>
      <c r="AZ11" s="31">
        <f>COUNTA(AE11:AX11)</f>
        <v>10</v>
      </c>
      <c r="BA11" s="5">
        <v>5.79</v>
      </c>
      <c r="BB11" s="5">
        <v>0.56000000000000005</v>
      </c>
      <c r="BC11" s="5">
        <v>10</v>
      </c>
      <c r="BD11" s="5">
        <v>71.290000000000006</v>
      </c>
      <c r="BE11" s="5">
        <v>4.95</v>
      </c>
      <c r="BF11" s="5">
        <v>0.99</v>
      </c>
      <c r="BG11" s="5">
        <v>6.93</v>
      </c>
      <c r="BH11" s="5">
        <v>0.99</v>
      </c>
      <c r="BI11" s="5">
        <v>14.85</v>
      </c>
    </row>
    <row r="12" spans="1:61" ht="14.4" x14ac:dyDescent="0.3">
      <c r="A12" s="3" t="s">
        <v>4</v>
      </c>
      <c r="B12" s="3"/>
      <c r="C12" s="22">
        <v>45.304960000000001</v>
      </c>
      <c r="D12" s="22">
        <v>78.674909999999997</v>
      </c>
      <c r="E12" s="6">
        <v>44237</v>
      </c>
      <c r="F12" s="8">
        <v>0.54097222222222219</v>
      </c>
      <c r="G12" s="3" t="s">
        <v>24</v>
      </c>
      <c r="H12" s="3" t="s">
        <v>24</v>
      </c>
      <c r="I12" s="3" t="s">
        <v>23</v>
      </c>
      <c r="J12" s="5">
        <v>13.7</v>
      </c>
      <c r="K12" s="5">
        <v>9.5</v>
      </c>
      <c r="L12" s="5">
        <v>15.5</v>
      </c>
      <c r="M12" s="5">
        <v>7.08</v>
      </c>
      <c r="N12" s="5">
        <v>13.24</v>
      </c>
      <c r="O12" s="5">
        <v>2</v>
      </c>
      <c r="P12" s="5">
        <v>25</v>
      </c>
      <c r="Q12" s="5">
        <v>100</v>
      </c>
      <c r="R12" s="3"/>
      <c r="S12" s="3"/>
      <c r="T12" s="3" t="s">
        <v>64</v>
      </c>
      <c r="U12" s="3" t="s">
        <v>65</v>
      </c>
      <c r="V12" s="3" t="s">
        <v>69</v>
      </c>
      <c r="W12" s="3" t="s">
        <v>72</v>
      </c>
      <c r="X12" s="3" t="s">
        <v>69</v>
      </c>
      <c r="Y12" s="3" t="s">
        <v>69</v>
      </c>
      <c r="Z12" s="3" t="s">
        <v>69</v>
      </c>
      <c r="AA12" s="3" t="s">
        <v>72</v>
      </c>
      <c r="AB12" s="3" t="s">
        <v>72</v>
      </c>
      <c r="AC12" s="3" t="s">
        <v>72</v>
      </c>
      <c r="AD12" s="3" t="s">
        <v>69</v>
      </c>
      <c r="AE12" s="4"/>
      <c r="AF12" s="4"/>
      <c r="AG12" s="4"/>
      <c r="AH12" s="4"/>
      <c r="AI12" s="4"/>
      <c r="AJ12" s="22"/>
      <c r="AK12" s="22"/>
      <c r="AL12" s="22"/>
      <c r="AM12" s="22"/>
      <c r="AN12" s="4"/>
      <c r="AO12" s="4"/>
      <c r="AP12" s="4"/>
      <c r="AQ12" s="4"/>
      <c r="AR12" s="4"/>
      <c r="AS12" s="4"/>
      <c r="AT12" s="22"/>
      <c r="AU12" s="22"/>
      <c r="AV12" s="4"/>
      <c r="AW12" s="22"/>
      <c r="AX12" s="4"/>
      <c r="AY12" s="31">
        <f>SUM(AE12:AX12)</f>
        <v>0</v>
      </c>
      <c r="AZ12" s="31">
        <f>COUNTA(AE12:AX12)</f>
        <v>0</v>
      </c>
      <c r="BA12" s="5"/>
      <c r="BB12" s="5"/>
      <c r="BC12" s="5"/>
      <c r="BD12" s="5"/>
      <c r="BE12" s="5"/>
      <c r="BF12" s="5"/>
      <c r="BG12" s="5"/>
      <c r="BH12" s="5"/>
      <c r="BI12" s="5"/>
    </row>
    <row r="13" spans="1:61" ht="13.8" customHeight="1" x14ac:dyDescent="0.3">
      <c r="A13" s="3" t="s">
        <v>151</v>
      </c>
      <c r="B13" s="3" t="s">
        <v>197</v>
      </c>
      <c r="C13" s="5">
        <v>45.29372</v>
      </c>
      <c r="D13" s="5">
        <v>-78.843287000000004</v>
      </c>
      <c r="E13" s="6">
        <v>44237</v>
      </c>
      <c r="F13" s="8">
        <v>0.62361111111111112</v>
      </c>
      <c r="G13" s="3" t="s">
        <v>24</v>
      </c>
      <c r="H13" s="3" t="s">
        <v>24</v>
      </c>
      <c r="I13" s="3" t="s">
        <v>24</v>
      </c>
      <c r="J13" s="5">
        <v>13.5</v>
      </c>
      <c r="K13" s="5">
        <v>6.77</v>
      </c>
      <c r="L13" s="5">
        <v>27.2</v>
      </c>
      <c r="M13" s="5">
        <v>6.22</v>
      </c>
      <c r="N13" s="5">
        <v>23.15</v>
      </c>
      <c r="O13" s="5">
        <v>3</v>
      </c>
      <c r="P13" s="5">
        <v>34</v>
      </c>
      <c r="Q13" s="5">
        <v>100</v>
      </c>
      <c r="R13" s="3">
        <v>45.29372</v>
      </c>
      <c r="S13" s="3">
        <v>-78.843287000000004</v>
      </c>
      <c r="T13" s="3" t="s">
        <v>65</v>
      </c>
      <c r="U13" s="3" t="s">
        <v>64</v>
      </c>
      <c r="V13" s="3" t="s">
        <v>69</v>
      </c>
      <c r="W13" s="3" t="s">
        <v>70</v>
      </c>
      <c r="X13" s="3" t="s">
        <v>70</v>
      </c>
      <c r="Y13" s="3" t="s">
        <v>69</v>
      </c>
      <c r="Z13" s="3" t="s">
        <v>70</v>
      </c>
      <c r="AA13" s="3" t="s">
        <v>69</v>
      </c>
      <c r="AB13" s="3" t="s">
        <v>69</v>
      </c>
      <c r="AC13" s="3" t="s">
        <v>70</v>
      </c>
      <c r="AD13" s="3" t="s">
        <v>69</v>
      </c>
      <c r="AE13" s="4"/>
      <c r="AF13" s="4"/>
      <c r="AG13" s="4"/>
      <c r="AH13" s="4">
        <v>1</v>
      </c>
      <c r="AI13" s="4">
        <v>28</v>
      </c>
      <c r="AJ13" s="22"/>
      <c r="AK13" s="22">
        <v>43</v>
      </c>
      <c r="AL13" s="4">
        <v>1</v>
      </c>
      <c r="AM13" s="22">
        <v>1</v>
      </c>
      <c r="AN13" s="4"/>
      <c r="AO13" s="22">
        <v>1</v>
      </c>
      <c r="AP13" s="4">
        <v>1</v>
      </c>
      <c r="AQ13" s="22">
        <v>5</v>
      </c>
      <c r="AR13" s="4">
        <v>2</v>
      </c>
      <c r="AS13" s="22"/>
      <c r="AT13" s="4">
        <v>1</v>
      </c>
      <c r="AU13" s="22">
        <v>15</v>
      </c>
      <c r="AV13" s="4">
        <v>1</v>
      </c>
      <c r="AW13" s="22">
        <v>1</v>
      </c>
      <c r="AX13" s="4"/>
      <c r="AY13" s="31">
        <f>SUM(AE13:AX13)</f>
        <v>101</v>
      </c>
      <c r="AZ13" s="31">
        <f>COUNTA(AE13:AX13)</f>
        <v>13</v>
      </c>
      <c r="BA13" s="5">
        <v>5.63</v>
      </c>
      <c r="BB13" s="5">
        <v>0.72</v>
      </c>
      <c r="BC13" s="5">
        <v>13</v>
      </c>
      <c r="BD13" s="5">
        <v>16.829999999999998</v>
      </c>
      <c r="BE13" s="5">
        <v>70.3</v>
      </c>
      <c r="BF13" s="5">
        <v>0.99</v>
      </c>
      <c r="BG13" s="5">
        <v>6.93</v>
      </c>
      <c r="BH13" s="5">
        <v>0</v>
      </c>
      <c r="BI13" s="5">
        <v>4.95</v>
      </c>
    </row>
    <row r="14" spans="1:61" ht="14.4" x14ac:dyDescent="0.3">
      <c r="A14" s="4" t="s">
        <v>152</v>
      </c>
      <c r="B14" s="4"/>
      <c r="C14" s="4">
        <v>45.29372</v>
      </c>
      <c r="D14" s="4">
        <v>-78.843287000000004</v>
      </c>
      <c r="E14" s="35">
        <v>44237</v>
      </c>
      <c r="F14" s="36">
        <v>0.64513888888888893</v>
      </c>
      <c r="G14" s="4" t="s">
        <v>24</v>
      </c>
      <c r="H14" s="4" t="s">
        <v>24</v>
      </c>
      <c r="I14" s="4" t="s">
        <v>24</v>
      </c>
      <c r="J14" s="4">
        <v>13.5</v>
      </c>
      <c r="K14" s="4">
        <v>6.77</v>
      </c>
      <c r="L14" s="4">
        <v>27.2</v>
      </c>
      <c r="M14" s="4">
        <v>6.22</v>
      </c>
      <c r="N14" s="4">
        <v>22.9</v>
      </c>
      <c r="O14" s="4">
        <v>3</v>
      </c>
      <c r="P14" s="4">
        <v>12</v>
      </c>
      <c r="Q14" s="4">
        <v>100</v>
      </c>
      <c r="R14" s="4">
        <v>45.29372</v>
      </c>
      <c r="S14" s="4">
        <v>-78.843287000000004</v>
      </c>
      <c r="T14" s="4" t="s">
        <v>65</v>
      </c>
      <c r="U14" s="4" t="s">
        <v>64</v>
      </c>
      <c r="V14" s="4" t="s">
        <v>69</v>
      </c>
      <c r="W14" s="4" t="s">
        <v>70</v>
      </c>
      <c r="X14" s="4" t="s">
        <v>70</v>
      </c>
      <c r="Y14" s="4" t="s">
        <v>69</v>
      </c>
      <c r="Z14" s="4" t="s">
        <v>70</v>
      </c>
      <c r="AA14" s="4" t="s">
        <v>69</v>
      </c>
      <c r="AB14" s="4" t="s">
        <v>69</v>
      </c>
      <c r="AC14" s="4" t="s">
        <v>70</v>
      </c>
      <c r="AD14" s="4" t="s">
        <v>69</v>
      </c>
      <c r="AE14" s="4"/>
      <c r="AF14" s="4"/>
      <c r="AG14" s="4">
        <v>1</v>
      </c>
      <c r="AH14" s="4">
        <v>1</v>
      </c>
      <c r="AI14" s="4">
        <v>18</v>
      </c>
      <c r="AJ14" s="4"/>
      <c r="AK14" s="4">
        <v>27</v>
      </c>
      <c r="AL14" s="4">
        <v>16</v>
      </c>
      <c r="AM14" s="4">
        <v>1</v>
      </c>
      <c r="AN14" s="4"/>
      <c r="AO14" s="4"/>
      <c r="AP14" s="4"/>
      <c r="AQ14" s="4">
        <v>16</v>
      </c>
      <c r="AR14" s="4"/>
      <c r="AS14" s="4"/>
      <c r="AT14" s="4"/>
      <c r="AU14" s="4">
        <v>23</v>
      </c>
      <c r="AV14" s="4"/>
      <c r="AW14" s="4"/>
      <c r="AX14" s="4"/>
      <c r="AY14" s="31">
        <f>SUM(AE14:AX14)</f>
        <v>103</v>
      </c>
      <c r="AZ14" s="31">
        <f>COUNTA(AE14:AX14)</f>
        <v>8</v>
      </c>
      <c r="BA14" s="4">
        <v>5.56</v>
      </c>
      <c r="BB14" s="4">
        <v>0.81</v>
      </c>
      <c r="BC14" s="4">
        <v>8</v>
      </c>
      <c r="BD14" s="4">
        <v>22.33</v>
      </c>
      <c r="BE14" s="4">
        <v>43.69</v>
      </c>
      <c r="BF14" s="4">
        <v>0</v>
      </c>
      <c r="BG14" s="4">
        <v>16.5</v>
      </c>
      <c r="BH14" s="4">
        <v>0.97</v>
      </c>
      <c r="BI14" s="4">
        <v>16.5</v>
      </c>
    </row>
    <row r="15" spans="1:61" ht="13.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61" ht="13.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3.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3.8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3.8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8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8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</sheetData>
  <mergeCells count="31">
    <mergeCell ref="BI3:BI4"/>
    <mergeCell ref="BD3:BD4"/>
    <mergeCell ref="BE3:BE4"/>
    <mergeCell ref="BF3:BF4"/>
    <mergeCell ref="BG3:BG4"/>
    <mergeCell ref="BH3:BH4"/>
    <mergeCell ref="AY3:AY4"/>
    <mergeCell ref="AZ3:AZ4"/>
    <mergeCell ref="BA3:BA4"/>
    <mergeCell ref="BB3:BB4"/>
    <mergeCell ref="BC3:BC4"/>
    <mergeCell ref="AW3:AW4"/>
    <mergeCell ref="AX3:AX4"/>
    <mergeCell ref="AR3:AR4"/>
    <mergeCell ref="AS3:AS4"/>
    <mergeCell ref="AT3:AT4"/>
    <mergeCell ref="AU3:AU4"/>
    <mergeCell ref="AV3:AV4"/>
    <mergeCell ref="AO3:AO4"/>
    <mergeCell ref="AP3:AP4"/>
    <mergeCell ref="AQ3:AQ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BP17"/>
  <sheetViews>
    <sheetView topLeftCell="AV1" zoomScale="58" zoomScaleNormal="58" workbookViewId="0">
      <selection activeCell="U42" sqref="U42"/>
    </sheetView>
  </sheetViews>
  <sheetFormatPr defaultColWidth="12.5546875" defaultRowHeight="15.75" customHeight="1" x14ac:dyDescent="0.25"/>
  <sheetData>
    <row r="3" spans="1:68" ht="15.75" customHeight="1" x14ac:dyDescent="0.3">
      <c r="A3" s="43" t="s">
        <v>0</v>
      </c>
      <c r="B3" s="43" t="s">
        <v>13</v>
      </c>
      <c r="C3" s="43" t="s">
        <v>18</v>
      </c>
      <c r="D3" s="43" t="s">
        <v>19</v>
      </c>
      <c r="E3" s="43" t="s">
        <v>20</v>
      </c>
      <c r="F3" s="45" t="s">
        <v>21</v>
      </c>
      <c r="G3" s="43" t="s">
        <v>22</v>
      </c>
      <c r="H3" s="43" t="s">
        <v>26</v>
      </c>
      <c r="I3" s="43" t="s">
        <v>27</v>
      </c>
      <c r="J3" s="48" t="s">
        <v>170</v>
      </c>
      <c r="K3" s="49" t="s">
        <v>29</v>
      </c>
      <c r="L3" s="48" t="s">
        <v>30</v>
      </c>
      <c r="M3" s="49" t="s">
        <v>32</v>
      </c>
      <c r="N3" s="50" t="s">
        <v>33</v>
      </c>
      <c r="O3" s="50" t="s">
        <v>34</v>
      </c>
      <c r="P3" s="50" t="s">
        <v>35</v>
      </c>
      <c r="Q3" s="50" t="s">
        <v>36</v>
      </c>
      <c r="R3" s="51" t="s">
        <v>209</v>
      </c>
      <c r="S3" s="51" t="s">
        <v>210</v>
      </c>
      <c r="T3" s="51" t="s">
        <v>62</v>
      </c>
      <c r="U3" s="52" t="s">
        <v>66</v>
      </c>
      <c r="V3" s="51" t="s">
        <v>68</v>
      </c>
      <c r="W3" s="51" t="s">
        <v>71</v>
      </c>
      <c r="X3" s="51" t="s">
        <v>73</v>
      </c>
      <c r="Y3" s="51" t="s">
        <v>74</v>
      </c>
      <c r="Z3" s="51" t="s">
        <v>75</v>
      </c>
      <c r="AA3" s="51" t="s">
        <v>76</v>
      </c>
      <c r="AB3" s="51" t="s">
        <v>77</v>
      </c>
      <c r="AC3" s="51" t="s">
        <v>78</v>
      </c>
      <c r="AD3" s="51" t="s">
        <v>79</v>
      </c>
      <c r="AE3" s="53" t="s">
        <v>80</v>
      </c>
      <c r="AF3" s="54" t="s">
        <v>81</v>
      </c>
      <c r="AG3" s="54" t="s">
        <v>82</v>
      </c>
      <c r="AH3" s="54" t="s">
        <v>83</v>
      </c>
      <c r="AI3" s="54" t="s">
        <v>213</v>
      </c>
      <c r="AJ3" s="54" t="s">
        <v>85</v>
      </c>
      <c r="AK3" s="54" t="s">
        <v>86</v>
      </c>
      <c r="AL3" s="54" t="s">
        <v>87</v>
      </c>
      <c r="AM3" s="54" t="s">
        <v>88</v>
      </c>
      <c r="AN3" s="54" t="s">
        <v>89</v>
      </c>
      <c r="AO3" s="54" t="s">
        <v>214</v>
      </c>
      <c r="AP3" s="54" t="s">
        <v>91</v>
      </c>
      <c r="AQ3" s="54" t="s">
        <v>92</v>
      </c>
      <c r="AR3" s="54" t="s">
        <v>93</v>
      </c>
      <c r="AS3" s="54" t="s">
        <v>94</v>
      </c>
      <c r="AT3" s="54" t="s">
        <v>95</v>
      </c>
      <c r="AU3" s="54" t="s">
        <v>96</v>
      </c>
      <c r="AV3" s="54" t="s">
        <v>97</v>
      </c>
      <c r="AW3" s="54" t="s">
        <v>98</v>
      </c>
      <c r="AX3" s="54" t="s">
        <v>99</v>
      </c>
      <c r="AY3" s="54" t="s">
        <v>100</v>
      </c>
      <c r="AZ3" s="54" t="s">
        <v>101</v>
      </c>
      <c r="BA3" s="54" t="s">
        <v>102</v>
      </c>
      <c r="BB3" s="54" t="s">
        <v>103</v>
      </c>
      <c r="BC3" s="54" t="s">
        <v>104</v>
      </c>
      <c r="BD3" s="54" t="s">
        <v>105</v>
      </c>
      <c r="BE3" s="54" t="s">
        <v>106</v>
      </c>
      <c r="BF3" s="54" t="s">
        <v>107</v>
      </c>
      <c r="BG3" s="62" t="s">
        <v>135</v>
      </c>
      <c r="BH3" s="62" t="s">
        <v>136</v>
      </c>
      <c r="BI3" s="66" t="s">
        <v>137</v>
      </c>
      <c r="BJ3" s="66" t="s">
        <v>138</v>
      </c>
      <c r="BK3" s="66" t="s">
        <v>139</v>
      </c>
      <c r="BL3" s="66" t="s">
        <v>140</v>
      </c>
      <c r="BM3" s="66" t="s">
        <v>141</v>
      </c>
      <c r="BN3" s="66" t="s">
        <v>150</v>
      </c>
      <c r="BO3" s="66" t="s">
        <v>144</v>
      </c>
      <c r="BP3" s="66" t="s">
        <v>145</v>
      </c>
    </row>
    <row r="4" spans="1:68" ht="15.75" customHeight="1" x14ac:dyDescent="0.3">
      <c r="A4" s="21" t="s">
        <v>200</v>
      </c>
      <c r="B4" s="21" t="s">
        <v>202</v>
      </c>
      <c r="C4" s="22">
        <v>45.338263499999996</v>
      </c>
      <c r="D4" s="22">
        <v>-78.709508299999996</v>
      </c>
      <c r="E4" s="44" t="s">
        <v>207</v>
      </c>
      <c r="F4" s="46">
        <v>0.35416666666666669</v>
      </c>
      <c r="G4" s="21" t="s">
        <v>25</v>
      </c>
      <c r="H4" s="21" t="s">
        <v>25</v>
      </c>
      <c r="I4" s="21" t="s">
        <v>25</v>
      </c>
      <c r="J4" s="22">
        <v>11.4</v>
      </c>
      <c r="K4" s="22">
        <v>9.43</v>
      </c>
      <c r="L4" s="22">
        <v>17.5</v>
      </c>
      <c r="M4" s="22">
        <v>7.84</v>
      </c>
      <c r="N4" s="22">
        <v>4.2</v>
      </c>
      <c r="O4" s="22">
        <v>3</v>
      </c>
      <c r="P4" s="22">
        <v>1</v>
      </c>
      <c r="Q4" s="22">
        <v>100</v>
      </c>
      <c r="R4" s="22">
        <v>45.338263499999996</v>
      </c>
      <c r="S4" s="22">
        <v>78.709508299999996</v>
      </c>
      <c r="T4" s="21" t="s">
        <v>65</v>
      </c>
      <c r="U4" s="21" t="s">
        <v>64</v>
      </c>
      <c r="V4" s="21" t="s">
        <v>70</v>
      </c>
      <c r="W4" s="21" t="s">
        <v>70</v>
      </c>
      <c r="X4" s="21" t="s">
        <v>72</v>
      </c>
      <c r="Y4" s="21" t="s">
        <v>72</v>
      </c>
      <c r="Z4" s="21" t="s">
        <v>69</v>
      </c>
      <c r="AA4" s="21" t="s">
        <v>72</v>
      </c>
      <c r="AB4" s="21" t="s">
        <v>72</v>
      </c>
      <c r="AC4" s="21" t="s">
        <v>72</v>
      </c>
      <c r="AD4" s="21" t="s">
        <v>69</v>
      </c>
      <c r="AE4" s="21"/>
      <c r="AF4" s="21"/>
      <c r="AG4" s="57"/>
      <c r="AH4" s="59">
        <v>4</v>
      </c>
      <c r="AI4" s="59">
        <v>10</v>
      </c>
      <c r="AJ4" s="59">
        <v>1</v>
      </c>
      <c r="AK4" s="59">
        <v>3</v>
      </c>
      <c r="AL4" s="57"/>
      <c r="AM4" s="59">
        <v>14</v>
      </c>
      <c r="AN4" s="57"/>
      <c r="AO4" s="59">
        <v>7</v>
      </c>
      <c r="AP4" s="59">
        <v>6</v>
      </c>
      <c r="AQ4" s="59">
        <v>1</v>
      </c>
      <c r="AR4" s="59">
        <v>1</v>
      </c>
      <c r="AS4" s="57"/>
      <c r="AT4" s="57"/>
      <c r="AU4" s="57"/>
      <c r="AV4" s="57"/>
      <c r="AW4" s="57"/>
      <c r="AX4" s="57"/>
      <c r="AY4" s="57"/>
      <c r="AZ4" s="59">
        <v>39</v>
      </c>
      <c r="BA4" s="57"/>
      <c r="BB4" s="57"/>
      <c r="BC4" s="59">
        <v>5</v>
      </c>
      <c r="BD4" s="57"/>
      <c r="BE4" s="57"/>
      <c r="BF4" s="57"/>
      <c r="BG4" s="63">
        <f>SUM(AF4:BF4)</f>
        <v>91</v>
      </c>
      <c r="BH4" s="65">
        <v>11</v>
      </c>
      <c r="BI4" s="56">
        <v>5.69</v>
      </c>
      <c r="BJ4" s="56">
        <v>0.77</v>
      </c>
      <c r="BK4" s="68">
        <f>(SUM(BC4,AZ4,BB4,BA4,BD4,BE4,BF4))/BG4</f>
        <v>0.48351648351648352</v>
      </c>
      <c r="BL4" s="68">
        <f>SUM(AM4,AN4,AK4)/BG4</f>
        <v>0.18681318681318682</v>
      </c>
      <c r="BM4" s="68">
        <f>SUM(AY4,AL4)/BG4</f>
        <v>0</v>
      </c>
      <c r="BN4" s="68">
        <f>SUM(AP4,AQ4,AR4,AV4)/BG4</f>
        <v>8.7912087912087919E-2</v>
      </c>
      <c r="BO4" s="68">
        <f>AI4/SUM(AF4:BF4)</f>
        <v>0.10989010989010989</v>
      </c>
      <c r="BP4" s="68">
        <f>SUM(AF4:AH4,AJ4,AO4,AS4:AU4,AW4:AX4)/BG4</f>
        <v>0.13186813186813187</v>
      </c>
    </row>
    <row r="5" spans="1:68" ht="15.75" customHeight="1" x14ac:dyDescent="0.3">
      <c r="A5" s="21" t="s">
        <v>201</v>
      </c>
      <c r="B5" s="21"/>
      <c r="C5" s="22">
        <v>45.338263499999996</v>
      </c>
      <c r="D5" s="22">
        <v>-78.709508299999996</v>
      </c>
      <c r="E5" s="44" t="s">
        <v>207</v>
      </c>
      <c r="F5" s="46">
        <v>0.35416666666666669</v>
      </c>
      <c r="G5" s="21" t="s">
        <v>25</v>
      </c>
      <c r="H5" s="21" t="s">
        <v>25</v>
      </c>
      <c r="I5" s="21" t="s">
        <v>25</v>
      </c>
      <c r="J5" s="22">
        <v>11.4</v>
      </c>
      <c r="K5" s="22">
        <v>9.43</v>
      </c>
      <c r="L5" s="22">
        <v>17.5</v>
      </c>
      <c r="M5" s="22">
        <v>7.84</v>
      </c>
      <c r="N5" s="22">
        <v>4.2</v>
      </c>
      <c r="O5" s="22">
        <v>3</v>
      </c>
      <c r="P5" s="22">
        <v>1</v>
      </c>
      <c r="Q5" s="22">
        <v>100</v>
      </c>
      <c r="R5" s="22">
        <v>45.338263499999996</v>
      </c>
      <c r="S5" s="22">
        <v>78.709508299999996</v>
      </c>
      <c r="T5" s="21" t="s">
        <v>65</v>
      </c>
      <c r="U5" s="21" t="s">
        <v>64</v>
      </c>
      <c r="V5" s="21" t="s">
        <v>70</v>
      </c>
      <c r="W5" s="21" t="s">
        <v>70</v>
      </c>
      <c r="X5" s="21" t="s">
        <v>72</v>
      </c>
      <c r="Y5" s="21" t="s">
        <v>72</v>
      </c>
      <c r="Z5" s="21" t="s">
        <v>69</v>
      </c>
      <c r="AA5" s="21" t="s">
        <v>72</v>
      </c>
      <c r="AB5" s="21" t="s">
        <v>72</v>
      </c>
      <c r="AC5" s="21" t="s">
        <v>72</v>
      </c>
      <c r="AD5" s="21" t="s">
        <v>69</v>
      </c>
      <c r="AE5" s="21"/>
      <c r="AF5" s="55"/>
      <c r="AG5" s="58"/>
      <c r="AH5" s="58"/>
      <c r="AI5" s="60">
        <v>3</v>
      </c>
      <c r="AJ5" s="58"/>
      <c r="AK5" s="58"/>
      <c r="AL5" s="58"/>
      <c r="AM5" s="60">
        <v>8</v>
      </c>
      <c r="AN5" s="58"/>
      <c r="AO5" s="58"/>
      <c r="AP5" s="60">
        <v>22</v>
      </c>
      <c r="AQ5" s="58"/>
      <c r="AR5" s="58"/>
      <c r="AS5" s="58"/>
      <c r="AT5" s="58"/>
      <c r="AU5" s="60">
        <v>1</v>
      </c>
      <c r="AV5" s="60">
        <v>9</v>
      </c>
      <c r="AW5" s="58"/>
      <c r="AX5" s="58"/>
      <c r="AY5" s="60">
        <v>2</v>
      </c>
      <c r="AZ5" s="60">
        <v>52</v>
      </c>
      <c r="BA5" s="58"/>
      <c r="BB5" s="58"/>
      <c r="BC5" s="60">
        <v>3</v>
      </c>
      <c r="BD5" s="58"/>
      <c r="BE5" s="58"/>
      <c r="BF5" s="58"/>
      <c r="BG5" s="64">
        <f>SUM(AF5:BF5)</f>
        <v>100</v>
      </c>
      <c r="BH5" s="65">
        <v>8</v>
      </c>
      <c r="BI5" s="56">
        <v>5.5</v>
      </c>
      <c r="BJ5" s="56">
        <v>0.67</v>
      </c>
      <c r="BK5" s="68">
        <f>(SUM(BC5,AZ5,BB5,BA5,BD5,BE5,BF5))/BG5</f>
        <v>0.55000000000000004</v>
      </c>
      <c r="BL5" s="68">
        <f>SUM(AM5,AN5,AK5)/BG5</f>
        <v>0.08</v>
      </c>
      <c r="BM5" s="68">
        <f>SUM(AY5,AL5)/BG5</f>
        <v>0.02</v>
      </c>
      <c r="BN5" s="68">
        <f>SUM(AP5,AQ5,AR5,AV5)/BG5</f>
        <v>0.31</v>
      </c>
      <c r="BO5" s="68">
        <f>AI5/SUM(AF5:BF5)</f>
        <v>0.03</v>
      </c>
      <c r="BP5" s="68">
        <f>SUM(AF5:AH5,AJ5,AO5,AS5:AU5,AW5:AX5)/BG5</f>
        <v>0.01</v>
      </c>
    </row>
    <row r="6" spans="1:68" ht="15.75" customHeight="1" x14ac:dyDescent="0.3">
      <c r="A6" s="21" t="s">
        <v>9</v>
      </c>
      <c r="B6" s="21" t="s">
        <v>203</v>
      </c>
      <c r="C6" s="22">
        <v>45.385599999999997</v>
      </c>
      <c r="D6" s="22">
        <v>-78.819059999999993</v>
      </c>
      <c r="E6" s="44" t="s">
        <v>207</v>
      </c>
      <c r="F6" s="46">
        <v>0.49305555555555558</v>
      </c>
      <c r="G6" s="21" t="s">
        <v>168</v>
      </c>
      <c r="H6" s="21" t="s">
        <v>25</v>
      </c>
      <c r="I6" s="21" t="s">
        <v>25</v>
      </c>
      <c r="J6" s="22">
        <v>8.4</v>
      </c>
      <c r="K6" s="22">
        <v>9.77</v>
      </c>
      <c r="L6" s="22">
        <v>22.6</v>
      </c>
      <c r="M6" s="22">
        <v>7.34</v>
      </c>
      <c r="N6" s="22">
        <v>20.75</v>
      </c>
      <c r="O6" s="22">
        <v>3</v>
      </c>
      <c r="P6" s="22">
        <v>6</v>
      </c>
      <c r="Q6" s="22">
        <v>75</v>
      </c>
      <c r="R6" s="22">
        <v>45.385599999999997</v>
      </c>
      <c r="S6" s="22">
        <v>78.819059999999993</v>
      </c>
      <c r="T6" s="21" t="s">
        <v>65</v>
      </c>
      <c r="U6" s="21" t="s">
        <v>64</v>
      </c>
      <c r="V6" s="21" t="s">
        <v>69</v>
      </c>
      <c r="W6" s="21" t="s">
        <v>69</v>
      </c>
      <c r="X6" s="21" t="s">
        <v>72</v>
      </c>
      <c r="Y6" s="21" t="s">
        <v>72</v>
      </c>
      <c r="Z6" s="21" t="s">
        <v>70</v>
      </c>
      <c r="AA6" s="21" t="s">
        <v>72</v>
      </c>
      <c r="AB6" s="21" t="s">
        <v>72</v>
      </c>
      <c r="AC6" s="21" t="s">
        <v>72</v>
      </c>
      <c r="AD6" s="21" t="s">
        <v>69</v>
      </c>
      <c r="AE6" s="21"/>
      <c r="AF6" s="55"/>
      <c r="AG6" s="58"/>
      <c r="AH6" s="58"/>
      <c r="AI6" s="58"/>
      <c r="AJ6" s="58"/>
      <c r="AK6" s="58"/>
      <c r="AL6" s="60">
        <v>1</v>
      </c>
      <c r="AM6" s="60">
        <v>48</v>
      </c>
      <c r="AN6" s="58"/>
      <c r="AO6" s="58"/>
      <c r="AP6" s="60">
        <v>2</v>
      </c>
      <c r="AQ6" s="60">
        <v>1</v>
      </c>
      <c r="AR6" s="58"/>
      <c r="AS6" s="58"/>
      <c r="AT6" s="58"/>
      <c r="AU6" s="58"/>
      <c r="AV6" s="60">
        <v>5</v>
      </c>
      <c r="AW6" s="58"/>
      <c r="AX6" s="58"/>
      <c r="AY6" s="58"/>
      <c r="AZ6" s="60">
        <v>46</v>
      </c>
      <c r="BA6" s="58"/>
      <c r="BB6" s="58"/>
      <c r="BC6" s="58"/>
      <c r="BD6" s="58"/>
      <c r="BE6" s="58"/>
      <c r="BF6" s="58"/>
      <c r="BG6" s="64">
        <f>SUM(AF6:BF6)</f>
        <v>103</v>
      </c>
      <c r="BH6" s="65">
        <v>6</v>
      </c>
      <c r="BI6" s="56">
        <v>4.96</v>
      </c>
      <c r="BJ6" s="56">
        <v>0.59</v>
      </c>
      <c r="BK6" s="68">
        <f>(SUM(BC6,AZ6,BB6,BA6,BD6,BE6,BF6))/BG6</f>
        <v>0.44660194174757284</v>
      </c>
      <c r="BL6" s="68">
        <f>SUM(AM6,AN6,AK6)/BG6</f>
        <v>0.46601941747572817</v>
      </c>
      <c r="BM6" s="68">
        <f>SUM(AY6,AL6)/BG6</f>
        <v>9.7087378640776691E-3</v>
      </c>
      <c r="BN6" s="68">
        <f>SUM(AP6,AQ6,AR6,AV6)/BG6</f>
        <v>7.7669902912621352E-2</v>
      </c>
      <c r="BO6" s="68">
        <f>AI6/SUM(AF6:BF6)</f>
        <v>0</v>
      </c>
      <c r="BP6" s="68">
        <f>SUM(AF6:AH6,AJ6,AO6,AS6:AU6,AW6:AX6)/BG6</f>
        <v>0</v>
      </c>
    </row>
    <row r="7" spans="1:68" ht="15.75" customHeight="1" x14ac:dyDescent="0.3">
      <c r="A7" s="21" t="s">
        <v>10</v>
      </c>
      <c r="B7" s="21"/>
      <c r="C7" s="22">
        <v>45.385599999999997</v>
      </c>
      <c r="D7" s="22">
        <v>-78.819059999999993</v>
      </c>
      <c r="E7" s="44" t="s">
        <v>207</v>
      </c>
      <c r="F7" s="46">
        <v>0.49305555555555558</v>
      </c>
      <c r="G7" s="21" t="s">
        <v>168</v>
      </c>
      <c r="H7" s="21" t="s">
        <v>25</v>
      </c>
      <c r="I7" s="21" t="s">
        <v>25</v>
      </c>
      <c r="J7" s="22">
        <v>8.4</v>
      </c>
      <c r="K7" s="22">
        <v>9.77</v>
      </c>
      <c r="L7" s="22">
        <v>22.6</v>
      </c>
      <c r="M7" s="22">
        <v>7.34</v>
      </c>
      <c r="N7" s="22">
        <v>16.600000000000001</v>
      </c>
      <c r="O7" s="22">
        <v>3</v>
      </c>
      <c r="P7" s="22">
        <v>4</v>
      </c>
      <c r="Q7" s="22">
        <v>75</v>
      </c>
      <c r="R7" s="22">
        <v>45.385599999999997</v>
      </c>
      <c r="S7" s="22">
        <v>78.819059999999993</v>
      </c>
      <c r="T7" s="21" t="s">
        <v>65</v>
      </c>
      <c r="U7" s="21" t="s">
        <v>64</v>
      </c>
      <c r="V7" s="21" t="s">
        <v>69</v>
      </c>
      <c r="W7" s="21" t="s">
        <v>69</v>
      </c>
      <c r="X7" s="21" t="s">
        <v>72</v>
      </c>
      <c r="Y7" s="21" t="s">
        <v>72</v>
      </c>
      <c r="Z7" s="21" t="s">
        <v>70</v>
      </c>
      <c r="AA7" s="21" t="s">
        <v>72</v>
      </c>
      <c r="AB7" s="21" t="s">
        <v>72</v>
      </c>
      <c r="AC7" s="21" t="s">
        <v>72</v>
      </c>
      <c r="AD7" s="21" t="s">
        <v>69</v>
      </c>
      <c r="AE7" s="21"/>
      <c r="AF7" s="55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64">
        <f>SUM(AF7:BF7)</f>
        <v>0</v>
      </c>
      <c r="BH7" s="65">
        <v>0</v>
      </c>
      <c r="BI7" s="56"/>
      <c r="BJ7" s="56"/>
      <c r="BK7" s="68" t="e">
        <f>(SUM(BC7,AZ7,BB7,BA7,BD7,BE7,BF7))/BG7</f>
        <v>#DIV/0!</v>
      </c>
      <c r="BL7" s="68" t="e">
        <f>SUM(AM7,AN7,AK7)/BG7</f>
        <v>#DIV/0!</v>
      </c>
      <c r="BM7" s="68" t="e">
        <f>SUM(AY7,AL7)/BG7</f>
        <v>#DIV/0!</v>
      </c>
      <c r="BN7" s="68" t="e">
        <f>SUM(AP7,AQ7,AR7,AV7)/BG7</f>
        <v>#DIV/0!</v>
      </c>
      <c r="BO7" s="68" t="e">
        <f>AI7/SUM(AF7:BF7)</f>
        <v>#DIV/0!</v>
      </c>
      <c r="BP7" s="68" t="e">
        <f>SUM(AF7:AH7,AJ7,AO7,AS7:AU7,AW7:AX7)/BG7</f>
        <v>#DIV/0!</v>
      </c>
    </row>
    <row r="8" spans="1:68" ht="15.75" customHeight="1" x14ac:dyDescent="0.3">
      <c r="A8" s="21" t="s">
        <v>3</v>
      </c>
      <c r="B8" s="21" t="s">
        <v>204</v>
      </c>
      <c r="C8" s="22">
        <v>45.304960000000001</v>
      </c>
      <c r="D8" s="22">
        <v>-78.674909999999997</v>
      </c>
      <c r="E8" s="44" t="s">
        <v>207</v>
      </c>
      <c r="F8" s="46">
        <v>0.40277777777777773</v>
      </c>
      <c r="G8" s="21" t="s">
        <v>168</v>
      </c>
      <c r="H8" s="21" t="s">
        <v>25</v>
      </c>
      <c r="I8" s="21" t="s">
        <v>25</v>
      </c>
      <c r="J8" s="22">
        <v>11.1</v>
      </c>
      <c r="K8" s="22">
        <v>9.7200000000000006</v>
      </c>
      <c r="L8" s="22">
        <v>17.399999999999999</v>
      </c>
      <c r="M8" s="22">
        <v>7.53</v>
      </c>
      <c r="N8" s="22">
        <v>7.6</v>
      </c>
      <c r="O8" s="22">
        <v>3</v>
      </c>
      <c r="P8" s="22">
        <v>6</v>
      </c>
      <c r="Q8" s="22">
        <v>100</v>
      </c>
      <c r="R8" s="22">
        <v>45.304960000000001</v>
      </c>
      <c r="S8" s="22">
        <v>78.674909999999997</v>
      </c>
      <c r="T8" s="21" t="s">
        <v>64</v>
      </c>
      <c r="U8" s="21" t="s">
        <v>67</v>
      </c>
      <c r="V8" s="21" t="s">
        <v>69</v>
      </c>
      <c r="W8" s="21" t="s">
        <v>69</v>
      </c>
      <c r="X8" s="21" t="s">
        <v>72</v>
      </c>
      <c r="Y8" s="21" t="s">
        <v>72</v>
      </c>
      <c r="Z8" s="21" t="s">
        <v>72</v>
      </c>
      <c r="AA8" s="21" t="s">
        <v>72</v>
      </c>
      <c r="AB8" s="21" t="s">
        <v>72</v>
      </c>
      <c r="AC8" s="21" t="s">
        <v>72</v>
      </c>
      <c r="AD8" s="21" t="s">
        <v>69</v>
      </c>
      <c r="AE8" s="21"/>
      <c r="AF8" s="55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64">
        <f>SUM(AF8:BF8)</f>
        <v>0</v>
      </c>
      <c r="BH8" s="65">
        <v>0</v>
      </c>
      <c r="BI8" s="56"/>
      <c r="BJ8" s="56"/>
      <c r="BK8" s="68" t="e">
        <f>(SUM(BC8,AZ8,BB8,BA8,BD8,BE8,BF8))/BG8</f>
        <v>#DIV/0!</v>
      </c>
      <c r="BL8" s="68" t="e">
        <f>SUM(AM8,AN8,AK8)/BG8</f>
        <v>#DIV/0!</v>
      </c>
      <c r="BM8" s="68" t="e">
        <f>SUM(AY8,AL8)/BG8</f>
        <v>#DIV/0!</v>
      </c>
      <c r="BN8" s="68" t="e">
        <f>SUM(AP8,AQ8,AR8,AV8)/BG8</f>
        <v>#DIV/0!</v>
      </c>
      <c r="BO8" s="68" t="e">
        <f>AI8/SUM(AF8:BF8)</f>
        <v>#DIV/0!</v>
      </c>
      <c r="BP8" s="68" t="e">
        <f>SUM(AF8:AH8,AJ8,AO8,AS8:AU8,AW8:AX8)/BG8</f>
        <v>#DIV/0!</v>
      </c>
    </row>
    <row r="9" spans="1:68" ht="15.75" customHeight="1" x14ac:dyDescent="0.3">
      <c r="A9" s="21" t="s">
        <v>4</v>
      </c>
      <c r="B9" s="21"/>
      <c r="C9" s="22">
        <v>45.304960000000001</v>
      </c>
      <c r="D9" s="22">
        <v>-78.674909999999997</v>
      </c>
      <c r="E9" s="44" t="s">
        <v>207</v>
      </c>
      <c r="F9" s="46">
        <v>0.40277777777777773</v>
      </c>
      <c r="G9" s="21" t="s">
        <v>168</v>
      </c>
      <c r="H9" s="21" t="s">
        <v>25</v>
      </c>
      <c r="I9" s="21" t="s">
        <v>25</v>
      </c>
      <c r="J9" s="22">
        <v>11.1</v>
      </c>
      <c r="K9" s="22">
        <v>9.7200000000000006</v>
      </c>
      <c r="L9" s="22">
        <v>17.399999999999999</v>
      </c>
      <c r="M9" s="22">
        <v>7.53</v>
      </c>
      <c r="N9" s="22">
        <v>7.1</v>
      </c>
      <c r="O9" s="22">
        <v>3</v>
      </c>
      <c r="P9" s="22">
        <v>12</v>
      </c>
      <c r="Q9" s="22">
        <v>100</v>
      </c>
      <c r="R9" s="22">
        <v>45.304960000000001</v>
      </c>
      <c r="S9" s="22">
        <v>78.674909999999997</v>
      </c>
      <c r="T9" s="21" t="s">
        <v>64</v>
      </c>
      <c r="U9" s="21" t="s">
        <v>67</v>
      </c>
      <c r="V9" s="21" t="s">
        <v>69</v>
      </c>
      <c r="W9" s="21" t="s">
        <v>69</v>
      </c>
      <c r="X9" s="21" t="s">
        <v>72</v>
      </c>
      <c r="Y9" s="21" t="s">
        <v>72</v>
      </c>
      <c r="Z9" s="21" t="s">
        <v>72</v>
      </c>
      <c r="AA9" s="21" t="s">
        <v>72</v>
      </c>
      <c r="AB9" s="21" t="s">
        <v>72</v>
      </c>
      <c r="AC9" s="21" t="s">
        <v>72</v>
      </c>
      <c r="AD9" s="21" t="s">
        <v>69</v>
      </c>
      <c r="AE9" s="21"/>
      <c r="AF9" s="55"/>
      <c r="AG9" s="58"/>
      <c r="AH9" s="60">
        <v>1</v>
      </c>
      <c r="AI9" s="58"/>
      <c r="AJ9" s="60">
        <v>1</v>
      </c>
      <c r="AK9" s="58"/>
      <c r="AL9" s="58"/>
      <c r="AM9" s="60">
        <v>43</v>
      </c>
      <c r="AN9" s="58"/>
      <c r="AO9" s="58"/>
      <c r="AP9" s="60">
        <v>3</v>
      </c>
      <c r="AQ9" s="58"/>
      <c r="AR9" s="58"/>
      <c r="AS9" s="58"/>
      <c r="AT9" s="58"/>
      <c r="AU9" s="58"/>
      <c r="AV9" s="60">
        <v>5</v>
      </c>
      <c r="AW9" s="58"/>
      <c r="AX9" s="58"/>
      <c r="AY9" s="58"/>
      <c r="AZ9" s="60">
        <v>52</v>
      </c>
      <c r="BA9" s="58"/>
      <c r="BB9" s="58"/>
      <c r="BC9" s="58"/>
      <c r="BD9" s="58"/>
      <c r="BE9" s="58"/>
      <c r="BF9" s="58"/>
      <c r="BG9" s="64">
        <f>SUM(AF9:BF9)</f>
        <v>105</v>
      </c>
      <c r="BH9" s="65">
        <v>6</v>
      </c>
      <c r="BI9" s="56">
        <v>5.04</v>
      </c>
      <c r="BJ9" s="56">
        <v>0.59</v>
      </c>
      <c r="BK9" s="68">
        <f>(SUM(BC9,AZ9,BB9,BA9,BD9,BE9,BF9))/BG9</f>
        <v>0.49523809523809526</v>
      </c>
      <c r="BL9" s="68">
        <f>SUM(AM9,AN9,AK9)/BG9</f>
        <v>0.40952380952380951</v>
      </c>
      <c r="BM9" s="68">
        <f>SUM(AY9,AL9)/BG9</f>
        <v>0</v>
      </c>
      <c r="BN9" s="68">
        <f>SUM(AP9,AQ9,AR9,AV9)/BG9</f>
        <v>7.6190476190476197E-2</v>
      </c>
      <c r="BO9" s="68">
        <f>AI9/SUM(AF9:BF9)</f>
        <v>0</v>
      </c>
      <c r="BP9" s="68">
        <f>SUM(AF9:AH9,AJ9,AO9,AS9:AU9,AW9:AX9)/BG9</f>
        <v>1.9047619047619049E-2</v>
      </c>
    </row>
    <row r="10" spans="1:68" ht="15.75" customHeight="1" x14ac:dyDescent="0.3">
      <c r="A10" s="21" t="s">
        <v>153</v>
      </c>
      <c r="B10" s="21"/>
      <c r="C10" s="21"/>
      <c r="D10" s="21"/>
      <c r="E10" s="44"/>
      <c r="F10" s="47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 t="s">
        <v>211</v>
      </c>
      <c r="AF10" s="56"/>
      <c r="AG10" s="56"/>
      <c r="AH10" s="56"/>
      <c r="AI10" s="56"/>
      <c r="AJ10" s="61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65"/>
      <c r="BC10" s="65"/>
      <c r="BD10" s="56"/>
      <c r="BE10" s="56"/>
      <c r="BF10" s="68" t="e">
        <f>(SUM(BA10,AY10,AZ10,#REF!,#REF!,#REF!,#REF!))/BB10</f>
        <v>#REF!</v>
      </c>
      <c r="BG10" s="68" t="e">
        <f>SUM(AM10,AN10,AK10)/BB10</f>
        <v>#DIV/0!</v>
      </c>
      <c r="BH10" s="68" t="e">
        <f>SUM(AX10,AL10)/BB10</f>
        <v>#DIV/0!</v>
      </c>
      <c r="BI10" s="68" t="e">
        <f>SUM(AP10,AQ10,AR10,AU10)/BB10</f>
        <v>#DIV/0!</v>
      </c>
      <c r="BJ10" s="68" t="e">
        <f>AI10/SUM(AF10:BA10)</f>
        <v>#DIV/0!</v>
      </c>
      <c r="BK10" s="68" t="e">
        <f>SUM(AF10:AH10,AJ10,AO10,AS10:AT10,AV10:AW10)/BB10</f>
        <v>#DIV/0!</v>
      </c>
    </row>
    <row r="11" spans="1:68" ht="15.75" customHeight="1" x14ac:dyDescent="0.3">
      <c r="A11" s="21" t="s">
        <v>154</v>
      </c>
      <c r="B11" s="21"/>
      <c r="C11" s="21"/>
      <c r="D11" s="21"/>
      <c r="E11" s="44"/>
      <c r="F11" s="47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65"/>
      <c r="BC11" s="65"/>
      <c r="BD11" s="56"/>
      <c r="BE11" s="56"/>
      <c r="BF11" s="68" t="e">
        <f>(SUM(AX11,AW11,#REF!,#REF!,AY11,AZ11,BA11))/BB11</f>
        <v>#REF!</v>
      </c>
      <c r="BG11" s="68" t="e">
        <f>SUM(AM11,#REF!,AK11)/BB11</f>
        <v>#REF!</v>
      </c>
      <c r="BH11" s="68" t="e">
        <f>SUM(AV11,AL11)/BB11</f>
        <v>#DIV/0!</v>
      </c>
      <c r="BI11" s="68" t="e">
        <f>SUM(AO11,AP11,AQ11,AU11)/BB11</f>
        <v>#DIV/0!</v>
      </c>
      <c r="BJ11" s="68" t="e">
        <f>AI11/SUM(AF11:BA11)</f>
        <v>#DIV/0!</v>
      </c>
      <c r="BK11" s="68" t="e">
        <f>SUM(AF11:AH11,AJ11,AN11,AR11:AT11,#REF!)/BB11</f>
        <v>#REF!</v>
      </c>
    </row>
    <row r="12" spans="1:68" ht="15.75" customHeight="1" x14ac:dyDescent="0.3">
      <c r="A12" s="21" t="s">
        <v>1</v>
      </c>
      <c r="B12" s="21"/>
      <c r="C12" s="21"/>
      <c r="D12" s="21"/>
      <c r="E12" s="44"/>
      <c r="F12" s="47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65"/>
      <c r="BE12" s="65"/>
      <c r="BF12" s="56"/>
      <c r="BG12" s="56"/>
      <c r="BH12" s="68" t="e">
        <f>(SUM(AZ12,AW12,AY12,AX12,BA12,BB12,BC12))/BD12</f>
        <v>#DIV/0!</v>
      </c>
      <c r="BI12" s="68" t="e">
        <f>SUM(AJ12,AK12,AH12)/BD12</f>
        <v>#DIV/0!</v>
      </c>
      <c r="BJ12" s="68" t="e">
        <f>SUM(AV12,AI12)/BD12</f>
        <v>#DIV/0!</v>
      </c>
      <c r="BK12" s="68" t="e">
        <f>SUM(AM12,AN12,AO12,AS12)/BD12</f>
        <v>#DIV/0!</v>
      </c>
      <c r="BL12" s="68" t="e">
        <f>AF12/SUM(AE12:BC12)</f>
        <v>#DIV/0!</v>
      </c>
      <c r="BM12" s="68" t="e">
        <f>SUM(AE12:AE12,AG12,AL12,AP12:AR12,AT12:AU12)/BD12</f>
        <v>#DIV/0!</v>
      </c>
    </row>
    <row r="13" spans="1:68" ht="15.75" customHeight="1" x14ac:dyDescent="0.3">
      <c r="A13" s="21" t="s">
        <v>2</v>
      </c>
      <c r="B13" s="21"/>
      <c r="C13" s="21"/>
      <c r="D13" s="21"/>
      <c r="E13" s="44"/>
      <c r="F13" s="4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65"/>
      <c r="BH13" s="65"/>
      <c r="BI13" s="56"/>
      <c r="BJ13" s="56"/>
      <c r="BK13" s="68" t="e">
        <f>(SUM(BC13,AZ13,BB13,BA13,BD13,BE13,BF13))/BG13</f>
        <v>#DIV/0!</v>
      </c>
      <c r="BL13" s="68" t="e">
        <f>SUM(AM13,AN13,AK13)/BG13</f>
        <v>#DIV/0!</v>
      </c>
      <c r="BM13" s="68" t="e">
        <f>SUM(AY13,AL13)/BG13</f>
        <v>#DIV/0!</v>
      </c>
      <c r="BN13" s="68" t="e">
        <f>SUM(AP13,AQ13,AR13,AV13)/BG13</f>
        <v>#DIV/0!</v>
      </c>
      <c r="BO13" s="68" t="e">
        <f>AI13/SUM(AF13:BF13)</f>
        <v>#DIV/0!</v>
      </c>
      <c r="BP13" s="68" t="e">
        <f>SUM(AF13:AH13,AJ13,AO13,AS13:AU13,AW13:AX13)/BG13</f>
        <v>#DIV/0!</v>
      </c>
    </row>
    <row r="14" spans="1:68" ht="15.75" customHeight="1" x14ac:dyDescent="0.3">
      <c r="A14" s="21" t="s">
        <v>155</v>
      </c>
      <c r="B14" s="21" t="s">
        <v>205</v>
      </c>
      <c r="C14" s="22">
        <v>45.271639999999998</v>
      </c>
      <c r="D14" s="22">
        <v>-78.808070000000001</v>
      </c>
      <c r="E14" s="44" t="s">
        <v>208</v>
      </c>
      <c r="F14" s="46">
        <v>0.54166666666666663</v>
      </c>
      <c r="G14" s="21" t="s">
        <v>23</v>
      </c>
      <c r="H14" s="21" t="s">
        <v>168</v>
      </c>
      <c r="I14" s="21" t="s">
        <v>25</v>
      </c>
      <c r="J14" s="22">
        <v>11</v>
      </c>
      <c r="K14" s="22">
        <v>9.52</v>
      </c>
      <c r="L14" s="22">
        <v>17.7</v>
      </c>
      <c r="M14" s="22">
        <v>6.58</v>
      </c>
      <c r="N14" s="22">
        <v>4.8600000000000003</v>
      </c>
      <c r="O14" s="22">
        <v>2</v>
      </c>
      <c r="P14" s="22">
        <v>40</v>
      </c>
      <c r="Q14" s="22">
        <v>100</v>
      </c>
      <c r="R14" s="22">
        <v>45.271639999999998</v>
      </c>
      <c r="S14" s="22">
        <v>78.808070000000001</v>
      </c>
      <c r="T14" s="21" t="s">
        <v>64</v>
      </c>
      <c r="U14" s="21" t="s">
        <v>65</v>
      </c>
      <c r="V14" s="21" t="s">
        <v>69</v>
      </c>
      <c r="W14" s="21" t="s">
        <v>70</v>
      </c>
      <c r="X14" s="21" t="s">
        <v>72</v>
      </c>
      <c r="Y14" s="21" t="s">
        <v>72</v>
      </c>
      <c r="Z14" s="21" t="s">
        <v>69</v>
      </c>
      <c r="AA14" s="21" t="s">
        <v>72</v>
      </c>
      <c r="AB14" s="21" t="s">
        <v>72</v>
      </c>
      <c r="AC14" s="21" t="s">
        <v>69</v>
      </c>
      <c r="AD14" s="21" t="s">
        <v>69</v>
      </c>
      <c r="AE14" s="21" t="s">
        <v>212</v>
      </c>
      <c r="AF14" s="21"/>
      <c r="AG14" s="57"/>
      <c r="AH14" s="57"/>
      <c r="AI14" s="57"/>
      <c r="AJ14" s="59">
        <v>1</v>
      </c>
      <c r="AK14" s="57"/>
      <c r="AL14" s="59">
        <v>2</v>
      </c>
      <c r="AM14" s="59">
        <v>6</v>
      </c>
      <c r="AN14" s="57"/>
      <c r="AO14" s="57"/>
      <c r="AP14" s="59">
        <v>39</v>
      </c>
      <c r="AQ14" s="57"/>
      <c r="AR14" s="57"/>
      <c r="AS14" s="57"/>
      <c r="AT14" s="59">
        <v>1</v>
      </c>
      <c r="AU14" s="57"/>
      <c r="AV14" s="59">
        <v>4</v>
      </c>
      <c r="AW14" s="57"/>
      <c r="AX14" s="57"/>
      <c r="AY14" s="57"/>
      <c r="AZ14" s="59">
        <v>47</v>
      </c>
      <c r="BA14" s="57"/>
      <c r="BB14" s="57"/>
      <c r="BC14" s="57"/>
      <c r="BD14" s="57"/>
      <c r="BE14" s="57"/>
      <c r="BF14" s="57"/>
      <c r="BG14" s="63">
        <f>SUM(AF14:BF14)</f>
        <v>100</v>
      </c>
      <c r="BH14" s="65">
        <v>7</v>
      </c>
      <c r="BI14" s="56">
        <v>5.48</v>
      </c>
      <c r="BJ14" s="56">
        <v>0.63</v>
      </c>
      <c r="BK14" s="68">
        <f>(SUM(BC14,AZ14,BB14,BA14,BD14,BE14,BF14))/BG14</f>
        <v>0.47</v>
      </c>
      <c r="BL14" s="68">
        <f>SUM(AM14,AN14,AK14)/BG14</f>
        <v>0.06</v>
      </c>
      <c r="BM14" s="68">
        <f>SUM(AY14,AL14)/BG14</f>
        <v>0.02</v>
      </c>
      <c r="BN14" s="68">
        <f>SUM(AP14,AQ14,AR14,AV14)/BG14</f>
        <v>0.43</v>
      </c>
      <c r="BO14" s="68">
        <f>AI14/SUM(AF14:BF14)</f>
        <v>0</v>
      </c>
      <c r="BP14" s="68">
        <f>SUM(AF14:AH14,AJ14,AO14,AS14:AU14,AW14:AX14)/BG14</f>
        <v>0.02</v>
      </c>
    </row>
    <row r="15" spans="1:68" ht="15.75" customHeight="1" x14ac:dyDescent="0.3">
      <c r="A15" s="21" t="s">
        <v>156</v>
      </c>
      <c r="B15" s="21"/>
      <c r="C15" s="22">
        <v>45.271639999999998</v>
      </c>
      <c r="D15" s="22">
        <v>-78.808070000000001</v>
      </c>
      <c r="E15" s="44" t="s">
        <v>208</v>
      </c>
      <c r="F15" s="46">
        <v>0.5625</v>
      </c>
      <c r="G15" s="21" t="s">
        <v>23</v>
      </c>
      <c r="H15" s="21" t="s">
        <v>168</v>
      </c>
      <c r="I15" s="21" t="s">
        <v>25</v>
      </c>
      <c r="J15" s="22">
        <v>11</v>
      </c>
      <c r="K15" s="22">
        <v>9.52</v>
      </c>
      <c r="L15" s="22">
        <v>17.7</v>
      </c>
      <c r="M15" s="22">
        <v>6.58</v>
      </c>
      <c r="N15" s="22">
        <v>4.1500000000000004</v>
      </c>
      <c r="O15" s="22">
        <v>2</v>
      </c>
      <c r="P15" s="22">
        <v>36</v>
      </c>
      <c r="Q15" s="22">
        <v>100</v>
      </c>
      <c r="R15" s="22">
        <v>45.271639999999998</v>
      </c>
      <c r="S15" s="22">
        <v>78.808070000000001</v>
      </c>
      <c r="T15" s="21" t="s">
        <v>64</v>
      </c>
      <c r="U15" s="21" t="s">
        <v>65</v>
      </c>
      <c r="V15" s="21" t="s">
        <v>69</v>
      </c>
      <c r="W15" s="21" t="s">
        <v>70</v>
      </c>
      <c r="X15" s="21" t="s">
        <v>72</v>
      </c>
      <c r="Y15" s="21" t="s">
        <v>72</v>
      </c>
      <c r="Z15" s="21" t="s">
        <v>69</v>
      </c>
      <c r="AA15" s="21" t="s">
        <v>72</v>
      </c>
      <c r="AB15" s="21" t="s">
        <v>72</v>
      </c>
      <c r="AC15" s="21" t="s">
        <v>69</v>
      </c>
      <c r="AD15" s="21" t="s">
        <v>69</v>
      </c>
      <c r="AE15" s="21"/>
      <c r="AF15" s="55"/>
      <c r="AG15" s="58"/>
      <c r="AH15" s="58"/>
      <c r="AI15" s="58"/>
      <c r="AJ15" s="58"/>
      <c r="AK15" s="58"/>
      <c r="AL15" s="60">
        <v>1</v>
      </c>
      <c r="AM15" s="60">
        <v>22</v>
      </c>
      <c r="AN15" s="58"/>
      <c r="AO15" s="58"/>
      <c r="AP15" s="60">
        <v>12</v>
      </c>
      <c r="AQ15" s="58"/>
      <c r="AR15" s="58"/>
      <c r="AS15" s="58"/>
      <c r="AT15" s="58"/>
      <c r="AU15" s="58"/>
      <c r="AV15" s="60">
        <v>12</v>
      </c>
      <c r="AW15" s="58"/>
      <c r="AX15" s="58"/>
      <c r="AY15" s="58"/>
      <c r="AZ15" s="60">
        <v>53</v>
      </c>
      <c r="BA15" s="58"/>
      <c r="BB15" s="58"/>
      <c r="BC15" s="58"/>
      <c r="BD15" s="58"/>
      <c r="BE15" s="58"/>
      <c r="BF15" s="58"/>
      <c r="BG15" s="64">
        <f>SUM(AF15:BF15)</f>
        <v>100</v>
      </c>
      <c r="BH15" s="65">
        <v>5</v>
      </c>
      <c r="BI15" s="56">
        <v>5.22</v>
      </c>
      <c r="BJ15" s="56">
        <v>0.65</v>
      </c>
      <c r="BK15" s="68">
        <f>(SUM(BC15,AZ15,BB15,BA15,BD15,BE15,BF15))/BG15</f>
        <v>0.53</v>
      </c>
      <c r="BL15" s="68">
        <f>SUM(AM15,AN15,AK15)/BG15</f>
        <v>0.22</v>
      </c>
      <c r="BM15" s="68">
        <f>SUM(AY15,AL15)/BG15</f>
        <v>0.01</v>
      </c>
      <c r="BN15" s="68">
        <f>SUM(AP15,AQ15,AR15,AV15)/BG15</f>
        <v>0.24</v>
      </c>
      <c r="BO15" s="68">
        <f>AI15/SUM(AF15:BF15)</f>
        <v>0</v>
      </c>
      <c r="BP15" s="68">
        <f>SUM(AF15:AH15,AJ15,AO15,AS15:AU15,AW15:AX15)/BG15</f>
        <v>0</v>
      </c>
    </row>
    <row r="16" spans="1:68" ht="15.75" customHeight="1" x14ac:dyDescent="0.3">
      <c r="A16" s="21" t="s">
        <v>151</v>
      </c>
      <c r="B16" s="21" t="s">
        <v>206</v>
      </c>
      <c r="C16" s="22">
        <v>45.293799999999997</v>
      </c>
      <c r="D16" s="22">
        <v>-78.843450000000004</v>
      </c>
      <c r="E16" s="44" t="s">
        <v>208</v>
      </c>
      <c r="F16" s="46">
        <v>0.47638888888888892</v>
      </c>
      <c r="G16" s="21" t="s">
        <v>24</v>
      </c>
      <c r="H16" s="21" t="s">
        <v>24</v>
      </c>
      <c r="I16" s="21" t="s">
        <v>25</v>
      </c>
      <c r="J16" s="22">
        <v>8.4</v>
      </c>
      <c r="K16" s="22">
        <v>8.48</v>
      </c>
      <c r="L16" s="22">
        <v>20.9</v>
      </c>
      <c r="M16" s="22">
        <v>6.31</v>
      </c>
      <c r="N16" s="22">
        <v>23.5</v>
      </c>
      <c r="O16" s="22">
        <v>3</v>
      </c>
      <c r="P16" s="22">
        <v>14</v>
      </c>
      <c r="Q16" s="22">
        <v>100</v>
      </c>
      <c r="R16" s="22">
        <v>45.293799999999997</v>
      </c>
      <c r="S16" s="22">
        <v>78.843450000000004</v>
      </c>
      <c r="T16" s="21" t="s">
        <v>65</v>
      </c>
      <c r="U16" s="21" t="s">
        <v>63</v>
      </c>
      <c r="V16" s="21" t="s">
        <v>69</v>
      </c>
      <c r="W16" s="21" t="s">
        <v>69</v>
      </c>
      <c r="X16" s="21" t="s">
        <v>70</v>
      </c>
      <c r="Y16" s="21" t="s">
        <v>69</v>
      </c>
      <c r="Z16" s="21" t="s">
        <v>69</v>
      </c>
      <c r="AA16" s="21" t="s">
        <v>72</v>
      </c>
      <c r="AB16" s="21" t="s">
        <v>72</v>
      </c>
      <c r="AC16" s="21" t="s">
        <v>72</v>
      </c>
      <c r="AD16" s="21" t="s">
        <v>69</v>
      </c>
      <c r="AE16" s="21"/>
      <c r="AF16" s="55"/>
      <c r="AG16" s="58"/>
      <c r="AH16" s="58"/>
      <c r="AI16" s="58"/>
      <c r="AJ16" s="58"/>
      <c r="AK16" s="60">
        <v>25</v>
      </c>
      <c r="AL16" s="58"/>
      <c r="AM16" s="60">
        <v>60</v>
      </c>
      <c r="AN16" s="58"/>
      <c r="AO16" s="58"/>
      <c r="AP16" s="60">
        <v>1</v>
      </c>
      <c r="AQ16" s="60">
        <v>1</v>
      </c>
      <c r="AR16" s="58"/>
      <c r="AS16" s="58"/>
      <c r="AT16" s="58"/>
      <c r="AU16" s="58"/>
      <c r="AV16" s="58"/>
      <c r="AW16" s="58"/>
      <c r="AX16" s="58"/>
      <c r="AY16" s="58"/>
      <c r="AZ16" s="60">
        <v>13</v>
      </c>
      <c r="BA16" s="58"/>
      <c r="BB16" s="58"/>
      <c r="BC16" s="58"/>
      <c r="BD16" s="58"/>
      <c r="BE16" s="58"/>
      <c r="BF16" s="58"/>
      <c r="BG16" s="64">
        <f>SUM(AF16:BF16)</f>
        <v>100</v>
      </c>
      <c r="BH16" s="65">
        <v>5</v>
      </c>
      <c r="BI16" s="56">
        <v>5.28</v>
      </c>
      <c r="BJ16" s="56">
        <v>0.56999999999999995</v>
      </c>
      <c r="BK16" s="68">
        <f>(SUM(BC16,AZ16,BB16,BA16,BD16,BE16,BF16))/BG16</f>
        <v>0.13</v>
      </c>
      <c r="BL16" s="68">
        <f>SUM(AM16,AN16,AK16)/BG16</f>
        <v>0.85</v>
      </c>
      <c r="BM16" s="68">
        <f>SUM(AY16,AL16)/BG16</f>
        <v>0</v>
      </c>
      <c r="BN16" s="68">
        <f>SUM(AP16,AQ16,AR16,AV16)/BG16</f>
        <v>0.02</v>
      </c>
      <c r="BO16" s="68">
        <f>AI16/SUM(AF16:BF16)</f>
        <v>0</v>
      </c>
      <c r="BP16" s="68">
        <f>SUM(AF16:AH16,AJ16,AO16,AS16:AU16,AW16:AX16)/BG16</f>
        <v>0</v>
      </c>
    </row>
    <row r="17" spans="1:68" ht="15.75" customHeight="1" x14ac:dyDescent="0.3">
      <c r="A17" s="21" t="s">
        <v>152</v>
      </c>
      <c r="B17" s="21"/>
      <c r="C17" s="22">
        <v>45.293799999999997</v>
      </c>
      <c r="D17" s="22">
        <v>-78.843450000000004</v>
      </c>
      <c r="E17" s="44" t="s">
        <v>208</v>
      </c>
      <c r="F17" s="46">
        <v>0.4861111111111111</v>
      </c>
      <c r="G17" s="21" t="s">
        <v>24</v>
      </c>
      <c r="H17" s="21" t="s">
        <v>24</v>
      </c>
      <c r="I17" s="21" t="s">
        <v>25</v>
      </c>
      <c r="J17" s="22">
        <v>8.4</v>
      </c>
      <c r="K17" s="22">
        <v>8.48</v>
      </c>
      <c r="L17" s="22">
        <v>20.9</v>
      </c>
      <c r="M17" s="22">
        <v>6.31</v>
      </c>
      <c r="N17" s="22">
        <v>22.8</v>
      </c>
      <c r="O17" s="22">
        <v>3</v>
      </c>
      <c r="P17" s="22">
        <v>5</v>
      </c>
      <c r="Q17" s="22">
        <v>100</v>
      </c>
      <c r="R17" s="22">
        <v>45.293799999999997</v>
      </c>
      <c r="S17" s="22">
        <v>78.843450000000004</v>
      </c>
      <c r="T17" s="21" t="s">
        <v>64</v>
      </c>
      <c r="U17" s="21" t="s">
        <v>63</v>
      </c>
      <c r="V17" s="21" t="s">
        <v>69</v>
      </c>
      <c r="W17" s="21" t="s">
        <v>69</v>
      </c>
      <c r="X17" s="21" t="s">
        <v>70</v>
      </c>
      <c r="Y17" s="21" t="s">
        <v>69</v>
      </c>
      <c r="Z17" s="21" t="s">
        <v>69</v>
      </c>
      <c r="AA17" s="21" t="s">
        <v>72</v>
      </c>
      <c r="AB17" s="21" t="s">
        <v>72</v>
      </c>
      <c r="AC17" s="21" t="s">
        <v>72</v>
      </c>
      <c r="AD17" s="21" t="s">
        <v>69</v>
      </c>
      <c r="AE17" s="21"/>
      <c r="AF17" s="55"/>
      <c r="AG17" s="58"/>
      <c r="AH17" s="58"/>
      <c r="AI17" s="58"/>
      <c r="AJ17" s="58"/>
      <c r="AK17" s="60">
        <v>27</v>
      </c>
      <c r="AL17" s="58"/>
      <c r="AM17" s="60">
        <v>47</v>
      </c>
      <c r="AN17" s="58"/>
      <c r="AO17" s="58"/>
      <c r="AP17" s="60">
        <v>4</v>
      </c>
      <c r="AQ17" s="58"/>
      <c r="AR17" s="58"/>
      <c r="AS17" s="58"/>
      <c r="AT17" s="60">
        <v>1</v>
      </c>
      <c r="AU17" s="58"/>
      <c r="AV17" s="60">
        <v>4</v>
      </c>
      <c r="AW17" s="58"/>
      <c r="AX17" s="58"/>
      <c r="AY17" s="58"/>
      <c r="AZ17" s="60">
        <v>17</v>
      </c>
      <c r="BA17" s="58"/>
      <c r="BB17" s="58"/>
      <c r="BC17" s="58"/>
      <c r="BD17" s="58"/>
      <c r="BE17" s="58"/>
      <c r="BF17" s="58"/>
      <c r="BG17" s="64">
        <f>SUM(AF17:BF17)</f>
        <v>100</v>
      </c>
      <c r="BH17" s="65">
        <v>6</v>
      </c>
      <c r="BI17" s="56">
        <v>5.47</v>
      </c>
      <c r="BJ17" s="56">
        <v>0.68</v>
      </c>
      <c r="BK17" s="68">
        <f>(SUM(BC17,AZ17,BB17,BA17,BD17,BE17,BF17))/BG17</f>
        <v>0.17</v>
      </c>
      <c r="BL17" s="68">
        <f>SUM(AM17,AN17,AK17)/BG17</f>
        <v>0.74</v>
      </c>
      <c r="BM17" s="68">
        <f>SUM(AY17,AL17)/BG17</f>
        <v>0</v>
      </c>
      <c r="BN17" s="68">
        <f>SUM(AP17,AQ17,AR17,AV17)/BG17</f>
        <v>0.08</v>
      </c>
      <c r="BO17" s="68">
        <f>AI17/SUM(AF17:BF17)</f>
        <v>0</v>
      </c>
      <c r="BP17" s="68">
        <f>SUM(AF17:AH17,AJ17,AO17,AS17:AU17,AW17:AX17)/BG17</f>
        <v>0.01</v>
      </c>
    </row>
  </sheetData>
  <dataValidations count="6">
    <dataValidation type="custom" allowBlank="1" showErrorMessage="1" sqref="F4:F17" xr:uid="{00000000-0002-0000-0300-000000000000}">
      <formula1>AND(GTE(F4,MIN((0),(0.999305555555556))),LTE(F4,MAX((0),(0.999305555555556))))</formula1>
    </dataValidation>
    <dataValidation type="decimal" allowBlank="1" showInputMessage="1" showErrorMessage="1" prompt="Depth Error - Maximum Depth must be between 0 and 125 cm!" sqref="Q4:Q17" xr:uid="{00000000-0002-0000-0300-000001000000}">
      <formula1>0</formula1>
      <formula2>125</formula2>
    </dataValidation>
    <dataValidation type="list" allowBlank="1" showErrorMessage="1" sqref="G4:I17 T4:AD17" xr:uid="{00000000-0002-0000-0300-000002000000}">
      <formula1>#REF!</formula1>
    </dataValidation>
    <dataValidation type="decimal" allowBlank="1" showInputMessage="1" showErrorMessage="1" prompt="Invalide Time - Sampling Time must be between 0 and 10 minutes!" sqref="O4:O17" xr:uid="{00000000-0002-0000-0300-000004000000}">
      <formula1>0</formula1>
      <formula2>10</formula2>
    </dataValidation>
    <dataValidation type="decimal" allowBlank="1" showInputMessage="1" showErrorMessage="1" prompt="Sampling Time Error - Sampling Time must be between 0 and 60 seconds!" sqref="P4:P17" xr:uid="{00000000-0002-0000-0300-000006000000}">
      <formula1>0</formula1>
      <formula2>60</formula2>
    </dataValidation>
    <dataValidation type="custom" allowBlank="1" showInputMessage="1" showErrorMessage="1" prompt="Error: Character Limit Exceeded - Character limit is 225" sqref="AE4:AE17" xr:uid="{00000000-0002-0000-0300-000007000000}">
      <formula1>AND(GTE(LEN(AE4),MIN((0),(225))),LTE(LEN(AE4),MAX((0),(225))))</formula1>
    </dataValidation>
  </dataValidation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7"/>
  <sheetViews>
    <sheetView tabSelected="1" zoomScale="63" zoomScaleNormal="63" workbookViewId="0">
      <pane ySplit="1" topLeftCell="A2" activePane="bottomLeft" state="frozen"/>
      <selection pane="bottomLeft" activeCell="P76" sqref="A1:P76"/>
    </sheetView>
  </sheetViews>
  <sheetFormatPr defaultColWidth="12.5546875" defaultRowHeight="15.75" customHeight="1" x14ac:dyDescent="0.25"/>
  <sheetData>
    <row r="1" spans="1:68" ht="13.2" x14ac:dyDescent="0.25">
      <c r="A1" s="86" t="s">
        <v>234</v>
      </c>
    </row>
    <row r="3" spans="1:68" ht="15.75" customHeight="1" x14ac:dyDescent="0.3">
      <c r="A3" s="43" t="s">
        <v>0</v>
      </c>
      <c r="B3" s="43" t="s">
        <v>13</v>
      </c>
      <c r="C3" s="43" t="s">
        <v>18</v>
      </c>
      <c r="D3" s="43" t="s">
        <v>19</v>
      </c>
      <c r="E3" s="43" t="s">
        <v>20</v>
      </c>
      <c r="F3" s="45" t="s">
        <v>21</v>
      </c>
      <c r="G3" s="43" t="s">
        <v>22</v>
      </c>
      <c r="H3" s="43" t="s">
        <v>26</v>
      </c>
      <c r="I3" s="43" t="s">
        <v>27</v>
      </c>
      <c r="J3" s="48" t="s">
        <v>170</v>
      </c>
      <c r="K3" s="49" t="s">
        <v>29</v>
      </c>
      <c r="L3" s="48" t="s">
        <v>30</v>
      </c>
      <c r="M3" s="49" t="s">
        <v>32</v>
      </c>
      <c r="N3" s="50" t="s">
        <v>33</v>
      </c>
      <c r="O3" s="50" t="s">
        <v>34</v>
      </c>
      <c r="P3" s="50" t="s">
        <v>35</v>
      </c>
      <c r="Q3" s="50" t="s">
        <v>36</v>
      </c>
      <c r="R3" s="51" t="s">
        <v>209</v>
      </c>
      <c r="S3" s="51" t="s">
        <v>210</v>
      </c>
      <c r="T3" s="51" t="s">
        <v>62</v>
      </c>
      <c r="U3" s="52" t="s">
        <v>66</v>
      </c>
      <c r="V3" s="51" t="s">
        <v>68</v>
      </c>
      <c r="W3" s="51" t="s">
        <v>71</v>
      </c>
      <c r="X3" s="51" t="s">
        <v>73</v>
      </c>
      <c r="Y3" s="51" t="s">
        <v>74</v>
      </c>
      <c r="Z3" s="51" t="s">
        <v>75</v>
      </c>
      <c r="AA3" s="51" t="s">
        <v>76</v>
      </c>
      <c r="AB3" s="51" t="s">
        <v>77</v>
      </c>
      <c r="AC3" s="51" t="s">
        <v>78</v>
      </c>
      <c r="AD3" s="51" t="s">
        <v>79</v>
      </c>
      <c r="AE3" s="53" t="s">
        <v>80</v>
      </c>
      <c r="AF3" s="54" t="s">
        <v>81</v>
      </c>
      <c r="AG3" s="54" t="s">
        <v>82</v>
      </c>
      <c r="AH3" s="54" t="s">
        <v>83</v>
      </c>
      <c r="AI3" s="54" t="s">
        <v>213</v>
      </c>
      <c r="AJ3" s="54" t="s">
        <v>85</v>
      </c>
      <c r="AK3" s="54" t="s">
        <v>86</v>
      </c>
      <c r="AL3" s="54" t="s">
        <v>87</v>
      </c>
      <c r="AM3" s="54" t="s">
        <v>88</v>
      </c>
      <c r="AN3" s="54" t="s">
        <v>89</v>
      </c>
      <c r="AO3" s="54" t="s">
        <v>214</v>
      </c>
      <c r="AP3" s="54" t="s">
        <v>91</v>
      </c>
      <c r="AQ3" s="54" t="s">
        <v>92</v>
      </c>
      <c r="AR3" s="54" t="s">
        <v>93</v>
      </c>
      <c r="AS3" s="54" t="s">
        <v>94</v>
      </c>
      <c r="AT3" s="54" t="s">
        <v>95</v>
      </c>
      <c r="AU3" s="54" t="s">
        <v>96</v>
      </c>
      <c r="AV3" s="54" t="s">
        <v>97</v>
      </c>
      <c r="AW3" s="54" t="s">
        <v>98</v>
      </c>
      <c r="AX3" s="54" t="s">
        <v>99</v>
      </c>
      <c r="AY3" s="54" t="s">
        <v>100</v>
      </c>
      <c r="AZ3" s="54" t="s">
        <v>101</v>
      </c>
      <c r="BA3" s="54" t="s">
        <v>102</v>
      </c>
      <c r="BB3" s="54" t="s">
        <v>103</v>
      </c>
      <c r="BC3" s="54" t="s">
        <v>104</v>
      </c>
      <c r="BD3" s="54" t="s">
        <v>105</v>
      </c>
      <c r="BE3" s="54" t="s">
        <v>106</v>
      </c>
      <c r="BF3" s="54" t="s">
        <v>107</v>
      </c>
      <c r="BG3" s="62" t="s">
        <v>135</v>
      </c>
      <c r="BH3" s="62" t="s">
        <v>136</v>
      </c>
      <c r="BI3" s="66" t="s">
        <v>137</v>
      </c>
      <c r="BJ3" s="66" t="s">
        <v>138</v>
      </c>
      <c r="BK3" s="66" t="s">
        <v>139</v>
      </c>
      <c r="BL3" s="66" t="s">
        <v>140</v>
      </c>
      <c r="BM3" s="66" t="s">
        <v>141</v>
      </c>
      <c r="BN3" s="66" t="s">
        <v>150</v>
      </c>
      <c r="BO3" s="66" t="s">
        <v>144</v>
      </c>
      <c r="BP3" s="66" t="s">
        <v>145</v>
      </c>
    </row>
    <row r="4" spans="1:68" ht="15.75" customHeight="1" x14ac:dyDescent="0.3">
      <c r="A4" s="21" t="s">
        <v>9</v>
      </c>
      <c r="B4" s="21" t="s">
        <v>215</v>
      </c>
      <c r="C4" s="22">
        <v>45.301018300000003</v>
      </c>
      <c r="D4" s="22">
        <v>-78.828050599999997</v>
      </c>
      <c r="E4" s="44">
        <v>45199</v>
      </c>
      <c r="F4" s="46">
        <v>0.52083333333333337</v>
      </c>
      <c r="G4" s="21" t="s">
        <v>168</v>
      </c>
      <c r="H4" s="21" t="s">
        <v>25</v>
      </c>
      <c r="I4" s="21" t="s">
        <v>25</v>
      </c>
      <c r="J4" s="22">
        <v>18.2</v>
      </c>
      <c r="K4" s="22">
        <v>7.4</v>
      </c>
      <c r="L4" s="22">
        <v>32.299999999999997</v>
      </c>
      <c r="M4" s="22"/>
      <c r="N4" s="22">
        <v>10.8</v>
      </c>
      <c r="O4" s="22">
        <v>3</v>
      </c>
      <c r="P4" s="22">
        <v>0</v>
      </c>
      <c r="Q4" s="22">
        <v>100</v>
      </c>
      <c r="R4" s="22">
        <v>45.385599999999997</v>
      </c>
      <c r="S4" s="22">
        <v>-78.819059999999993</v>
      </c>
      <c r="T4" s="21" t="s">
        <v>65</v>
      </c>
      <c r="U4" s="21" t="s">
        <v>64</v>
      </c>
      <c r="V4" s="21" t="s">
        <v>69</v>
      </c>
      <c r="W4" s="21" t="s">
        <v>70</v>
      </c>
      <c r="X4" s="21" t="s">
        <v>69</v>
      </c>
      <c r="Y4" s="21" t="s">
        <v>69</v>
      </c>
      <c r="Z4" s="21" t="s">
        <v>70</v>
      </c>
      <c r="AA4" s="21" t="s">
        <v>72</v>
      </c>
      <c r="AB4" s="21" t="s">
        <v>72</v>
      </c>
      <c r="AC4" s="21" t="s">
        <v>69</v>
      </c>
      <c r="AD4" s="21" t="s">
        <v>229</v>
      </c>
      <c r="AE4" s="21" t="s">
        <v>233</v>
      </c>
      <c r="AF4" s="55"/>
      <c r="AG4" s="58"/>
      <c r="AH4" s="58"/>
      <c r="AI4" s="58"/>
      <c r="AJ4" s="58">
        <v>4</v>
      </c>
      <c r="AK4" s="58"/>
      <c r="AL4" s="60">
        <v>5</v>
      </c>
      <c r="AM4" s="60">
        <v>26</v>
      </c>
      <c r="AN4" s="58"/>
      <c r="AO4" s="58">
        <v>1</v>
      </c>
      <c r="AP4" s="60">
        <v>8</v>
      </c>
      <c r="AQ4" s="60"/>
      <c r="AR4" s="58"/>
      <c r="AS4" s="58"/>
      <c r="AT4" s="58"/>
      <c r="AU4" s="58"/>
      <c r="AV4" s="60">
        <v>1</v>
      </c>
      <c r="AW4" s="58"/>
      <c r="AX4" s="58"/>
      <c r="AY4" s="58">
        <v>1</v>
      </c>
      <c r="AZ4" s="60">
        <v>17</v>
      </c>
      <c r="BA4" s="58"/>
      <c r="BB4" s="58"/>
      <c r="BC4" s="58">
        <v>1</v>
      </c>
      <c r="BD4" s="58"/>
      <c r="BE4" s="58"/>
      <c r="BF4" s="58">
        <v>1</v>
      </c>
      <c r="BG4" s="64">
        <f>SUM(AF4:BF4)</f>
        <v>65</v>
      </c>
      <c r="BH4" s="65">
        <v>10</v>
      </c>
      <c r="BI4" s="83">
        <v>5.476923076923077</v>
      </c>
      <c r="BJ4" s="83">
        <v>0.75721153846153844</v>
      </c>
      <c r="BK4" s="68">
        <f>(SUM(BC4,AZ4,BB4,BA4,BD4,BE4,BF4))/BG4</f>
        <v>0.29230769230769232</v>
      </c>
      <c r="BL4" s="68">
        <f>SUM(AM4,AN4,AK4)/BG4</f>
        <v>0.4</v>
      </c>
      <c r="BM4" s="68">
        <f>SUM(AY4,AL4)/BG4</f>
        <v>9.2307692307692313E-2</v>
      </c>
      <c r="BN4" s="68">
        <f>SUM(AP4,AQ4,AR4,AV4)/BG4</f>
        <v>0.13846153846153847</v>
      </c>
      <c r="BO4" s="68">
        <f>AI4/SUM(AF4:BF4)</f>
        <v>0</v>
      </c>
      <c r="BP4" s="68">
        <f>SUM(AF4:AH4,AJ4,AO4,AS4:AU4,AW4:AX4)/BG4</f>
        <v>7.6923076923076927E-2</v>
      </c>
    </row>
    <row r="5" spans="1:68" ht="15.75" customHeight="1" x14ac:dyDescent="0.3">
      <c r="A5" s="21" t="s">
        <v>10</v>
      </c>
      <c r="B5" s="21"/>
      <c r="C5" s="22">
        <v>45.385599999999997</v>
      </c>
      <c r="D5" s="22">
        <v>-78.819059999999993</v>
      </c>
      <c r="E5" s="44">
        <v>45199</v>
      </c>
      <c r="F5" s="46">
        <v>0.53125</v>
      </c>
      <c r="G5" s="21" t="s">
        <v>168</v>
      </c>
      <c r="H5" s="21" t="s">
        <v>25</v>
      </c>
      <c r="I5" s="21" t="s">
        <v>25</v>
      </c>
      <c r="J5" s="22">
        <v>18.2</v>
      </c>
      <c r="K5" s="22">
        <v>7.4</v>
      </c>
      <c r="L5" s="22">
        <v>32.299999999999997</v>
      </c>
      <c r="M5" s="22"/>
      <c r="N5" s="22">
        <v>9.65</v>
      </c>
      <c r="O5" s="22">
        <v>3</v>
      </c>
      <c r="P5" s="22">
        <v>48</v>
      </c>
      <c r="Q5" s="22">
        <v>100</v>
      </c>
      <c r="R5" s="22">
        <v>45.385599999999997</v>
      </c>
      <c r="S5" s="22">
        <v>-78.819059999999993</v>
      </c>
      <c r="T5" s="21" t="s">
        <v>65</v>
      </c>
      <c r="U5" s="21" t="s">
        <v>64</v>
      </c>
      <c r="V5" s="21" t="s">
        <v>69</v>
      </c>
      <c r="W5" s="21" t="s">
        <v>70</v>
      </c>
      <c r="X5" s="21" t="s">
        <v>69</v>
      </c>
      <c r="Y5" s="21" t="s">
        <v>69</v>
      </c>
      <c r="Z5" s="21" t="s">
        <v>70</v>
      </c>
      <c r="AA5" s="21" t="s">
        <v>72</v>
      </c>
      <c r="AB5" s="21" t="s">
        <v>72</v>
      </c>
      <c r="AC5" s="21" t="s">
        <v>69</v>
      </c>
      <c r="AD5" s="21" t="s">
        <v>229</v>
      </c>
      <c r="AE5" s="21"/>
      <c r="AF5" s="55"/>
      <c r="AG5" s="58"/>
      <c r="AH5" s="58"/>
      <c r="AI5" s="58"/>
      <c r="AJ5" s="58">
        <v>4</v>
      </c>
      <c r="AK5" s="58"/>
      <c r="AL5" s="58">
        <v>2</v>
      </c>
      <c r="AM5" s="58">
        <v>40</v>
      </c>
      <c r="AN5" s="58"/>
      <c r="AO5" s="58"/>
      <c r="AP5" s="58">
        <v>6</v>
      </c>
      <c r="AQ5" s="58">
        <v>1</v>
      </c>
      <c r="AR5" s="58"/>
      <c r="AS5" s="58"/>
      <c r="AT5" s="58"/>
      <c r="AU5" s="58"/>
      <c r="AV5" s="58">
        <v>5</v>
      </c>
      <c r="AW5" s="58"/>
      <c r="AX5" s="58"/>
      <c r="AY5" s="58"/>
      <c r="AZ5" s="58">
        <v>39</v>
      </c>
      <c r="BA5" s="58"/>
      <c r="BB5" s="58"/>
      <c r="BC5" s="58">
        <v>2</v>
      </c>
      <c r="BD5" s="58"/>
      <c r="BE5" s="58"/>
      <c r="BF5" s="58">
        <v>2</v>
      </c>
      <c r="BG5" s="64">
        <f>SUM(AF5:BF5)</f>
        <v>101</v>
      </c>
      <c r="BH5" s="65">
        <v>9</v>
      </c>
      <c r="BI5" s="83">
        <v>5.2574257425742577</v>
      </c>
      <c r="BJ5" s="83">
        <v>0.69207920792079203</v>
      </c>
      <c r="BK5" s="68">
        <f>(SUM(BC5,AZ5,BB5,BA5,BD5,BE5,BF5))/BG5</f>
        <v>0.42574257425742573</v>
      </c>
      <c r="BL5" s="68">
        <f>SUM(AM5,AN5,AK5)/BG5</f>
        <v>0.39603960396039606</v>
      </c>
      <c r="BM5" s="68">
        <f>SUM(AY5,AL5)/BG5</f>
        <v>1.9801980198019802E-2</v>
      </c>
      <c r="BN5" s="68">
        <f>SUM(AP5,AQ5,AR5,AV5)/BG5</f>
        <v>0.11881188118811881</v>
      </c>
      <c r="BO5" s="68">
        <f>AI5/SUM(AF5:BF5)</f>
        <v>0</v>
      </c>
      <c r="BP5" s="68">
        <f>SUM(AF5:AH5,AJ5,AO5,AS5:AU5,AW5:AX5)/BG5</f>
        <v>3.9603960396039604E-2</v>
      </c>
    </row>
    <row r="6" spans="1:68" ht="15.75" customHeight="1" x14ac:dyDescent="0.3">
      <c r="A6" s="21" t="s">
        <v>3</v>
      </c>
      <c r="B6" s="21" t="s">
        <v>216</v>
      </c>
      <c r="C6" s="22">
        <v>45.304960000000001</v>
      </c>
      <c r="D6" s="22">
        <v>-78.674909999999997</v>
      </c>
      <c r="E6" s="44">
        <v>45199</v>
      </c>
      <c r="F6" s="46">
        <v>0.46805555555555556</v>
      </c>
      <c r="G6" s="21" t="s">
        <v>24</v>
      </c>
      <c r="H6" s="21" t="s">
        <v>25</v>
      </c>
      <c r="I6" s="21" t="s">
        <v>25</v>
      </c>
      <c r="J6" s="22">
        <v>15.7</v>
      </c>
      <c r="K6" s="22">
        <v>7.92</v>
      </c>
      <c r="L6" s="22">
        <v>15.2</v>
      </c>
      <c r="M6" s="22">
        <v>6.83</v>
      </c>
      <c r="N6" s="22">
        <v>18.22</v>
      </c>
      <c r="O6" s="22">
        <v>3</v>
      </c>
      <c r="P6" s="22">
        <v>4</v>
      </c>
      <c r="Q6" s="22">
        <v>100</v>
      </c>
      <c r="R6" s="22">
        <v>45.304960000000001</v>
      </c>
      <c r="S6" s="22">
        <v>-78.674909999999997</v>
      </c>
      <c r="T6" s="21" t="s">
        <v>65</v>
      </c>
      <c r="U6" s="21" t="s">
        <v>64</v>
      </c>
      <c r="V6" s="21" t="s">
        <v>70</v>
      </c>
      <c r="W6" s="21" t="s">
        <v>70</v>
      </c>
      <c r="X6" s="21" t="s">
        <v>72</v>
      </c>
      <c r="Y6" s="21" t="s">
        <v>72</v>
      </c>
      <c r="Z6" s="21" t="s">
        <v>70</v>
      </c>
      <c r="AA6" s="21" t="s">
        <v>72</v>
      </c>
      <c r="AB6" s="21" t="s">
        <v>69</v>
      </c>
      <c r="AC6" s="21" t="s">
        <v>72</v>
      </c>
      <c r="AD6" s="21" t="s">
        <v>69</v>
      </c>
      <c r="AE6" s="21"/>
      <c r="AF6" s="55"/>
      <c r="AG6" s="58"/>
      <c r="AH6" s="58"/>
      <c r="AI6" s="58"/>
      <c r="AJ6" s="58"/>
      <c r="AK6" s="58">
        <v>3</v>
      </c>
      <c r="AL6" s="58">
        <v>1</v>
      </c>
      <c r="AM6" s="58">
        <v>39</v>
      </c>
      <c r="AN6" s="58"/>
      <c r="AO6" s="58">
        <v>3</v>
      </c>
      <c r="AP6" s="58">
        <v>26</v>
      </c>
      <c r="AQ6" s="58"/>
      <c r="AR6" s="58">
        <v>2</v>
      </c>
      <c r="AS6" s="58"/>
      <c r="AT6" s="58"/>
      <c r="AU6" s="58"/>
      <c r="AV6" s="58">
        <v>6</v>
      </c>
      <c r="AW6" s="58"/>
      <c r="AX6" s="58">
        <v>1</v>
      </c>
      <c r="AY6" s="58"/>
      <c r="AZ6" s="58">
        <v>24</v>
      </c>
      <c r="BA6" s="58"/>
      <c r="BB6" s="58"/>
      <c r="BC6" s="58">
        <v>3</v>
      </c>
      <c r="BD6" s="58"/>
      <c r="BE6" s="58"/>
      <c r="BF6" s="58"/>
      <c r="BG6" s="64">
        <f>SUM(AF6:BF6)</f>
        <v>108</v>
      </c>
      <c r="BH6" s="65">
        <v>10</v>
      </c>
      <c r="BI6" s="83">
        <v>5</v>
      </c>
      <c r="BJ6" s="83">
        <v>0.76341294565593631</v>
      </c>
      <c r="BK6" s="68">
        <f>(SUM(BC6,AZ6,BB6,BA6,BD6,BE6,BF6))/BG6</f>
        <v>0.25</v>
      </c>
      <c r="BL6" s="68">
        <f>SUM(AM6,AN6,AK6)/BG6</f>
        <v>0.3888888888888889</v>
      </c>
      <c r="BM6" s="68">
        <f>SUM(AY6,AL6)/BG6</f>
        <v>9.2592592592592587E-3</v>
      </c>
      <c r="BN6" s="68">
        <f>SUM(AP6,AQ6,AR6,AV6)/BG6</f>
        <v>0.31481481481481483</v>
      </c>
      <c r="BO6" s="68">
        <f>AI6/SUM(AF6:BF6)</f>
        <v>0</v>
      </c>
      <c r="BP6" s="68">
        <f>SUM(AF6:AH6,AJ6,AO6,AS6:AU6,AW6:AX6)/BG6</f>
        <v>3.7037037037037035E-2</v>
      </c>
    </row>
    <row r="7" spans="1:68" ht="15.75" customHeight="1" x14ac:dyDescent="0.3">
      <c r="A7" s="21" t="s">
        <v>4</v>
      </c>
      <c r="B7" s="21"/>
      <c r="C7" s="22">
        <v>45.304960000000001</v>
      </c>
      <c r="D7" s="22">
        <v>-78.674909999999997</v>
      </c>
      <c r="E7" s="44">
        <v>45199</v>
      </c>
      <c r="F7" s="46">
        <v>0.47569444444444442</v>
      </c>
      <c r="G7" s="21" t="s">
        <v>24</v>
      </c>
      <c r="H7" s="21" t="s">
        <v>25</v>
      </c>
      <c r="I7" s="21" t="s">
        <v>25</v>
      </c>
      <c r="J7" s="22">
        <v>15.7</v>
      </c>
      <c r="K7" s="22">
        <v>7.92</v>
      </c>
      <c r="L7" s="22">
        <v>15.2</v>
      </c>
      <c r="M7" s="22">
        <v>6.83</v>
      </c>
      <c r="N7" s="22">
        <v>21.35</v>
      </c>
      <c r="O7" s="22">
        <v>3</v>
      </c>
      <c r="P7" s="22">
        <v>1</v>
      </c>
      <c r="Q7" s="22">
        <v>100</v>
      </c>
      <c r="R7" s="22">
        <v>45.304960000000001</v>
      </c>
      <c r="S7" s="22">
        <v>-78.674909999999997</v>
      </c>
      <c r="T7" s="21" t="s">
        <v>65</v>
      </c>
      <c r="U7" s="21" t="s">
        <v>64</v>
      </c>
      <c r="V7" s="21" t="s">
        <v>70</v>
      </c>
      <c r="W7" s="21" t="s">
        <v>70</v>
      </c>
      <c r="X7" s="21" t="s">
        <v>72</v>
      </c>
      <c r="Y7" s="21" t="s">
        <v>72</v>
      </c>
      <c r="Z7" s="21" t="s">
        <v>70</v>
      </c>
      <c r="AA7" s="21" t="s">
        <v>72</v>
      </c>
      <c r="AB7" s="21" t="s">
        <v>69</v>
      </c>
      <c r="AC7" s="21" t="s">
        <v>72</v>
      </c>
      <c r="AD7" s="21" t="s">
        <v>69</v>
      </c>
      <c r="AE7" s="21"/>
      <c r="AF7" s="55"/>
      <c r="AG7" s="58"/>
      <c r="AH7" s="60"/>
      <c r="AI7" s="58">
        <v>2</v>
      </c>
      <c r="AJ7" s="60">
        <v>1</v>
      </c>
      <c r="AK7" s="58"/>
      <c r="AL7" s="58">
        <v>5</v>
      </c>
      <c r="AM7" s="60">
        <v>47</v>
      </c>
      <c r="AN7" s="58"/>
      <c r="AO7" s="58"/>
      <c r="AP7" s="60">
        <v>30</v>
      </c>
      <c r="AQ7" s="58">
        <v>4</v>
      </c>
      <c r="AR7" s="58"/>
      <c r="AS7" s="58"/>
      <c r="AT7" s="58"/>
      <c r="AU7" s="58"/>
      <c r="AV7" s="60">
        <v>3</v>
      </c>
      <c r="AW7" s="58"/>
      <c r="AX7" s="58"/>
      <c r="AY7" s="58">
        <v>1</v>
      </c>
      <c r="AZ7" s="60">
        <v>18</v>
      </c>
      <c r="BA7" s="58"/>
      <c r="BB7" s="58"/>
      <c r="BC7" s="58">
        <v>8</v>
      </c>
      <c r="BD7" s="58"/>
      <c r="BE7" s="58"/>
      <c r="BF7" s="58">
        <v>2</v>
      </c>
      <c r="BG7" s="64">
        <f>SUM(AF7:BF7)</f>
        <v>121</v>
      </c>
      <c r="BH7" s="65">
        <v>11</v>
      </c>
      <c r="BI7" s="83">
        <v>5.0661157024793386</v>
      </c>
      <c r="BJ7" s="83">
        <v>0.76336088154269977</v>
      </c>
      <c r="BK7" s="68">
        <f>(SUM(BC7,AZ7,BB7,BA7,BD7,BE7,BF7))/BG7</f>
        <v>0.23140495867768596</v>
      </c>
      <c r="BL7" s="68">
        <f>SUM(AM7,AN7,AK7)/BG7</f>
        <v>0.38842975206611569</v>
      </c>
      <c r="BM7" s="68">
        <f>SUM(AY7,AL7)/BG7</f>
        <v>4.9586776859504134E-2</v>
      </c>
      <c r="BN7" s="68">
        <f>SUM(AP7,AQ7,AR7,AV7)/BG7</f>
        <v>0.30578512396694213</v>
      </c>
      <c r="BO7" s="68">
        <f>AI7/SUM(AF7:BF7)</f>
        <v>1.6528925619834711E-2</v>
      </c>
      <c r="BP7" s="68">
        <f>SUM(AF7:AH7,AJ7,AO7,AS7:AU7,AW7:AX7)/BG7</f>
        <v>8.2644628099173556E-3</v>
      </c>
    </row>
    <row r="8" spans="1:68" ht="15.75" customHeight="1" x14ac:dyDescent="0.3">
      <c r="A8" s="21" t="s">
        <v>153</v>
      </c>
      <c r="B8" s="21" t="s">
        <v>217</v>
      </c>
      <c r="C8" s="21">
        <v>45.304729999999999</v>
      </c>
      <c r="D8" s="21">
        <v>-78.773690000000002</v>
      </c>
      <c r="E8" s="44">
        <v>45202</v>
      </c>
      <c r="F8" s="47">
        <v>6.0416666666666667E-2</v>
      </c>
      <c r="G8" s="21" t="s">
        <v>25</v>
      </c>
      <c r="H8" s="21" t="s">
        <v>25</v>
      </c>
      <c r="I8" s="21" t="s">
        <v>25</v>
      </c>
      <c r="J8" s="21">
        <v>18.2</v>
      </c>
      <c r="K8" s="21">
        <v>9.1199999999999992</v>
      </c>
      <c r="L8" s="21">
        <v>14.3</v>
      </c>
      <c r="M8" s="21">
        <v>7.49</v>
      </c>
      <c r="N8" s="21">
        <v>6.86</v>
      </c>
      <c r="O8" s="21">
        <v>3</v>
      </c>
      <c r="P8" s="21">
        <v>0</v>
      </c>
      <c r="Q8" s="21">
        <v>100</v>
      </c>
      <c r="R8" s="21">
        <v>45.304729999999999</v>
      </c>
      <c r="S8" s="21">
        <v>-78.773690000000002</v>
      </c>
      <c r="T8" s="21" t="s">
        <v>223</v>
      </c>
      <c r="U8" s="21" t="s">
        <v>224</v>
      </c>
      <c r="V8" s="21" t="s">
        <v>227</v>
      </c>
      <c r="W8" s="21" t="s">
        <v>230</v>
      </c>
      <c r="X8" s="21" t="s">
        <v>228</v>
      </c>
      <c r="Y8" s="21" t="s">
        <v>228</v>
      </c>
      <c r="Z8" s="21" t="s">
        <v>227</v>
      </c>
      <c r="AA8" s="21" t="s">
        <v>228</v>
      </c>
      <c r="AB8" s="21" t="s">
        <v>230</v>
      </c>
      <c r="AC8" s="21" t="s">
        <v>227</v>
      </c>
      <c r="AD8" s="21" t="s">
        <v>227</v>
      </c>
      <c r="AE8" s="21"/>
      <c r="AF8" s="56"/>
      <c r="AG8" s="56"/>
      <c r="AH8" s="56"/>
      <c r="AI8" s="56"/>
      <c r="AJ8" s="4"/>
      <c r="AK8" s="56"/>
      <c r="AL8" s="56"/>
      <c r="AM8" s="56">
        <v>30</v>
      </c>
      <c r="AN8" s="56"/>
      <c r="AO8" s="56">
        <v>3</v>
      </c>
      <c r="AP8" s="56">
        <v>17</v>
      </c>
      <c r="AQ8" s="56">
        <v>2</v>
      </c>
      <c r="AR8" s="56"/>
      <c r="AS8" s="56"/>
      <c r="AT8" s="56"/>
      <c r="AU8" s="56"/>
      <c r="AV8" s="56">
        <v>4</v>
      </c>
      <c r="AW8" s="56"/>
      <c r="AX8" s="56">
        <v>22</v>
      </c>
      <c r="AY8" s="56">
        <v>3</v>
      </c>
      <c r="AZ8" s="56">
        <v>12</v>
      </c>
      <c r="BA8" s="56"/>
      <c r="BB8" s="56"/>
      <c r="BC8" s="56">
        <v>7</v>
      </c>
      <c r="BD8" s="56"/>
      <c r="BE8" s="56"/>
      <c r="BF8" s="56"/>
      <c r="BG8" s="64">
        <f>SUM(AF8:BF8)</f>
        <v>100</v>
      </c>
      <c r="BH8" s="65">
        <v>9</v>
      </c>
      <c r="BI8" s="83">
        <v>4.72</v>
      </c>
      <c r="BJ8" s="83">
        <v>0.81777777777777771</v>
      </c>
      <c r="BK8" s="68">
        <f>(SUM(BC8,AZ8,BB8,BA8,BD8,BE8,BF8))/BG8</f>
        <v>0.19</v>
      </c>
      <c r="BL8" s="68">
        <f>SUM(AM8,AN8,AK8)/BG8</f>
        <v>0.3</v>
      </c>
      <c r="BM8" s="68">
        <f>SUM(AY8,AL8)/BG8</f>
        <v>0.03</v>
      </c>
      <c r="BN8" s="68">
        <f>SUM(AP8,AQ8,AR8,AV8)/BG8</f>
        <v>0.23</v>
      </c>
      <c r="BO8" s="68">
        <f>AI8/SUM(AF8:BF8)</f>
        <v>0</v>
      </c>
      <c r="BP8" s="68">
        <f>SUM(AF8:AH8,AJ8,AO8,AS8:AU8,AW8:AX8)/BG8</f>
        <v>0.25</v>
      </c>
    </row>
    <row r="9" spans="1:68" ht="15.75" customHeight="1" x14ac:dyDescent="0.3">
      <c r="A9" s="21" t="s">
        <v>154</v>
      </c>
      <c r="B9" s="21"/>
      <c r="C9" s="21">
        <v>45.304729999999999</v>
      </c>
      <c r="D9" s="21">
        <v>-78.773690000000002</v>
      </c>
      <c r="E9" s="44">
        <v>45202</v>
      </c>
      <c r="F9" s="47">
        <v>7.8472222222222221E-2</v>
      </c>
      <c r="G9" s="21" t="s">
        <v>25</v>
      </c>
      <c r="H9" s="21" t="s">
        <v>25</v>
      </c>
      <c r="I9" s="21" t="s">
        <v>25</v>
      </c>
      <c r="J9" s="21">
        <v>18.2</v>
      </c>
      <c r="K9" s="21">
        <v>9.1199999999999992</v>
      </c>
      <c r="L9" s="21">
        <v>14.3</v>
      </c>
      <c r="M9" s="21">
        <v>7.49</v>
      </c>
      <c r="N9" s="21">
        <v>4.9400000000000004</v>
      </c>
      <c r="O9" s="21">
        <v>3</v>
      </c>
      <c r="P9" s="21">
        <v>0</v>
      </c>
      <c r="Q9" s="21">
        <v>100</v>
      </c>
      <c r="R9" s="21">
        <v>45.304729999999999</v>
      </c>
      <c r="S9" s="21">
        <v>-78.773690000000002</v>
      </c>
      <c r="T9" s="21" t="s">
        <v>223</v>
      </c>
      <c r="U9" s="21" t="s">
        <v>224</v>
      </c>
      <c r="V9" s="21" t="s">
        <v>227</v>
      </c>
      <c r="W9" s="21" t="s">
        <v>230</v>
      </c>
      <c r="X9" s="21" t="s">
        <v>228</v>
      </c>
      <c r="Y9" s="21" t="s">
        <v>228</v>
      </c>
      <c r="Z9" s="21" t="s">
        <v>227</v>
      </c>
      <c r="AA9" s="21" t="s">
        <v>228</v>
      </c>
      <c r="AB9" s="21" t="s">
        <v>230</v>
      </c>
      <c r="AC9" s="21" t="s">
        <v>227</v>
      </c>
      <c r="AD9" s="21" t="s">
        <v>227</v>
      </c>
      <c r="AE9" s="21"/>
      <c r="AF9" s="56"/>
      <c r="AG9" s="56"/>
      <c r="AH9" s="56">
        <v>1</v>
      </c>
      <c r="AI9" s="56"/>
      <c r="AJ9" s="56"/>
      <c r="AK9" s="56">
        <v>2</v>
      </c>
      <c r="AL9" s="56"/>
      <c r="AM9" s="56">
        <v>27</v>
      </c>
      <c r="AN9" s="56"/>
      <c r="AO9" s="56">
        <v>1</v>
      </c>
      <c r="AP9" s="56">
        <v>41</v>
      </c>
      <c r="AQ9" s="56">
        <v>7</v>
      </c>
      <c r="AR9" s="56">
        <v>1</v>
      </c>
      <c r="AS9" s="56"/>
      <c r="AT9" s="56"/>
      <c r="AU9" s="56"/>
      <c r="AV9" s="56">
        <v>3</v>
      </c>
      <c r="AW9" s="56"/>
      <c r="AX9" s="56">
        <v>9</v>
      </c>
      <c r="AY9" s="56">
        <v>4</v>
      </c>
      <c r="AZ9" s="56">
        <v>16</v>
      </c>
      <c r="BA9" s="56"/>
      <c r="BB9" s="56"/>
      <c r="BC9" s="56">
        <v>2</v>
      </c>
      <c r="BD9" s="56"/>
      <c r="BE9" s="56"/>
      <c r="BF9" s="56">
        <v>1</v>
      </c>
      <c r="BG9" s="64">
        <f>SUM(AF9:BF9)</f>
        <v>115</v>
      </c>
      <c r="BH9" s="65">
        <v>13</v>
      </c>
      <c r="BI9" s="83">
        <v>4.982608695652174</v>
      </c>
      <c r="BJ9" s="83">
        <v>0.79267734553775737</v>
      </c>
      <c r="BK9" s="68">
        <f>(SUM(BC9,AZ9,BB9,BA9,BD9,BE9,BF9))/BG9</f>
        <v>0.16521739130434782</v>
      </c>
      <c r="BL9" s="68">
        <f>SUM(AM9,AN9,AK9)/BG9</f>
        <v>0.25217391304347825</v>
      </c>
      <c r="BM9" s="68">
        <f>SUM(AY9,AL9)/BG9</f>
        <v>3.4782608695652174E-2</v>
      </c>
      <c r="BN9" s="68">
        <f>SUM(AP9,AQ9,AR9,AV9)/BG9</f>
        <v>0.45217391304347826</v>
      </c>
      <c r="BO9" s="68">
        <f>AI9/SUM(AF9:BF9)</f>
        <v>0</v>
      </c>
      <c r="BP9" s="68">
        <f>SUM(AF9:AH9,AJ9,AO9,AS9:AU9,AW9:AX9)/BG9</f>
        <v>9.5652173913043481E-2</v>
      </c>
    </row>
    <row r="10" spans="1:68" ht="15.75" customHeight="1" x14ac:dyDescent="0.3">
      <c r="A10" s="21" t="s">
        <v>1</v>
      </c>
      <c r="B10" s="21" t="s">
        <v>218</v>
      </c>
      <c r="C10" s="21">
        <v>45.278334000000001</v>
      </c>
      <c r="D10" s="21">
        <v>-78.758840000000006</v>
      </c>
      <c r="E10" s="44">
        <v>45202</v>
      </c>
      <c r="F10" s="47">
        <v>0.14652777777777778</v>
      </c>
      <c r="G10" s="21" t="s">
        <v>169</v>
      </c>
      <c r="H10" s="21" t="s">
        <v>23</v>
      </c>
      <c r="I10" s="21" t="s">
        <v>23</v>
      </c>
      <c r="J10" s="21">
        <v>21.6</v>
      </c>
      <c r="K10" s="21">
        <v>8.08</v>
      </c>
      <c r="L10" s="21">
        <v>15</v>
      </c>
      <c r="M10" s="21">
        <v>7.23</v>
      </c>
      <c r="N10" s="67">
        <v>9.5</v>
      </c>
      <c r="O10" s="67">
        <v>3</v>
      </c>
      <c r="P10" s="67">
        <v>5</v>
      </c>
      <c r="Q10" s="67">
        <v>100</v>
      </c>
      <c r="R10" s="21">
        <v>45.278334000000001</v>
      </c>
      <c r="S10" s="21">
        <v>-78.758840000000006</v>
      </c>
      <c r="T10" s="21" t="s">
        <v>223</v>
      </c>
      <c r="U10" s="21" t="s">
        <v>225</v>
      </c>
      <c r="V10" s="21" t="s">
        <v>228</v>
      </c>
      <c r="W10" s="21" t="s">
        <v>230</v>
      </c>
      <c r="X10" s="21" t="s">
        <v>230</v>
      </c>
      <c r="Y10" s="21" t="s">
        <v>228</v>
      </c>
      <c r="Z10" s="21" t="s">
        <v>227</v>
      </c>
      <c r="AA10" s="21" t="s">
        <v>232</v>
      </c>
      <c r="AB10" s="21" t="s">
        <v>227</v>
      </c>
      <c r="AC10" s="21" t="s">
        <v>230</v>
      </c>
      <c r="AD10" s="21" t="s">
        <v>227</v>
      </c>
      <c r="AE10" s="21"/>
      <c r="AF10" s="56"/>
      <c r="AG10" s="56"/>
      <c r="AH10" s="56"/>
      <c r="AI10" s="56"/>
      <c r="AJ10" s="56">
        <v>1</v>
      </c>
      <c r="AK10" s="56">
        <v>9</v>
      </c>
      <c r="AL10" s="56">
        <v>3</v>
      </c>
      <c r="AM10" s="56">
        <v>78</v>
      </c>
      <c r="AN10" s="56"/>
      <c r="AO10" s="56"/>
      <c r="AP10" s="56"/>
      <c r="AQ10" s="56">
        <v>2</v>
      </c>
      <c r="AR10" s="56">
        <v>2</v>
      </c>
      <c r="AS10" s="56"/>
      <c r="AT10" s="56"/>
      <c r="AU10" s="56"/>
      <c r="AV10" s="56">
        <v>2</v>
      </c>
      <c r="AW10" s="56">
        <v>2</v>
      </c>
      <c r="AX10" s="56"/>
      <c r="AY10" s="56">
        <v>1</v>
      </c>
      <c r="AZ10" s="56">
        <v>4</v>
      </c>
      <c r="BA10" s="56"/>
      <c r="BB10" s="56"/>
      <c r="BC10" s="56"/>
      <c r="BD10" s="56"/>
      <c r="BE10" s="56"/>
      <c r="BF10" s="64">
        <f>SUM(AF10:BE10)</f>
        <v>104</v>
      </c>
      <c r="BG10" s="65">
        <v>10</v>
      </c>
      <c r="BH10" s="83">
        <v>4.740384615384615</v>
      </c>
      <c r="BI10" s="83">
        <v>0.43017176997759543</v>
      </c>
      <c r="BJ10" s="68" t="e">
        <f>(SUM(BC10,AZ10,BB10,BA10,BD10,#REF!,BE10))/BF10</f>
        <v>#REF!</v>
      </c>
      <c r="BK10" s="68">
        <f>SUM(AM10,AN10,AK10)/BF10</f>
        <v>0.83653846153846156</v>
      </c>
      <c r="BL10" s="68">
        <f>SUM(AY10,AL10)/BF10</f>
        <v>3.8461538461538464E-2</v>
      </c>
      <c r="BM10" s="68">
        <f>SUM(AP10,AQ10,AR10,AV10)/BF10</f>
        <v>5.7692307692307696E-2</v>
      </c>
      <c r="BN10" s="68">
        <f>AI10/SUM(AF10:BE10)</f>
        <v>0</v>
      </c>
      <c r="BO10" s="68">
        <f>SUM(AF10:AH10,AJ10,AO10,AS10:AU10,AW10:AX10)/BF10</f>
        <v>2.8846153846153848E-2</v>
      </c>
    </row>
    <row r="11" spans="1:68" ht="15.75" customHeight="1" x14ac:dyDescent="0.3">
      <c r="A11" s="21" t="s">
        <v>2</v>
      </c>
      <c r="B11" s="21"/>
      <c r="C11" s="21">
        <v>45.278334000000001</v>
      </c>
      <c r="D11" s="21">
        <v>-78.758840000000006</v>
      </c>
      <c r="E11" s="44">
        <v>45202</v>
      </c>
      <c r="F11" s="47">
        <v>0.15902777777777777</v>
      </c>
      <c r="G11" s="21" t="s">
        <v>169</v>
      </c>
      <c r="H11" s="21" t="s">
        <v>23</v>
      </c>
      <c r="I11" s="21" t="s">
        <v>23</v>
      </c>
      <c r="J11" s="21">
        <v>21.6</v>
      </c>
      <c r="K11" s="21">
        <v>8.08</v>
      </c>
      <c r="L11" s="21">
        <v>15</v>
      </c>
      <c r="M11" s="21">
        <v>7.23</v>
      </c>
      <c r="N11" s="67">
        <v>13.8</v>
      </c>
      <c r="O11" s="67">
        <v>3</v>
      </c>
      <c r="P11" s="67">
        <v>2</v>
      </c>
      <c r="Q11" s="67">
        <v>100</v>
      </c>
      <c r="R11" s="21">
        <v>45.278334000000001</v>
      </c>
      <c r="S11" s="21">
        <v>-78.758840000000006</v>
      </c>
      <c r="T11" s="21" t="s">
        <v>223</v>
      </c>
      <c r="U11" s="21" t="s">
        <v>225</v>
      </c>
      <c r="V11" s="21" t="s">
        <v>228</v>
      </c>
      <c r="W11" s="21" t="s">
        <v>230</v>
      </c>
      <c r="X11" s="21" t="s">
        <v>230</v>
      </c>
      <c r="Y11" s="21" t="s">
        <v>228</v>
      </c>
      <c r="Z11" s="21" t="s">
        <v>227</v>
      </c>
      <c r="AA11" s="21" t="s">
        <v>232</v>
      </c>
      <c r="AB11" s="21" t="s">
        <v>227</v>
      </c>
      <c r="AC11" s="21" t="s">
        <v>230</v>
      </c>
      <c r="AD11" s="21" t="s">
        <v>227</v>
      </c>
      <c r="AE11" s="21"/>
      <c r="AF11" s="56"/>
      <c r="AG11" s="56"/>
      <c r="AH11" s="56"/>
      <c r="AI11" s="56"/>
      <c r="AJ11" s="56"/>
      <c r="AK11" s="56"/>
      <c r="AL11" s="56">
        <v>1</v>
      </c>
      <c r="AM11" s="56">
        <v>88</v>
      </c>
      <c r="AN11" s="56"/>
      <c r="AO11" s="56">
        <v>2</v>
      </c>
      <c r="AP11" s="56">
        <v>10</v>
      </c>
      <c r="AQ11" s="56"/>
      <c r="AR11" s="56">
        <v>2</v>
      </c>
      <c r="AS11" s="56"/>
      <c r="AT11" s="56">
        <v>3</v>
      </c>
      <c r="AU11" s="56"/>
      <c r="AV11" s="56"/>
      <c r="AW11" s="56">
        <v>1</v>
      </c>
      <c r="AX11" s="56">
        <v>5</v>
      </c>
      <c r="AY11" s="56"/>
      <c r="AZ11" s="56"/>
      <c r="BA11" s="56">
        <v>1</v>
      </c>
      <c r="BB11" s="56"/>
      <c r="BC11" s="56"/>
      <c r="BD11" s="56">
        <v>1</v>
      </c>
      <c r="BE11" s="63">
        <f>SUM(AF11:BD11)</f>
        <v>114</v>
      </c>
      <c r="BF11" s="65">
        <v>10</v>
      </c>
      <c r="BG11" s="83">
        <v>4.3684210526315788</v>
      </c>
      <c r="BH11" s="83">
        <v>0.39636702375407551</v>
      </c>
      <c r="BI11" s="68">
        <f>(SUM(BA11,AX11,AZ11,AY11,BB11,BC11,BD11))/BE11</f>
        <v>6.1403508771929821E-2</v>
      </c>
      <c r="BJ11" s="68">
        <f>SUM(AM11,AN11,AK11)/BE11</f>
        <v>0.77192982456140347</v>
      </c>
      <c r="BK11" s="68">
        <f>SUM(AW11,AL11)/BE11</f>
        <v>1.7543859649122806E-2</v>
      </c>
      <c r="BL11" s="68">
        <f>SUM(AP11,AQ11,AR11,AT11)/BE11</f>
        <v>0.13157894736842105</v>
      </c>
      <c r="BM11" s="68">
        <f>AI11/SUM(AF11:BD11)</f>
        <v>0</v>
      </c>
      <c r="BN11" s="68">
        <f>SUM(AF11:AH11,AJ11,AO11,AS11:AS11,AU11:AV11)/BE11</f>
        <v>1.7543859649122806E-2</v>
      </c>
    </row>
    <row r="12" spans="1:68" ht="15.75" customHeight="1" x14ac:dyDescent="0.3">
      <c r="A12" s="21" t="s">
        <v>155</v>
      </c>
      <c r="B12" s="21" t="s">
        <v>219</v>
      </c>
      <c r="C12" s="22">
        <v>45.271639999999998</v>
      </c>
      <c r="D12" s="22">
        <v>-78.808070000000001</v>
      </c>
      <c r="E12" s="44">
        <v>45199</v>
      </c>
      <c r="F12" s="46">
        <v>0.56111111111111112</v>
      </c>
      <c r="G12" s="27" t="s">
        <v>25</v>
      </c>
      <c r="H12" s="27" t="s">
        <v>25</v>
      </c>
      <c r="I12" s="27" t="s">
        <v>25</v>
      </c>
      <c r="J12" s="22">
        <v>20.100000000000001</v>
      </c>
      <c r="K12" s="22">
        <v>7.25</v>
      </c>
      <c r="L12" s="22">
        <v>25.7</v>
      </c>
      <c r="M12" s="22">
        <v>7.15</v>
      </c>
      <c r="N12" s="22">
        <v>4.42</v>
      </c>
      <c r="O12" s="22">
        <v>3</v>
      </c>
      <c r="P12" s="22">
        <v>0</v>
      </c>
      <c r="Q12" s="22">
        <v>100</v>
      </c>
      <c r="R12" s="22">
        <v>45.271639999999998</v>
      </c>
      <c r="S12" s="22">
        <v>-78.808070000000001</v>
      </c>
      <c r="T12" s="21" t="s">
        <v>198</v>
      </c>
      <c r="U12" s="21" t="s">
        <v>64</v>
      </c>
      <c r="V12" s="21" t="s">
        <v>229</v>
      </c>
      <c r="W12" s="21" t="s">
        <v>70</v>
      </c>
      <c r="X12" s="21" t="s">
        <v>231</v>
      </c>
      <c r="Y12" s="21" t="s">
        <v>72</v>
      </c>
      <c r="Z12" s="21" t="s">
        <v>69</v>
      </c>
      <c r="AA12" s="21" t="s">
        <v>72</v>
      </c>
      <c r="AB12" s="21" t="s">
        <v>69</v>
      </c>
      <c r="AC12" s="21" t="s">
        <v>72</v>
      </c>
      <c r="AD12" s="21" t="s">
        <v>69</v>
      </c>
      <c r="AE12" s="21"/>
      <c r="AF12" s="21"/>
      <c r="AG12" s="57"/>
      <c r="AH12" s="57">
        <v>5</v>
      </c>
      <c r="AI12" s="57"/>
      <c r="AJ12" s="59">
        <v>7</v>
      </c>
      <c r="AK12" s="57"/>
      <c r="AL12" s="59">
        <v>5</v>
      </c>
      <c r="AM12" s="59">
        <v>43</v>
      </c>
      <c r="AN12" s="57"/>
      <c r="AO12" s="57">
        <v>2</v>
      </c>
      <c r="AP12" s="59">
        <v>5</v>
      </c>
      <c r="AQ12" s="57">
        <v>1</v>
      </c>
      <c r="AR12" s="57"/>
      <c r="AS12" s="57"/>
      <c r="AT12" s="59"/>
      <c r="AU12" s="57">
        <v>1</v>
      </c>
      <c r="AV12" s="59">
        <v>5</v>
      </c>
      <c r="AW12" s="57"/>
      <c r="AX12" s="57">
        <v>1</v>
      </c>
      <c r="AY12" s="57">
        <v>6</v>
      </c>
      <c r="AZ12" s="59">
        <v>5</v>
      </c>
      <c r="BA12" s="57"/>
      <c r="BB12" s="57"/>
      <c r="BC12" s="57"/>
      <c r="BD12" s="57"/>
      <c r="BE12" s="63">
        <f>SUM(AF12:BD12)</f>
        <v>86</v>
      </c>
      <c r="BF12" s="65">
        <v>12</v>
      </c>
      <c r="BG12" s="83">
        <v>5.2209302325581399</v>
      </c>
      <c r="BH12" s="83">
        <v>0.72913816689466493</v>
      </c>
      <c r="BI12" s="68" t="e">
        <f>(SUM(BA12,AZ12,#REF!,#REF!,BB12,BC12,BD12))/BE12</f>
        <v>#REF!</v>
      </c>
      <c r="BJ12" s="68">
        <f>SUM(AM12,AN12,AK12)/BE12</f>
        <v>0.5</v>
      </c>
      <c r="BK12" s="68">
        <f>SUM(AY12,AL12)/BE12</f>
        <v>0.12790697674418605</v>
      </c>
      <c r="BL12" s="68">
        <f>SUM(AP12,AQ12,AR12,AV12)/BE12</f>
        <v>0.12790697674418605</v>
      </c>
      <c r="BM12" s="68">
        <f>AI12/SUM(AF12:BD12)</f>
        <v>0</v>
      </c>
      <c r="BN12" s="68">
        <f>SUM(AF12:AH12,AJ12,AO12,AS12:AU12,AW12:AX12)/BE12</f>
        <v>0.18604651162790697</v>
      </c>
    </row>
    <row r="13" spans="1:68" ht="15.75" customHeight="1" x14ac:dyDescent="0.3">
      <c r="A13" s="21" t="s">
        <v>156</v>
      </c>
      <c r="B13" s="21"/>
      <c r="C13" s="22">
        <v>45.271639999999998</v>
      </c>
      <c r="D13" s="22">
        <v>-78.808070000000001</v>
      </c>
      <c r="E13" s="44">
        <v>45199</v>
      </c>
      <c r="F13" s="46">
        <v>0.57430555555555551</v>
      </c>
      <c r="G13" s="27" t="s">
        <v>25</v>
      </c>
      <c r="H13" s="27" t="s">
        <v>25</v>
      </c>
      <c r="I13" s="27" t="s">
        <v>25</v>
      </c>
      <c r="J13" s="22">
        <v>20.100000000000001</v>
      </c>
      <c r="K13" s="22">
        <v>7.25</v>
      </c>
      <c r="L13" s="22">
        <v>25.7</v>
      </c>
      <c r="M13" s="22">
        <v>7.15</v>
      </c>
      <c r="N13" s="22">
        <v>4.8499999999999996</v>
      </c>
      <c r="O13" s="22">
        <v>3</v>
      </c>
      <c r="P13" s="22">
        <v>15</v>
      </c>
      <c r="Q13" s="22">
        <v>100</v>
      </c>
      <c r="R13" s="22">
        <v>45.271639999999998</v>
      </c>
      <c r="S13" s="22">
        <v>-78.808070000000001</v>
      </c>
      <c r="T13" s="21" t="s">
        <v>198</v>
      </c>
      <c r="U13" s="21" t="s">
        <v>64</v>
      </c>
      <c r="V13" s="21" t="s">
        <v>229</v>
      </c>
      <c r="W13" s="21" t="s">
        <v>70</v>
      </c>
      <c r="X13" s="21" t="s">
        <v>231</v>
      </c>
      <c r="Y13" s="21" t="s">
        <v>72</v>
      </c>
      <c r="Z13" s="21" t="s">
        <v>69</v>
      </c>
      <c r="AA13" s="21" t="s">
        <v>72</v>
      </c>
      <c r="AB13" s="21" t="s">
        <v>69</v>
      </c>
      <c r="AC13" s="21" t="s">
        <v>72</v>
      </c>
      <c r="AD13" s="21" t="s">
        <v>69</v>
      </c>
      <c r="AE13" s="21"/>
      <c r="AF13" s="58">
        <v>4</v>
      </c>
      <c r="AG13" s="58">
        <v>1</v>
      </c>
      <c r="AH13" s="58">
        <v>1</v>
      </c>
      <c r="AI13" s="58">
        <v>2</v>
      </c>
      <c r="AJ13" s="60">
        <v>1</v>
      </c>
      <c r="AK13" s="60">
        <v>88</v>
      </c>
      <c r="AL13" s="58"/>
      <c r="AM13" s="60"/>
      <c r="AN13" s="58">
        <v>1</v>
      </c>
      <c r="AO13" s="58"/>
      <c r="AP13" s="58"/>
      <c r="AQ13" s="58"/>
      <c r="AR13" s="58"/>
      <c r="AS13" s="60">
        <v>3</v>
      </c>
      <c r="AT13" s="58"/>
      <c r="AU13" s="58">
        <v>1</v>
      </c>
      <c r="AV13" s="58"/>
      <c r="AW13" s="60">
        <v>2</v>
      </c>
      <c r="AX13" s="58"/>
      <c r="AY13" s="58"/>
      <c r="AZ13" s="58"/>
      <c r="BA13" s="58"/>
      <c r="BB13" s="58"/>
      <c r="BC13" s="58"/>
      <c r="BD13" s="64">
        <f>SUM(AF13:BC13)</f>
        <v>104</v>
      </c>
      <c r="BE13" s="65">
        <v>10</v>
      </c>
      <c r="BF13" s="83">
        <v>4.2980769230769234</v>
      </c>
      <c r="BG13" s="83">
        <v>0.28323375653472749</v>
      </c>
      <c r="BH13" s="68">
        <f>(SUM(AZ13,AW13,AY13,AX13,BA13,BB13,BC13))/BD13</f>
        <v>1.9230769230769232E-2</v>
      </c>
      <c r="BI13" s="68" t="e">
        <f>SUM(AK13,#REF!,AI13)/BD13</f>
        <v>#REF!</v>
      </c>
      <c r="BJ13" s="68">
        <f>SUM(AV13,AJ13)/BD13</f>
        <v>9.6153846153846159E-3</v>
      </c>
      <c r="BK13" s="68">
        <f>SUM(AM13,AN13,AO13,AS13)/BD13</f>
        <v>3.8461538461538464E-2</v>
      </c>
      <c r="BL13" s="68">
        <f>AG13/SUM(AF13:BC13)</f>
        <v>9.6153846153846159E-3</v>
      </c>
      <c r="BM13" s="68">
        <f>SUM(AF13:AF13,AH13,AL13,AP13:AR13,AT13:AU13)/BD13</f>
        <v>5.7692307692307696E-2</v>
      </c>
    </row>
    <row r="14" spans="1:68" ht="15.75" customHeight="1" x14ac:dyDescent="0.3">
      <c r="A14" s="21" t="s">
        <v>151</v>
      </c>
      <c r="B14" s="21" t="s">
        <v>220</v>
      </c>
      <c r="C14" s="22">
        <v>45.29372</v>
      </c>
      <c r="D14" s="22">
        <v>-78.843279999999993</v>
      </c>
      <c r="E14" s="44">
        <v>45202</v>
      </c>
      <c r="F14" s="47">
        <v>0.42708333333333331</v>
      </c>
      <c r="G14" s="21" t="s">
        <v>23</v>
      </c>
      <c r="H14" s="21" t="s">
        <v>23</v>
      </c>
      <c r="I14" s="21" t="s">
        <v>25</v>
      </c>
      <c r="J14" s="22">
        <v>18.399999999999999</v>
      </c>
      <c r="K14" s="22">
        <v>7.8</v>
      </c>
      <c r="L14" s="22">
        <v>17.04</v>
      </c>
      <c r="M14" s="22">
        <v>8.7799999999999994</v>
      </c>
      <c r="N14" s="21">
        <v>17</v>
      </c>
      <c r="O14" s="21">
        <v>3</v>
      </c>
      <c r="P14" s="21">
        <v>0</v>
      </c>
      <c r="Q14" s="21">
        <v>100</v>
      </c>
      <c r="R14" s="22">
        <v>45.29372</v>
      </c>
      <c r="S14" s="22">
        <v>-78.843279999999993</v>
      </c>
      <c r="T14" s="21" t="s">
        <v>223</v>
      </c>
      <c r="U14" s="21" t="s">
        <v>226</v>
      </c>
      <c r="V14" s="21" t="s">
        <v>228</v>
      </c>
      <c r="W14" s="21" t="s">
        <v>230</v>
      </c>
      <c r="X14" s="21" t="s">
        <v>227</v>
      </c>
      <c r="Y14" s="21" t="s">
        <v>230</v>
      </c>
      <c r="Z14" s="21" t="s">
        <v>227</v>
      </c>
      <c r="AA14" s="21" t="s">
        <v>228</v>
      </c>
      <c r="AB14" s="21" t="s">
        <v>230</v>
      </c>
      <c r="AC14" s="21" t="s">
        <v>227</v>
      </c>
      <c r="AD14" s="21" t="s">
        <v>227</v>
      </c>
      <c r="AE14" s="55"/>
      <c r="AF14" s="58"/>
      <c r="AG14" s="58"/>
      <c r="AH14" s="58"/>
      <c r="AI14" s="58"/>
      <c r="AJ14" s="60">
        <v>28</v>
      </c>
      <c r="AK14" s="58"/>
      <c r="AL14" s="60">
        <v>59</v>
      </c>
      <c r="AM14" s="58"/>
      <c r="AN14" s="58"/>
      <c r="AO14" s="60">
        <v>1</v>
      </c>
      <c r="AP14" s="60">
        <v>3</v>
      </c>
      <c r="AQ14" s="58">
        <v>1</v>
      </c>
      <c r="AR14" s="58"/>
      <c r="AS14" s="58"/>
      <c r="AT14" s="58"/>
      <c r="AU14" s="58">
        <v>3</v>
      </c>
      <c r="AV14" s="58"/>
      <c r="AW14" s="58"/>
      <c r="AX14" s="58"/>
      <c r="AY14" s="60">
        <v>10</v>
      </c>
      <c r="AZ14" s="58"/>
      <c r="BA14" s="58"/>
      <c r="BB14" s="58"/>
      <c r="BC14" s="58"/>
      <c r="BD14" s="58"/>
      <c r="BE14" s="58"/>
      <c r="BF14" s="64">
        <f>SUM(AE14:BE14)</f>
        <v>105</v>
      </c>
      <c r="BG14" s="65">
        <v>7</v>
      </c>
      <c r="BH14" s="83">
        <v>5.0296296296296292</v>
      </c>
      <c r="BI14" s="83">
        <v>0.51962410171365403</v>
      </c>
      <c r="BJ14" s="68">
        <f>(SUM(BB14,AY14,BA14,AZ14,BC14,BD14,BE14))/BF14</f>
        <v>9.5238095238095233E-2</v>
      </c>
      <c r="BK14" s="68">
        <f>SUM(AL14,AM14,AJ14)/BF14</f>
        <v>0.82857142857142863</v>
      </c>
      <c r="BL14" s="68">
        <f>SUM(AX14,AK14)/BF14</f>
        <v>0</v>
      </c>
      <c r="BM14" s="68">
        <f>SUM(AO14,AP14,AQ14,AU14)/BF14</f>
        <v>7.6190476190476197E-2</v>
      </c>
      <c r="BN14" s="68">
        <f>AH14/SUM(AE14:BE14)</f>
        <v>0</v>
      </c>
      <c r="BO14" s="68">
        <f>SUM(AE14:AG14,AI14,AN14,AR14:AT14,AV14:AW14)/BF14</f>
        <v>0</v>
      </c>
    </row>
    <row r="15" spans="1:68" ht="15.75" customHeight="1" x14ac:dyDescent="0.3">
      <c r="A15" s="21" t="s">
        <v>152</v>
      </c>
      <c r="B15" s="21"/>
      <c r="C15" s="22">
        <v>45.29372</v>
      </c>
      <c r="D15" s="22">
        <v>-78.843279999999993</v>
      </c>
      <c r="E15" s="44">
        <v>45202</v>
      </c>
      <c r="F15" s="47">
        <v>0.43958333333333333</v>
      </c>
      <c r="G15" s="21" t="s">
        <v>23</v>
      </c>
      <c r="H15" s="21" t="s">
        <v>23</v>
      </c>
      <c r="I15" s="21" t="s">
        <v>25</v>
      </c>
      <c r="J15" s="22">
        <v>18.399999999999999</v>
      </c>
      <c r="K15" s="22">
        <v>7.8</v>
      </c>
      <c r="L15" s="22">
        <v>17.04</v>
      </c>
      <c r="M15" s="22">
        <v>8.7799999999999994</v>
      </c>
      <c r="N15" s="21">
        <v>14.66</v>
      </c>
      <c r="O15" s="21">
        <v>3</v>
      </c>
      <c r="P15" s="21">
        <v>0</v>
      </c>
      <c r="Q15" s="21">
        <v>100</v>
      </c>
      <c r="R15" s="22">
        <v>45.29372</v>
      </c>
      <c r="S15" s="22">
        <v>-78.843279999999993</v>
      </c>
      <c r="T15" s="21" t="s">
        <v>223</v>
      </c>
      <c r="U15" s="21" t="s">
        <v>226</v>
      </c>
      <c r="V15" s="21" t="s">
        <v>228</v>
      </c>
      <c r="W15" s="21" t="s">
        <v>230</v>
      </c>
      <c r="X15" s="21" t="s">
        <v>227</v>
      </c>
      <c r="Y15" s="21" t="s">
        <v>230</v>
      </c>
      <c r="Z15" s="21" t="s">
        <v>227</v>
      </c>
      <c r="AA15" s="21" t="s">
        <v>228</v>
      </c>
      <c r="AB15" s="21" t="s">
        <v>230</v>
      </c>
      <c r="AC15" s="21" t="s">
        <v>227</v>
      </c>
      <c r="AD15" s="21" t="s">
        <v>227</v>
      </c>
      <c r="AE15" s="21"/>
      <c r="AF15" s="70"/>
      <c r="AG15" s="73"/>
      <c r="AH15" s="73"/>
      <c r="AI15" s="73"/>
      <c r="AJ15" s="73"/>
      <c r="AK15" s="76">
        <v>3</v>
      </c>
      <c r="AL15" s="73"/>
      <c r="AM15" s="76">
        <v>61</v>
      </c>
      <c r="AN15" s="73"/>
      <c r="AO15" s="73">
        <v>2</v>
      </c>
      <c r="AP15" s="76">
        <v>1</v>
      </c>
      <c r="AQ15" s="73">
        <v>3</v>
      </c>
      <c r="AR15" s="73"/>
      <c r="AS15" s="73"/>
      <c r="AT15" s="76"/>
      <c r="AU15" s="73"/>
      <c r="AV15" s="76">
        <v>3</v>
      </c>
      <c r="AW15" s="73">
        <v>1</v>
      </c>
      <c r="AX15" s="73">
        <v>1</v>
      </c>
      <c r="AY15" s="73">
        <v>2</v>
      </c>
      <c r="AZ15" s="76">
        <v>22</v>
      </c>
      <c r="BA15" s="73"/>
      <c r="BB15" s="73"/>
      <c r="BC15" s="73"/>
      <c r="BD15" s="73">
        <v>1</v>
      </c>
      <c r="BE15" s="73"/>
      <c r="BF15" s="73"/>
      <c r="BG15" s="77">
        <f>SUM(AF15:BF15)</f>
        <v>100</v>
      </c>
      <c r="BH15" s="80">
        <v>11</v>
      </c>
      <c r="BI15" s="84">
        <v>4.71</v>
      </c>
      <c r="BJ15" s="83">
        <v>0.58141414141414138</v>
      </c>
      <c r="BK15" s="68">
        <f>(SUM(BC15,AZ15,BB15,BA15,BD15,BE15,BF15))/BG15</f>
        <v>0.23</v>
      </c>
      <c r="BL15" s="68">
        <f>SUM(AM15,AN15,AK15)/BG15</f>
        <v>0.64</v>
      </c>
      <c r="BM15" s="68">
        <f>SUM(AY15,AL15)/BG15</f>
        <v>0.02</v>
      </c>
      <c r="BN15" s="68">
        <f>SUM(AP15,AQ15,AR15,AV15)/BG15</f>
        <v>7.0000000000000007E-2</v>
      </c>
      <c r="BO15" s="68">
        <f>AI15/SUM(AF15:BF15)</f>
        <v>0</v>
      </c>
      <c r="BP15" s="68">
        <f>SUM(AF15:AH15,AJ15,AO15,AS15:AU15,AW15:AX15)/BG15</f>
        <v>0.04</v>
      </c>
    </row>
    <row r="16" spans="1:68" ht="15.75" customHeight="1" x14ac:dyDescent="0.3">
      <c r="A16" s="3" t="s">
        <v>200</v>
      </c>
      <c r="B16" s="67" t="s">
        <v>221</v>
      </c>
      <c r="C16" s="27">
        <v>45.337139999999998</v>
      </c>
      <c r="D16" s="27">
        <v>-78.711709999999997</v>
      </c>
      <c r="E16" s="27" t="s">
        <v>222</v>
      </c>
      <c r="F16" s="69">
        <v>0.38541666666666669</v>
      </c>
      <c r="G16" s="27" t="s">
        <v>25</v>
      </c>
      <c r="H16" s="27" t="s">
        <v>25</v>
      </c>
      <c r="I16" s="27" t="s">
        <v>25</v>
      </c>
      <c r="J16" s="27">
        <v>17</v>
      </c>
      <c r="K16" s="27">
        <v>8.93</v>
      </c>
      <c r="L16" s="27">
        <v>13.9</v>
      </c>
      <c r="M16" s="27">
        <v>6.44</v>
      </c>
      <c r="N16" s="27">
        <v>9.5</v>
      </c>
      <c r="O16" s="27">
        <v>3</v>
      </c>
      <c r="P16" s="27">
        <v>0</v>
      </c>
      <c r="Q16" s="27">
        <v>100</v>
      </c>
      <c r="R16" s="27">
        <v>45.337139999999998</v>
      </c>
      <c r="S16" s="27">
        <v>-78.711709999999997</v>
      </c>
      <c r="T16" s="27" t="s">
        <v>64</v>
      </c>
      <c r="U16" s="27" t="s">
        <v>63</v>
      </c>
      <c r="V16" s="27" t="s">
        <v>70</v>
      </c>
      <c r="W16" s="27" t="s">
        <v>70</v>
      </c>
      <c r="X16" s="27" t="s">
        <v>72</v>
      </c>
      <c r="Y16" s="27" t="s">
        <v>69</v>
      </c>
      <c r="Z16" s="27" t="s">
        <v>70</v>
      </c>
      <c r="AA16" s="27" t="s">
        <v>72</v>
      </c>
      <c r="AB16" s="27" t="s">
        <v>72</v>
      </c>
      <c r="AC16" s="27" t="s">
        <v>72</v>
      </c>
      <c r="AD16" s="27" t="s">
        <v>70</v>
      </c>
      <c r="AE16" s="27"/>
      <c r="AF16" s="71"/>
      <c r="AG16" s="74"/>
      <c r="AH16" s="74"/>
      <c r="AI16" s="74">
        <v>2</v>
      </c>
      <c r="AJ16" s="74">
        <v>1</v>
      </c>
      <c r="AK16" s="74">
        <v>1</v>
      </c>
      <c r="AL16" s="74"/>
      <c r="AM16" s="74">
        <v>3</v>
      </c>
      <c r="AN16" s="74"/>
      <c r="AO16" s="74"/>
      <c r="AP16" s="74">
        <v>10</v>
      </c>
      <c r="AQ16" s="74">
        <v>1</v>
      </c>
      <c r="AR16" s="74"/>
      <c r="AS16" s="74"/>
      <c r="AT16" s="74"/>
      <c r="AU16" s="74"/>
      <c r="AV16" s="74">
        <v>2</v>
      </c>
      <c r="AW16" s="74"/>
      <c r="AX16" s="74"/>
      <c r="AY16" s="74">
        <v>4</v>
      </c>
      <c r="AZ16" s="74">
        <v>31</v>
      </c>
      <c r="BA16" s="74"/>
      <c r="BB16" s="74"/>
      <c r="BC16" s="74">
        <v>2</v>
      </c>
      <c r="BD16" s="74"/>
      <c r="BE16" s="74"/>
      <c r="BF16" s="74"/>
      <c r="BG16" s="78">
        <f>SUM(AF16:BF16)</f>
        <v>57</v>
      </c>
      <c r="BH16" s="81">
        <v>10</v>
      </c>
      <c r="BI16" s="94">
        <v>6.0250000000000004</v>
      </c>
      <c r="BJ16" s="95">
        <v>0.69355742296918765</v>
      </c>
      <c r="BK16" s="68">
        <f>(SUM(BC16,AZ16,BB16,BA16,BD16,BE16,BF16))/BG16</f>
        <v>0.57894736842105265</v>
      </c>
      <c r="BL16" s="68">
        <f>SUM(AM16,AN16,AK16)/BG16</f>
        <v>7.0175438596491224E-2</v>
      </c>
      <c r="BM16" s="68">
        <f>SUM(AY16,AL16)/BG16</f>
        <v>7.0175438596491224E-2</v>
      </c>
      <c r="BN16" s="68">
        <f>SUM(AP16,AQ16,AR16,AV16)/BG16</f>
        <v>0.22807017543859648</v>
      </c>
      <c r="BO16" s="68">
        <f>AI16/SUM(AF16:BF16)</f>
        <v>3.5087719298245612E-2</v>
      </c>
      <c r="BP16" s="68">
        <f>SUM(AF16:AH16,AJ16,AO16,AS16:AU16,AW16:AX16)/BG16</f>
        <v>1.7543859649122806E-2</v>
      </c>
    </row>
    <row r="17" spans="1:68" ht="15.75" customHeight="1" x14ac:dyDescent="0.3">
      <c r="A17" s="3" t="s">
        <v>201</v>
      </c>
      <c r="B17" s="27"/>
      <c r="C17" s="27">
        <v>45.337139999999998</v>
      </c>
      <c r="D17" s="27">
        <v>-78.711709999999997</v>
      </c>
      <c r="E17" s="27" t="s">
        <v>222</v>
      </c>
      <c r="F17" s="69">
        <v>0.39930555555555558</v>
      </c>
      <c r="G17" s="27" t="s">
        <v>25</v>
      </c>
      <c r="H17" s="27" t="s">
        <v>25</v>
      </c>
      <c r="I17" s="27" t="s">
        <v>25</v>
      </c>
      <c r="J17" s="27">
        <v>17</v>
      </c>
      <c r="K17" s="27">
        <v>8.93</v>
      </c>
      <c r="L17" s="27">
        <v>13.9</v>
      </c>
      <c r="M17" s="27">
        <v>6.44</v>
      </c>
      <c r="N17" s="27">
        <v>3.5</v>
      </c>
      <c r="O17" s="27">
        <v>3</v>
      </c>
      <c r="P17" s="27">
        <v>0</v>
      </c>
      <c r="Q17" s="27">
        <v>100</v>
      </c>
      <c r="R17" s="27">
        <v>45.337139999999998</v>
      </c>
      <c r="S17" s="27">
        <v>-78.711709999999997</v>
      </c>
      <c r="T17" s="27" t="s">
        <v>64</v>
      </c>
      <c r="U17" s="27" t="s">
        <v>63</v>
      </c>
      <c r="V17" s="27" t="s">
        <v>70</v>
      </c>
      <c r="W17" s="27" t="s">
        <v>70</v>
      </c>
      <c r="X17" s="27" t="s">
        <v>72</v>
      </c>
      <c r="Y17" s="27" t="s">
        <v>69</v>
      </c>
      <c r="Z17" s="27" t="s">
        <v>70</v>
      </c>
      <c r="AA17" s="27" t="s">
        <v>72</v>
      </c>
      <c r="AB17" s="27" t="s">
        <v>72</v>
      </c>
      <c r="AC17" s="27" t="s">
        <v>72</v>
      </c>
      <c r="AD17" s="27" t="s">
        <v>70</v>
      </c>
      <c r="AE17" s="27"/>
      <c r="AF17" s="72"/>
      <c r="AG17" s="75"/>
      <c r="AH17" s="75">
        <v>2</v>
      </c>
      <c r="AI17" s="75">
        <v>1</v>
      </c>
      <c r="AJ17" s="75">
        <v>6</v>
      </c>
      <c r="AK17" s="75"/>
      <c r="AL17" s="75"/>
      <c r="AM17" s="75">
        <v>2</v>
      </c>
      <c r="AN17" s="75"/>
      <c r="AO17" s="75">
        <v>1</v>
      </c>
      <c r="AP17" s="75">
        <v>7</v>
      </c>
      <c r="AQ17" s="75">
        <v>1</v>
      </c>
      <c r="AR17" s="75"/>
      <c r="AS17" s="75"/>
      <c r="AT17" s="75"/>
      <c r="AU17" s="75"/>
      <c r="AV17" s="75">
        <v>4</v>
      </c>
      <c r="AW17" s="75"/>
      <c r="AX17" s="75"/>
      <c r="AY17" s="75">
        <v>6</v>
      </c>
      <c r="AZ17" s="75">
        <v>32</v>
      </c>
      <c r="BA17" s="75"/>
      <c r="BB17" s="75"/>
      <c r="BC17" s="75">
        <v>1</v>
      </c>
      <c r="BD17" s="75"/>
      <c r="BE17" s="75"/>
      <c r="BF17" s="75"/>
      <c r="BG17" s="79">
        <f>SUM(AF17:BF17)</f>
        <v>63</v>
      </c>
      <c r="BH17" s="82">
        <v>11</v>
      </c>
      <c r="BI17" s="88"/>
      <c r="BJ17" s="93"/>
      <c r="BK17" s="68">
        <f>(SUM(BC17,AZ17,BB17,BA17,BD17,BE17,BF17))/BG17</f>
        <v>0.52380952380952384</v>
      </c>
      <c r="BL17" s="68">
        <f>SUM(AM17,AN17,AK17)/BG17</f>
        <v>3.1746031746031744E-2</v>
      </c>
      <c r="BM17" s="68">
        <f>SUM(AY17,AL17)/BG17</f>
        <v>9.5238095238095233E-2</v>
      </c>
      <c r="BN17" s="68">
        <f>SUM(AP17,AQ17,AR17,AV17)/BG17</f>
        <v>0.19047619047619047</v>
      </c>
      <c r="BO17" s="85">
        <f>AI17/SUM(AF17:BF17)</f>
        <v>1.5873015873015872E-2</v>
      </c>
      <c r="BP17" s="68">
        <f>SUM(AF17:AH17,AJ17,AO17,AS17:AU17,AW17:AX17)/BG17</f>
        <v>0.14285714285714285</v>
      </c>
    </row>
  </sheetData>
  <mergeCells count="2">
    <mergeCell ref="BJ16:BJ17"/>
    <mergeCell ref="BI16:BI17"/>
  </mergeCells>
  <dataValidations count="5">
    <dataValidation type="custom" allowBlank="1" showErrorMessage="1" sqref="F4:F15" xr:uid="{00000000-0002-0000-0400-000000000000}">
      <formula1>AND(GTE(F4,MIN((0),(0.999305555555556))),LTE(F4,MAX((0),(0.999305555555556))))</formula1>
    </dataValidation>
    <dataValidation type="decimal" allowBlank="1" showInputMessage="1" showErrorMessage="1" prompt="Depth Error - Maximum Depth must be between 0 and 125 cm!" sqref="Q4:Q9 Q12:Q15" xr:uid="{00000000-0002-0000-0400-000001000000}">
      <formula1>0</formula1>
      <formula2>125</formula2>
    </dataValidation>
    <dataValidation type="decimal" allowBlank="1" showInputMessage="1" showErrorMessage="1" prompt="Invalide Time - Sampling Time must be between 0 and 10 minutes!" sqref="O4:O9 O12:O15" xr:uid="{00000000-0002-0000-0400-000002000000}">
      <formula1>0</formula1>
      <formula2>10</formula2>
    </dataValidation>
    <dataValidation type="decimal" allowBlank="1" showInputMessage="1" showErrorMessage="1" prompt="Sampling Time Error - Sampling Time must be between 0 and 60 seconds!" sqref="P4:P9 P12:P15" xr:uid="{00000000-0002-0000-0400-000003000000}">
      <formula1>0</formula1>
      <formula2>60</formula2>
    </dataValidation>
    <dataValidation type="custom" allowBlank="1" showInputMessage="1" showErrorMessage="1" prompt="Error: Character Limit Exceeded - Character limit is 225" sqref="AE4:AE15" xr:uid="{00000000-0002-0000-0400-000004000000}">
      <formula1>AND(GTE(LEN(AE4),MIN((0),(225))),LTE(LEN(AE4),MAX((0),(225))))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Daksh Patel</cp:lastModifiedBy>
  <cp:revision/>
  <dcterms:created xsi:type="dcterms:W3CDTF">2024-10-22T14:08:13Z</dcterms:created>
  <dcterms:modified xsi:type="dcterms:W3CDTF">2024-11-01T17:41:37Z</dcterms:modified>
  <cp:category/>
  <cp:contentStatus/>
</cp:coreProperties>
</file>