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ksh\Downloads\OneDrive_2024-11-01\Benthic Datasets (Excel files)\"/>
    </mc:Choice>
  </mc:AlternateContent>
  <xr:revisionPtr revIDLastSave="0" documentId="13_ncr:1_{B11EC31D-9EFD-4CD8-8362-2B5AFF99498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9 - Disregard" sheetId="1" r:id="rId1"/>
    <sheet name="2020" sheetId="2" r:id="rId2"/>
    <sheet name="2021" sheetId="3" r:id="rId3"/>
    <sheet name="2022" sheetId="4" r:id="rId4"/>
    <sheet name="2023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" i="5" l="1"/>
  <c r="AU14" i="5"/>
  <c r="BB14" i="5" s="1"/>
  <c r="AV13" i="5"/>
  <c r="AU13" i="5"/>
  <c r="AZ13" i="5" s="1"/>
  <c r="AV12" i="5"/>
  <c r="AU12" i="5"/>
  <c r="BB12" i="5" s="1"/>
  <c r="AV11" i="5"/>
  <c r="AU11" i="5"/>
  <c r="BB11" i="5" s="1"/>
  <c r="AV10" i="5"/>
  <c r="AU10" i="5"/>
  <c r="BB10" i="5" s="1"/>
  <c r="AV9" i="5"/>
  <c r="AU9" i="5"/>
  <c r="BA9" i="5" s="1"/>
  <c r="AV8" i="5"/>
  <c r="AU8" i="5"/>
  <c r="BB8" i="5" s="1"/>
  <c r="AV7" i="5"/>
  <c r="AU7" i="5"/>
  <c r="AZ7" i="5" s="1"/>
  <c r="AV6" i="5"/>
  <c r="AU6" i="5"/>
  <c r="BB6" i="5" s="1"/>
  <c r="AV5" i="5"/>
  <c r="AU5" i="5"/>
  <c r="BB5" i="5" s="1"/>
  <c r="AV4" i="5"/>
  <c r="AU4" i="5"/>
  <c r="BB4" i="5" s="1"/>
  <c r="AV3" i="5"/>
  <c r="AU3" i="5"/>
  <c r="AW3" i="5" s="1"/>
  <c r="AZ14" i="4"/>
  <c r="BI14" i="4" s="1"/>
  <c r="AZ13" i="4"/>
  <c r="BH13" i="4" s="1"/>
  <c r="AZ12" i="4"/>
  <c r="BG12" i="4" s="1"/>
  <c r="AZ11" i="4"/>
  <c r="BG11" i="4" s="1"/>
  <c r="BG10" i="4"/>
  <c r="AZ10" i="4"/>
  <c r="BE10" i="4" s="1"/>
  <c r="AZ9" i="4"/>
  <c r="BH9" i="4" s="1"/>
  <c r="AZ8" i="4"/>
  <c r="BD8" i="4" s="1"/>
  <c r="AZ7" i="4"/>
  <c r="BI7" i="4" s="1"/>
  <c r="AZ6" i="4"/>
  <c r="BI6" i="4" s="1"/>
  <c r="AZ5" i="4"/>
  <c r="BH5" i="4" s="1"/>
  <c r="AZ4" i="4"/>
  <c r="BH4" i="4" s="1"/>
  <c r="AZ3" i="4"/>
  <c r="BE3" i="4" s="1"/>
  <c r="AW14" i="3"/>
  <c r="AV14" i="3"/>
  <c r="AW13" i="3"/>
  <c r="AV13" i="3"/>
  <c r="AW12" i="3"/>
  <c r="AV12" i="3"/>
  <c r="AW11" i="3"/>
  <c r="AV11" i="3"/>
  <c r="AW10" i="3"/>
  <c r="AV10" i="3"/>
  <c r="AW9" i="3"/>
  <c r="AV9" i="3"/>
  <c r="AW8" i="3"/>
  <c r="AV8" i="3"/>
  <c r="AW7" i="3"/>
  <c r="AV7" i="3"/>
  <c r="AW6" i="3"/>
  <c r="AV6" i="3"/>
  <c r="AW5" i="3"/>
  <c r="AV5" i="3"/>
  <c r="AW4" i="3"/>
  <c r="AV4" i="3"/>
  <c r="AW3" i="3"/>
  <c r="AV3" i="3"/>
  <c r="AQ12" i="2"/>
  <c r="AP12" i="2"/>
  <c r="N12" i="2"/>
  <c r="AQ11" i="2"/>
  <c r="AP11" i="2"/>
  <c r="N11" i="2"/>
  <c r="AQ10" i="2"/>
  <c r="AP10" i="2"/>
  <c r="N10" i="2"/>
  <c r="AQ9" i="2"/>
  <c r="AP9" i="2"/>
  <c r="N9" i="2"/>
  <c r="AQ8" i="2"/>
  <c r="AP8" i="2"/>
  <c r="N8" i="2"/>
  <c r="AQ7" i="2"/>
  <c r="AP7" i="2"/>
  <c r="N7" i="2"/>
  <c r="AQ6" i="2"/>
  <c r="AP6" i="2"/>
  <c r="N6" i="2"/>
  <c r="AQ5" i="2"/>
  <c r="AP5" i="2"/>
  <c r="N5" i="2"/>
  <c r="AQ4" i="2"/>
  <c r="AP4" i="2"/>
  <c r="N4" i="2"/>
  <c r="AQ3" i="2"/>
  <c r="AP3" i="2"/>
  <c r="N3" i="2"/>
  <c r="N2" i="2"/>
  <c r="AW7" i="5" l="1"/>
  <c r="AX5" i="5"/>
  <c r="AY5" i="5"/>
  <c r="AZ11" i="5"/>
  <c r="AW13" i="5"/>
  <c r="BB13" i="5"/>
  <c r="AX13" i="5"/>
  <c r="AZ3" i="5"/>
  <c r="AW11" i="5"/>
  <c r="AY3" i="5"/>
  <c r="AZ9" i="5"/>
  <c r="BA7" i="5"/>
  <c r="BB7" i="5"/>
  <c r="AX14" i="5"/>
  <c r="AX11" i="5"/>
  <c r="AY11" i="5"/>
  <c r="AZ5" i="5"/>
  <c r="BA3" i="5"/>
  <c r="BA11" i="5"/>
  <c r="AW10" i="5"/>
  <c r="AX12" i="5"/>
  <c r="AY4" i="5"/>
  <c r="AY6" i="5"/>
  <c r="AY8" i="5"/>
  <c r="AY10" i="5"/>
  <c r="AY12" i="5"/>
  <c r="AY14" i="5"/>
  <c r="AW5" i="5"/>
  <c r="AX7" i="5"/>
  <c r="AY13" i="5"/>
  <c r="BA13" i="5"/>
  <c r="BB3" i="5"/>
  <c r="AW4" i="5"/>
  <c r="AW14" i="5"/>
  <c r="AX6" i="5"/>
  <c r="AZ4" i="5"/>
  <c r="AZ6" i="5"/>
  <c r="AZ8" i="5"/>
  <c r="AZ10" i="5"/>
  <c r="AZ12" i="5"/>
  <c r="AZ14" i="5"/>
  <c r="AW9" i="5"/>
  <c r="AX3" i="5"/>
  <c r="AY7" i="5"/>
  <c r="BA5" i="5"/>
  <c r="BB9" i="5"/>
  <c r="AW8" i="5"/>
  <c r="AX10" i="5"/>
  <c r="BA4" i="5"/>
  <c r="BA6" i="5"/>
  <c r="BA8" i="5"/>
  <c r="BA10" i="5"/>
  <c r="BA12" i="5"/>
  <c r="BA14" i="5"/>
  <c r="AX9" i="5"/>
  <c r="AY9" i="5"/>
  <c r="AW6" i="5"/>
  <c r="AW12" i="5"/>
  <c r="AX4" i="5"/>
  <c r="AX8" i="5"/>
  <c r="BI8" i="4"/>
  <c r="BG8" i="4"/>
  <c r="BH10" i="4"/>
  <c r="BI10" i="4"/>
  <c r="BE8" i="4"/>
  <c r="BI3" i="4"/>
  <c r="BF8" i="4"/>
  <c r="BH8" i="4"/>
  <c r="BF3" i="4"/>
  <c r="BG3" i="4"/>
  <c r="BH3" i="4"/>
  <c r="BF10" i="4"/>
  <c r="BI5" i="4"/>
  <c r="BH12" i="4"/>
  <c r="BI12" i="4"/>
  <c r="BE6" i="4"/>
  <c r="BE11" i="4"/>
  <c r="BI4" i="4"/>
  <c r="BH11" i="4"/>
  <c r="BE14" i="4"/>
  <c r="BE5" i="4"/>
  <c r="BG7" i="4"/>
  <c r="BI9" i="4"/>
  <c r="BD12" i="4"/>
  <c r="BF14" i="4"/>
  <c r="BD6" i="4"/>
  <c r="BD11" i="4"/>
  <c r="BH6" i="4"/>
  <c r="BG4" i="4"/>
  <c r="BF11" i="4"/>
  <c r="BE9" i="4"/>
  <c r="BD7" i="4"/>
  <c r="BI11" i="4"/>
  <c r="BD3" i="4"/>
  <c r="BF5" i="4"/>
  <c r="BH7" i="4"/>
  <c r="BG14" i="4"/>
  <c r="BD13" i="4"/>
  <c r="BD4" i="4"/>
  <c r="BF6" i="4"/>
  <c r="BE13" i="4"/>
  <c r="BE4" i="4"/>
  <c r="BF13" i="4"/>
  <c r="BF4" i="4"/>
  <c r="BG13" i="4"/>
  <c r="BD9" i="4"/>
  <c r="BI13" i="4"/>
  <c r="BF9" i="4"/>
  <c r="BE7" i="4"/>
  <c r="BG9" i="4"/>
  <c r="BD14" i="4"/>
  <c r="BD5" i="4"/>
  <c r="BF7" i="4"/>
  <c r="BE12" i="4"/>
  <c r="BG5" i="4"/>
  <c r="BD10" i="4"/>
  <c r="BF12" i="4"/>
  <c r="BH14" i="4"/>
  <c r="BG6" i="4"/>
</calcChain>
</file>

<file path=xl/sharedStrings.xml><?xml version="1.0" encoding="utf-8"?>
<sst xmlns="http://schemas.openxmlformats.org/spreadsheetml/2006/main" count="1045" uniqueCount="129">
  <si>
    <t>Site Code</t>
  </si>
  <si>
    <t>KENN-01</t>
  </si>
  <si>
    <t>John Beach</t>
  </si>
  <si>
    <t>John Cobble</t>
  </si>
  <si>
    <t>John Trib</t>
  </si>
  <si>
    <t>Site Description</t>
  </si>
  <si>
    <t>South Shoreline</t>
  </si>
  <si>
    <t>Site Location Latitude</t>
  </si>
  <si>
    <t>Site Location Longitude</t>
  </si>
  <si>
    <t>Sampling Event Date</t>
  </si>
  <si>
    <t>Time of Day</t>
  </si>
  <si>
    <t>Afternoon</t>
  </si>
  <si>
    <t>Riparian 1.5-10m</t>
  </si>
  <si>
    <t>Forest</t>
  </si>
  <si>
    <t>Riparian 10-30m</t>
  </si>
  <si>
    <t>Riparian 30-100m</t>
  </si>
  <si>
    <r>
      <rPr>
        <b/>
        <sz val="11"/>
        <color theme="1"/>
        <rFont val="Calibri"/>
      </rPr>
      <t xml:space="preserve">Water Temperature </t>
    </r>
    <r>
      <rPr>
        <b/>
        <sz val="11"/>
        <color theme="1"/>
        <rFont val="Calibri"/>
      </rPr>
      <t>°C</t>
    </r>
  </si>
  <si>
    <t>DO (mg/L)</t>
  </si>
  <si>
    <r>
      <rPr>
        <b/>
        <sz val="11"/>
        <color theme="1"/>
        <rFont val="Calibri"/>
      </rPr>
      <t>Conductivity (</t>
    </r>
    <r>
      <rPr>
        <b/>
        <sz val="11"/>
        <color theme="1"/>
        <rFont val="Calibri"/>
      </rPr>
      <t>µS/cm)</t>
    </r>
  </si>
  <si>
    <t>pH</t>
  </si>
  <si>
    <t>Sampling Distance</t>
  </si>
  <si>
    <t>Sampling Time Minutes</t>
  </si>
  <si>
    <t>Sampling Time Seconds</t>
  </si>
  <si>
    <t>Max Depth (cm)</t>
  </si>
  <si>
    <t>Sample Location Latitude</t>
  </si>
  <si>
    <t>Sample Location Longitude</t>
  </si>
  <si>
    <t>Dominant Mineral Substrate</t>
  </si>
  <si>
    <t>4 - gravel</t>
  </si>
  <si>
    <t>3 - sand</t>
  </si>
  <si>
    <t xml:space="preserve">organic </t>
  </si>
  <si>
    <t>2nd Dominant Mineral Substrate</t>
  </si>
  <si>
    <t>5 - cobble</t>
  </si>
  <si>
    <t>2 - silt</t>
  </si>
  <si>
    <t>Woody Debris</t>
  </si>
  <si>
    <t>1 - present</t>
  </si>
  <si>
    <t>Detritus</t>
  </si>
  <si>
    <t>Macrophytes - Emergent</t>
  </si>
  <si>
    <t>0 - absent</t>
  </si>
  <si>
    <t>Macrophytes - Rooted Floating</t>
  </si>
  <si>
    <t>Macrophytes - Submergent</t>
  </si>
  <si>
    <t>Macrophytes - Free Floating</t>
  </si>
  <si>
    <t>Algae - Floating</t>
  </si>
  <si>
    <t>Algae - Filamentous</t>
  </si>
  <si>
    <t>Algae - Attached</t>
  </si>
  <si>
    <t>Nemata</t>
  </si>
  <si>
    <t>Oligochaetous Clitellata (aquatic worm)</t>
  </si>
  <si>
    <t>Hirudinea</t>
  </si>
  <si>
    <t>Isopoda</t>
  </si>
  <si>
    <t>Bivalvia</t>
  </si>
  <si>
    <t>Amphipoda</t>
  </si>
  <si>
    <t>Decapoda</t>
  </si>
  <si>
    <t>Hydrachnidia/Acari (mites)</t>
  </si>
  <si>
    <t>Ephemeroptera</t>
  </si>
  <si>
    <t>Anisoptera</t>
  </si>
  <si>
    <t>Zygoptera</t>
  </si>
  <si>
    <t>Hemiptera</t>
  </si>
  <si>
    <t>Megaloptera</t>
  </si>
  <si>
    <t>Trichoptera</t>
  </si>
  <si>
    <t>Lepidoptera</t>
  </si>
  <si>
    <t>Coleoptera</t>
  </si>
  <si>
    <t>Gastropoda</t>
  </si>
  <si>
    <t>Chironomidae</t>
  </si>
  <si>
    <t>Tabanidae</t>
  </si>
  <si>
    <t>Culicidae</t>
  </si>
  <si>
    <t>Ceratopogonidae</t>
  </si>
  <si>
    <t>Tipulidae</t>
  </si>
  <si>
    <t>Simuliidae</t>
  </si>
  <si>
    <t>Other Diptera</t>
  </si>
  <si>
    <t>Total Number Entered</t>
  </si>
  <si>
    <t>Number of Unique Taxa Entered</t>
  </si>
  <si>
    <t>Biotic Index of Sample</t>
  </si>
  <si>
    <t>Simpson's Diversity Index</t>
  </si>
  <si>
    <t>%Diptera</t>
  </si>
  <si>
    <t>%Malacostraca</t>
  </si>
  <si>
    <t>%Mollusca</t>
  </si>
  <si>
    <t>%EPT</t>
  </si>
  <si>
    <t>%Odonata</t>
  </si>
  <si>
    <t>%Worms</t>
  </si>
  <si>
    <t>%Other</t>
  </si>
  <si>
    <t>KENN-02-R1</t>
  </si>
  <si>
    <t>KENN-01A-R1</t>
  </si>
  <si>
    <t>KENN-01A-R2</t>
  </si>
  <si>
    <t>KENN-04-R1</t>
  </si>
  <si>
    <t>KENN-04-R2</t>
  </si>
  <si>
    <t>KENN-07-R1</t>
  </si>
  <si>
    <t>KENN-07-R2</t>
  </si>
  <si>
    <t>KENN-08-R1</t>
  </si>
  <si>
    <t>KENN-08-R2</t>
  </si>
  <si>
    <t xml:space="preserve">KENN-10-R1 </t>
  </si>
  <si>
    <t>KENN-10-R2</t>
  </si>
  <si>
    <t>13/09/2020</t>
  </si>
  <si>
    <t>14/09/2020</t>
  </si>
  <si>
    <t>None</t>
  </si>
  <si>
    <t>2 - abundant</t>
  </si>
  <si>
    <t>(Oligochaeta) [Aquatic Worms]</t>
  </si>
  <si>
    <t>(Bivalvia) [Clams]</t>
  </si>
  <si>
    <t>Amphipoda [Scuds]</t>
  </si>
  <si>
    <t>Acarina [Mites]</t>
  </si>
  <si>
    <t>Ephemeroptera [Mayflies]</t>
  </si>
  <si>
    <t>Anisoptera [Dragonflies]</t>
  </si>
  <si>
    <t>Zygoptera [Damselflies]</t>
  </si>
  <si>
    <t>Megaloptera [Dobson/Alderflies]</t>
  </si>
  <si>
    <t>Trichoptera [Caddisflies]</t>
  </si>
  <si>
    <t>Coleoptera [Beetles]</t>
  </si>
  <si>
    <t>(Gastropoda) [Snails]</t>
  </si>
  <si>
    <t>Chironimade [Midges]</t>
  </si>
  <si>
    <t>Ceratopogonidae [No-see-ums]</t>
  </si>
  <si>
    <t>%EOT</t>
  </si>
  <si>
    <t>KENN-02-R2</t>
  </si>
  <si>
    <t>KENN-01-R1</t>
  </si>
  <si>
    <t>KENN-01-R2</t>
  </si>
  <si>
    <t>KENN-10-R1</t>
  </si>
  <si>
    <t>Down stream of dam on NW side, 30M down from boat launch in boat storage area</t>
  </si>
  <si>
    <t>Paddys bay boat launch East of bridge</t>
  </si>
  <si>
    <t>north side of kennisis lk rd kelly lake</t>
  </si>
  <si>
    <t>in flow west of marina parking at boat launch</t>
  </si>
  <si>
    <t>Bullfrog Bay west of snowmobile trail</t>
  </si>
  <si>
    <t>Portage Trail</t>
  </si>
  <si>
    <t>6 - boulder</t>
  </si>
  <si>
    <t>below kennisis lake dam, alongside boat storage</t>
  </si>
  <si>
    <t>east of boat launch</t>
  </si>
  <si>
    <t>small beach across from bay</t>
  </si>
  <si>
    <t>31/08/2022</t>
  </si>
  <si>
    <t>Scrubland</t>
  </si>
  <si>
    <t>Water Temperature °C</t>
  </si>
  <si>
    <t>Conductivity (µS/cm)</t>
  </si>
  <si>
    <t>Sample Collection Latitude</t>
  </si>
  <si>
    <t>Sample Collection Longitude</t>
  </si>
  <si>
    <t>7 - bedrock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</si>
</sst>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right" wrapText="1"/>
    </xf>
    <xf numFmtId="164" fontId="2" fillId="0" borderId="2" xfId="0" applyNumberFormat="1" applyFont="1" applyBorder="1" applyAlignment="1">
      <alignment wrapText="1"/>
    </xf>
    <xf numFmtId="20" fontId="1" fillId="2" borderId="2" xfId="0" applyNumberFormat="1" applyFont="1" applyFill="1" applyBorder="1" applyAlignment="1">
      <alignment wrapText="1"/>
    </xf>
    <xf numFmtId="20" fontId="2" fillId="0" borderId="2" xfId="0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20" fontId="1" fillId="5" borderId="2" xfId="0" applyNumberFormat="1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4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1" fillId="7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Font="1" applyFill="1" applyBorder="1" applyAlignment="1">
      <alignment horizontal="right"/>
    </xf>
    <xf numFmtId="0" fontId="1" fillId="8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10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  <xf numFmtId="0" fontId="3" fillId="2" borderId="3" xfId="0" applyFont="1" applyFill="1" applyBorder="1"/>
    <xf numFmtId="0" fontId="5" fillId="0" borderId="4" xfId="0" applyFont="1" applyBorder="1"/>
    <xf numFmtId="164" fontId="6" fillId="0" borderId="4" xfId="0" applyNumberFormat="1" applyFont="1" applyBorder="1"/>
    <xf numFmtId="20" fontId="2" fillId="0" borderId="2" xfId="0" applyNumberFormat="1" applyFont="1" applyBorder="1" applyAlignment="1">
      <alignment horizontal="right"/>
    </xf>
    <xf numFmtId="0" fontId="3" fillId="3" borderId="3" xfId="0" applyFont="1" applyFill="1" applyBorder="1"/>
    <xf numFmtId="0" fontId="6" fillId="0" borderId="0" xfId="0" applyFont="1" applyAlignment="1">
      <alignment horizontal="right"/>
    </xf>
    <xf numFmtId="0" fontId="3" fillId="4" borderId="3" xfId="0" applyFont="1" applyFill="1" applyBorder="1"/>
    <xf numFmtId="0" fontId="3" fillId="5" borderId="3" xfId="0" applyFont="1" applyFill="1" applyBorder="1"/>
    <xf numFmtId="0" fontId="3" fillId="6" borderId="3" xfId="0" applyFont="1" applyFill="1" applyBorder="1"/>
    <xf numFmtId="0" fontId="7" fillId="0" borderId="3" xfId="0" applyFont="1" applyBorder="1"/>
    <xf numFmtId="0" fontId="7" fillId="0" borderId="4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3" xfId="0" applyFont="1" applyBorder="1"/>
    <xf numFmtId="0" fontId="7" fillId="0" borderId="4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3" fillId="7" borderId="3" xfId="0" applyFont="1" applyFill="1" applyBorder="1"/>
    <xf numFmtId="0" fontId="8" fillId="7" borderId="4" xfId="0" applyFont="1" applyFill="1" applyBorder="1"/>
    <xf numFmtId="0" fontId="8" fillId="7" borderId="4" xfId="0" applyFont="1" applyFill="1" applyBorder="1" applyAlignment="1">
      <alignment horizontal="right"/>
    </xf>
    <xf numFmtId="0" fontId="5" fillId="7" borderId="4" xfId="0" applyFont="1" applyFill="1" applyBorder="1"/>
    <xf numFmtId="0" fontId="6" fillId="7" borderId="4" xfId="0" applyFont="1" applyFill="1" applyBorder="1" applyAlignment="1">
      <alignment horizontal="right"/>
    </xf>
    <xf numFmtId="0" fontId="5" fillId="7" borderId="4" xfId="0" applyFont="1" applyFill="1" applyBorder="1" applyAlignment="1">
      <alignment horizontal="right"/>
    </xf>
    <xf numFmtId="0" fontId="3" fillId="8" borderId="3" xfId="0" applyFont="1" applyFill="1" applyBorder="1"/>
    <xf numFmtId="0" fontId="6" fillId="0" borderId="4" xfId="0" applyFont="1" applyBorder="1" applyAlignment="1">
      <alignment horizontal="right"/>
    </xf>
    <xf numFmtId="0" fontId="4" fillId="0" borderId="0" xfId="0" applyFont="1"/>
    <xf numFmtId="0" fontId="2" fillId="9" borderId="2" xfId="0" applyFont="1" applyFill="1" applyBorder="1"/>
    <xf numFmtId="0" fontId="3" fillId="2" borderId="5" xfId="0" applyFont="1" applyFill="1" applyBorder="1"/>
    <xf numFmtId="20" fontId="2" fillId="0" borderId="2" xfId="0" applyNumberFormat="1" applyFont="1" applyBorder="1"/>
    <xf numFmtId="0" fontId="4" fillId="7" borderId="2" xfId="0" applyFont="1" applyFill="1" applyBorder="1"/>
    <xf numFmtId="0" fontId="5" fillId="7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Y6"/>
  <sheetViews>
    <sheetView zoomScale="47" zoomScaleNormal="47" workbookViewId="0">
      <pane ySplit="1" topLeftCell="A2" activePane="bottomLeft" state="frozen"/>
      <selection pane="bottomLeft" activeCell="D76" sqref="A1:D76"/>
    </sheetView>
  </sheetViews>
  <sheetFormatPr defaultColWidth="12.5546875" defaultRowHeight="15.75" customHeight="1" x14ac:dyDescent="0.25"/>
  <sheetData>
    <row r="2" spans="1:25" ht="15.75" customHeight="1" x14ac:dyDescent="0.3">
      <c r="A2" s="1" t="s">
        <v>0</v>
      </c>
      <c r="B2" s="1" t="s">
        <v>5</v>
      </c>
      <c r="C2" s="1" t="s">
        <v>7</v>
      </c>
      <c r="D2" s="1" t="s">
        <v>8</v>
      </c>
      <c r="E2" s="1" t="s">
        <v>9</v>
      </c>
      <c r="F2" s="6" t="s">
        <v>10</v>
      </c>
      <c r="G2" s="1" t="s">
        <v>12</v>
      </c>
      <c r="H2" s="1" t="s">
        <v>14</v>
      </c>
      <c r="I2" s="1" t="s">
        <v>15</v>
      </c>
      <c r="J2" s="10" t="s">
        <v>20</v>
      </c>
      <c r="K2" s="10" t="s">
        <v>21</v>
      </c>
      <c r="L2" s="10" t="s">
        <v>22</v>
      </c>
      <c r="M2" s="10" t="s">
        <v>23</v>
      </c>
      <c r="N2" s="11" t="s">
        <v>26</v>
      </c>
      <c r="O2" s="12" t="s">
        <v>30</v>
      </c>
      <c r="P2" s="11" t="s">
        <v>33</v>
      </c>
      <c r="Q2" s="11" t="s">
        <v>35</v>
      </c>
      <c r="R2" s="11" t="s">
        <v>36</v>
      </c>
      <c r="S2" s="11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11" t="s">
        <v>43</v>
      </c>
      <c r="Y2" s="20" t="s">
        <v>70</v>
      </c>
    </row>
    <row r="3" spans="1:25" ht="15.75" customHeight="1" x14ac:dyDescent="0.3">
      <c r="A3" s="2" t="s">
        <v>1</v>
      </c>
      <c r="B3" s="4" t="s">
        <v>6</v>
      </c>
      <c r="C3" s="4">
        <v>45.223370000000003</v>
      </c>
      <c r="D3" s="4">
        <v>-78.644210000000001</v>
      </c>
      <c r="E3" s="5">
        <v>43721</v>
      </c>
      <c r="F3" s="7"/>
      <c r="G3" s="2" t="s">
        <v>13</v>
      </c>
      <c r="H3" s="2" t="s">
        <v>13</v>
      </c>
      <c r="I3" s="2" t="s">
        <v>13</v>
      </c>
      <c r="J3" s="4">
        <v>5</v>
      </c>
      <c r="K3" s="4">
        <v>2</v>
      </c>
      <c r="L3" s="4">
        <v>0</v>
      </c>
      <c r="M3" s="4">
        <v>100</v>
      </c>
      <c r="N3" s="2" t="s">
        <v>27</v>
      </c>
      <c r="O3" s="2" t="s">
        <v>31</v>
      </c>
      <c r="P3" s="2" t="s">
        <v>34</v>
      </c>
      <c r="Q3" s="2" t="s">
        <v>34</v>
      </c>
      <c r="R3" s="2" t="s">
        <v>37</v>
      </c>
      <c r="S3" s="2" t="s">
        <v>37</v>
      </c>
      <c r="T3" s="2" t="s">
        <v>34</v>
      </c>
      <c r="U3" s="2" t="s">
        <v>34</v>
      </c>
      <c r="V3" s="2" t="s">
        <v>37</v>
      </c>
      <c r="W3" s="2" t="s">
        <v>37</v>
      </c>
      <c r="X3" s="2" t="s">
        <v>34</v>
      </c>
      <c r="Y3" s="14">
        <v>5.78</v>
      </c>
    </row>
    <row r="4" spans="1:25" ht="15.75" customHeight="1" x14ac:dyDescent="0.3">
      <c r="A4" s="2" t="s">
        <v>2</v>
      </c>
      <c r="B4" s="4"/>
      <c r="C4" s="4">
        <v>45.234870000000001</v>
      </c>
      <c r="D4" s="4">
        <v>-78.597809999999996</v>
      </c>
      <c r="E4" s="5">
        <v>43721</v>
      </c>
      <c r="F4" s="4" t="s">
        <v>11</v>
      </c>
      <c r="G4" s="2" t="s">
        <v>13</v>
      </c>
      <c r="H4" s="2" t="s">
        <v>13</v>
      </c>
      <c r="I4" s="2" t="s">
        <v>13</v>
      </c>
      <c r="J4" s="4">
        <v>5</v>
      </c>
      <c r="K4" s="4">
        <v>2</v>
      </c>
      <c r="L4" s="4">
        <v>0</v>
      </c>
      <c r="M4" s="4">
        <v>100</v>
      </c>
      <c r="N4" s="2" t="s">
        <v>28</v>
      </c>
      <c r="O4" s="2" t="s">
        <v>32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37</v>
      </c>
      <c r="W4" s="2" t="s">
        <v>37</v>
      </c>
      <c r="X4" s="2" t="s">
        <v>37</v>
      </c>
      <c r="Y4" s="2">
        <v>5.85</v>
      </c>
    </row>
    <row r="5" spans="1:25" ht="15.75" customHeight="1" x14ac:dyDescent="0.3">
      <c r="A5" s="2" t="s">
        <v>3</v>
      </c>
      <c r="B5" s="4"/>
      <c r="C5" s="4">
        <v>45.234870000000001</v>
      </c>
      <c r="D5" s="4">
        <v>-78.597809999999996</v>
      </c>
      <c r="E5" s="5">
        <v>43721</v>
      </c>
      <c r="F5" s="4" t="s">
        <v>11</v>
      </c>
      <c r="G5" s="2" t="s">
        <v>13</v>
      </c>
      <c r="H5" s="2" t="s">
        <v>13</v>
      </c>
      <c r="I5" s="2" t="s">
        <v>13</v>
      </c>
      <c r="J5" s="4">
        <v>5</v>
      </c>
      <c r="K5" s="4">
        <v>2</v>
      </c>
      <c r="L5" s="4">
        <v>0</v>
      </c>
      <c r="M5" s="4">
        <v>100</v>
      </c>
      <c r="N5" s="2" t="s">
        <v>28</v>
      </c>
      <c r="O5" s="2" t="s">
        <v>31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37</v>
      </c>
      <c r="W5" s="2" t="s">
        <v>37</v>
      </c>
      <c r="X5" s="2" t="s">
        <v>37</v>
      </c>
      <c r="Y5" s="2">
        <v>5.9</v>
      </c>
    </row>
    <row r="6" spans="1:25" ht="15.75" customHeight="1" x14ac:dyDescent="0.3">
      <c r="A6" s="2" t="s">
        <v>4</v>
      </c>
      <c r="B6" s="4"/>
      <c r="C6" s="4">
        <v>45.234870000000001</v>
      </c>
      <c r="D6" s="4">
        <v>-78.597809999999996</v>
      </c>
      <c r="E6" s="5">
        <v>43721</v>
      </c>
      <c r="F6" s="4" t="s">
        <v>11</v>
      </c>
      <c r="G6" s="2" t="s">
        <v>13</v>
      </c>
      <c r="H6" s="2" t="s">
        <v>13</v>
      </c>
      <c r="I6" s="2" t="s">
        <v>13</v>
      </c>
      <c r="J6" s="4">
        <v>5</v>
      </c>
      <c r="K6" s="4">
        <v>2</v>
      </c>
      <c r="L6" s="4">
        <v>0</v>
      </c>
      <c r="M6" s="4">
        <v>100</v>
      </c>
      <c r="N6" s="2" t="s">
        <v>29</v>
      </c>
      <c r="O6" s="2"/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37</v>
      </c>
      <c r="W6" s="2" t="s">
        <v>37</v>
      </c>
      <c r="X6" s="2" t="s">
        <v>37</v>
      </c>
      <c r="Y6" s="2">
        <v>6.02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922"/>
  <sheetViews>
    <sheetView zoomScale="58" zoomScaleNormal="58" workbookViewId="0">
      <pane ySplit="1" topLeftCell="A2" activePane="bottomLeft" state="frozen"/>
      <selection pane="bottomLeft" activeCell="T30" sqref="T30"/>
    </sheetView>
  </sheetViews>
  <sheetFormatPr defaultColWidth="12.5546875" defaultRowHeight="15.75" customHeight="1" x14ac:dyDescent="0.25"/>
  <sheetData>
    <row r="1" spans="1:52" ht="57.6" x14ac:dyDescent="0.3">
      <c r="A1" s="1" t="s">
        <v>0</v>
      </c>
      <c r="B1" s="1" t="s">
        <v>5</v>
      </c>
      <c r="C1" s="1" t="s">
        <v>7</v>
      </c>
      <c r="D1" s="1" t="s">
        <v>8</v>
      </c>
      <c r="E1" s="1" t="s">
        <v>9</v>
      </c>
      <c r="F1" s="6" t="s">
        <v>10</v>
      </c>
      <c r="G1" s="1" t="s">
        <v>12</v>
      </c>
      <c r="H1" s="1" t="s">
        <v>14</v>
      </c>
      <c r="I1" s="1" t="s">
        <v>15</v>
      </c>
      <c r="J1" s="8" t="s">
        <v>16</v>
      </c>
      <c r="K1" s="9" t="s">
        <v>17</v>
      </c>
      <c r="L1" s="8" t="s">
        <v>18</v>
      </c>
      <c r="M1" s="9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1" t="s">
        <v>26</v>
      </c>
      <c r="S1" s="12" t="s">
        <v>30</v>
      </c>
      <c r="T1" s="11" t="s">
        <v>33</v>
      </c>
      <c r="U1" s="11" t="s">
        <v>35</v>
      </c>
      <c r="V1" s="11" t="s">
        <v>36</v>
      </c>
      <c r="W1" s="11" t="s">
        <v>38</v>
      </c>
      <c r="X1" s="11" t="s">
        <v>39</v>
      </c>
      <c r="Y1" s="11" t="s">
        <v>40</v>
      </c>
      <c r="Z1" s="11" t="s">
        <v>41</v>
      </c>
      <c r="AA1" s="11" t="s">
        <v>42</v>
      </c>
      <c r="AB1" s="11" t="s">
        <v>43</v>
      </c>
      <c r="AC1" s="13" t="s">
        <v>94</v>
      </c>
      <c r="AD1" s="13" t="s">
        <v>95</v>
      </c>
      <c r="AE1" s="13" t="s">
        <v>96</v>
      </c>
      <c r="AF1" s="13" t="s">
        <v>97</v>
      </c>
      <c r="AG1" s="13" t="s">
        <v>98</v>
      </c>
      <c r="AH1" s="13" t="s">
        <v>99</v>
      </c>
      <c r="AI1" s="13" t="s">
        <v>100</v>
      </c>
      <c r="AJ1" s="13" t="s">
        <v>101</v>
      </c>
      <c r="AK1" s="13" t="s">
        <v>102</v>
      </c>
      <c r="AL1" s="13" t="s">
        <v>103</v>
      </c>
      <c r="AM1" s="13" t="s">
        <v>104</v>
      </c>
      <c r="AN1" s="13" t="s">
        <v>105</v>
      </c>
      <c r="AO1" s="13" t="s">
        <v>106</v>
      </c>
      <c r="AP1" s="17" t="s">
        <v>68</v>
      </c>
      <c r="AQ1" s="17" t="s">
        <v>69</v>
      </c>
      <c r="AR1" s="20" t="s">
        <v>70</v>
      </c>
      <c r="AS1" s="20" t="s">
        <v>71</v>
      </c>
      <c r="AT1" s="20" t="s">
        <v>72</v>
      </c>
      <c r="AU1" s="20" t="s">
        <v>73</v>
      </c>
      <c r="AV1" s="20" t="s">
        <v>74</v>
      </c>
      <c r="AW1" s="20" t="s">
        <v>75</v>
      </c>
      <c r="AX1" s="20" t="s">
        <v>76</v>
      </c>
      <c r="AY1" s="20" t="s">
        <v>77</v>
      </c>
      <c r="AZ1" s="20" t="s">
        <v>78</v>
      </c>
    </row>
    <row r="2" spans="1:52" ht="14.4" customHeight="1" x14ac:dyDescent="0.3">
      <c r="A2" s="2" t="s">
        <v>79</v>
      </c>
      <c r="B2" s="4"/>
      <c r="C2" s="4">
        <v>45.215416699999999</v>
      </c>
      <c r="D2" s="4">
        <v>-78.663388900000001</v>
      </c>
      <c r="E2" s="2" t="s">
        <v>90</v>
      </c>
      <c r="F2" s="7">
        <v>0.40347222222222223</v>
      </c>
      <c r="G2" s="2" t="s">
        <v>13</v>
      </c>
      <c r="H2" s="2" t="s">
        <v>13</v>
      </c>
      <c r="I2" s="2" t="s">
        <v>13</v>
      </c>
      <c r="J2" s="4">
        <v>17.600000000000001</v>
      </c>
      <c r="K2" s="4">
        <v>7.43</v>
      </c>
      <c r="L2" s="4">
        <v>18.899999999999999</v>
      </c>
      <c r="M2" s="4">
        <v>8.14</v>
      </c>
      <c r="N2" s="4">
        <f>5.7+5.7</f>
        <v>11.4</v>
      </c>
      <c r="O2" s="4">
        <v>1</v>
      </c>
      <c r="P2" s="4">
        <v>25</v>
      </c>
      <c r="Q2" s="4">
        <v>100</v>
      </c>
      <c r="R2" s="2" t="s">
        <v>32</v>
      </c>
      <c r="S2" s="2" t="s">
        <v>28</v>
      </c>
      <c r="T2" s="2" t="s">
        <v>93</v>
      </c>
      <c r="U2" s="2" t="s">
        <v>93</v>
      </c>
      <c r="V2" s="2" t="s">
        <v>37</v>
      </c>
      <c r="W2" s="2" t="s">
        <v>37</v>
      </c>
      <c r="X2" s="2" t="s">
        <v>34</v>
      </c>
      <c r="Y2" s="2" t="s">
        <v>37</v>
      </c>
      <c r="Z2" s="2" t="s">
        <v>37</v>
      </c>
      <c r="AA2" s="2" t="s">
        <v>37</v>
      </c>
      <c r="AB2" s="2" t="s">
        <v>37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8"/>
      <c r="AQ2" s="18"/>
      <c r="AR2" s="14"/>
      <c r="AS2" s="14"/>
      <c r="AT2" s="14"/>
      <c r="AU2" s="14"/>
      <c r="AV2" s="14"/>
      <c r="AW2" s="14"/>
      <c r="AX2" s="14"/>
      <c r="AY2" s="14"/>
      <c r="AZ2" s="14"/>
    </row>
    <row r="3" spans="1:52" ht="14.4" x14ac:dyDescent="0.3">
      <c r="A3" s="2" t="s">
        <v>80</v>
      </c>
      <c r="B3" s="4"/>
      <c r="C3" s="4">
        <v>45.223972199999999</v>
      </c>
      <c r="D3" s="4">
        <v>-78.646305600000005</v>
      </c>
      <c r="E3" s="2" t="s">
        <v>90</v>
      </c>
      <c r="F3" s="7">
        <v>0.47916666666666669</v>
      </c>
      <c r="G3" s="2" t="s">
        <v>13</v>
      </c>
      <c r="H3" s="2" t="s">
        <v>13</v>
      </c>
      <c r="I3" s="2" t="s">
        <v>13</v>
      </c>
      <c r="J3" s="4">
        <v>17.100000000000001</v>
      </c>
      <c r="K3" s="4">
        <v>8.35</v>
      </c>
      <c r="L3" s="4">
        <v>30.2</v>
      </c>
      <c r="M3" s="4">
        <v>7.43</v>
      </c>
      <c r="N3" s="4">
        <f>7.5+7.6</f>
        <v>15.1</v>
      </c>
      <c r="O3" s="4">
        <v>1</v>
      </c>
      <c r="P3" s="4">
        <v>54</v>
      </c>
      <c r="Q3" s="4">
        <v>100</v>
      </c>
      <c r="R3" s="2" t="s">
        <v>28</v>
      </c>
      <c r="S3" s="2" t="s">
        <v>32</v>
      </c>
      <c r="T3" s="2" t="s">
        <v>93</v>
      </c>
      <c r="U3" s="2" t="s">
        <v>34</v>
      </c>
      <c r="V3" s="2" t="s">
        <v>37</v>
      </c>
      <c r="W3" s="2" t="s">
        <v>37</v>
      </c>
      <c r="X3" s="2" t="s">
        <v>93</v>
      </c>
      <c r="Y3" s="2" t="s">
        <v>37</v>
      </c>
      <c r="Z3" s="2" t="s">
        <v>37</v>
      </c>
      <c r="AA3" s="2" t="s">
        <v>37</v>
      </c>
      <c r="AB3" s="2" t="s">
        <v>37</v>
      </c>
      <c r="AC3" s="15"/>
      <c r="AD3" s="15"/>
      <c r="AE3" s="16">
        <v>38</v>
      </c>
      <c r="AF3" s="16">
        <v>1</v>
      </c>
      <c r="AG3" s="16">
        <v>6</v>
      </c>
      <c r="AH3" s="16">
        <v>1</v>
      </c>
      <c r="AI3" s="15"/>
      <c r="AJ3" s="16">
        <v>3</v>
      </c>
      <c r="AK3" s="16">
        <v>1</v>
      </c>
      <c r="AL3" s="16">
        <v>3</v>
      </c>
      <c r="AM3" s="16">
        <v>28</v>
      </c>
      <c r="AN3" s="16">
        <v>16</v>
      </c>
      <c r="AO3" s="16">
        <v>3</v>
      </c>
      <c r="AP3" s="19">
        <f>SUM(AC3:AO3)</f>
        <v>100</v>
      </c>
      <c r="AQ3" s="19">
        <f>COUNTA(AC3:AO3)</f>
        <v>10</v>
      </c>
      <c r="AR3" s="2">
        <v>5.35</v>
      </c>
      <c r="AS3" s="2">
        <v>0.75</v>
      </c>
      <c r="AT3" s="22">
        <v>0.19</v>
      </c>
      <c r="AU3" s="22">
        <v>0.38</v>
      </c>
      <c r="AV3" s="22">
        <v>0.28000000000000003</v>
      </c>
      <c r="AW3" s="22">
        <v>7.0000000000000007E-2</v>
      </c>
      <c r="AX3" s="22">
        <v>0.01</v>
      </c>
      <c r="AY3" s="22">
        <v>0</v>
      </c>
      <c r="AZ3" s="22">
        <v>7.0000000000000007E-2</v>
      </c>
    </row>
    <row r="4" spans="1:52" ht="14.4" x14ac:dyDescent="0.3">
      <c r="A4" s="2" t="s">
        <v>81</v>
      </c>
      <c r="B4" s="4"/>
      <c r="C4" s="4">
        <v>45.223972199999999</v>
      </c>
      <c r="D4" s="4">
        <v>-78.646305600000005</v>
      </c>
      <c r="E4" s="2" t="s">
        <v>90</v>
      </c>
      <c r="F4" s="7">
        <v>0.50902777777777775</v>
      </c>
      <c r="G4" s="2" t="s">
        <v>13</v>
      </c>
      <c r="H4" s="2" t="s">
        <v>13</v>
      </c>
      <c r="I4" s="2" t="s">
        <v>13</v>
      </c>
      <c r="J4" s="4">
        <v>17.100000000000001</v>
      </c>
      <c r="K4" s="4">
        <v>8.35</v>
      </c>
      <c r="L4" s="4">
        <v>30.2</v>
      </c>
      <c r="M4" s="4">
        <v>7.43</v>
      </c>
      <c r="N4" s="4">
        <f>7.4+7</f>
        <v>14.4</v>
      </c>
      <c r="O4" s="4">
        <v>1</v>
      </c>
      <c r="P4" s="4">
        <v>49</v>
      </c>
      <c r="Q4" s="4">
        <v>100</v>
      </c>
      <c r="R4" s="2" t="s">
        <v>28</v>
      </c>
      <c r="S4" s="2" t="s">
        <v>32</v>
      </c>
      <c r="T4" s="2" t="s">
        <v>93</v>
      </c>
      <c r="U4" s="2" t="s">
        <v>34</v>
      </c>
      <c r="V4" s="2" t="s">
        <v>37</v>
      </c>
      <c r="W4" s="2" t="s">
        <v>37</v>
      </c>
      <c r="X4" s="2" t="s">
        <v>93</v>
      </c>
      <c r="Y4" s="2" t="s">
        <v>37</v>
      </c>
      <c r="Z4" s="2" t="s">
        <v>37</v>
      </c>
      <c r="AA4" s="2" t="s">
        <v>37</v>
      </c>
      <c r="AB4" s="2" t="s">
        <v>37</v>
      </c>
      <c r="AC4" s="15"/>
      <c r="AD4" s="15"/>
      <c r="AE4" s="16">
        <v>29</v>
      </c>
      <c r="AF4" s="16">
        <v>2</v>
      </c>
      <c r="AG4" s="16">
        <v>3</v>
      </c>
      <c r="AH4" s="16">
        <v>2</v>
      </c>
      <c r="AI4" s="16">
        <v>1</v>
      </c>
      <c r="AJ4" s="16">
        <v>2</v>
      </c>
      <c r="AK4" s="16">
        <v>1</v>
      </c>
      <c r="AL4" s="16">
        <v>9</v>
      </c>
      <c r="AM4" s="16">
        <v>46</v>
      </c>
      <c r="AN4" s="16">
        <v>6</v>
      </c>
      <c r="AO4" s="16">
        <v>1</v>
      </c>
      <c r="AP4" s="19">
        <f>SUM(AC4:AO4)</f>
        <v>102</v>
      </c>
      <c r="AQ4" s="19">
        <f>COUNTA(AC4:AO4)</f>
        <v>11</v>
      </c>
      <c r="AR4" s="2">
        <v>5.41</v>
      </c>
      <c r="AS4" s="2">
        <v>0.71</v>
      </c>
      <c r="AT4" s="22">
        <v>6.8599999999999994E-2</v>
      </c>
      <c r="AU4" s="22">
        <v>0.2843</v>
      </c>
      <c r="AV4" s="22">
        <v>0.45100000000000001</v>
      </c>
      <c r="AW4" s="22">
        <v>3.9199999999999999E-2</v>
      </c>
      <c r="AX4" s="22">
        <v>2.9399999999999999E-2</v>
      </c>
      <c r="AY4" s="22">
        <v>0</v>
      </c>
      <c r="AZ4" s="22">
        <v>0.1275</v>
      </c>
    </row>
    <row r="5" spans="1:52" ht="14.4" x14ac:dyDescent="0.3">
      <c r="A5" s="2" t="s">
        <v>82</v>
      </c>
      <c r="B5" s="4"/>
      <c r="C5" s="4">
        <v>45.213069699999998</v>
      </c>
      <c r="D5" s="4">
        <v>-78.627783899999997</v>
      </c>
      <c r="E5" s="2" t="s">
        <v>90</v>
      </c>
      <c r="F5" s="7">
        <v>7.9166666666666663E-2</v>
      </c>
      <c r="G5" s="2" t="s">
        <v>13</v>
      </c>
      <c r="H5" s="2" t="s">
        <v>13</v>
      </c>
      <c r="I5" s="2" t="s">
        <v>13</v>
      </c>
      <c r="J5" s="4">
        <v>19.5</v>
      </c>
      <c r="K5" s="4">
        <v>8.1</v>
      </c>
      <c r="L5" s="4">
        <v>19.3</v>
      </c>
      <c r="M5" s="4">
        <v>7.15</v>
      </c>
      <c r="N5" s="4">
        <f>6.9+5.6</f>
        <v>12.5</v>
      </c>
      <c r="O5" s="4">
        <v>2</v>
      </c>
      <c r="P5" s="4">
        <v>2</v>
      </c>
      <c r="Q5" s="4">
        <v>100</v>
      </c>
      <c r="R5" s="2" t="s">
        <v>32</v>
      </c>
      <c r="S5" s="2" t="s">
        <v>28</v>
      </c>
      <c r="T5" s="2" t="s">
        <v>93</v>
      </c>
      <c r="U5" s="2" t="s">
        <v>93</v>
      </c>
      <c r="V5" s="2" t="s">
        <v>37</v>
      </c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15"/>
      <c r="AD5" s="16">
        <v>1</v>
      </c>
      <c r="AE5" s="16">
        <v>59</v>
      </c>
      <c r="AF5" s="16">
        <v>3</v>
      </c>
      <c r="AG5" s="16">
        <v>4</v>
      </c>
      <c r="AH5" s="15"/>
      <c r="AI5" s="15"/>
      <c r="AJ5" s="16">
        <v>2</v>
      </c>
      <c r="AK5" s="16">
        <v>2</v>
      </c>
      <c r="AL5" s="16">
        <v>5</v>
      </c>
      <c r="AM5" s="16">
        <v>12</v>
      </c>
      <c r="AN5" s="16">
        <v>16</v>
      </c>
      <c r="AO5" s="16">
        <v>2</v>
      </c>
      <c r="AP5" s="19">
        <f>SUM(AC5:AO5)</f>
        <v>106</v>
      </c>
      <c r="AQ5" s="19">
        <f>COUNTA(AC5:AO5)</f>
        <v>10</v>
      </c>
      <c r="AR5" s="2">
        <v>4.7699999999999996</v>
      </c>
      <c r="AS5" s="2">
        <v>0.66</v>
      </c>
      <c r="AT5" s="22">
        <v>0.16980000000000001</v>
      </c>
      <c r="AU5" s="22">
        <v>0.55659999999999998</v>
      </c>
      <c r="AV5" s="22">
        <v>0.1226</v>
      </c>
      <c r="AW5" s="22">
        <v>5.6599999999999998E-2</v>
      </c>
      <c r="AX5" s="22">
        <v>0</v>
      </c>
      <c r="AY5" s="22">
        <v>0</v>
      </c>
      <c r="AZ5" s="22">
        <v>9.4299999999999995E-2</v>
      </c>
    </row>
    <row r="6" spans="1:52" ht="14.4" x14ac:dyDescent="0.3">
      <c r="A6" s="2" t="s">
        <v>83</v>
      </c>
      <c r="B6" s="4"/>
      <c r="C6" s="4">
        <v>45.213069699999998</v>
      </c>
      <c r="D6" s="4">
        <v>-78.627783899999997</v>
      </c>
      <c r="E6" s="2" t="s">
        <v>90</v>
      </c>
      <c r="F6" s="7">
        <v>9.7222222222222224E-2</v>
      </c>
      <c r="G6" s="2" t="s">
        <v>13</v>
      </c>
      <c r="H6" s="2" t="s">
        <v>13</v>
      </c>
      <c r="I6" s="2" t="s">
        <v>13</v>
      </c>
      <c r="J6" s="4">
        <v>19.5</v>
      </c>
      <c r="K6" s="4">
        <v>8.1</v>
      </c>
      <c r="L6" s="4">
        <v>19.3</v>
      </c>
      <c r="M6" s="4">
        <v>7.15</v>
      </c>
      <c r="N6" s="4">
        <f>6.5+7</f>
        <v>13.5</v>
      </c>
      <c r="O6" s="4">
        <v>2</v>
      </c>
      <c r="P6" s="4">
        <v>5</v>
      </c>
      <c r="Q6" s="4">
        <v>100</v>
      </c>
      <c r="R6" s="2" t="s">
        <v>32</v>
      </c>
      <c r="S6" s="2" t="s">
        <v>28</v>
      </c>
      <c r="T6" s="2" t="s">
        <v>93</v>
      </c>
      <c r="U6" s="2" t="s">
        <v>93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15"/>
      <c r="AD6" s="15"/>
      <c r="AE6" s="16">
        <v>61</v>
      </c>
      <c r="AF6" s="15"/>
      <c r="AG6" s="16">
        <v>9</v>
      </c>
      <c r="AH6" s="16">
        <v>1</v>
      </c>
      <c r="AI6" s="15"/>
      <c r="AJ6" s="15"/>
      <c r="AK6" s="16">
        <v>1</v>
      </c>
      <c r="AL6" s="16">
        <v>10</v>
      </c>
      <c r="AM6" s="15"/>
      <c r="AN6" s="16">
        <v>19</v>
      </c>
      <c r="AO6" s="16">
        <v>2</v>
      </c>
      <c r="AP6" s="19">
        <f>SUM(AC6:AO6)</f>
        <v>103</v>
      </c>
      <c r="AQ6" s="19">
        <f>COUNTA(AC6:AO6)</f>
        <v>7</v>
      </c>
      <c r="AR6" s="2">
        <v>4.2699999999999996</v>
      </c>
      <c r="AS6" s="2">
        <v>0.6</v>
      </c>
      <c r="AT6" s="22">
        <v>0.2039</v>
      </c>
      <c r="AU6" s="22">
        <v>0.59219999999999995</v>
      </c>
      <c r="AV6" s="22">
        <v>0</v>
      </c>
      <c r="AW6" s="22">
        <v>9.7100000000000006E-2</v>
      </c>
      <c r="AX6" s="22">
        <v>9.7000000000000003E-3</v>
      </c>
      <c r="AY6" s="22">
        <v>0</v>
      </c>
      <c r="AZ6" s="22">
        <v>9.7100000000000006E-2</v>
      </c>
    </row>
    <row r="7" spans="1:52" ht="14.4" x14ac:dyDescent="0.3">
      <c r="A7" s="2" t="s">
        <v>84</v>
      </c>
      <c r="B7" s="4"/>
      <c r="C7" s="4">
        <v>45.241161599999998</v>
      </c>
      <c r="D7" s="4">
        <v>-78.616374699999994</v>
      </c>
      <c r="E7" s="2" t="s">
        <v>90</v>
      </c>
      <c r="F7" s="7">
        <v>0.16527777777777777</v>
      </c>
      <c r="G7" s="2" t="s">
        <v>13</v>
      </c>
      <c r="H7" s="2" t="s">
        <v>13</v>
      </c>
      <c r="I7" s="2" t="s">
        <v>13</v>
      </c>
      <c r="J7" s="4">
        <v>19.100000000000001</v>
      </c>
      <c r="K7" s="4">
        <v>6</v>
      </c>
      <c r="L7" s="4">
        <v>15.3</v>
      </c>
      <c r="M7" s="4">
        <v>7.09</v>
      </c>
      <c r="N7" s="4">
        <f>8+7.4</f>
        <v>15.4</v>
      </c>
      <c r="O7" s="4">
        <v>2</v>
      </c>
      <c r="P7" s="4">
        <v>9</v>
      </c>
      <c r="Q7" s="4">
        <v>100</v>
      </c>
      <c r="R7" s="2" t="s">
        <v>32</v>
      </c>
      <c r="S7" s="2" t="s">
        <v>28</v>
      </c>
      <c r="T7" s="2" t="s">
        <v>34</v>
      </c>
      <c r="U7" s="2" t="s">
        <v>93</v>
      </c>
      <c r="V7" s="2" t="s">
        <v>34</v>
      </c>
      <c r="W7" s="2" t="s">
        <v>34</v>
      </c>
      <c r="X7" s="2" t="s">
        <v>34</v>
      </c>
      <c r="Y7" s="2" t="s">
        <v>37</v>
      </c>
      <c r="Z7" s="2" t="s">
        <v>37</v>
      </c>
      <c r="AA7" s="2" t="s">
        <v>37</v>
      </c>
      <c r="AB7" s="2" t="s">
        <v>37</v>
      </c>
      <c r="AC7" s="15"/>
      <c r="AD7" s="16">
        <v>11</v>
      </c>
      <c r="AE7" s="16">
        <v>49</v>
      </c>
      <c r="AF7" s="15"/>
      <c r="AG7" s="16">
        <v>1</v>
      </c>
      <c r="AH7" s="15"/>
      <c r="AI7" s="15"/>
      <c r="AJ7" s="15"/>
      <c r="AK7" s="16">
        <v>3</v>
      </c>
      <c r="AL7" s="16">
        <v>6</v>
      </c>
      <c r="AM7" s="16">
        <v>3</v>
      </c>
      <c r="AN7" s="16">
        <v>26</v>
      </c>
      <c r="AO7" s="16">
        <v>5</v>
      </c>
      <c r="AP7" s="19">
        <f>SUM(AC7:AO7)</f>
        <v>104</v>
      </c>
      <c r="AQ7" s="19">
        <f>COUNTA(AC7:AO7)</f>
        <v>8</v>
      </c>
      <c r="AR7" s="2">
        <v>5.04</v>
      </c>
      <c r="AS7" s="2">
        <v>0.7</v>
      </c>
      <c r="AT7" s="22">
        <v>0.29809999999999998</v>
      </c>
      <c r="AU7" s="22">
        <v>0.47120000000000001</v>
      </c>
      <c r="AV7" s="22">
        <v>0.1346</v>
      </c>
      <c r="AW7" s="22">
        <v>3.85E-2</v>
      </c>
      <c r="AX7" s="22">
        <v>0</v>
      </c>
      <c r="AY7" s="22">
        <v>0</v>
      </c>
      <c r="AZ7" s="22">
        <v>5.7700000000000001E-2</v>
      </c>
    </row>
    <row r="8" spans="1:52" ht="14.4" x14ac:dyDescent="0.3">
      <c r="A8" s="2" t="s">
        <v>85</v>
      </c>
      <c r="B8" s="4"/>
      <c r="C8" s="4">
        <v>45.241161599999998</v>
      </c>
      <c r="D8" s="4">
        <v>-78.616374699999994</v>
      </c>
      <c r="E8" s="2" t="s">
        <v>90</v>
      </c>
      <c r="F8" s="7">
        <v>0.18819444444444444</v>
      </c>
      <c r="G8" s="2" t="s">
        <v>13</v>
      </c>
      <c r="H8" s="2" t="s">
        <v>13</v>
      </c>
      <c r="I8" s="2" t="s">
        <v>13</v>
      </c>
      <c r="J8" s="4">
        <v>19.100000000000001</v>
      </c>
      <c r="K8" s="4">
        <v>6</v>
      </c>
      <c r="L8" s="4">
        <v>15.3</v>
      </c>
      <c r="M8" s="4">
        <v>7.09</v>
      </c>
      <c r="N8" s="4">
        <f>6.6+4.7</f>
        <v>11.3</v>
      </c>
      <c r="O8" s="4">
        <v>1</v>
      </c>
      <c r="P8" s="4">
        <v>31</v>
      </c>
      <c r="Q8" s="4">
        <v>100</v>
      </c>
      <c r="R8" s="2" t="s">
        <v>32</v>
      </c>
      <c r="S8" s="2" t="s">
        <v>28</v>
      </c>
      <c r="T8" s="2" t="s">
        <v>34</v>
      </c>
      <c r="U8" s="2" t="s">
        <v>93</v>
      </c>
      <c r="V8" s="2" t="s">
        <v>34</v>
      </c>
      <c r="W8" s="2" t="s">
        <v>34</v>
      </c>
      <c r="X8" s="2" t="s">
        <v>34</v>
      </c>
      <c r="Y8" s="2" t="s">
        <v>37</v>
      </c>
      <c r="Z8" s="2" t="s">
        <v>37</v>
      </c>
      <c r="AA8" s="2" t="s">
        <v>37</v>
      </c>
      <c r="AB8" s="2" t="s">
        <v>37</v>
      </c>
      <c r="AC8" s="15"/>
      <c r="AD8" s="16">
        <v>1</v>
      </c>
      <c r="AE8" s="16">
        <v>68</v>
      </c>
      <c r="AF8" s="15"/>
      <c r="AG8" s="15"/>
      <c r="AH8" s="15"/>
      <c r="AI8" s="15"/>
      <c r="AJ8" s="15"/>
      <c r="AK8" s="15"/>
      <c r="AL8" s="16">
        <v>1</v>
      </c>
      <c r="AM8" s="16">
        <v>1</v>
      </c>
      <c r="AN8" s="16">
        <v>26</v>
      </c>
      <c r="AO8" s="16">
        <v>4</v>
      </c>
      <c r="AP8" s="19">
        <f>SUM(AC8:AO8)</f>
        <v>101</v>
      </c>
      <c r="AQ8" s="19">
        <f>COUNTA(AC8:AO8)</f>
        <v>6</v>
      </c>
      <c r="AR8" s="2">
        <v>4.78</v>
      </c>
      <c r="AS8" s="2">
        <v>0.48</v>
      </c>
      <c r="AT8" s="22">
        <v>0.29699999999999999</v>
      </c>
      <c r="AU8" s="22">
        <v>0.67330000000000001</v>
      </c>
      <c r="AV8" s="22">
        <v>1.9800000000000002E-2</v>
      </c>
      <c r="AW8" s="22">
        <v>0</v>
      </c>
      <c r="AX8" s="22">
        <v>0</v>
      </c>
      <c r="AY8" s="22">
        <v>0</v>
      </c>
      <c r="AZ8" s="22">
        <v>9.9000000000000008E-3</v>
      </c>
    </row>
    <row r="9" spans="1:52" ht="14.4" x14ac:dyDescent="0.3">
      <c r="A9" s="2" t="s">
        <v>86</v>
      </c>
      <c r="B9" s="4"/>
      <c r="C9" s="4">
        <v>45.221013499999998</v>
      </c>
      <c r="D9" s="4">
        <v>-78.603239000000002</v>
      </c>
      <c r="E9" s="2" t="s">
        <v>91</v>
      </c>
      <c r="F9" s="7">
        <v>0.38750000000000001</v>
      </c>
      <c r="G9" s="2" t="s">
        <v>13</v>
      </c>
      <c r="H9" s="2" t="s">
        <v>92</v>
      </c>
      <c r="I9" s="2" t="s">
        <v>13</v>
      </c>
      <c r="J9" s="4">
        <v>16.100000000000001</v>
      </c>
      <c r="K9" s="4">
        <v>8.43</v>
      </c>
      <c r="L9" s="4">
        <v>20</v>
      </c>
      <c r="M9" s="4">
        <v>7.61</v>
      </c>
      <c r="N9" s="4">
        <f>8.6+8.5</f>
        <v>17.100000000000001</v>
      </c>
      <c r="O9" s="4">
        <v>1</v>
      </c>
      <c r="P9" s="4">
        <v>34</v>
      </c>
      <c r="Q9" s="4">
        <v>100</v>
      </c>
      <c r="R9" s="2" t="s">
        <v>28</v>
      </c>
      <c r="S9" s="2" t="s">
        <v>32</v>
      </c>
      <c r="T9" s="2" t="s">
        <v>34</v>
      </c>
      <c r="U9" s="2" t="s">
        <v>34</v>
      </c>
      <c r="V9" s="2" t="s">
        <v>37</v>
      </c>
      <c r="W9" s="2" t="s">
        <v>34</v>
      </c>
      <c r="X9" s="2" t="s">
        <v>37</v>
      </c>
      <c r="Y9" s="2" t="s">
        <v>37</v>
      </c>
      <c r="Z9" s="2" t="s">
        <v>37</v>
      </c>
      <c r="AA9" s="2" t="s">
        <v>34</v>
      </c>
      <c r="AB9" s="2" t="s">
        <v>37</v>
      </c>
      <c r="AC9" s="15"/>
      <c r="AD9" s="15"/>
      <c r="AE9" s="16">
        <v>73</v>
      </c>
      <c r="AF9" s="15"/>
      <c r="AG9" s="16">
        <v>9</v>
      </c>
      <c r="AH9" s="15"/>
      <c r="AI9" s="15"/>
      <c r="AJ9" s="15"/>
      <c r="AK9" s="16">
        <v>1</v>
      </c>
      <c r="AL9" s="16">
        <v>1</v>
      </c>
      <c r="AM9" s="16">
        <v>3</v>
      </c>
      <c r="AN9" s="16">
        <v>13</v>
      </c>
      <c r="AO9" s="16">
        <v>1</v>
      </c>
      <c r="AP9" s="19">
        <f>SUM(AC9:AO9)</f>
        <v>101</v>
      </c>
      <c r="AQ9" s="19">
        <f>COUNTA(AC9:AO9)</f>
        <v>7</v>
      </c>
      <c r="AR9" s="2">
        <v>4.57</v>
      </c>
      <c r="AS9" s="2">
        <v>0.46</v>
      </c>
      <c r="AT9" s="22">
        <v>0.1386</v>
      </c>
      <c r="AU9" s="22">
        <v>0.7228</v>
      </c>
      <c r="AV9" s="22">
        <v>2.9700000000000001E-2</v>
      </c>
      <c r="AW9" s="22">
        <v>9.9000000000000005E-2</v>
      </c>
      <c r="AX9" s="22">
        <v>0</v>
      </c>
      <c r="AY9" s="22">
        <v>0</v>
      </c>
      <c r="AZ9" s="22">
        <v>9.9000000000000008E-3</v>
      </c>
    </row>
    <row r="10" spans="1:52" ht="14.4" x14ac:dyDescent="0.3">
      <c r="A10" s="2" t="s">
        <v>87</v>
      </c>
      <c r="B10" s="4"/>
      <c r="C10" s="4">
        <v>45.221013499999998</v>
      </c>
      <c r="D10" s="4">
        <v>-78.603239000000002</v>
      </c>
      <c r="E10" s="2" t="s">
        <v>91</v>
      </c>
      <c r="F10" s="2"/>
      <c r="G10" s="2" t="s">
        <v>13</v>
      </c>
      <c r="H10" s="2" t="s">
        <v>92</v>
      </c>
      <c r="I10" s="2" t="s">
        <v>13</v>
      </c>
      <c r="J10" s="4">
        <v>16.100000000000001</v>
      </c>
      <c r="K10" s="4">
        <v>8.43</v>
      </c>
      <c r="L10" s="4">
        <v>20</v>
      </c>
      <c r="M10" s="4">
        <v>7.61</v>
      </c>
      <c r="N10" s="4">
        <f>8.1+6.5</f>
        <v>14.6</v>
      </c>
      <c r="O10" s="4">
        <v>1</v>
      </c>
      <c r="P10" s="4">
        <v>42</v>
      </c>
      <c r="Q10" s="4">
        <v>100</v>
      </c>
      <c r="R10" s="2" t="s">
        <v>28</v>
      </c>
      <c r="S10" s="2" t="s">
        <v>32</v>
      </c>
      <c r="T10" s="2" t="s">
        <v>34</v>
      </c>
      <c r="U10" s="2" t="s">
        <v>34</v>
      </c>
      <c r="V10" s="2" t="s">
        <v>37</v>
      </c>
      <c r="W10" s="2" t="s">
        <v>34</v>
      </c>
      <c r="X10" s="2" t="s">
        <v>37</v>
      </c>
      <c r="Y10" s="2" t="s">
        <v>37</v>
      </c>
      <c r="Z10" s="2" t="s">
        <v>37</v>
      </c>
      <c r="AA10" s="2" t="s">
        <v>34</v>
      </c>
      <c r="AB10" s="2" t="s">
        <v>37</v>
      </c>
      <c r="AC10" s="16">
        <v>2</v>
      </c>
      <c r="AD10" s="15"/>
      <c r="AE10" s="16">
        <v>75</v>
      </c>
      <c r="AF10" s="15"/>
      <c r="AG10" s="16">
        <v>15</v>
      </c>
      <c r="AH10" s="16">
        <v>1</v>
      </c>
      <c r="AI10" s="15"/>
      <c r="AJ10" s="15"/>
      <c r="AK10" s="15"/>
      <c r="AL10" s="16">
        <v>6</v>
      </c>
      <c r="AM10" s="16">
        <v>2</v>
      </c>
      <c r="AN10" s="16">
        <v>6</v>
      </c>
      <c r="AO10" s="16">
        <v>2</v>
      </c>
      <c r="AP10" s="19">
        <f>SUM(AC10:AO10)</f>
        <v>109</v>
      </c>
      <c r="AQ10" s="19">
        <f>COUNTA(AC10:AO10)</f>
        <v>8</v>
      </c>
      <c r="AR10" s="2">
        <v>4.3499999999999996</v>
      </c>
      <c r="AS10" s="2">
        <v>0.51</v>
      </c>
      <c r="AT10" s="22">
        <v>7.3400000000000007E-2</v>
      </c>
      <c r="AU10" s="22">
        <v>0.68810000000000004</v>
      </c>
      <c r="AV10" s="22">
        <v>1.83E-2</v>
      </c>
      <c r="AW10" s="22">
        <v>0.1376</v>
      </c>
      <c r="AX10" s="22">
        <v>9.1999999999999998E-3</v>
      </c>
      <c r="AY10" s="22">
        <v>1.83E-2</v>
      </c>
      <c r="AZ10" s="22">
        <v>5.5E-2</v>
      </c>
    </row>
    <row r="11" spans="1:52" ht="14.4" x14ac:dyDescent="0.3">
      <c r="A11" s="2" t="s">
        <v>88</v>
      </c>
      <c r="B11" s="4"/>
      <c r="C11" s="4">
        <v>45.184472200000002</v>
      </c>
      <c r="D11" s="4">
        <v>-78.665416699999994</v>
      </c>
      <c r="E11" s="2" t="s">
        <v>91</v>
      </c>
      <c r="F11" s="7">
        <v>0.4597222222222222</v>
      </c>
      <c r="G11" s="2" t="s">
        <v>13</v>
      </c>
      <c r="H11" s="2" t="s">
        <v>13</v>
      </c>
      <c r="I11" s="2" t="s">
        <v>13</v>
      </c>
      <c r="J11" s="4">
        <v>14.8</v>
      </c>
      <c r="K11" s="4">
        <v>8.25</v>
      </c>
      <c r="L11" s="4">
        <v>21.7</v>
      </c>
      <c r="M11" s="4">
        <v>7.51</v>
      </c>
      <c r="N11" s="4">
        <f>9.9+9.3</f>
        <v>19.200000000000003</v>
      </c>
      <c r="O11" s="4">
        <v>1</v>
      </c>
      <c r="P11" s="4">
        <v>35</v>
      </c>
      <c r="Q11" s="4">
        <v>100</v>
      </c>
      <c r="R11" s="2" t="s">
        <v>31</v>
      </c>
      <c r="S11" s="2" t="s">
        <v>28</v>
      </c>
      <c r="T11" s="2" t="s">
        <v>93</v>
      </c>
      <c r="U11" s="2" t="s">
        <v>93</v>
      </c>
      <c r="V11" s="2" t="s">
        <v>37</v>
      </c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34</v>
      </c>
      <c r="AB11" s="2" t="s">
        <v>37</v>
      </c>
      <c r="AC11" s="15"/>
      <c r="AD11" s="16">
        <v>1</v>
      </c>
      <c r="AE11" s="16">
        <v>45</v>
      </c>
      <c r="AF11" s="16">
        <v>1</v>
      </c>
      <c r="AG11" s="16">
        <v>5</v>
      </c>
      <c r="AH11" s="15"/>
      <c r="AI11" s="15"/>
      <c r="AJ11" s="15"/>
      <c r="AK11" s="15"/>
      <c r="AL11" s="15"/>
      <c r="AM11" s="16">
        <v>7</v>
      </c>
      <c r="AN11" s="16">
        <v>40</v>
      </c>
      <c r="AO11" s="16">
        <v>2</v>
      </c>
      <c r="AP11" s="19">
        <f>SUM(AC11:AO11)</f>
        <v>101</v>
      </c>
      <c r="AQ11" s="19">
        <f>COUNTA(AC11:AO11)</f>
        <v>7</v>
      </c>
      <c r="AR11" s="2">
        <v>5.31</v>
      </c>
      <c r="AS11" s="2">
        <v>0.64</v>
      </c>
      <c r="AT11" s="22">
        <v>0.4158</v>
      </c>
      <c r="AU11" s="22">
        <v>0.44550000000000001</v>
      </c>
      <c r="AV11" s="22">
        <v>7.9200000000000007E-2</v>
      </c>
      <c r="AW11" s="22">
        <v>4.9500000000000002E-2</v>
      </c>
      <c r="AX11" s="22">
        <v>0</v>
      </c>
      <c r="AY11" s="22">
        <v>0</v>
      </c>
      <c r="AZ11" s="22">
        <v>9.9000000000000008E-3</v>
      </c>
    </row>
    <row r="12" spans="1:52" ht="14.4" x14ac:dyDescent="0.3">
      <c r="A12" s="2" t="s">
        <v>89</v>
      </c>
      <c r="B12" s="4"/>
      <c r="C12" s="4">
        <v>45.184472200000002</v>
      </c>
      <c r="D12" s="4">
        <v>-78.665416699999994</v>
      </c>
      <c r="E12" s="2" t="s">
        <v>91</v>
      </c>
      <c r="F12" s="7">
        <v>0.48958333333333331</v>
      </c>
      <c r="G12" s="2" t="s">
        <v>13</v>
      </c>
      <c r="H12" s="2" t="s">
        <v>13</v>
      </c>
      <c r="I12" s="2" t="s">
        <v>13</v>
      </c>
      <c r="J12" s="4">
        <v>14.8</v>
      </c>
      <c r="K12" s="4">
        <v>8.25</v>
      </c>
      <c r="L12" s="4">
        <v>21.7</v>
      </c>
      <c r="M12" s="4">
        <v>7.51</v>
      </c>
      <c r="N12" s="4">
        <f>9.2+8.4</f>
        <v>17.600000000000001</v>
      </c>
      <c r="O12" s="4">
        <v>1</v>
      </c>
      <c r="P12" s="4">
        <v>29</v>
      </c>
      <c r="Q12" s="4">
        <v>100</v>
      </c>
      <c r="R12" s="2" t="s">
        <v>31</v>
      </c>
      <c r="S12" s="2" t="s">
        <v>28</v>
      </c>
      <c r="T12" s="2" t="s">
        <v>93</v>
      </c>
      <c r="U12" s="2" t="s">
        <v>93</v>
      </c>
      <c r="V12" s="2" t="s">
        <v>37</v>
      </c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34</v>
      </c>
      <c r="AB12" s="2" t="s">
        <v>37</v>
      </c>
      <c r="AC12" s="15"/>
      <c r="AD12" s="16">
        <v>1</v>
      </c>
      <c r="AE12" s="16">
        <v>53</v>
      </c>
      <c r="AF12" s="15"/>
      <c r="AG12" s="16">
        <v>9</v>
      </c>
      <c r="AH12" s="15"/>
      <c r="AI12" s="16">
        <v>2</v>
      </c>
      <c r="AJ12" s="15"/>
      <c r="AK12" s="16">
        <v>1</v>
      </c>
      <c r="AL12" s="16">
        <v>1</v>
      </c>
      <c r="AM12" s="15"/>
      <c r="AN12" s="16">
        <v>32</v>
      </c>
      <c r="AO12" s="16">
        <v>1</v>
      </c>
      <c r="AP12" s="19">
        <f>SUM(AC12:AO12)</f>
        <v>100</v>
      </c>
      <c r="AQ12" s="19">
        <f>COUNTA(AC12:AO12)</f>
        <v>8</v>
      </c>
      <c r="AR12" s="2">
        <v>4.97</v>
      </c>
      <c r="AS12" s="2">
        <v>0.61</v>
      </c>
      <c r="AT12" s="22">
        <v>0.33</v>
      </c>
      <c r="AU12" s="22">
        <v>0.53</v>
      </c>
      <c r="AV12" s="22">
        <v>0.01</v>
      </c>
      <c r="AW12" s="22">
        <v>0.1</v>
      </c>
      <c r="AX12" s="22">
        <v>0.02</v>
      </c>
      <c r="AY12" s="22">
        <v>0</v>
      </c>
      <c r="AZ12" s="22">
        <v>0.01</v>
      </c>
    </row>
    <row r="13" spans="1:52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52" ht="14.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52" ht="14.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52" ht="14.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4.4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4.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4.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4.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4.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4.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4.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4.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4.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4.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4.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4.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4.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4.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4.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4.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4.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4.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4.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4.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4.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4.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4.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4.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4.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4.4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4.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4.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4.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4.4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4.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4.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4.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4.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4.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4.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4.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4.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4.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4.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4.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4.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4.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4.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4.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4.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4.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4.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4.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4.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4.4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4.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4.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4.4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4.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4.4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4.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4.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4.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4.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4.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4.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4.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4.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4.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4.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4.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4.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4.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4.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4.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4.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4.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4.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4.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4.4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4.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4.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4.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4.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4.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4.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4.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4.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4.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4.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4.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4.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4.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4.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4.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4.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4.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4.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4.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4.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4.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4.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4.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4.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4.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4.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4.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4.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4.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4.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4.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4.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4.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4.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4.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4.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4.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4.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4.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4.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4.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4.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4.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4.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4.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4.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4.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4.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4.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4.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4.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4.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4.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4.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4.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4.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4.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 spans="1:22" ht="14.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 spans="1:22" ht="14.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</row>
    <row r="152" spans="1:22" ht="14.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 spans="1:22" ht="14.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4.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4.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4.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4.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4.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4.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4.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4.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4.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4.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4.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4.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4.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4.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4.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4.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4.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4.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4.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4.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4.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4.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4.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4.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4.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4.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4.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4.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4.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4.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4.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4.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4.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4.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4.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4.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4.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4.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4.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4.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4.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4.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4.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4.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4.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4.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4.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4.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4.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4.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4.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4.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4.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4.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4.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4.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4.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4.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4.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4.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4.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4.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4.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4.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</row>
    <row r="218" spans="1:22" ht="14.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4.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4.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4.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4.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4.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4.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4.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4.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4.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4.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4.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4.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4.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4.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4.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4.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4.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4.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4.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4.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4.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4.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4.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4.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4.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4.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4.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4.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4.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4.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4.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4.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4.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4.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4.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4.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4.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4.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4.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4.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4.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4.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4.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4.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4.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4.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4.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4.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4.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4.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4.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4.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4.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4.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4.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4.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4.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4.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4.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4.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4.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4.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4.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4.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4.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4.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4.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4.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</row>
    <row r="287" spans="1:22" ht="14.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</row>
    <row r="288" spans="1:22" ht="14.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</row>
    <row r="289" spans="1:22" ht="14.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</row>
    <row r="290" spans="1:22" ht="14.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</row>
    <row r="291" spans="1:22" ht="14.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</row>
    <row r="292" spans="1:22" ht="14.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</row>
    <row r="293" spans="1:22" ht="14.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</row>
    <row r="294" spans="1:22" ht="14.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</row>
    <row r="295" spans="1:22" ht="14.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</row>
    <row r="296" spans="1:22" ht="14.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</row>
    <row r="297" spans="1:22" ht="14.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4.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4.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4.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4.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</row>
    <row r="302" spans="1:22" ht="14.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</row>
    <row r="303" spans="1:22" ht="14.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</row>
    <row r="304" spans="1:22" ht="14.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</row>
    <row r="305" spans="1:22" ht="14.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4.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4.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4.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4.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4.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4.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4.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</row>
    <row r="313" spans="1:22" ht="14.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</row>
    <row r="314" spans="1:22" ht="14.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</row>
    <row r="315" spans="1:22" ht="14.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</row>
    <row r="316" spans="1:22" ht="14.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</row>
    <row r="317" spans="1:22" ht="14.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</row>
    <row r="318" spans="1:22" ht="14.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</row>
    <row r="319" spans="1:22" ht="14.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</row>
    <row r="320" spans="1:22" ht="14.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</row>
    <row r="321" spans="1:22" ht="14.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</row>
    <row r="322" spans="1:22" ht="14.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</row>
    <row r="323" spans="1:22" ht="14.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4.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4.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4.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4.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4.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4.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4.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4.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4.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4.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</row>
    <row r="334" spans="1:22" ht="14.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</row>
    <row r="335" spans="1:22" ht="14.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</row>
    <row r="336" spans="1:22" ht="14.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4.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4.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4.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4.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4.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4.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4.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4.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4.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4.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4.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4.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4.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4.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4.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4.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ht="14.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4.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4.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4.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4.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</row>
    <row r="358" spans="1:22" ht="14.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</row>
    <row r="359" spans="1:22" ht="14.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</row>
    <row r="360" spans="1:22" ht="14.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</row>
    <row r="361" spans="1:22" ht="14.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4.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4.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4.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4.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4.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4.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4.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4.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4.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4.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4.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4.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4.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4.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 spans="1:22" ht="14.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 spans="1:22" ht="14.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</row>
    <row r="378" spans="1:22" ht="14.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</row>
    <row r="379" spans="1:22" ht="14.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</row>
    <row r="380" spans="1:22" ht="14.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</row>
    <row r="381" spans="1:22" ht="14.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</row>
    <row r="382" spans="1:22" ht="14.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</row>
    <row r="383" spans="1:22" ht="14.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2" ht="14.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2" ht="14.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4.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4.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4.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4.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4.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4.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4.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4.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4.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4.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4.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4.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4.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4.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4.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4.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4.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4.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4.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4.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</row>
    <row r="406" spans="1:22" ht="14.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</row>
    <row r="407" spans="1:22" ht="14.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</row>
    <row r="408" spans="1:22" ht="14.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</row>
    <row r="409" spans="1:22" ht="14.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</row>
    <row r="410" spans="1:22" ht="14.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</row>
    <row r="411" spans="1:22" ht="14.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</row>
    <row r="412" spans="1:22" ht="14.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</row>
    <row r="413" spans="1:22" ht="14.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</row>
    <row r="414" spans="1:22" ht="14.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</row>
    <row r="415" spans="1:22" ht="14.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</row>
    <row r="416" spans="1:22" ht="14.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</row>
    <row r="417" spans="1:22" ht="14.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</row>
    <row r="418" spans="1:22" ht="14.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</row>
    <row r="419" spans="1:22" ht="14.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</row>
    <row r="420" spans="1:22" ht="14.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</row>
    <row r="421" spans="1:22" ht="14.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</row>
    <row r="422" spans="1:22" ht="14.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</row>
    <row r="423" spans="1:22" ht="14.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</row>
    <row r="424" spans="1:22" ht="14.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</row>
    <row r="425" spans="1:22" ht="14.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</row>
    <row r="426" spans="1:22" ht="14.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</row>
    <row r="427" spans="1:22" ht="14.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</row>
    <row r="428" spans="1:22" ht="14.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</row>
    <row r="429" spans="1:22" ht="14.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</row>
    <row r="430" spans="1:22" ht="14.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</row>
    <row r="431" spans="1:22" ht="14.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</row>
    <row r="432" spans="1:22" ht="14.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</row>
    <row r="433" spans="1:22" ht="14.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</row>
    <row r="434" spans="1:22" ht="14.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</row>
    <row r="435" spans="1:22" ht="14.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</row>
    <row r="436" spans="1:22" ht="14.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</row>
    <row r="437" spans="1:22" ht="14.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</row>
    <row r="438" spans="1:22" ht="14.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</row>
    <row r="439" spans="1:22" ht="14.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</row>
    <row r="440" spans="1:22" ht="14.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</row>
    <row r="441" spans="1:22" ht="14.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</row>
    <row r="442" spans="1:22" ht="14.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</row>
    <row r="443" spans="1:22" ht="14.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</row>
    <row r="444" spans="1:22" ht="14.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</row>
    <row r="445" spans="1:22" ht="14.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</row>
    <row r="446" spans="1:22" ht="14.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</row>
    <row r="447" spans="1:22" ht="14.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</row>
    <row r="448" spans="1:22" ht="14.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</row>
    <row r="449" spans="1:22" ht="14.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</row>
    <row r="450" spans="1:22" ht="14.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</row>
    <row r="451" spans="1:22" ht="14.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</row>
    <row r="452" spans="1:22" ht="14.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</row>
    <row r="453" spans="1:22" ht="14.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</row>
    <row r="454" spans="1:22" ht="14.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</row>
    <row r="455" spans="1:22" ht="14.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</row>
    <row r="456" spans="1:22" ht="14.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</row>
    <row r="457" spans="1:22" ht="14.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</row>
    <row r="458" spans="1:22" ht="14.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</row>
    <row r="459" spans="1:22" ht="14.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</row>
    <row r="460" spans="1:22" ht="14.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</row>
    <row r="461" spans="1:22" ht="14.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</row>
    <row r="462" spans="1:22" ht="14.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</row>
    <row r="463" spans="1:22" ht="14.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</row>
    <row r="464" spans="1:22" ht="14.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</row>
    <row r="465" spans="1:22" ht="14.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</row>
    <row r="466" spans="1:22" ht="14.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</row>
    <row r="467" spans="1:22" ht="14.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</row>
    <row r="468" spans="1:22" ht="14.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</row>
    <row r="469" spans="1:22" ht="14.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</row>
    <row r="470" spans="1:22" ht="14.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</row>
    <row r="471" spans="1:22" ht="14.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</row>
    <row r="472" spans="1:22" ht="14.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</row>
    <row r="473" spans="1:22" ht="14.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</row>
    <row r="474" spans="1:22" ht="14.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</row>
    <row r="475" spans="1:22" ht="14.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</row>
    <row r="476" spans="1:22" ht="14.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</row>
    <row r="477" spans="1:22" ht="14.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</row>
    <row r="478" spans="1:22" ht="14.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</row>
    <row r="479" spans="1:22" ht="14.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</row>
    <row r="480" spans="1:22" ht="14.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</row>
    <row r="481" spans="1:22" ht="14.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</row>
    <row r="482" spans="1:22" ht="14.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</row>
    <row r="483" spans="1:22" ht="14.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</row>
    <row r="484" spans="1:22" ht="14.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</row>
    <row r="485" spans="1:22" ht="14.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</row>
    <row r="486" spans="1:22" ht="14.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</row>
    <row r="487" spans="1:22" ht="14.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</row>
    <row r="488" spans="1:22" ht="14.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</row>
    <row r="489" spans="1:22" ht="14.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</row>
    <row r="490" spans="1:22" ht="14.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</row>
    <row r="491" spans="1:22" ht="14.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</row>
    <row r="492" spans="1:22" ht="14.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</row>
    <row r="493" spans="1:22" ht="14.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</row>
    <row r="494" spans="1:22" ht="14.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</row>
    <row r="495" spans="1:22" ht="14.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</row>
    <row r="496" spans="1:22" ht="14.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</row>
    <row r="497" spans="1:22" ht="14.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</row>
    <row r="498" spans="1:22" ht="14.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</row>
    <row r="499" spans="1:22" ht="14.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</row>
    <row r="500" spans="1:22" ht="14.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</row>
    <row r="501" spans="1:22" ht="14.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</row>
    <row r="502" spans="1:22" ht="14.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</row>
    <row r="503" spans="1:22" ht="14.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</row>
    <row r="504" spans="1:22" ht="14.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</row>
    <row r="505" spans="1:22" ht="14.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</row>
    <row r="506" spans="1:22" ht="14.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</row>
    <row r="507" spans="1:22" ht="14.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</row>
    <row r="508" spans="1:22" ht="14.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</row>
    <row r="509" spans="1:22" ht="14.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</row>
    <row r="510" spans="1:22" ht="14.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</row>
    <row r="511" spans="1:22" ht="14.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</row>
    <row r="512" spans="1:22" ht="14.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</row>
    <row r="513" spans="1:22" ht="14.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</row>
    <row r="514" spans="1:22" ht="14.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</row>
    <row r="515" spans="1:22" ht="14.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</row>
    <row r="516" spans="1:22" ht="14.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</row>
    <row r="517" spans="1:22" ht="14.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</row>
    <row r="518" spans="1:22" ht="14.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</row>
    <row r="519" spans="1:22" ht="14.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</row>
    <row r="520" spans="1:22" ht="14.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</row>
    <row r="521" spans="1:22" ht="14.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</row>
    <row r="522" spans="1:22" ht="14.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</row>
    <row r="523" spans="1:22" ht="14.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</row>
    <row r="524" spans="1:22" ht="14.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</row>
    <row r="525" spans="1:22" ht="14.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</row>
    <row r="526" spans="1:22" ht="14.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</row>
    <row r="527" spans="1:22" ht="14.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</row>
    <row r="528" spans="1:22" ht="14.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</row>
    <row r="529" spans="1:22" ht="14.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</row>
    <row r="530" spans="1:22" ht="14.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</row>
    <row r="531" spans="1:22" ht="14.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</row>
    <row r="532" spans="1:22" ht="14.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</row>
    <row r="533" spans="1:22" ht="14.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</row>
    <row r="534" spans="1:22" ht="14.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</row>
    <row r="535" spans="1:22" ht="14.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</row>
    <row r="536" spans="1:22" ht="14.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</row>
    <row r="537" spans="1:22" ht="14.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</row>
    <row r="538" spans="1:22" ht="14.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</row>
    <row r="539" spans="1:22" ht="14.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</row>
    <row r="540" spans="1:22" ht="14.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</row>
    <row r="541" spans="1:22" ht="14.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</row>
    <row r="542" spans="1:22" ht="14.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</row>
    <row r="543" spans="1:22" ht="14.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</row>
    <row r="544" spans="1:22" ht="14.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</row>
    <row r="545" spans="1:22" ht="14.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</row>
    <row r="546" spans="1:22" ht="14.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</row>
    <row r="547" spans="1:22" ht="14.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</row>
    <row r="548" spans="1:22" ht="14.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</row>
    <row r="549" spans="1:22" ht="14.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</row>
    <row r="550" spans="1:22" ht="14.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</row>
    <row r="551" spans="1:22" ht="14.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</row>
    <row r="552" spans="1:22" ht="14.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</row>
    <row r="553" spans="1:22" ht="14.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</row>
    <row r="554" spans="1:22" ht="14.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</row>
    <row r="555" spans="1:22" ht="14.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</row>
    <row r="556" spans="1:22" ht="14.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</row>
    <row r="557" spans="1:22" ht="14.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</row>
    <row r="558" spans="1:22" ht="14.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</row>
    <row r="559" spans="1:22" ht="14.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</row>
    <row r="560" spans="1:22" ht="14.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</row>
    <row r="561" spans="1:22" ht="14.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</row>
    <row r="562" spans="1:22" ht="14.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</row>
    <row r="563" spans="1:22" ht="14.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</row>
    <row r="564" spans="1:22" ht="14.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</row>
    <row r="565" spans="1:22" ht="14.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</row>
    <row r="566" spans="1:22" ht="14.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</row>
    <row r="567" spans="1:22" ht="14.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</row>
    <row r="568" spans="1:22" ht="14.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</row>
    <row r="569" spans="1:22" ht="14.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</row>
    <row r="570" spans="1:22" ht="14.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</row>
    <row r="571" spans="1:22" ht="14.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</row>
    <row r="572" spans="1:22" ht="14.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</row>
    <row r="573" spans="1:22" ht="14.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</row>
    <row r="574" spans="1:22" ht="14.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</row>
    <row r="575" spans="1:22" ht="14.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</row>
    <row r="576" spans="1:22" ht="14.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</row>
    <row r="577" spans="1:22" ht="14.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</row>
    <row r="578" spans="1:22" ht="14.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</row>
    <row r="579" spans="1:22" ht="14.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</row>
    <row r="580" spans="1:22" ht="14.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</row>
    <row r="581" spans="1:22" ht="14.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</row>
    <row r="582" spans="1:22" ht="14.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</row>
    <row r="583" spans="1:22" ht="14.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</row>
    <row r="584" spans="1:22" ht="14.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</row>
    <row r="585" spans="1:22" ht="14.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</row>
    <row r="586" spans="1:22" ht="14.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</row>
    <row r="587" spans="1:22" ht="14.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</row>
    <row r="588" spans="1:22" ht="14.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</row>
    <row r="589" spans="1:22" ht="14.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</row>
    <row r="590" spans="1:22" ht="14.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</row>
    <row r="591" spans="1:22" ht="14.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</row>
    <row r="592" spans="1:22" ht="14.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</row>
    <row r="593" spans="1:22" ht="14.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</row>
    <row r="594" spans="1:22" ht="14.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</row>
    <row r="595" spans="1:22" ht="14.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</row>
    <row r="596" spans="1:22" ht="14.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</row>
    <row r="597" spans="1:22" ht="14.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</row>
    <row r="598" spans="1:22" ht="14.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</row>
    <row r="599" spans="1:22" ht="14.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</row>
    <row r="600" spans="1:22" ht="14.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</row>
    <row r="601" spans="1:22" ht="14.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</row>
    <row r="602" spans="1:22" ht="14.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</row>
    <row r="603" spans="1:22" ht="14.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</row>
    <row r="604" spans="1:22" ht="14.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</row>
    <row r="605" spans="1:22" ht="14.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</row>
    <row r="606" spans="1:22" ht="14.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</row>
    <row r="607" spans="1:22" ht="14.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</row>
    <row r="608" spans="1:22" ht="14.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</row>
    <row r="609" spans="1:22" ht="14.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</row>
    <row r="610" spans="1:22" ht="14.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</row>
    <row r="611" spans="1:22" ht="14.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</row>
    <row r="612" spans="1:22" ht="14.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</row>
    <row r="613" spans="1:22" ht="14.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</row>
    <row r="614" spans="1:22" ht="14.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</row>
    <row r="615" spans="1:22" ht="14.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</row>
    <row r="616" spans="1:22" ht="14.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</row>
    <row r="617" spans="1:22" ht="14.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</row>
    <row r="618" spans="1:22" ht="14.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</row>
    <row r="619" spans="1:22" ht="14.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</row>
    <row r="620" spans="1:22" ht="14.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</row>
    <row r="621" spans="1:22" ht="14.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</row>
    <row r="622" spans="1:22" ht="14.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</row>
    <row r="623" spans="1:22" ht="14.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</row>
    <row r="624" spans="1:22" ht="14.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</row>
    <row r="625" spans="1:22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</row>
    <row r="626" spans="1:22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</row>
    <row r="627" spans="1:22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</row>
    <row r="628" spans="1:22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</row>
    <row r="629" spans="1:22" ht="14.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</row>
    <row r="630" spans="1:22" ht="14.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</row>
    <row r="631" spans="1:22" ht="14.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</row>
    <row r="632" spans="1:22" ht="14.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</row>
    <row r="633" spans="1:22" ht="14.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</row>
    <row r="634" spans="1:22" ht="14.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</row>
    <row r="635" spans="1:22" ht="14.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</row>
    <row r="636" spans="1:22" ht="14.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</row>
    <row r="637" spans="1:22" ht="14.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</row>
    <row r="638" spans="1:22" ht="14.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</row>
    <row r="639" spans="1:22" ht="14.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</row>
    <row r="640" spans="1:22" ht="14.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</row>
    <row r="641" spans="1:22" ht="14.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</row>
    <row r="642" spans="1:22" ht="14.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</row>
    <row r="643" spans="1:22" ht="14.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</row>
    <row r="644" spans="1:22" ht="14.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</row>
    <row r="645" spans="1:22" ht="14.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</row>
    <row r="646" spans="1:22" ht="14.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</row>
    <row r="647" spans="1:22" ht="14.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</row>
    <row r="648" spans="1:22" ht="14.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</row>
    <row r="649" spans="1:22" ht="14.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</row>
    <row r="650" spans="1:22" ht="14.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</row>
    <row r="651" spans="1:22" ht="14.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</row>
    <row r="652" spans="1:22" ht="14.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</row>
    <row r="653" spans="1:22" ht="14.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</row>
    <row r="654" spans="1:22" ht="14.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</row>
    <row r="655" spans="1:22" ht="14.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</row>
    <row r="656" spans="1:22" ht="14.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</row>
    <row r="657" spans="1:22" ht="14.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</row>
    <row r="658" spans="1:22" ht="14.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</row>
    <row r="659" spans="1:22" ht="14.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</row>
    <row r="660" spans="1:22" ht="14.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</row>
    <row r="661" spans="1:22" ht="14.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</row>
    <row r="662" spans="1:22" ht="14.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</row>
    <row r="663" spans="1:22" ht="14.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</row>
    <row r="664" spans="1:22" ht="14.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</row>
    <row r="665" spans="1:22" ht="14.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</row>
    <row r="666" spans="1:22" ht="14.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</row>
    <row r="667" spans="1:22" ht="14.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</row>
    <row r="668" spans="1:22" ht="14.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</row>
    <row r="669" spans="1:22" ht="14.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</row>
    <row r="670" spans="1:22" ht="14.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</row>
    <row r="671" spans="1:22" ht="14.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</row>
    <row r="672" spans="1:22" ht="14.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</row>
    <row r="673" spans="1:22" ht="14.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</row>
    <row r="674" spans="1:22" ht="14.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</row>
    <row r="675" spans="1:22" ht="14.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</row>
    <row r="676" spans="1:22" ht="14.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</row>
    <row r="677" spans="1:22" ht="14.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</row>
    <row r="678" spans="1:22" ht="14.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</row>
    <row r="679" spans="1:22" ht="14.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</row>
    <row r="680" spans="1:22" ht="14.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</row>
    <row r="681" spans="1:22" ht="14.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</row>
    <row r="682" spans="1:22" ht="14.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</row>
    <row r="683" spans="1:22" ht="14.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</row>
    <row r="684" spans="1:22" ht="14.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</row>
    <row r="685" spans="1:22" ht="14.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</row>
    <row r="686" spans="1:22" ht="14.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</row>
    <row r="687" spans="1:22" ht="14.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</row>
    <row r="688" spans="1:22" ht="14.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</row>
    <row r="689" spans="1:22" ht="14.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</row>
    <row r="690" spans="1:22" ht="14.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</row>
    <row r="691" spans="1:22" ht="14.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</row>
    <row r="692" spans="1:22" ht="14.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</row>
    <row r="693" spans="1:22" ht="14.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</row>
    <row r="694" spans="1:22" ht="14.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</row>
    <row r="695" spans="1:22" ht="14.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</row>
    <row r="696" spans="1:22" ht="14.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</row>
    <row r="697" spans="1:22" ht="14.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</row>
    <row r="698" spans="1:22" ht="14.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</row>
    <row r="699" spans="1:22" ht="14.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</row>
    <row r="700" spans="1:22" ht="14.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</row>
    <row r="701" spans="1:22" ht="14.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</row>
    <row r="702" spans="1:22" ht="14.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</row>
    <row r="703" spans="1:22" ht="14.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</row>
    <row r="704" spans="1:22" ht="14.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</row>
    <row r="705" spans="1:22" ht="14.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</row>
    <row r="706" spans="1:22" ht="14.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</row>
    <row r="707" spans="1:22" ht="14.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</row>
    <row r="708" spans="1:22" ht="14.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</row>
    <row r="709" spans="1:22" ht="14.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</row>
    <row r="710" spans="1:22" ht="14.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</row>
    <row r="711" spans="1:22" ht="14.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</row>
    <row r="712" spans="1:22" ht="14.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</row>
    <row r="713" spans="1:22" ht="14.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</row>
    <row r="714" spans="1:22" ht="14.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</row>
    <row r="715" spans="1:22" ht="14.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</row>
    <row r="716" spans="1:22" ht="14.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</row>
    <row r="717" spans="1:22" ht="14.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</row>
    <row r="718" spans="1:22" ht="14.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</row>
    <row r="719" spans="1:22" ht="14.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</row>
    <row r="720" spans="1:22" ht="14.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</row>
    <row r="721" spans="1:22" ht="14.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</row>
    <row r="722" spans="1:22" ht="14.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</row>
    <row r="723" spans="1:22" ht="14.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</row>
    <row r="724" spans="1:22" ht="14.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</row>
    <row r="725" spans="1:22" ht="14.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</row>
    <row r="726" spans="1:22" ht="14.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</row>
    <row r="727" spans="1:22" ht="14.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</row>
    <row r="728" spans="1:22" ht="14.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</row>
    <row r="729" spans="1:22" ht="14.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</row>
    <row r="730" spans="1:22" ht="14.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</row>
    <row r="731" spans="1:22" ht="14.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</row>
    <row r="732" spans="1:22" ht="14.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</row>
    <row r="733" spans="1:22" ht="14.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</row>
    <row r="734" spans="1:22" ht="14.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</row>
    <row r="735" spans="1:22" ht="14.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</row>
    <row r="736" spans="1:22" ht="14.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</row>
    <row r="737" spans="1:22" ht="14.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</row>
    <row r="738" spans="1:22" ht="14.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</row>
    <row r="739" spans="1:22" ht="14.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</row>
    <row r="740" spans="1:22" ht="14.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</row>
    <row r="741" spans="1:22" ht="14.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</row>
    <row r="742" spans="1:22" ht="14.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</row>
    <row r="743" spans="1:22" ht="14.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</row>
    <row r="744" spans="1:22" ht="14.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</row>
    <row r="745" spans="1:22" ht="14.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</row>
    <row r="746" spans="1:22" ht="14.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</row>
    <row r="747" spans="1:22" ht="14.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</row>
    <row r="748" spans="1:22" ht="14.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</row>
    <row r="749" spans="1:22" ht="14.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</row>
    <row r="750" spans="1:22" ht="14.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</row>
    <row r="751" spans="1:22" ht="14.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</row>
    <row r="752" spans="1:22" ht="14.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</row>
    <row r="753" spans="1:22" ht="14.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</row>
    <row r="754" spans="1:22" ht="14.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</row>
    <row r="755" spans="1:22" ht="14.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</row>
    <row r="756" spans="1:22" ht="14.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</row>
    <row r="757" spans="1:22" ht="14.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</row>
    <row r="758" spans="1:22" ht="14.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</row>
    <row r="759" spans="1:22" ht="14.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</row>
    <row r="760" spans="1:22" ht="14.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</row>
    <row r="761" spans="1:22" ht="14.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</row>
    <row r="762" spans="1:22" ht="14.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</row>
    <row r="763" spans="1:22" ht="14.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</row>
    <row r="764" spans="1:22" ht="14.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</row>
    <row r="765" spans="1:22" ht="14.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</row>
    <row r="766" spans="1:22" ht="14.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</row>
    <row r="767" spans="1:22" ht="14.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</row>
    <row r="768" spans="1:22" ht="14.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</row>
    <row r="769" spans="1:22" ht="14.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</row>
    <row r="770" spans="1:22" ht="14.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</row>
    <row r="771" spans="1:22" ht="14.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</row>
    <row r="772" spans="1:22" ht="14.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</row>
    <row r="773" spans="1:22" ht="14.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</row>
    <row r="774" spans="1:22" ht="14.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</row>
    <row r="775" spans="1:22" ht="14.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</row>
    <row r="776" spans="1:22" ht="14.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</row>
    <row r="777" spans="1:22" ht="14.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</row>
    <row r="778" spans="1:22" ht="14.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</row>
    <row r="779" spans="1:22" ht="14.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</row>
    <row r="780" spans="1:22" ht="14.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</row>
    <row r="781" spans="1:22" ht="14.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</row>
    <row r="782" spans="1:22" ht="14.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</row>
    <row r="783" spans="1:22" ht="14.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</row>
    <row r="784" spans="1:22" ht="14.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</row>
    <row r="785" spans="1:22" ht="14.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</row>
    <row r="786" spans="1:22" ht="14.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</row>
    <row r="787" spans="1:22" ht="14.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</row>
    <row r="788" spans="1:22" ht="14.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</row>
    <row r="789" spans="1:22" ht="14.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</row>
    <row r="790" spans="1:22" ht="14.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</row>
    <row r="791" spans="1:22" ht="14.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</row>
    <row r="792" spans="1:22" ht="14.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</row>
    <row r="793" spans="1:22" ht="14.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</row>
    <row r="794" spans="1:22" ht="14.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</row>
    <row r="795" spans="1:22" ht="14.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</row>
    <row r="796" spans="1:22" ht="14.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</row>
    <row r="797" spans="1:22" ht="14.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</row>
    <row r="798" spans="1:22" ht="14.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</row>
    <row r="799" spans="1:22" ht="14.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</row>
    <row r="800" spans="1:22" ht="14.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</row>
    <row r="801" spans="1:22" ht="14.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</row>
    <row r="802" spans="1:22" ht="14.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</row>
    <row r="803" spans="1:22" ht="14.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</row>
    <row r="804" spans="1:22" ht="14.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</row>
    <row r="805" spans="1:22" ht="14.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</row>
    <row r="806" spans="1:22" ht="14.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</row>
    <row r="807" spans="1:22" ht="14.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</row>
    <row r="808" spans="1:22" ht="14.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</row>
    <row r="809" spans="1:22" ht="14.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</row>
    <row r="810" spans="1:22" ht="14.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</row>
    <row r="811" spans="1:22" ht="14.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</row>
    <row r="812" spans="1:22" ht="14.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</row>
    <row r="813" spans="1:22" ht="14.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</row>
    <row r="814" spans="1:22" ht="14.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</row>
    <row r="815" spans="1:22" ht="14.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</row>
    <row r="816" spans="1:22" ht="14.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</row>
    <row r="817" spans="1:22" ht="14.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</row>
    <row r="818" spans="1:22" ht="14.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</row>
    <row r="819" spans="1:22" ht="14.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</row>
    <row r="820" spans="1:22" ht="14.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</row>
    <row r="821" spans="1:22" ht="14.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</row>
    <row r="822" spans="1:22" ht="14.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</row>
    <row r="823" spans="1:22" ht="14.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</row>
    <row r="824" spans="1:22" ht="14.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</row>
    <row r="825" spans="1:22" ht="14.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</row>
    <row r="826" spans="1:22" ht="14.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</row>
    <row r="827" spans="1:22" ht="14.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</row>
    <row r="828" spans="1:22" ht="14.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</row>
    <row r="829" spans="1:22" ht="14.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</row>
    <row r="830" spans="1:22" ht="14.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</row>
    <row r="831" spans="1:22" ht="14.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</row>
    <row r="832" spans="1:22" ht="14.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</row>
    <row r="833" spans="1:22" ht="14.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</row>
    <row r="834" spans="1:22" ht="14.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</row>
    <row r="835" spans="1:22" ht="14.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</row>
    <row r="836" spans="1:22" ht="14.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</row>
    <row r="837" spans="1:22" ht="14.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</row>
    <row r="838" spans="1:22" ht="14.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</row>
    <row r="839" spans="1:22" ht="14.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</row>
    <row r="840" spans="1:22" ht="14.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</row>
    <row r="841" spans="1:22" ht="14.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</row>
    <row r="842" spans="1:22" ht="14.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</row>
    <row r="843" spans="1:22" ht="14.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</row>
    <row r="844" spans="1:22" ht="14.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</row>
    <row r="845" spans="1:22" ht="14.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</row>
    <row r="846" spans="1:22" ht="14.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</row>
    <row r="847" spans="1:22" ht="14.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</row>
    <row r="848" spans="1:22" ht="14.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</row>
    <row r="849" spans="1:22" ht="14.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</row>
    <row r="850" spans="1:22" ht="14.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</row>
    <row r="851" spans="1:22" ht="14.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</row>
    <row r="852" spans="1:22" ht="14.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</row>
    <row r="853" spans="1:22" ht="14.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</row>
    <row r="854" spans="1:22" ht="14.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</row>
    <row r="855" spans="1:22" ht="14.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</row>
    <row r="856" spans="1:22" ht="14.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</row>
    <row r="857" spans="1:22" ht="14.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</row>
    <row r="858" spans="1:22" ht="14.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</row>
    <row r="859" spans="1:22" ht="14.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</row>
    <row r="860" spans="1:22" ht="14.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</row>
    <row r="861" spans="1:22" ht="14.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</row>
    <row r="862" spans="1:22" ht="14.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</row>
    <row r="863" spans="1:22" ht="14.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</row>
    <row r="864" spans="1:22" ht="14.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</row>
    <row r="865" spans="1:22" ht="14.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</row>
    <row r="866" spans="1:22" ht="14.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</row>
    <row r="867" spans="1:22" ht="14.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</row>
    <row r="868" spans="1:22" ht="14.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</row>
    <row r="869" spans="1:22" ht="14.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</row>
    <row r="870" spans="1:22" ht="14.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</row>
    <row r="871" spans="1:22" ht="14.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</row>
    <row r="872" spans="1:22" ht="14.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</row>
    <row r="873" spans="1:22" ht="14.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</row>
    <row r="874" spans="1:22" ht="14.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</row>
    <row r="875" spans="1:22" ht="14.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</row>
    <row r="876" spans="1:22" ht="14.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</row>
    <row r="877" spans="1:22" ht="14.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</row>
    <row r="878" spans="1:22" ht="14.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</row>
    <row r="879" spans="1:22" ht="14.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</row>
    <row r="880" spans="1:22" ht="14.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</row>
    <row r="881" spans="1:22" ht="14.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</row>
    <row r="882" spans="1:22" ht="14.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</row>
    <row r="883" spans="1:22" ht="14.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</row>
    <row r="884" spans="1:22" ht="14.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</row>
    <row r="885" spans="1:22" ht="14.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</row>
    <row r="886" spans="1:22" ht="14.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</row>
    <row r="887" spans="1:22" ht="14.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</row>
    <row r="888" spans="1:22" ht="14.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</row>
    <row r="889" spans="1:22" ht="14.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</row>
    <row r="890" spans="1:22" ht="14.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</row>
    <row r="891" spans="1:22" ht="14.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</row>
    <row r="892" spans="1:22" ht="14.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</row>
    <row r="893" spans="1:22" ht="14.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</row>
    <row r="894" spans="1:22" ht="14.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</row>
    <row r="895" spans="1:22" ht="14.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</row>
    <row r="896" spans="1:22" ht="14.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</row>
    <row r="897" spans="1:22" ht="14.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</row>
    <row r="898" spans="1:22" ht="14.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</row>
    <row r="899" spans="1:22" ht="14.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</row>
    <row r="900" spans="1:22" ht="14.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</row>
    <row r="901" spans="1:22" ht="14.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</row>
    <row r="902" spans="1:22" ht="14.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</row>
    <row r="903" spans="1:22" ht="14.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</row>
    <row r="904" spans="1:22" ht="14.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</row>
    <row r="905" spans="1:22" ht="14.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</row>
    <row r="906" spans="1:22" ht="14.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</row>
    <row r="907" spans="1:22" ht="14.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</row>
    <row r="908" spans="1:22" ht="14.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</row>
    <row r="909" spans="1:22" ht="14.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</row>
    <row r="910" spans="1:22" ht="14.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</row>
    <row r="911" spans="1:22" ht="14.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</row>
    <row r="912" spans="1:22" ht="14.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</row>
    <row r="913" spans="1:22" ht="14.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</row>
    <row r="914" spans="1:22" ht="14.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</row>
    <row r="915" spans="1:22" ht="14.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</row>
    <row r="916" spans="1:22" ht="14.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</row>
    <row r="917" spans="1:22" ht="14.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</row>
    <row r="918" spans="1:22" ht="14.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</row>
    <row r="919" spans="1:22" ht="14.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</row>
    <row r="920" spans="1:22" ht="14.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</row>
    <row r="921" spans="1:22" ht="14.4" x14ac:dyDescent="0.3">
      <c r="J921" s="3"/>
      <c r="K921" s="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</row>
    <row r="922" spans="1:22" ht="14.4" x14ac:dyDescent="0.3">
      <c r="J922" s="3"/>
      <c r="K922" s="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E935"/>
  <sheetViews>
    <sheetView zoomScale="63" zoomScaleNormal="63" workbookViewId="0">
      <pane ySplit="1" topLeftCell="A2" activePane="bottomLeft" state="frozen"/>
      <selection pane="bottomLeft" activeCell="L75" sqref="A1:L75"/>
    </sheetView>
  </sheetViews>
  <sheetFormatPr defaultColWidth="12.5546875" defaultRowHeight="15.75" customHeight="1" x14ac:dyDescent="0.25"/>
  <sheetData>
    <row r="1" spans="1:57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57" ht="57.6" x14ac:dyDescent="0.3">
      <c r="A2" s="1" t="s">
        <v>0</v>
      </c>
      <c r="B2" s="1" t="s">
        <v>5</v>
      </c>
      <c r="C2" s="1" t="s">
        <v>7</v>
      </c>
      <c r="D2" s="1" t="s">
        <v>8</v>
      </c>
      <c r="E2" s="1" t="s">
        <v>9</v>
      </c>
      <c r="F2" s="6" t="s">
        <v>10</v>
      </c>
      <c r="G2" s="1" t="s">
        <v>12</v>
      </c>
      <c r="H2" s="1" t="s">
        <v>14</v>
      </c>
      <c r="I2" s="1" t="s">
        <v>15</v>
      </c>
      <c r="J2" s="8" t="s">
        <v>16</v>
      </c>
      <c r="K2" s="9" t="s">
        <v>17</v>
      </c>
      <c r="L2" s="8" t="s">
        <v>18</v>
      </c>
      <c r="M2" s="9" t="s">
        <v>19</v>
      </c>
      <c r="N2" s="10" t="s">
        <v>20</v>
      </c>
      <c r="O2" s="10" t="s">
        <v>21</v>
      </c>
      <c r="P2" s="10" t="s">
        <v>22</v>
      </c>
      <c r="Q2" s="10" t="s">
        <v>23</v>
      </c>
      <c r="R2" s="11" t="s">
        <v>24</v>
      </c>
      <c r="S2" s="11" t="s">
        <v>25</v>
      </c>
      <c r="T2" s="11" t="s">
        <v>26</v>
      </c>
      <c r="U2" s="12" t="s">
        <v>30</v>
      </c>
      <c r="V2" s="11" t="s">
        <v>33</v>
      </c>
      <c r="W2" s="11" t="s">
        <v>35</v>
      </c>
      <c r="X2" s="11" t="s">
        <v>36</v>
      </c>
      <c r="Y2" s="11" t="s">
        <v>38</v>
      </c>
      <c r="Z2" s="11" t="s">
        <v>39</v>
      </c>
      <c r="AA2" s="11" t="s">
        <v>40</v>
      </c>
      <c r="AB2" s="11" t="s">
        <v>41</v>
      </c>
      <c r="AC2" s="11" t="s">
        <v>42</v>
      </c>
      <c r="AD2" s="11" t="s">
        <v>43</v>
      </c>
      <c r="AE2" s="13" t="s">
        <v>44</v>
      </c>
      <c r="AF2" s="13" t="s">
        <v>45</v>
      </c>
      <c r="AG2" s="13" t="s">
        <v>46</v>
      </c>
      <c r="AH2" s="13" t="s">
        <v>48</v>
      </c>
      <c r="AI2" s="13" t="s">
        <v>49</v>
      </c>
      <c r="AJ2" s="13" t="s">
        <v>51</v>
      </c>
      <c r="AK2" s="13" t="s">
        <v>52</v>
      </c>
      <c r="AL2" s="13" t="s">
        <v>53</v>
      </c>
      <c r="AM2" s="13" t="s">
        <v>54</v>
      </c>
      <c r="AN2" s="13" t="s">
        <v>56</v>
      </c>
      <c r="AO2" s="13" t="s">
        <v>57</v>
      </c>
      <c r="AP2" s="13" t="s">
        <v>59</v>
      </c>
      <c r="AQ2" s="13" t="s">
        <v>60</v>
      </c>
      <c r="AR2" s="13" t="s">
        <v>61</v>
      </c>
      <c r="AS2" s="13" t="s">
        <v>64</v>
      </c>
      <c r="AT2" s="13" t="s">
        <v>66</v>
      </c>
      <c r="AU2" s="13" t="s">
        <v>67</v>
      </c>
      <c r="AV2" s="17" t="s">
        <v>68</v>
      </c>
      <c r="AW2" s="17" t="s">
        <v>69</v>
      </c>
      <c r="AX2" s="20" t="s">
        <v>70</v>
      </c>
      <c r="AY2" s="20" t="s">
        <v>71</v>
      </c>
      <c r="AZ2" s="20" t="s">
        <v>72</v>
      </c>
      <c r="BA2" s="20" t="s">
        <v>73</v>
      </c>
      <c r="BB2" s="20" t="s">
        <v>74</v>
      </c>
      <c r="BC2" s="20" t="s">
        <v>107</v>
      </c>
      <c r="BD2" s="20" t="s">
        <v>77</v>
      </c>
      <c r="BE2" s="20" t="s">
        <v>78</v>
      </c>
    </row>
    <row r="3" spans="1:57" ht="14.4" customHeight="1" x14ac:dyDescent="0.3">
      <c r="A3" s="2" t="s">
        <v>79</v>
      </c>
      <c r="B3" s="15" t="s">
        <v>112</v>
      </c>
      <c r="C3" s="4">
        <v>45.215589999999999</v>
      </c>
      <c r="D3" s="4">
        <v>-78.664647000000002</v>
      </c>
      <c r="E3" s="5">
        <v>44456</v>
      </c>
      <c r="F3" s="7">
        <v>0.4513888888888889</v>
      </c>
      <c r="G3" s="2" t="s">
        <v>13</v>
      </c>
      <c r="H3" s="2" t="s">
        <v>13</v>
      </c>
      <c r="I3" s="2" t="s">
        <v>13</v>
      </c>
      <c r="J3" s="4">
        <v>19.3</v>
      </c>
      <c r="K3" s="4">
        <v>9.42</v>
      </c>
      <c r="L3" s="4">
        <v>20.8</v>
      </c>
      <c r="M3" s="4">
        <v>7.85</v>
      </c>
      <c r="N3" s="4">
        <v>5.22</v>
      </c>
      <c r="O3" s="4">
        <v>3</v>
      </c>
      <c r="P3" s="4">
        <v>17</v>
      </c>
      <c r="Q3" s="4">
        <v>100</v>
      </c>
      <c r="R3" s="2">
        <v>45.215589999999999</v>
      </c>
      <c r="S3" s="2">
        <v>-78.664647000000002</v>
      </c>
      <c r="T3" s="2" t="s">
        <v>28</v>
      </c>
      <c r="U3" s="2" t="s">
        <v>31</v>
      </c>
      <c r="V3" s="2" t="s">
        <v>34</v>
      </c>
      <c r="W3" s="2" t="s">
        <v>34</v>
      </c>
      <c r="X3" s="2" t="s">
        <v>37</v>
      </c>
      <c r="Y3" s="2" t="s">
        <v>37</v>
      </c>
      <c r="Z3" s="2" t="s">
        <v>34</v>
      </c>
      <c r="AA3" s="2" t="s">
        <v>37</v>
      </c>
      <c r="AB3" s="2" t="s">
        <v>37</v>
      </c>
      <c r="AC3" s="2" t="s">
        <v>37</v>
      </c>
      <c r="AD3" s="2" t="s">
        <v>34</v>
      </c>
      <c r="AE3" s="2">
        <v>16</v>
      </c>
      <c r="AF3" s="2">
        <v>1</v>
      </c>
      <c r="AG3" s="2">
        <v>1</v>
      </c>
      <c r="AH3" s="2"/>
      <c r="AI3" s="2">
        <v>4</v>
      </c>
      <c r="AJ3" s="2">
        <v>47</v>
      </c>
      <c r="AK3" s="2">
        <v>3</v>
      </c>
      <c r="AL3" s="2"/>
      <c r="AM3" s="2"/>
      <c r="AN3" s="2"/>
      <c r="AO3" s="2">
        <v>4</v>
      </c>
      <c r="AP3" s="2"/>
      <c r="AQ3" s="2">
        <v>6</v>
      </c>
      <c r="AR3" s="2">
        <v>12</v>
      </c>
      <c r="AS3" s="2"/>
      <c r="AT3" s="2"/>
      <c r="AU3" s="2">
        <v>6</v>
      </c>
      <c r="AV3" s="18">
        <f>SUM(AE3:AU3)</f>
        <v>100</v>
      </c>
      <c r="AW3" s="18">
        <f>COUNTA(AE3:AU3)</f>
        <v>10</v>
      </c>
      <c r="AX3" s="2">
        <v>5.83</v>
      </c>
      <c r="AY3" s="2">
        <v>0.73</v>
      </c>
      <c r="AZ3" s="2">
        <v>18</v>
      </c>
      <c r="BA3" s="2">
        <v>4</v>
      </c>
      <c r="BB3" s="2">
        <v>6</v>
      </c>
      <c r="BC3" s="2">
        <v>7</v>
      </c>
      <c r="BD3" s="2">
        <v>1</v>
      </c>
      <c r="BE3" s="2">
        <v>64</v>
      </c>
    </row>
    <row r="4" spans="1:57" ht="14.4" x14ac:dyDescent="0.3">
      <c r="A4" s="2" t="s">
        <v>108</v>
      </c>
      <c r="B4" s="15"/>
      <c r="C4" s="4">
        <v>45.215589999999999</v>
      </c>
      <c r="D4" s="4">
        <v>-78.664647000000002</v>
      </c>
      <c r="E4" s="5">
        <v>44456</v>
      </c>
      <c r="F4" s="7">
        <v>0.46527777777777779</v>
      </c>
      <c r="G4" s="2" t="s">
        <v>13</v>
      </c>
      <c r="H4" s="2" t="s">
        <v>13</v>
      </c>
      <c r="I4" s="2" t="s">
        <v>13</v>
      </c>
      <c r="J4" s="4">
        <v>19.3</v>
      </c>
      <c r="K4" s="4">
        <v>9.42</v>
      </c>
      <c r="L4" s="4">
        <v>20.8</v>
      </c>
      <c r="M4" s="4">
        <v>7.85</v>
      </c>
      <c r="N4" s="4">
        <v>6.05</v>
      </c>
      <c r="O4" s="4">
        <v>3</v>
      </c>
      <c r="P4" s="4">
        <v>22</v>
      </c>
      <c r="Q4" s="4">
        <v>100</v>
      </c>
      <c r="R4" s="2">
        <v>45.215558000000001</v>
      </c>
      <c r="S4" s="2">
        <v>-78.664590000000004</v>
      </c>
      <c r="T4" s="2" t="s">
        <v>28</v>
      </c>
      <c r="U4" s="2" t="s">
        <v>31</v>
      </c>
      <c r="V4" s="2" t="s">
        <v>34</v>
      </c>
      <c r="W4" s="2" t="s">
        <v>34</v>
      </c>
      <c r="X4" s="2" t="s">
        <v>37</v>
      </c>
      <c r="Y4" s="2" t="s">
        <v>37</v>
      </c>
      <c r="Z4" s="2" t="s">
        <v>34</v>
      </c>
      <c r="AA4" s="2" t="s">
        <v>37</v>
      </c>
      <c r="AB4" s="2" t="s">
        <v>37</v>
      </c>
      <c r="AC4" s="2" t="s">
        <v>37</v>
      </c>
      <c r="AD4" s="2" t="s">
        <v>34</v>
      </c>
      <c r="AE4" s="15">
        <v>8</v>
      </c>
      <c r="AF4" s="15">
        <v>7</v>
      </c>
      <c r="AG4" s="15"/>
      <c r="AH4" s="15">
        <v>5</v>
      </c>
      <c r="AI4" s="16">
        <v>14</v>
      </c>
      <c r="AJ4" s="16">
        <v>29</v>
      </c>
      <c r="AK4" s="16">
        <v>4</v>
      </c>
      <c r="AL4" s="16">
        <v>2</v>
      </c>
      <c r="AM4" s="15"/>
      <c r="AN4" s="16"/>
      <c r="AO4" s="16">
        <v>1</v>
      </c>
      <c r="AP4" s="16"/>
      <c r="AQ4" s="16">
        <v>11</v>
      </c>
      <c r="AR4" s="16">
        <v>17</v>
      </c>
      <c r="AS4" s="16"/>
      <c r="AT4" s="15"/>
      <c r="AU4" s="15">
        <v>2</v>
      </c>
      <c r="AV4" s="19">
        <f>SUM(AE4:AU4)</f>
        <v>100</v>
      </c>
      <c r="AW4" s="19">
        <f>COUNTA(AE4:AU4)</f>
        <v>11</v>
      </c>
      <c r="AX4" s="2">
        <v>5.93</v>
      </c>
      <c r="AY4" s="2">
        <v>0.85</v>
      </c>
      <c r="AZ4" s="2">
        <v>19</v>
      </c>
      <c r="BA4" s="2">
        <v>14</v>
      </c>
      <c r="BB4" s="2">
        <v>16</v>
      </c>
      <c r="BC4" s="2">
        <v>7</v>
      </c>
      <c r="BD4" s="2">
        <v>7</v>
      </c>
      <c r="BE4" s="2">
        <v>37</v>
      </c>
    </row>
    <row r="5" spans="1:57" ht="14.4" x14ac:dyDescent="0.3">
      <c r="A5" s="2" t="s">
        <v>109</v>
      </c>
      <c r="B5" s="15" t="s">
        <v>113</v>
      </c>
      <c r="C5" s="4">
        <v>45.224311</v>
      </c>
      <c r="D5" s="4">
        <v>-78.645093000000003</v>
      </c>
      <c r="E5" s="5">
        <v>44456</v>
      </c>
      <c r="F5" s="7">
        <v>0.48472222222222222</v>
      </c>
      <c r="G5" s="2" t="s">
        <v>13</v>
      </c>
      <c r="H5" s="2" t="s">
        <v>92</v>
      </c>
      <c r="I5" s="2" t="s">
        <v>92</v>
      </c>
      <c r="J5" s="4">
        <v>18.8</v>
      </c>
      <c r="K5" s="4">
        <v>8.5</v>
      </c>
      <c r="L5" s="4">
        <v>19.5</v>
      </c>
      <c r="M5" s="4">
        <v>7.82</v>
      </c>
      <c r="N5" s="4">
        <v>5.67</v>
      </c>
      <c r="O5" s="4">
        <v>3</v>
      </c>
      <c r="P5" s="4">
        <v>2</v>
      </c>
      <c r="Q5" s="4">
        <v>100</v>
      </c>
      <c r="R5" s="2">
        <v>45.224311</v>
      </c>
      <c r="S5" s="2">
        <v>-78.645093000000003</v>
      </c>
      <c r="T5" s="2" t="s">
        <v>28</v>
      </c>
      <c r="U5" s="2" t="s">
        <v>27</v>
      </c>
      <c r="V5" s="2" t="s">
        <v>34</v>
      </c>
      <c r="W5" s="2" t="s">
        <v>93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34</v>
      </c>
      <c r="AD5" s="2" t="s">
        <v>34</v>
      </c>
      <c r="AE5" s="15">
        <v>3</v>
      </c>
      <c r="AF5" s="15"/>
      <c r="AG5" s="15">
        <v>1</v>
      </c>
      <c r="AH5" s="15"/>
      <c r="AI5" s="16">
        <v>21</v>
      </c>
      <c r="AJ5" s="16">
        <v>1</v>
      </c>
      <c r="AK5" s="16">
        <v>17</v>
      </c>
      <c r="AL5" s="16"/>
      <c r="AM5" s="16"/>
      <c r="AN5" s="16">
        <v>2</v>
      </c>
      <c r="AO5" s="16"/>
      <c r="AP5" s="16">
        <v>5</v>
      </c>
      <c r="AQ5" s="16">
        <v>18</v>
      </c>
      <c r="AR5" s="16">
        <v>43</v>
      </c>
      <c r="AS5" s="16">
        <v>6</v>
      </c>
      <c r="AT5" s="15"/>
      <c r="AU5" s="15"/>
      <c r="AV5" s="18">
        <f>SUM(AE5:AU5)</f>
        <v>117</v>
      </c>
      <c r="AW5" s="18">
        <f>COUNTA(AE5:AU5)</f>
        <v>10</v>
      </c>
      <c r="AX5" s="2">
        <v>5.54</v>
      </c>
      <c r="AY5" s="2">
        <v>0.79</v>
      </c>
      <c r="AZ5" s="2">
        <v>41.88</v>
      </c>
      <c r="BA5" s="2">
        <v>17.95</v>
      </c>
      <c r="BB5" s="2">
        <v>15.38</v>
      </c>
      <c r="BC5" s="2">
        <v>14.53</v>
      </c>
      <c r="BD5" s="2">
        <v>0</v>
      </c>
      <c r="BE5" s="2">
        <v>10.26</v>
      </c>
    </row>
    <row r="6" spans="1:57" ht="14.4" x14ac:dyDescent="0.3">
      <c r="A6" s="2" t="s">
        <v>110</v>
      </c>
      <c r="B6" s="15"/>
      <c r="C6" s="4">
        <v>45.224311</v>
      </c>
      <c r="D6" s="4">
        <v>-78.645093000000003</v>
      </c>
      <c r="E6" s="5">
        <v>44456</v>
      </c>
      <c r="F6" s="7">
        <v>0.49652777777777779</v>
      </c>
      <c r="G6" s="2" t="s">
        <v>13</v>
      </c>
      <c r="H6" s="2" t="s">
        <v>92</v>
      </c>
      <c r="I6" s="2" t="s">
        <v>92</v>
      </c>
      <c r="J6" s="4">
        <v>18.8</v>
      </c>
      <c r="K6" s="4">
        <v>8.5</v>
      </c>
      <c r="L6" s="4">
        <v>19.5</v>
      </c>
      <c r="M6" s="4">
        <v>7.82</v>
      </c>
      <c r="N6" s="4">
        <v>5.98</v>
      </c>
      <c r="O6" s="4">
        <v>3</v>
      </c>
      <c r="P6" s="4">
        <v>3</v>
      </c>
      <c r="Q6" s="4">
        <v>100</v>
      </c>
      <c r="R6" s="2">
        <v>45.224159999999998</v>
      </c>
      <c r="S6" s="2">
        <v>-78.645100999999997</v>
      </c>
      <c r="T6" s="2" t="s">
        <v>28</v>
      </c>
      <c r="U6" s="2" t="s">
        <v>27</v>
      </c>
      <c r="V6" s="2" t="s">
        <v>34</v>
      </c>
      <c r="W6" s="2" t="s">
        <v>93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34</v>
      </c>
      <c r="AD6" s="2" t="s">
        <v>34</v>
      </c>
      <c r="AE6" s="15"/>
      <c r="AF6" s="15">
        <v>3</v>
      </c>
      <c r="AG6" s="15"/>
      <c r="AH6" s="16">
        <v>1</v>
      </c>
      <c r="AI6" s="16">
        <v>17</v>
      </c>
      <c r="AJ6" s="16">
        <v>2</v>
      </c>
      <c r="AK6" s="16">
        <v>26</v>
      </c>
      <c r="AL6" s="15">
        <v>1</v>
      </c>
      <c r="AM6" s="15"/>
      <c r="AN6" s="16">
        <v>1</v>
      </c>
      <c r="AO6" s="16">
        <v>12</v>
      </c>
      <c r="AP6" s="16">
        <v>9</v>
      </c>
      <c r="AQ6" s="16">
        <v>3</v>
      </c>
      <c r="AR6" s="16">
        <v>31</v>
      </c>
      <c r="AS6" s="16">
        <v>3</v>
      </c>
      <c r="AT6" s="15"/>
      <c r="AU6" s="15"/>
      <c r="AV6" s="18">
        <f>SUM(AE6:AU6)</f>
        <v>109</v>
      </c>
      <c r="AW6" s="19">
        <f>COUNTA(AE6:AU6)</f>
        <v>12</v>
      </c>
      <c r="AX6" s="2">
        <v>5.14</v>
      </c>
      <c r="AY6" s="2">
        <v>0.82</v>
      </c>
      <c r="AZ6" s="2">
        <v>31.19</v>
      </c>
      <c r="BA6" s="2">
        <v>15.6</v>
      </c>
      <c r="BB6" s="2">
        <v>3.67</v>
      </c>
      <c r="BC6" s="2">
        <v>35.78</v>
      </c>
      <c r="BD6" s="2">
        <v>2.75</v>
      </c>
      <c r="BE6" s="2">
        <v>11.01</v>
      </c>
    </row>
    <row r="7" spans="1:57" ht="14.4" x14ac:dyDescent="0.3">
      <c r="A7" s="2" t="s">
        <v>84</v>
      </c>
      <c r="B7" s="15" t="s">
        <v>114</v>
      </c>
      <c r="C7" s="4">
        <v>45.241869999999999</v>
      </c>
      <c r="D7" s="4">
        <v>-78.616124999999997</v>
      </c>
      <c r="E7" s="5">
        <v>44456</v>
      </c>
      <c r="F7" s="7">
        <v>0.51249999999999996</v>
      </c>
      <c r="G7" s="2" t="s">
        <v>13</v>
      </c>
      <c r="H7" s="2" t="s">
        <v>92</v>
      </c>
      <c r="I7" s="2" t="s">
        <v>92</v>
      </c>
      <c r="J7" s="4">
        <v>19.600000000000001</v>
      </c>
      <c r="K7" s="4">
        <v>5.5</v>
      </c>
      <c r="L7" s="4">
        <v>15.1</v>
      </c>
      <c r="M7" s="4">
        <v>6.83</v>
      </c>
      <c r="N7" s="4">
        <v>7.4</v>
      </c>
      <c r="O7" s="4">
        <v>3</v>
      </c>
      <c r="P7" s="4">
        <v>11</v>
      </c>
      <c r="Q7" s="4">
        <v>100</v>
      </c>
      <c r="R7" s="2">
        <v>45.241869999999999</v>
      </c>
      <c r="S7" s="2">
        <v>-78.616124999999997</v>
      </c>
      <c r="T7" s="2" t="s">
        <v>32</v>
      </c>
      <c r="U7" s="2" t="s">
        <v>118</v>
      </c>
      <c r="V7" s="2" t="s">
        <v>34</v>
      </c>
      <c r="W7" s="2" t="s">
        <v>34</v>
      </c>
      <c r="X7" s="2" t="s">
        <v>34</v>
      </c>
      <c r="Y7" s="2" t="s">
        <v>34</v>
      </c>
      <c r="Z7" s="2" t="s">
        <v>34</v>
      </c>
      <c r="AA7" s="2" t="s">
        <v>37</v>
      </c>
      <c r="AB7" s="2" t="s">
        <v>37</v>
      </c>
      <c r="AC7" s="2" t="s">
        <v>37</v>
      </c>
      <c r="AD7" s="2" t="s">
        <v>34</v>
      </c>
      <c r="AE7" s="15">
        <v>1</v>
      </c>
      <c r="AF7" s="15">
        <v>3</v>
      </c>
      <c r="AG7" s="15"/>
      <c r="AH7" s="15"/>
      <c r="AI7" s="16">
        <v>6</v>
      </c>
      <c r="AJ7" s="15">
        <v>2</v>
      </c>
      <c r="AK7" s="16">
        <v>1</v>
      </c>
      <c r="AL7" s="16"/>
      <c r="AM7" s="15"/>
      <c r="AN7" s="15"/>
      <c r="AO7" s="16"/>
      <c r="AP7" s="16">
        <v>14</v>
      </c>
      <c r="AQ7" s="15">
        <v>12</v>
      </c>
      <c r="AR7" s="16">
        <v>56</v>
      </c>
      <c r="AS7" s="16">
        <v>6</v>
      </c>
      <c r="AT7" s="15"/>
      <c r="AU7" s="15"/>
      <c r="AV7" s="18">
        <f>SUM(AE7:AU7)</f>
        <v>101</v>
      </c>
      <c r="AW7" s="18">
        <f>COUNTA(AE7:AU7)</f>
        <v>9</v>
      </c>
      <c r="AX7" s="2">
        <v>5.76</v>
      </c>
      <c r="AY7" s="2">
        <v>0.66</v>
      </c>
      <c r="AZ7" s="2">
        <v>61.39</v>
      </c>
      <c r="BA7" s="2">
        <v>5.94</v>
      </c>
      <c r="BB7" s="2">
        <v>11.88</v>
      </c>
      <c r="BC7" s="2">
        <v>0.99</v>
      </c>
      <c r="BD7" s="2">
        <v>2.97</v>
      </c>
      <c r="BE7" s="2">
        <v>16.829999999999998</v>
      </c>
    </row>
    <row r="8" spans="1:57" ht="14.4" x14ac:dyDescent="0.3">
      <c r="A8" s="2" t="s">
        <v>85</v>
      </c>
      <c r="B8" s="15"/>
      <c r="C8" s="4">
        <v>45.241869999999999</v>
      </c>
      <c r="D8" s="4">
        <v>-78.616124999999997</v>
      </c>
      <c r="E8" s="5">
        <v>44456</v>
      </c>
      <c r="F8" s="7">
        <v>0.52986111111111112</v>
      </c>
      <c r="G8" s="2" t="s">
        <v>13</v>
      </c>
      <c r="H8" s="2" t="s">
        <v>92</v>
      </c>
      <c r="I8" s="2" t="s">
        <v>92</v>
      </c>
      <c r="J8" s="4">
        <v>19.600000000000001</v>
      </c>
      <c r="K8" s="4">
        <v>5.5</v>
      </c>
      <c r="L8" s="4">
        <v>15.1</v>
      </c>
      <c r="M8" s="4">
        <v>6.83</v>
      </c>
      <c r="N8" s="4">
        <v>8.6</v>
      </c>
      <c r="O8" s="4">
        <v>3</v>
      </c>
      <c r="P8" s="4">
        <v>11</v>
      </c>
      <c r="Q8" s="4">
        <v>100</v>
      </c>
      <c r="R8" s="2">
        <v>45.241770000000002</v>
      </c>
      <c r="S8" s="2">
        <v>-78.616101</v>
      </c>
      <c r="T8" s="2" t="s">
        <v>32</v>
      </c>
      <c r="U8" s="2" t="s">
        <v>118</v>
      </c>
      <c r="V8" s="2" t="s">
        <v>34</v>
      </c>
      <c r="W8" s="2" t="s">
        <v>34</v>
      </c>
      <c r="X8" s="2" t="s">
        <v>34</v>
      </c>
      <c r="Y8" s="2" t="s">
        <v>34</v>
      </c>
      <c r="Z8" s="2" t="s">
        <v>34</v>
      </c>
      <c r="AA8" s="2" t="s">
        <v>37</v>
      </c>
      <c r="AB8" s="2" t="s">
        <v>37</v>
      </c>
      <c r="AC8" s="2" t="s">
        <v>37</v>
      </c>
      <c r="AD8" s="2" t="s">
        <v>34</v>
      </c>
      <c r="AE8" s="15">
        <v>2</v>
      </c>
      <c r="AF8" s="15">
        <v>2</v>
      </c>
      <c r="AG8" s="15"/>
      <c r="AH8" s="16"/>
      <c r="AI8" s="16">
        <v>26</v>
      </c>
      <c r="AJ8" s="15">
        <v>1</v>
      </c>
      <c r="AK8" s="16">
        <v>2</v>
      </c>
      <c r="AL8" s="15"/>
      <c r="AM8" s="15"/>
      <c r="AN8" s="15"/>
      <c r="AO8" s="16">
        <v>1</v>
      </c>
      <c r="AP8" s="16">
        <v>6</v>
      </c>
      <c r="AQ8" s="16">
        <v>3</v>
      </c>
      <c r="AR8" s="16">
        <v>51</v>
      </c>
      <c r="AS8" s="16">
        <v>7</v>
      </c>
      <c r="AT8" s="15"/>
      <c r="AU8" s="15">
        <v>1</v>
      </c>
      <c r="AV8" s="19">
        <f>SUM(AE8:AU8)</f>
        <v>102</v>
      </c>
      <c r="AW8" s="19">
        <f>COUNTA(AE8:AU8)</f>
        <v>11</v>
      </c>
      <c r="AX8" s="2">
        <v>5.39</v>
      </c>
      <c r="AY8" s="2">
        <v>0.68</v>
      </c>
      <c r="AZ8" s="2">
        <v>57.84</v>
      </c>
      <c r="BA8" s="2">
        <v>25.49</v>
      </c>
      <c r="BB8" s="2">
        <v>2.94</v>
      </c>
      <c r="BC8" s="2">
        <v>2.94</v>
      </c>
      <c r="BD8" s="2">
        <v>1.96</v>
      </c>
      <c r="BE8" s="2">
        <v>8.82</v>
      </c>
    </row>
    <row r="9" spans="1:57" ht="14.4" x14ac:dyDescent="0.3">
      <c r="A9" s="2" t="s">
        <v>86</v>
      </c>
      <c r="B9" s="15" t="s">
        <v>115</v>
      </c>
      <c r="C9" s="4">
        <v>45.241726</v>
      </c>
      <c r="D9" s="4">
        <v>-78.616129999999998</v>
      </c>
      <c r="E9" s="5">
        <v>44456</v>
      </c>
      <c r="F9" s="7">
        <v>6.5972222222222224E-2</v>
      </c>
      <c r="G9" s="2" t="s">
        <v>13</v>
      </c>
      <c r="H9" s="2" t="s">
        <v>13</v>
      </c>
      <c r="I9" s="2" t="s">
        <v>13</v>
      </c>
      <c r="J9" s="4">
        <v>20.6</v>
      </c>
      <c r="K9" s="4">
        <v>7.89</v>
      </c>
      <c r="L9" s="4">
        <v>20.9</v>
      </c>
      <c r="M9" s="4">
        <v>7.44</v>
      </c>
      <c r="N9" s="4">
        <v>4.5999999999999996</v>
      </c>
      <c r="O9" s="4">
        <v>3</v>
      </c>
      <c r="P9" s="4">
        <v>1</v>
      </c>
      <c r="Q9" s="4">
        <v>100</v>
      </c>
      <c r="R9" s="2">
        <v>45.241726</v>
      </c>
      <c r="S9" s="2">
        <v>-78.616129999999998</v>
      </c>
      <c r="T9" s="2" t="s">
        <v>28</v>
      </c>
      <c r="U9" s="2" t="s">
        <v>32</v>
      </c>
      <c r="V9" s="2" t="s">
        <v>34</v>
      </c>
      <c r="W9" s="2" t="s">
        <v>34</v>
      </c>
      <c r="X9" s="2" t="s">
        <v>34</v>
      </c>
      <c r="Y9" s="2" t="s">
        <v>37</v>
      </c>
      <c r="Z9" s="2" t="s">
        <v>34</v>
      </c>
      <c r="AA9" s="2" t="s">
        <v>34</v>
      </c>
      <c r="AB9" s="2" t="s">
        <v>34</v>
      </c>
      <c r="AC9" s="2" t="s">
        <v>34</v>
      </c>
      <c r="AD9" s="2" t="s">
        <v>34</v>
      </c>
      <c r="AE9" s="15">
        <v>7</v>
      </c>
      <c r="AF9" s="15">
        <v>2</v>
      </c>
      <c r="AG9" s="15"/>
      <c r="AH9" s="16"/>
      <c r="AI9" s="16">
        <v>35</v>
      </c>
      <c r="AJ9" s="15">
        <v>1</v>
      </c>
      <c r="AK9" s="15">
        <v>22</v>
      </c>
      <c r="AL9" s="15">
        <v>1</v>
      </c>
      <c r="AM9" s="15">
        <v>1</v>
      </c>
      <c r="AN9" s="15"/>
      <c r="AO9" s="15">
        <v>5</v>
      </c>
      <c r="AP9" s="16">
        <v>3</v>
      </c>
      <c r="AQ9" s="16">
        <v>1</v>
      </c>
      <c r="AR9" s="16">
        <v>28</v>
      </c>
      <c r="AS9" s="16">
        <v>2</v>
      </c>
      <c r="AT9" s="15"/>
      <c r="AU9" s="15"/>
      <c r="AV9" s="18">
        <f>SUM(AE9:AU9)</f>
        <v>108</v>
      </c>
      <c r="AW9" s="18">
        <f>COUNTA(AE9:AU9)</f>
        <v>12</v>
      </c>
      <c r="AX9" s="2">
        <v>4.9800000000000004</v>
      </c>
      <c r="AY9" s="2">
        <v>0.79</v>
      </c>
      <c r="AZ9" s="2">
        <v>27.78</v>
      </c>
      <c r="BA9" s="2">
        <v>32.409999999999997</v>
      </c>
      <c r="BB9" s="2">
        <v>0.93</v>
      </c>
      <c r="BC9" s="2">
        <v>26.85</v>
      </c>
      <c r="BD9" s="2">
        <v>1.85</v>
      </c>
      <c r="BE9" s="2">
        <v>10.19</v>
      </c>
    </row>
    <row r="10" spans="1:57" ht="14.4" x14ac:dyDescent="0.3">
      <c r="A10" s="2" t="s">
        <v>87</v>
      </c>
      <c r="B10" s="15"/>
      <c r="C10" s="4">
        <v>45.241726</v>
      </c>
      <c r="D10" s="4">
        <v>-78.616129999999998</v>
      </c>
      <c r="E10" s="5">
        <v>44456</v>
      </c>
      <c r="F10" s="7">
        <v>7.7777777777777779E-2</v>
      </c>
      <c r="G10" s="2" t="s">
        <v>13</v>
      </c>
      <c r="H10" s="2" t="s">
        <v>13</v>
      </c>
      <c r="I10" s="2" t="s">
        <v>13</v>
      </c>
      <c r="J10" s="4">
        <v>20.6</v>
      </c>
      <c r="K10" s="4">
        <v>7.89</v>
      </c>
      <c r="L10" s="4">
        <v>20.9</v>
      </c>
      <c r="M10" s="4">
        <v>7.44</v>
      </c>
      <c r="N10" s="4">
        <v>5.2</v>
      </c>
      <c r="O10" s="4">
        <v>3</v>
      </c>
      <c r="P10" s="4">
        <v>0</v>
      </c>
      <c r="Q10" s="4">
        <v>100</v>
      </c>
      <c r="R10" s="2">
        <v>45.221870000000003</v>
      </c>
      <c r="S10" s="2">
        <v>78.603370999999996</v>
      </c>
      <c r="T10" s="2" t="s">
        <v>28</v>
      </c>
      <c r="U10" s="2" t="s">
        <v>32</v>
      </c>
      <c r="V10" s="2" t="s">
        <v>34</v>
      </c>
      <c r="W10" s="2" t="s">
        <v>34</v>
      </c>
      <c r="X10" s="2" t="s">
        <v>34</v>
      </c>
      <c r="Y10" s="2" t="s">
        <v>37</v>
      </c>
      <c r="Z10" s="2" t="s">
        <v>34</v>
      </c>
      <c r="AA10" s="2" t="s">
        <v>34</v>
      </c>
      <c r="AB10" s="2" t="s">
        <v>34</v>
      </c>
      <c r="AC10" s="2" t="s">
        <v>34</v>
      </c>
      <c r="AD10" s="2" t="s">
        <v>34</v>
      </c>
      <c r="AE10" s="15">
        <v>6</v>
      </c>
      <c r="AF10" s="15"/>
      <c r="AG10" s="15">
        <v>1</v>
      </c>
      <c r="AH10" s="15"/>
      <c r="AI10" s="16">
        <v>38</v>
      </c>
      <c r="AJ10" s="15">
        <v>1</v>
      </c>
      <c r="AK10" s="16">
        <v>15</v>
      </c>
      <c r="AL10" s="15">
        <v>1</v>
      </c>
      <c r="AM10" s="15"/>
      <c r="AN10" s="15"/>
      <c r="AO10" s="16">
        <v>2</v>
      </c>
      <c r="AP10" s="16">
        <v>7</v>
      </c>
      <c r="AQ10" s="16">
        <v>4</v>
      </c>
      <c r="AR10" s="16">
        <v>21</v>
      </c>
      <c r="AS10" s="16">
        <v>4</v>
      </c>
      <c r="AT10" s="15"/>
      <c r="AU10" s="15"/>
      <c r="AV10" s="18">
        <f>SUM(AE10:AU10)</f>
        <v>100</v>
      </c>
      <c r="AW10" s="19">
        <f>COUNTA(AE10:AU10)</f>
        <v>11</v>
      </c>
      <c r="AX10" s="2">
        <v>4.92</v>
      </c>
      <c r="AY10" s="2">
        <v>0.78</v>
      </c>
      <c r="AZ10" s="2">
        <v>25</v>
      </c>
      <c r="BA10" s="2">
        <v>38</v>
      </c>
      <c r="BB10" s="2">
        <v>4</v>
      </c>
      <c r="BC10" s="2">
        <v>18</v>
      </c>
      <c r="BD10" s="2">
        <v>0</v>
      </c>
      <c r="BE10" s="2">
        <v>15</v>
      </c>
    </row>
    <row r="11" spans="1:57" ht="14.4" x14ac:dyDescent="0.3">
      <c r="A11" s="2" t="s">
        <v>82</v>
      </c>
      <c r="B11" s="15" t="s">
        <v>116</v>
      </c>
      <c r="C11" s="4">
        <v>45.213293</v>
      </c>
      <c r="D11" s="4">
        <v>-78.628009000000006</v>
      </c>
      <c r="E11" s="5">
        <v>44456</v>
      </c>
      <c r="F11" s="23">
        <v>0.60138888888888886</v>
      </c>
      <c r="G11" s="2" t="s">
        <v>13</v>
      </c>
      <c r="H11" s="2" t="s">
        <v>13</v>
      </c>
      <c r="I11" s="2" t="s">
        <v>92</v>
      </c>
      <c r="J11" s="4">
        <v>20.2</v>
      </c>
      <c r="K11" s="4">
        <v>7.21</v>
      </c>
      <c r="L11" s="4">
        <v>21.5</v>
      </c>
      <c r="M11" s="4">
        <v>7.21</v>
      </c>
      <c r="N11" s="4">
        <v>5.52</v>
      </c>
      <c r="O11" s="4">
        <v>3</v>
      </c>
      <c r="P11" s="4">
        <v>1</v>
      </c>
      <c r="Q11" s="4">
        <v>100</v>
      </c>
      <c r="R11" s="2">
        <v>45.213293</v>
      </c>
      <c r="S11" s="2">
        <v>-78.628009000000006</v>
      </c>
      <c r="T11" s="2" t="s">
        <v>28</v>
      </c>
      <c r="U11" s="2" t="s">
        <v>31</v>
      </c>
      <c r="V11" s="2" t="s">
        <v>34</v>
      </c>
      <c r="W11" s="2" t="s">
        <v>34</v>
      </c>
      <c r="X11" s="2" t="s">
        <v>34</v>
      </c>
      <c r="Y11" s="2" t="s">
        <v>37</v>
      </c>
      <c r="Z11" s="2" t="s">
        <v>34</v>
      </c>
      <c r="AA11" s="2" t="s">
        <v>37</v>
      </c>
      <c r="AB11" s="2" t="s">
        <v>34</v>
      </c>
      <c r="AC11" s="2" t="s">
        <v>34</v>
      </c>
      <c r="AD11" s="2" t="s">
        <v>34</v>
      </c>
      <c r="AE11" s="15">
        <v>2</v>
      </c>
      <c r="AF11" s="16">
        <v>3</v>
      </c>
      <c r="AG11" s="15"/>
      <c r="AH11" s="15"/>
      <c r="AI11" s="16">
        <v>47</v>
      </c>
      <c r="AJ11" s="15">
        <v>1</v>
      </c>
      <c r="AK11" s="16">
        <v>16</v>
      </c>
      <c r="AL11" s="16">
        <v>1</v>
      </c>
      <c r="AM11" s="15"/>
      <c r="AN11" s="15">
        <v>1</v>
      </c>
      <c r="AO11" s="15">
        <v>1</v>
      </c>
      <c r="AP11" s="16">
        <v>7</v>
      </c>
      <c r="AQ11" s="16">
        <v>3</v>
      </c>
      <c r="AR11" s="16">
        <v>21</v>
      </c>
      <c r="AS11" s="16"/>
      <c r="AT11" s="15"/>
      <c r="AU11" s="15"/>
      <c r="AV11" s="18">
        <f>SUM(AE11:AU11)</f>
        <v>103</v>
      </c>
      <c r="AW11" s="18">
        <f>COUNTA(AE11:AU11)</f>
        <v>11</v>
      </c>
      <c r="AX11" s="2">
        <v>4.82</v>
      </c>
      <c r="AY11" s="2">
        <v>0.73</v>
      </c>
      <c r="AZ11" s="2">
        <v>20.39</v>
      </c>
      <c r="BA11" s="2">
        <v>45.63</v>
      </c>
      <c r="BB11" s="2">
        <v>2.91</v>
      </c>
      <c r="BC11" s="2">
        <v>17.48</v>
      </c>
      <c r="BD11" s="2">
        <v>2.91</v>
      </c>
      <c r="BE11" s="2">
        <v>10.68</v>
      </c>
    </row>
    <row r="12" spans="1:57" ht="14.4" x14ac:dyDescent="0.3">
      <c r="A12" s="2" t="s">
        <v>83</v>
      </c>
      <c r="B12" s="15"/>
      <c r="C12" s="4">
        <v>45.213293</v>
      </c>
      <c r="D12" s="4">
        <v>-78.628009000000006</v>
      </c>
      <c r="E12" s="5">
        <v>44456</v>
      </c>
      <c r="F12" s="7">
        <v>0.61388888888888893</v>
      </c>
      <c r="G12" s="2" t="s">
        <v>13</v>
      </c>
      <c r="H12" s="2" t="s">
        <v>13</v>
      </c>
      <c r="I12" s="2" t="s">
        <v>92</v>
      </c>
      <c r="J12" s="4">
        <v>20.2</v>
      </c>
      <c r="K12" s="4">
        <v>7.21</v>
      </c>
      <c r="L12" s="4">
        <v>21.5</v>
      </c>
      <c r="M12" s="4">
        <v>7.21</v>
      </c>
      <c r="N12" s="4">
        <v>3.7</v>
      </c>
      <c r="O12" s="4">
        <v>2</v>
      </c>
      <c r="P12" s="4">
        <v>29</v>
      </c>
      <c r="Q12" s="4">
        <v>100</v>
      </c>
      <c r="R12" s="2">
        <v>45.213203</v>
      </c>
      <c r="S12" s="2">
        <v>-78.627955999999998</v>
      </c>
      <c r="T12" s="2" t="s">
        <v>28</v>
      </c>
      <c r="U12" s="2" t="s">
        <v>31</v>
      </c>
      <c r="V12" s="2" t="s">
        <v>34</v>
      </c>
      <c r="W12" s="2" t="s">
        <v>34</v>
      </c>
      <c r="X12" s="2" t="s">
        <v>34</v>
      </c>
      <c r="Y12" s="2" t="s">
        <v>37</v>
      </c>
      <c r="Z12" s="2" t="s">
        <v>34</v>
      </c>
      <c r="AA12" s="2" t="s">
        <v>37</v>
      </c>
      <c r="AB12" s="2" t="s">
        <v>34</v>
      </c>
      <c r="AC12" s="2" t="s">
        <v>34</v>
      </c>
      <c r="AD12" s="2" t="s">
        <v>34</v>
      </c>
      <c r="AE12" s="15">
        <v>1</v>
      </c>
      <c r="AF12" s="15">
        <v>3</v>
      </c>
      <c r="AG12" s="15"/>
      <c r="AH12" s="16"/>
      <c r="AI12" s="16">
        <v>37</v>
      </c>
      <c r="AJ12" s="16">
        <v>1</v>
      </c>
      <c r="AK12" s="16">
        <v>12</v>
      </c>
      <c r="AL12" s="15">
        <v>1</v>
      </c>
      <c r="AM12" s="15">
        <v>1</v>
      </c>
      <c r="AN12" s="15">
        <v>1</v>
      </c>
      <c r="AO12" s="15">
        <v>1</v>
      </c>
      <c r="AP12" s="15">
        <v>2</v>
      </c>
      <c r="AQ12" s="16">
        <v>3</v>
      </c>
      <c r="AR12" s="16">
        <v>46</v>
      </c>
      <c r="AS12" s="16">
        <v>2</v>
      </c>
      <c r="AT12" s="15"/>
      <c r="AU12" s="15"/>
      <c r="AV12" s="19">
        <f>SUM(AE12:AU12)</f>
        <v>111</v>
      </c>
      <c r="AW12" s="19">
        <f>COUNTA(AE12:AU12)</f>
        <v>13</v>
      </c>
      <c r="AX12" s="2">
        <v>5.23</v>
      </c>
      <c r="AY12" s="2">
        <v>0.71</v>
      </c>
      <c r="AZ12" s="2">
        <v>43.24</v>
      </c>
      <c r="BA12" s="2">
        <v>33.33</v>
      </c>
      <c r="BB12" s="2">
        <v>2.7</v>
      </c>
      <c r="BC12" s="2">
        <v>13.51</v>
      </c>
      <c r="BD12" s="2">
        <v>2.7</v>
      </c>
      <c r="BE12" s="2">
        <v>4.5</v>
      </c>
    </row>
    <row r="13" spans="1:57" ht="14.4" x14ac:dyDescent="0.3">
      <c r="A13" s="2" t="s">
        <v>111</v>
      </c>
      <c r="B13" s="15" t="s">
        <v>117</v>
      </c>
      <c r="C13" s="4">
        <v>45.213203</v>
      </c>
      <c r="D13" s="4">
        <v>-78.627925000000005</v>
      </c>
      <c r="E13" s="5">
        <v>44456</v>
      </c>
      <c r="F13" s="7">
        <v>0.64444444444444449</v>
      </c>
      <c r="G13" s="2" t="s">
        <v>13</v>
      </c>
      <c r="H13" s="2" t="s">
        <v>92</v>
      </c>
      <c r="I13" s="2" t="s">
        <v>13</v>
      </c>
      <c r="J13" s="4">
        <v>20.100000000000001</v>
      </c>
      <c r="K13" s="4">
        <v>8.26</v>
      </c>
      <c r="L13" s="4">
        <v>20.6</v>
      </c>
      <c r="M13" s="4">
        <v>7.52</v>
      </c>
      <c r="N13" s="4">
        <v>6.95</v>
      </c>
      <c r="O13" s="4">
        <v>3</v>
      </c>
      <c r="P13" s="4">
        <v>5</v>
      </c>
      <c r="Q13" s="4">
        <v>100</v>
      </c>
      <c r="R13" s="2">
        <v>45.213203</v>
      </c>
      <c r="S13" s="2">
        <v>-78.627925000000005</v>
      </c>
      <c r="T13" s="2" t="s">
        <v>118</v>
      </c>
      <c r="U13" s="2" t="s">
        <v>28</v>
      </c>
      <c r="V13" s="2" t="s">
        <v>34</v>
      </c>
      <c r="W13" s="2" t="s">
        <v>34</v>
      </c>
      <c r="X13" s="2" t="s">
        <v>34</v>
      </c>
      <c r="Y13" s="2" t="s">
        <v>37</v>
      </c>
      <c r="Z13" s="2" t="s">
        <v>34</v>
      </c>
      <c r="AA13" s="2" t="s">
        <v>37</v>
      </c>
      <c r="AB13" s="2" t="s">
        <v>34</v>
      </c>
      <c r="AC13" s="2" t="s">
        <v>93</v>
      </c>
      <c r="AD13" s="2" t="s">
        <v>93</v>
      </c>
      <c r="AE13" s="15"/>
      <c r="AF13" s="15"/>
      <c r="AG13" s="15"/>
      <c r="AH13" s="16"/>
      <c r="AI13" s="16">
        <v>47</v>
      </c>
      <c r="AJ13" s="15">
        <v>3</v>
      </c>
      <c r="AK13" s="16">
        <v>24</v>
      </c>
      <c r="AL13" s="15"/>
      <c r="AM13" s="16">
        <v>3</v>
      </c>
      <c r="AN13" s="15"/>
      <c r="AO13" s="16">
        <v>5</v>
      </c>
      <c r="AP13" s="16"/>
      <c r="AQ13" s="15"/>
      <c r="AR13" s="16">
        <v>19</v>
      </c>
      <c r="AS13" s="16">
        <v>1</v>
      </c>
      <c r="AT13" s="15"/>
      <c r="AU13" s="15"/>
      <c r="AV13" s="18">
        <f>SUM(AE13:AU13)</f>
        <v>102</v>
      </c>
      <c r="AW13" s="18">
        <f>COUNTA(AE13:AU13)</f>
        <v>7</v>
      </c>
      <c r="AX13" s="2">
        <v>4.7699999999999996</v>
      </c>
      <c r="AY13" s="2">
        <v>0.7</v>
      </c>
      <c r="AZ13" s="2">
        <v>19.61</v>
      </c>
      <c r="BA13" s="2">
        <v>46.08</v>
      </c>
      <c r="BB13" s="2">
        <v>0</v>
      </c>
      <c r="BC13" s="2">
        <v>31.37</v>
      </c>
      <c r="BD13" s="2">
        <v>0</v>
      </c>
      <c r="BE13" s="2">
        <v>2.94</v>
      </c>
    </row>
    <row r="14" spans="1:57" ht="14.4" x14ac:dyDescent="0.3">
      <c r="A14" s="2" t="s">
        <v>111</v>
      </c>
      <c r="B14" s="15"/>
      <c r="C14" s="2">
        <v>45.213203</v>
      </c>
      <c r="D14" s="2">
        <v>-78.627925000000005</v>
      </c>
      <c r="E14" s="5">
        <v>44456</v>
      </c>
      <c r="F14" s="23">
        <v>0.65416666666666667</v>
      </c>
      <c r="G14" s="2" t="s">
        <v>13</v>
      </c>
      <c r="H14" s="2" t="s">
        <v>92</v>
      </c>
      <c r="I14" s="2" t="s">
        <v>13</v>
      </c>
      <c r="J14" s="2">
        <v>20.100000000000001</v>
      </c>
      <c r="K14" s="2">
        <v>8.26</v>
      </c>
      <c r="L14" s="2">
        <v>20.6</v>
      </c>
      <c r="M14" s="14">
        <v>7.52</v>
      </c>
      <c r="N14" s="14">
        <v>10.1</v>
      </c>
      <c r="O14" s="14">
        <v>3</v>
      </c>
      <c r="P14" s="2">
        <v>13</v>
      </c>
      <c r="Q14" s="2">
        <v>100</v>
      </c>
      <c r="R14" s="2">
        <v>45.184627999999996</v>
      </c>
      <c r="S14" s="2">
        <v>-78.665375999999995</v>
      </c>
      <c r="T14" s="2" t="s">
        <v>118</v>
      </c>
      <c r="U14" s="14" t="s">
        <v>28</v>
      </c>
      <c r="V14" s="14" t="s">
        <v>34</v>
      </c>
      <c r="W14" s="14" t="s">
        <v>34</v>
      </c>
      <c r="X14" s="14" t="s">
        <v>34</v>
      </c>
      <c r="Y14" s="14" t="s">
        <v>37</v>
      </c>
      <c r="Z14" s="14" t="s">
        <v>34</v>
      </c>
      <c r="AA14" s="14" t="s">
        <v>37</v>
      </c>
      <c r="AB14" s="2" t="s">
        <v>34</v>
      </c>
      <c r="AC14" s="14" t="s">
        <v>93</v>
      </c>
      <c r="AD14" s="2" t="s">
        <v>93</v>
      </c>
      <c r="AE14" s="14"/>
      <c r="AF14" s="14">
        <v>4</v>
      </c>
      <c r="AG14" s="14">
        <v>1</v>
      </c>
      <c r="AH14" s="14"/>
      <c r="AI14" s="14">
        <v>48</v>
      </c>
      <c r="AJ14" s="2">
        <v>1</v>
      </c>
      <c r="AK14" s="2">
        <v>32</v>
      </c>
      <c r="AL14" s="2"/>
      <c r="AM14" s="14"/>
      <c r="AN14" s="14"/>
      <c r="AO14" s="14">
        <v>4</v>
      </c>
      <c r="AP14" s="14"/>
      <c r="AQ14" s="14"/>
      <c r="AR14" s="14">
        <v>24</v>
      </c>
      <c r="AS14" s="2"/>
      <c r="AT14" s="2">
        <v>1</v>
      </c>
      <c r="AU14" s="2"/>
      <c r="AV14" s="18">
        <f>SUM(AE14:AU14)</f>
        <v>115</v>
      </c>
      <c r="AW14" s="19">
        <f>COUNTA(AE14:AU14)</f>
        <v>8</v>
      </c>
      <c r="AX14" s="2">
        <v>4.92</v>
      </c>
      <c r="AY14" s="2">
        <v>0.71</v>
      </c>
      <c r="AZ14" s="2">
        <v>21.74</v>
      </c>
      <c r="BA14" s="2">
        <v>41.74</v>
      </c>
      <c r="BB14" s="2">
        <v>0</v>
      </c>
      <c r="BC14" s="2">
        <v>31.3</v>
      </c>
      <c r="BD14" s="2">
        <v>3.48</v>
      </c>
      <c r="BE14" s="2">
        <v>1.74</v>
      </c>
    </row>
    <row r="15" spans="1:57" ht="14.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57" ht="14.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4.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4.4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4.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4.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4.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4.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4.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4.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4.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4.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4.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4.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4.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4.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4.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4.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4.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4.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4.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4.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4.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4.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4.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4.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4.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4.4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4.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4.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4.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4.4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4.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4.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4.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4.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4.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4.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4.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4.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4.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4.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4.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4.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4.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4.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4.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4.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4.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4.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4.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4.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4.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4.4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4.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4.4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4.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4.4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4.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4.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4.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4.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4.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4.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4.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4.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4.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4.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4.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4.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4.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4.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4.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4.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4.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4.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4.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4.4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4.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4.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4.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4.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4.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4.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4.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4.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4.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4.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4.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4.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4.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4.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4.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4.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4.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4.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4.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4.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4.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4.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4.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4.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4.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4.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4.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4.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4.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4.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4.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4.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4.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4.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4.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4.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4.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4.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4.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4.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4.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4.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4.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4.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4.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4.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4.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4.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4.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4.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4.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4.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4.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4.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4.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4.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4.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4.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4.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4.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4.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4.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4.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4.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4.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4.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4.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4.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4.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4.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4.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4.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4.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4.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4.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4.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4.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4.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4.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4.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4.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4.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4.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4.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4.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4.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4.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4.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4.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4.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4.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4.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4.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4.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4.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4.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4.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4.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4.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4.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4.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4.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4.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4.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4.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4.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4.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4.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4.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ht="14.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ht="14.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ht="14.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ht="14.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ht="14.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ht="14.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ht="14.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ht="14.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ht="14.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ht="14.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ht="14.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ht="14.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ht="14.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ht="14.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ht="14.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ht="14.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ht="14.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ht="14.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ht="14.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ht="14.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ht="14.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 ht="14.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 ht="14.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 ht="14.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 ht="14.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 ht="14.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 ht="14.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 ht="14.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 ht="14.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 ht="14.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 ht="14.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 ht="14.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 spans="1:24" ht="14.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 spans="1:24" ht="14.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 spans="1:24" ht="14.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 spans="1:24" ht="14.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 spans="1:24" ht="14.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 spans="1:24" ht="14.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 spans="1:24" ht="14.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 spans="1:24" ht="14.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 spans="1:24" ht="14.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 spans="1:24" ht="14.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 spans="1:24" ht="14.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 spans="1:24" ht="14.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 spans="1:24" ht="14.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 spans="1:24" ht="14.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spans="1:24" ht="14.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 spans="1:24" ht="14.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 spans="1:24" ht="14.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 spans="1:24" ht="14.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 spans="1:24" ht="14.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 spans="1:24" ht="14.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 spans="1:24" ht="14.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 spans="1:24" ht="14.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 spans="1:24" ht="14.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 spans="1:24" ht="14.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spans="1:24" ht="14.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 spans="1:24" ht="14.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 spans="1:24" ht="14.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</row>
    <row r="261" spans="1:24" ht="14.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</row>
    <row r="262" spans="1:24" ht="14.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</row>
    <row r="263" spans="1:24" ht="14.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</row>
    <row r="264" spans="1:24" ht="14.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</row>
    <row r="265" spans="1:24" ht="14.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 spans="1:24" ht="14.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</row>
    <row r="267" spans="1:24" ht="14.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</row>
    <row r="268" spans="1:24" ht="14.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</row>
    <row r="269" spans="1:24" ht="14.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 spans="1:24" ht="14.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</row>
    <row r="271" spans="1:24" ht="14.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</row>
    <row r="272" spans="1:24" ht="14.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 spans="1:24" ht="14.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</row>
    <row r="274" spans="1:24" ht="14.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</row>
    <row r="275" spans="1:24" ht="14.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</row>
    <row r="276" spans="1:24" ht="14.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</row>
    <row r="277" spans="1:24" ht="14.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</row>
    <row r="278" spans="1:24" ht="14.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</row>
    <row r="279" spans="1:24" ht="14.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</row>
    <row r="280" spans="1:24" ht="14.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</row>
    <row r="281" spans="1:24" ht="14.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</row>
    <row r="282" spans="1:24" ht="14.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</row>
    <row r="283" spans="1:24" ht="14.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</row>
    <row r="284" spans="1:24" ht="14.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</row>
    <row r="285" spans="1:24" ht="14.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</row>
    <row r="286" spans="1:24" ht="14.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</row>
    <row r="287" spans="1:24" ht="14.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</row>
    <row r="288" spans="1:24" ht="14.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</row>
    <row r="289" spans="1:24" ht="14.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</row>
    <row r="290" spans="1:24" ht="14.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</row>
    <row r="291" spans="1:24" ht="14.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</row>
    <row r="292" spans="1:24" ht="14.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</row>
    <row r="293" spans="1:24" ht="14.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</row>
    <row r="294" spans="1:24" ht="14.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 spans="1:24" ht="14.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</row>
    <row r="296" spans="1:24" ht="14.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</row>
    <row r="297" spans="1:24" ht="14.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</row>
    <row r="298" spans="1:24" ht="14.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 spans="1:24" ht="14.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</row>
    <row r="300" spans="1:24" ht="14.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</row>
    <row r="301" spans="1:24" ht="14.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</row>
    <row r="302" spans="1:24" ht="14.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</row>
    <row r="303" spans="1:24" ht="14.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</row>
    <row r="304" spans="1:24" ht="14.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</row>
    <row r="305" spans="1:24" ht="14.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</row>
    <row r="306" spans="1:24" ht="14.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</row>
    <row r="307" spans="1:24" ht="14.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</row>
    <row r="308" spans="1:24" ht="14.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</row>
    <row r="309" spans="1:24" ht="14.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</row>
    <row r="310" spans="1:24" ht="14.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</row>
    <row r="311" spans="1:24" ht="14.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</row>
    <row r="312" spans="1:24" ht="14.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</row>
    <row r="313" spans="1:24" ht="14.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</row>
    <row r="314" spans="1:24" ht="14.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</row>
    <row r="315" spans="1:24" ht="14.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</row>
    <row r="316" spans="1:24" ht="14.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</row>
    <row r="317" spans="1:24" ht="14.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</row>
    <row r="318" spans="1:24" ht="14.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</row>
    <row r="319" spans="1:24" ht="14.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</row>
    <row r="320" spans="1:24" ht="14.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</row>
    <row r="321" spans="1:24" ht="14.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</row>
    <row r="322" spans="1:24" ht="14.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</row>
    <row r="323" spans="1:24" ht="14.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</row>
    <row r="324" spans="1:24" ht="14.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</row>
    <row r="325" spans="1:24" ht="14.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</row>
    <row r="326" spans="1:24" ht="14.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</row>
    <row r="327" spans="1:24" ht="14.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 spans="1:24" ht="14.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 spans="1:24" ht="14.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 spans="1:24" ht="14.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  <row r="331" spans="1:24" ht="14.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 spans="1:24" ht="14.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</row>
    <row r="333" spans="1:24" ht="14.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</row>
    <row r="334" spans="1:24" ht="14.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</row>
    <row r="335" spans="1:24" ht="14.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</row>
    <row r="336" spans="1:24" ht="14.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</row>
    <row r="337" spans="1:24" ht="14.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</row>
    <row r="338" spans="1:24" ht="14.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</row>
    <row r="339" spans="1:24" ht="14.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</row>
    <row r="340" spans="1:24" ht="14.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</row>
    <row r="341" spans="1:24" ht="14.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</row>
    <row r="342" spans="1:24" ht="14.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</row>
    <row r="343" spans="1:24" ht="14.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</row>
    <row r="344" spans="1:24" ht="14.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</row>
    <row r="345" spans="1:24" ht="14.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</row>
    <row r="346" spans="1:24" ht="14.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</row>
    <row r="347" spans="1:24" ht="14.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</row>
    <row r="348" spans="1:24" ht="14.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</row>
    <row r="349" spans="1:24" ht="14.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</row>
    <row r="350" spans="1:24" ht="14.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</row>
    <row r="351" spans="1:24" ht="14.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</row>
    <row r="352" spans="1:24" ht="14.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</row>
    <row r="353" spans="1:24" ht="14.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</row>
    <row r="354" spans="1:24" ht="14.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</row>
    <row r="355" spans="1:24" ht="14.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</row>
    <row r="356" spans="1:24" ht="14.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</row>
    <row r="357" spans="1:24" ht="14.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</row>
    <row r="358" spans="1:24" ht="14.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</row>
    <row r="359" spans="1:24" ht="14.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</row>
    <row r="360" spans="1:24" ht="14.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</row>
    <row r="361" spans="1:24" ht="14.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</row>
    <row r="362" spans="1:24" ht="14.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</row>
    <row r="363" spans="1:24" ht="14.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</row>
    <row r="364" spans="1:24" ht="14.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</row>
    <row r="365" spans="1:24" ht="14.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</row>
    <row r="366" spans="1:24" ht="14.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 spans="1:24" ht="14.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</row>
    <row r="368" spans="1:24" ht="14.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</row>
    <row r="369" spans="1:24" ht="14.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</row>
    <row r="370" spans="1:24" ht="14.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</row>
    <row r="371" spans="1:24" ht="14.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</row>
    <row r="372" spans="1:24" ht="14.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</row>
    <row r="373" spans="1:24" ht="14.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</row>
    <row r="374" spans="1:24" ht="14.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</row>
    <row r="375" spans="1:24" ht="14.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</row>
    <row r="376" spans="1:24" ht="14.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</row>
    <row r="377" spans="1:24" ht="14.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</row>
    <row r="378" spans="1:24" ht="14.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</row>
    <row r="379" spans="1:24" ht="14.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</row>
    <row r="380" spans="1:24" ht="14.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</row>
    <row r="381" spans="1:24" ht="14.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</row>
    <row r="382" spans="1:24" ht="14.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</row>
    <row r="383" spans="1:24" ht="14.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</row>
    <row r="384" spans="1:24" ht="14.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</row>
    <row r="385" spans="1:24" ht="14.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</row>
    <row r="386" spans="1:24" ht="14.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</row>
    <row r="387" spans="1:24" ht="14.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</row>
    <row r="388" spans="1:24" ht="14.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</row>
    <row r="389" spans="1:24" ht="14.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</row>
    <row r="390" spans="1:24" ht="14.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 spans="1:24" ht="14.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</row>
    <row r="392" spans="1:24" ht="14.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</row>
    <row r="393" spans="1:24" ht="14.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</row>
    <row r="394" spans="1:24" ht="14.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</row>
    <row r="395" spans="1:24" ht="14.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</row>
    <row r="396" spans="1:24" ht="14.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</row>
    <row r="397" spans="1:24" ht="14.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</row>
    <row r="398" spans="1:24" ht="14.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</row>
    <row r="399" spans="1:24" ht="14.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</row>
    <row r="400" spans="1:24" ht="14.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</row>
    <row r="401" spans="1:24" ht="14.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</row>
    <row r="402" spans="1:24" ht="14.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</row>
    <row r="403" spans="1:24" ht="14.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</row>
    <row r="404" spans="1:24" ht="14.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</row>
    <row r="405" spans="1:24" ht="14.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</row>
    <row r="406" spans="1:24" ht="14.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</row>
    <row r="407" spans="1:24" ht="14.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</row>
    <row r="408" spans="1:24" ht="14.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</row>
    <row r="409" spans="1:24" ht="14.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</row>
    <row r="410" spans="1:24" ht="14.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</row>
    <row r="411" spans="1:24" ht="14.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</row>
    <row r="412" spans="1:24" ht="14.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</row>
    <row r="413" spans="1:24" ht="14.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</row>
    <row r="414" spans="1:24" ht="14.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</row>
    <row r="415" spans="1:24" ht="14.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</row>
    <row r="416" spans="1:24" ht="14.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</row>
    <row r="417" spans="1:24" ht="14.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</row>
    <row r="418" spans="1:24" ht="14.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</row>
    <row r="419" spans="1:24" ht="14.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</row>
    <row r="420" spans="1:24" ht="14.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</row>
    <row r="421" spans="1:24" ht="14.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</row>
    <row r="422" spans="1:24" ht="14.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</row>
    <row r="423" spans="1:24" ht="14.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</row>
    <row r="424" spans="1:24" ht="14.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</row>
    <row r="425" spans="1:24" ht="14.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</row>
    <row r="426" spans="1:24" ht="14.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</row>
    <row r="427" spans="1:24" ht="14.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</row>
    <row r="428" spans="1:24" ht="14.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</row>
    <row r="429" spans="1:24" ht="14.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</row>
    <row r="430" spans="1:24" ht="14.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</row>
    <row r="431" spans="1:24" ht="14.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</row>
    <row r="432" spans="1:24" ht="14.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</row>
    <row r="433" spans="1:24" ht="14.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</row>
    <row r="434" spans="1:24" ht="14.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</row>
    <row r="435" spans="1:24" ht="14.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</row>
    <row r="436" spans="1:24" ht="14.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</row>
    <row r="437" spans="1:24" ht="14.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</row>
    <row r="438" spans="1:24" ht="14.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</row>
    <row r="439" spans="1:24" ht="14.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</row>
    <row r="440" spans="1:24" ht="14.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</row>
    <row r="441" spans="1:24" ht="14.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</row>
    <row r="442" spans="1:24" ht="14.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</row>
    <row r="443" spans="1:24" ht="14.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</row>
    <row r="444" spans="1:24" ht="14.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</row>
    <row r="445" spans="1:24" ht="14.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</row>
    <row r="446" spans="1:24" ht="14.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</row>
    <row r="447" spans="1:24" ht="14.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</row>
    <row r="448" spans="1:24" ht="14.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 spans="1:24" ht="14.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</row>
    <row r="450" spans="1:24" ht="14.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</row>
    <row r="451" spans="1:24" ht="14.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</row>
    <row r="452" spans="1:24" ht="14.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</row>
    <row r="453" spans="1:24" ht="14.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</row>
    <row r="454" spans="1:24" ht="14.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</row>
    <row r="455" spans="1:24" ht="14.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</row>
    <row r="456" spans="1:24" ht="14.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</row>
    <row r="457" spans="1:24" ht="14.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</row>
    <row r="458" spans="1:24" ht="14.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</row>
    <row r="459" spans="1:24" ht="14.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</row>
    <row r="460" spans="1:24" ht="14.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</row>
    <row r="461" spans="1:24" ht="14.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</row>
    <row r="462" spans="1:24" ht="14.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</row>
    <row r="463" spans="1:24" ht="14.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</row>
    <row r="464" spans="1:24" ht="14.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</row>
    <row r="465" spans="1:24" ht="14.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</row>
    <row r="466" spans="1:24" ht="14.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</row>
    <row r="467" spans="1:24" ht="14.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</row>
    <row r="468" spans="1:24" ht="14.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</row>
    <row r="469" spans="1:24" ht="14.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</row>
    <row r="470" spans="1:24" ht="14.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</row>
    <row r="471" spans="1:24" ht="14.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</row>
    <row r="472" spans="1:24" ht="14.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</row>
    <row r="473" spans="1:24" ht="14.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</row>
    <row r="474" spans="1:24" ht="14.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</row>
    <row r="475" spans="1:24" ht="14.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</row>
    <row r="476" spans="1:24" ht="14.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</row>
    <row r="477" spans="1:24" ht="14.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</row>
    <row r="478" spans="1:24" ht="14.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</row>
    <row r="479" spans="1:24" ht="14.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</row>
    <row r="480" spans="1:24" ht="14.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</row>
    <row r="481" spans="1:24" ht="14.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</row>
    <row r="482" spans="1:24" ht="14.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</row>
    <row r="483" spans="1:24" ht="14.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</row>
    <row r="484" spans="1:24" ht="14.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</row>
    <row r="485" spans="1:24" ht="14.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</row>
    <row r="486" spans="1:24" ht="14.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</row>
    <row r="487" spans="1:24" ht="14.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</row>
    <row r="488" spans="1:24" ht="14.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</row>
    <row r="489" spans="1:24" ht="14.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</row>
    <row r="490" spans="1:24" ht="14.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</row>
    <row r="491" spans="1:24" ht="14.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</row>
    <row r="492" spans="1:24" ht="14.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</row>
    <row r="493" spans="1:24" ht="14.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</row>
    <row r="494" spans="1:24" ht="14.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</row>
    <row r="495" spans="1:24" ht="14.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</row>
    <row r="496" spans="1:24" ht="14.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</row>
    <row r="497" spans="1:24" ht="14.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</row>
    <row r="498" spans="1:24" ht="14.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</row>
    <row r="499" spans="1:24" ht="14.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</row>
    <row r="500" spans="1:24" ht="14.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</row>
    <row r="501" spans="1:24" ht="14.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</row>
    <row r="502" spans="1:24" ht="14.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</row>
    <row r="503" spans="1:24" ht="14.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</row>
    <row r="504" spans="1:24" ht="14.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</row>
    <row r="505" spans="1:24" ht="14.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</row>
    <row r="506" spans="1:24" ht="14.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</row>
    <row r="507" spans="1:24" ht="14.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</row>
    <row r="508" spans="1:24" ht="14.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</row>
    <row r="509" spans="1:24" ht="14.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</row>
    <row r="510" spans="1:24" ht="14.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</row>
    <row r="511" spans="1:24" ht="14.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</row>
    <row r="512" spans="1:24" ht="14.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</row>
    <row r="513" spans="1:24" ht="14.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</row>
    <row r="514" spans="1:24" ht="14.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</row>
    <row r="515" spans="1:24" ht="14.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</row>
    <row r="516" spans="1:24" ht="14.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</row>
    <row r="517" spans="1:24" ht="14.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</row>
    <row r="518" spans="1:24" ht="14.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</row>
    <row r="519" spans="1:24" ht="14.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</row>
    <row r="520" spans="1:24" ht="14.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</row>
    <row r="521" spans="1:24" ht="14.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</row>
    <row r="522" spans="1:24" ht="14.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</row>
    <row r="523" spans="1:24" ht="14.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</row>
    <row r="524" spans="1:24" ht="14.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</row>
    <row r="525" spans="1:24" ht="14.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</row>
    <row r="526" spans="1:24" ht="14.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</row>
    <row r="527" spans="1:24" ht="14.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</row>
    <row r="528" spans="1:24" ht="14.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</row>
    <row r="529" spans="1:24" ht="14.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</row>
    <row r="530" spans="1:24" ht="14.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</row>
    <row r="531" spans="1:24" ht="14.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</row>
    <row r="532" spans="1:24" ht="14.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</row>
    <row r="533" spans="1:24" ht="14.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</row>
    <row r="534" spans="1:24" ht="14.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</row>
    <row r="535" spans="1:24" ht="14.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</row>
    <row r="536" spans="1:24" ht="14.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</row>
    <row r="537" spans="1:24" ht="14.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</row>
    <row r="538" spans="1:24" ht="14.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</row>
    <row r="539" spans="1:24" ht="14.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</row>
    <row r="540" spans="1:24" ht="14.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</row>
    <row r="541" spans="1:24" ht="14.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</row>
    <row r="542" spans="1:24" ht="14.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</row>
    <row r="543" spans="1:24" ht="14.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</row>
    <row r="544" spans="1:24" ht="14.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</row>
    <row r="545" spans="1:24" ht="14.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</row>
    <row r="546" spans="1:24" ht="14.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</row>
    <row r="547" spans="1:24" ht="14.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</row>
    <row r="548" spans="1:24" ht="14.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</row>
    <row r="549" spans="1:24" ht="14.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</row>
    <row r="550" spans="1:24" ht="14.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</row>
    <row r="551" spans="1:24" ht="14.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</row>
    <row r="552" spans="1:24" ht="14.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</row>
    <row r="553" spans="1:24" ht="14.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</row>
    <row r="554" spans="1:24" ht="14.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</row>
    <row r="555" spans="1:24" ht="14.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</row>
    <row r="556" spans="1:24" ht="14.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</row>
    <row r="557" spans="1:24" ht="14.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</row>
    <row r="558" spans="1:24" ht="14.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</row>
    <row r="559" spans="1:24" ht="14.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</row>
    <row r="560" spans="1:24" ht="14.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</row>
    <row r="561" spans="1:24" ht="14.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</row>
    <row r="562" spans="1:24" ht="14.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</row>
    <row r="563" spans="1:24" ht="14.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</row>
    <row r="564" spans="1:24" ht="14.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</row>
    <row r="565" spans="1:24" ht="14.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</row>
    <row r="566" spans="1:24" ht="14.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</row>
    <row r="567" spans="1:24" ht="14.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</row>
    <row r="568" spans="1:24" ht="14.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</row>
    <row r="569" spans="1:24" ht="14.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</row>
    <row r="570" spans="1:24" ht="14.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</row>
    <row r="571" spans="1:24" ht="14.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</row>
    <row r="572" spans="1:24" ht="14.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</row>
    <row r="573" spans="1:24" ht="14.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</row>
    <row r="574" spans="1:24" ht="14.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</row>
    <row r="575" spans="1:24" ht="14.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</row>
    <row r="576" spans="1:24" ht="14.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</row>
    <row r="577" spans="1:24" ht="14.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</row>
    <row r="578" spans="1:24" ht="14.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</row>
    <row r="579" spans="1:24" ht="14.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</row>
    <row r="580" spans="1:24" ht="14.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</row>
    <row r="581" spans="1:24" ht="14.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</row>
    <row r="582" spans="1:24" ht="14.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</row>
    <row r="583" spans="1:24" ht="14.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</row>
    <row r="584" spans="1:24" ht="14.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</row>
    <row r="585" spans="1:24" ht="14.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</row>
    <row r="586" spans="1:24" ht="14.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</row>
    <row r="587" spans="1:24" ht="14.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</row>
    <row r="588" spans="1:24" ht="14.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</row>
    <row r="589" spans="1:24" ht="14.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</row>
    <row r="590" spans="1:24" ht="14.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</row>
    <row r="591" spans="1:24" ht="14.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</row>
    <row r="592" spans="1:24" ht="14.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</row>
    <row r="593" spans="1:24" ht="14.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</row>
    <row r="594" spans="1:24" ht="14.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</row>
    <row r="595" spans="1:24" ht="14.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</row>
    <row r="596" spans="1:24" ht="14.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</row>
    <row r="597" spans="1:24" ht="14.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</row>
    <row r="598" spans="1:24" ht="14.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</row>
    <row r="599" spans="1:24" ht="14.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</row>
    <row r="600" spans="1:24" ht="14.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</row>
    <row r="601" spans="1:24" ht="14.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</row>
    <row r="602" spans="1:24" ht="14.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</row>
    <row r="603" spans="1:24" ht="14.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</row>
    <row r="604" spans="1:24" ht="14.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</row>
    <row r="605" spans="1:24" ht="14.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</row>
    <row r="606" spans="1:24" ht="14.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</row>
    <row r="607" spans="1:24" ht="14.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</row>
    <row r="608" spans="1:24" ht="14.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</row>
    <row r="609" spans="1:24" ht="14.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</row>
    <row r="610" spans="1:24" ht="14.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</row>
    <row r="611" spans="1:24" ht="14.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</row>
    <row r="612" spans="1:24" ht="14.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</row>
    <row r="613" spans="1:24" ht="14.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</row>
    <row r="614" spans="1:24" ht="14.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</row>
    <row r="615" spans="1:24" ht="14.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</row>
    <row r="616" spans="1:24" ht="14.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</row>
    <row r="617" spans="1:24" ht="14.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</row>
    <row r="618" spans="1:24" ht="14.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</row>
    <row r="619" spans="1:24" ht="14.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</row>
    <row r="620" spans="1:24" ht="14.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</row>
    <row r="621" spans="1:24" ht="14.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</row>
    <row r="622" spans="1:24" ht="14.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</row>
    <row r="623" spans="1:24" ht="14.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</row>
    <row r="624" spans="1:24" ht="14.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</row>
    <row r="625" spans="1:24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</row>
    <row r="626" spans="1:24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</row>
    <row r="627" spans="1:24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</row>
    <row r="628" spans="1:24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</row>
    <row r="629" spans="1:24" ht="14.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</row>
    <row r="630" spans="1:24" ht="14.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</row>
    <row r="631" spans="1:24" ht="14.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</row>
    <row r="632" spans="1:24" ht="14.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</row>
    <row r="633" spans="1:24" ht="14.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</row>
    <row r="634" spans="1:24" ht="14.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</row>
    <row r="635" spans="1:24" ht="14.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</row>
    <row r="636" spans="1:24" ht="14.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</row>
    <row r="637" spans="1:24" ht="14.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</row>
    <row r="638" spans="1:24" ht="14.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</row>
    <row r="639" spans="1:24" ht="14.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</row>
    <row r="640" spans="1:24" ht="14.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</row>
    <row r="641" spans="1:24" ht="14.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</row>
    <row r="642" spans="1:24" ht="14.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</row>
    <row r="643" spans="1:24" ht="14.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</row>
    <row r="644" spans="1:24" ht="14.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</row>
    <row r="645" spans="1:24" ht="14.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</row>
    <row r="646" spans="1:24" ht="14.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</row>
    <row r="647" spans="1:24" ht="14.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</row>
    <row r="648" spans="1:24" ht="14.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</row>
    <row r="649" spans="1:24" ht="14.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</row>
    <row r="650" spans="1:24" ht="14.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</row>
    <row r="651" spans="1:24" ht="14.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</row>
    <row r="652" spans="1:24" ht="14.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</row>
    <row r="653" spans="1:24" ht="14.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</row>
    <row r="654" spans="1:24" ht="14.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</row>
    <row r="655" spans="1:24" ht="14.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</row>
    <row r="656" spans="1:24" ht="14.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</row>
    <row r="657" spans="1:24" ht="14.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</row>
    <row r="658" spans="1:24" ht="14.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</row>
    <row r="659" spans="1:24" ht="14.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</row>
    <row r="660" spans="1:24" ht="14.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</row>
    <row r="661" spans="1:24" ht="14.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</row>
    <row r="662" spans="1:24" ht="14.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</row>
    <row r="663" spans="1:24" ht="14.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</row>
    <row r="664" spans="1:24" ht="14.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</row>
    <row r="665" spans="1:24" ht="14.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</row>
    <row r="666" spans="1:24" ht="14.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</row>
    <row r="667" spans="1:24" ht="14.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</row>
    <row r="668" spans="1:24" ht="14.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</row>
    <row r="669" spans="1:24" ht="14.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</row>
    <row r="670" spans="1:24" ht="14.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</row>
    <row r="671" spans="1:24" ht="14.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</row>
    <row r="672" spans="1:24" ht="14.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</row>
    <row r="673" spans="1:24" ht="14.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</row>
    <row r="674" spans="1:24" ht="14.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</row>
    <row r="675" spans="1:24" ht="14.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</row>
    <row r="676" spans="1:24" ht="14.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</row>
    <row r="677" spans="1:24" ht="14.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</row>
    <row r="678" spans="1:24" ht="14.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</row>
    <row r="679" spans="1:24" ht="14.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</row>
    <row r="680" spans="1:24" ht="14.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</row>
    <row r="681" spans="1:24" ht="14.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</row>
    <row r="682" spans="1:24" ht="14.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</row>
    <row r="683" spans="1:24" ht="14.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</row>
    <row r="684" spans="1:24" ht="14.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</row>
    <row r="685" spans="1:24" ht="14.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</row>
    <row r="686" spans="1:24" ht="14.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</row>
    <row r="687" spans="1:24" ht="14.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</row>
    <row r="688" spans="1:24" ht="14.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</row>
    <row r="689" spans="1:24" ht="14.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</row>
    <row r="690" spans="1:24" ht="14.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</row>
    <row r="691" spans="1:24" ht="14.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</row>
    <row r="692" spans="1:24" ht="14.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</row>
    <row r="693" spans="1:24" ht="14.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</row>
    <row r="694" spans="1:24" ht="14.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</row>
    <row r="695" spans="1:24" ht="14.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</row>
    <row r="696" spans="1:24" ht="14.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</row>
    <row r="697" spans="1:24" ht="14.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</row>
    <row r="698" spans="1:24" ht="14.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</row>
    <row r="699" spans="1:24" ht="14.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</row>
    <row r="700" spans="1:24" ht="14.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</row>
    <row r="701" spans="1:24" ht="14.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</row>
    <row r="702" spans="1:24" ht="14.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</row>
    <row r="703" spans="1:24" ht="14.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</row>
    <row r="704" spans="1:24" ht="14.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</row>
    <row r="705" spans="1:24" ht="14.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</row>
    <row r="706" spans="1:24" ht="14.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</row>
    <row r="707" spans="1:24" ht="14.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</row>
    <row r="708" spans="1:24" ht="14.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</row>
    <row r="709" spans="1:24" ht="14.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</row>
    <row r="710" spans="1:24" ht="14.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</row>
    <row r="711" spans="1:24" ht="14.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</row>
    <row r="712" spans="1:24" ht="14.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</row>
    <row r="713" spans="1:24" ht="14.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</row>
    <row r="714" spans="1:24" ht="14.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</row>
    <row r="715" spans="1:24" ht="14.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</row>
    <row r="716" spans="1:24" ht="14.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</row>
    <row r="717" spans="1:24" ht="14.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</row>
    <row r="718" spans="1:24" ht="14.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</row>
    <row r="719" spans="1:24" ht="14.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</row>
    <row r="720" spans="1:24" ht="14.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</row>
    <row r="721" spans="1:24" ht="14.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</row>
    <row r="722" spans="1:24" ht="14.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</row>
    <row r="723" spans="1:24" ht="14.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</row>
    <row r="724" spans="1:24" ht="14.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</row>
    <row r="725" spans="1:24" ht="14.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</row>
    <row r="726" spans="1:24" ht="14.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</row>
    <row r="727" spans="1:24" ht="14.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</row>
    <row r="728" spans="1:24" ht="14.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</row>
    <row r="729" spans="1:24" ht="14.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</row>
    <row r="730" spans="1:24" ht="14.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</row>
    <row r="731" spans="1:24" ht="14.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</row>
    <row r="732" spans="1:24" ht="14.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</row>
    <row r="733" spans="1:24" ht="14.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</row>
    <row r="734" spans="1:24" ht="14.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</row>
    <row r="735" spans="1:24" ht="14.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</row>
    <row r="736" spans="1:24" ht="14.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</row>
    <row r="737" spans="1:24" ht="14.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</row>
    <row r="738" spans="1:24" ht="14.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</row>
    <row r="739" spans="1:24" ht="14.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</row>
    <row r="740" spans="1:24" ht="14.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</row>
    <row r="741" spans="1:24" ht="14.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</row>
    <row r="742" spans="1:24" ht="14.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</row>
    <row r="743" spans="1:24" ht="14.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</row>
    <row r="744" spans="1:24" ht="14.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</row>
    <row r="745" spans="1:24" ht="14.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</row>
    <row r="746" spans="1:24" ht="14.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</row>
    <row r="747" spans="1:24" ht="14.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</row>
    <row r="748" spans="1:24" ht="14.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</row>
    <row r="749" spans="1:24" ht="14.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</row>
    <row r="750" spans="1:24" ht="14.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</row>
    <row r="751" spans="1:24" ht="14.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</row>
    <row r="752" spans="1:24" ht="14.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</row>
    <row r="753" spans="1:24" ht="14.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</row>
    <row r="754" spans="1:24" ht="14.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</row>
    <row r="755" spans="1:24" ht="14.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</row>
    <row r="756" spans="1:24" ht="14.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</row>
    <row r="757" spans="1:24" ht="14.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</row>
    <row r="758" spans="1:24" ht="14.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</row>
    <row r="759" spans="1:24" ht="14.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</row>
    <row r="760" spans="1:24" ht="14.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</row>
    <row r="761" spans="1:24" ht="14.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</row>
    <row r="762" spans="1:24" ht="14.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</row>
    <row r="763" spans="1:24" ht="14.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</row>
    <row r="764" spans="1:24" ht="14.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</row>
    <row r="765" spans="1:24" ht="14.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</row>
    <row r="766" spans="1:24" ht="14.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</row>
    <row r="767" spans="1:24" ht="14.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</row>
    <row r="768" spans="1:24" ht="14.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</row>
    <row r="769" spans="1:24" ht="14.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</row>
    <row r="770" spans="1:24" ht="14.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</row>
    <row r="771" spans="1:24" ht="14.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</row>
    <row r="772" spans="1:24" ht="14.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</row>
    <row r="773" spans="1:24" ht="14.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</row>
    <row r="774" spans="1:24" ht="14.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</row>
    <row r="775" spans="1:24" ht="14.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</row>
    <row r="776" spans="1:24" ht="14.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</row>
    <row r="777" spans="1:24" ht="14.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</row>
    <row r="778" spans="1:24" ht="14.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</row>
    <row r="779" spans="1:24" ht="14.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</row>
    <row r="780" spans="1:24" ht="14.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</row>
    <row r="781" spans="1:24" ht="14.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</row>
    <row r="782" spans="1:24" ht="14.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</row>
    <row r="783" spans="1:24" ht="14.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</row>
    <row r="784" spans="1:24" ht="14.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</row>
    <row r="785" spans="1:24" ht="14.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</row>
    <row r="786" spans="1:24" ht="14.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</row>
    <row r="787" spans="1:24" ht="14.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</row>
    <row r="788" spans="1:24" ht="14.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</row>
    <row r="789" spans="1:24" ht="14.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</row>
    <row r="790" spans="1:24" ht="14.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</row>
    <row r="791" spans="1:24" ht="14.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</row>
    <row r="792" spans="1:24" ht="14.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</row>
    <row r="793" spans="1:24" ht="14.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</row>
    <row r="794" spans="1:24" ht="14.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</row>
    <row r="795" spans="1:24" ht="14.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</row>
    <row r="796" spans="1:24" ht="14.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</row>
    <row r="797" spans="1:24" ht="14.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</row>
    <row r="798" spans="1:24" ht="14.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</row>
    <row r="799" spans="1:24" ht="14.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</row>
    <row r="800" spans="1:24" ht="14.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</row>
    <row r="801" spans="1:24" ht="14.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</row>
    <row r="802" spans="1:24" ht="14.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</row>
    <row r="803" spans="1:24" ht="14.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</row>
    <row r="804" spans="1:24" ht="14.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</row>
    <row r="805" spans="1:24" ht="14.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</row>
    <row r="806" spans="1:24" ht="14.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</row>
    <row r="807" spans="1:24" ht="14.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</row>
    <row r="808" spans="1:24" ht="14.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</row>
    <row r="809" spans="1:24" ht="14.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</row>
    <row r="810" spans="1:24" ht="14.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</row>
    <row r="811" spans="1:24" ht="14.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</row>
    <row r="812" spans="1:24" ht="14.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</row>
    <row r="813" spans="1:24" ht="14.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</row>
    <row r="814" spans="1:24" ht="14.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</row>
    <row r="815" spans="1:24" ht="14.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</row>
    <row r="816" spans="1:24" ht="14.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</row>
    <row r="817" spans="1:24" ht="14.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</row>
    <row r="818" spans="1:24" ht="14.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</row>
    <row r="819" spans="1:24" ht="14.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</row>
    <row r="820" spans="1:24" ht="14.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</row>
    <row r="821" spans="1:24" ht="14.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</row>
    <row r="822" spans="1:24" ht="14.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</row>
    <row r="823" spans="1:24" ht="14.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</row>
    <row r="824" spans="1:24" ht="14.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</row>
    <row r="825" spans="1:24" ht="14.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</row>
    <row r="826" spans="1:24" ht="14.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</row>
    <row r="827" spans="1:24" ht="14.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</row>
    <row r="828" spans="1:24" ht="14.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</row>
    <row r="829" spans="1:24" ht="14.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</row>
    <row r="830" spans="1:24" ht="14.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</row>
    <row r="831" spans="1:24" ht="14.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</row>
    <row r="832" spans="1:24" ht="14.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</row>
    <row r="833" spans="1:24" ht="14.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</row>
    <row r="834" spans="1:24" ht="14.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</row>
    <row r="835" spans="1:24" ht="14.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</row>
    <row r="836" spans="1:24" ht="14.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</row>
    <row r="837" spans="1:24" ht="14.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</row>
    <row r="838" spans="1:24" ht="14.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</row>
    <row r="839" spans="1:24" ht="14.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</row>
    <row r="840" spans="1:24" ht="14.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</row>
    <row r="841" spans="1:24" ht="14.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</row>
    <row r="842" spans="1:24" ht="14.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</row>
    <row r="843" spans="1:24" ht="14.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</row>
    <row r="844" spans="1:24" ht="14.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</row>
    <row r="845" spans="1:24" ht="14.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</row>
    <row r="846" spans="1:24" ht="14.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</row>
    <row r="847" spans="1:24" ht="14.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</row>
    <row r="848" spans="1:24" ht="14.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</row>
    <row r="849" spans="1:24" ht="14.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</row>
    <row r="850" spans="1:24" ht="14.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</row>
    <row r="851" spans="1:24" ht="14.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</row>
    <row r="852" spans="1:24" ht="14.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</row>
    <row r="853" spans="1:24" ht="14.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</row>
    <row r="854" spans="1:24" ht="14.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</row>
    <row r="855" spans="1:24" ht="14.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</row>
    <row r="856" spans="1:24" ht="14.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</row>
    <row r="857" spans="1:24" ht="14.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</row>
    <row r="858" spans="1:24" ht="14.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</row>
    <row r="859" spans="1:24" ht="14.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</row>
    <row r="860" spans="1:24" ht="14.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</row>
    <row r="861" spans="1:24" ht="14.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</row>
    <row r="862" spans="1:24" ht="14.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</row>
    <row r="863" spans="1:24" ht="14.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</row>
    <row r="864" spans="1:24" ht="14.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</row>
    <row r="865" spans="1:24" ht="14.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</row>
    <row r="866" spans="1:24" ht="14.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</row>
    <row r="867" spans="1:24" ht="14.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</row>
    <row r="868" spans="1:24" ht="14.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</row>
    <row r="869" spans="1:24" ht="14.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</row>
    <row r="870" spans="1:24" ht="14.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</row>
    <row r="871" spans="1:24" ht="14.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</row>
    <row r="872" spans="1:24" ht="14.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</row>
    <row r="873" spans="1:24" ht="14.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</row>
    <row r="874" spans="1:24" ht="14.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</row>
    <row r="875" spans="1:24" ht="14.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</row>
    <row r="876" spans="1:24" ht="14.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</row>
    <row r="877" spans="1:24" ht="14.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</row>
    <row r="878" spans="1:24" ht="14.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</row>
    <row r="879" spans="1:24" ht="14.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</row>
    <row r="880" spans="1:24" ht="14.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</row>
    <row r="881" spans="1:24" ht="14.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</row>
    <row r="882" spans="1:24" ht="14.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</row>
    <row r="883" spans="1:24" ht="14.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</row>
    <row r="884" spans="1:24" ht="14.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</row>
    <row r="885" spans="1:24" ht="14.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</row>
    <row r="886" spans="1:24" ht="14.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</row>
    <row r="887" spans="1:24" ht="14.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</row>
    <row r="888" spans="1:24" ht="14.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</row>
    <row r="889" spans="1:24" ht="14.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</row>
    <row r="890" spans="1:24" ht="14.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</row>
    <row r="891" spans="1:24" ht="14.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</row>
    <row r="892" spans="1:24" ht="14.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</row>
    <row r="893" spans="1:24" ht="14.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</row>
    <row r="894" spans="1:24" ht="14.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</row>
    <row r="895" spans="1:24" ht="14.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</row>
    <row r="896" spans="1:24" ht="14.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</row>
    <row r="897" spans="1:24" ht="14.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</row>
    <row r="898" spans="1:24" ht="14.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</row>
    <row r="899" spans="1:24" ht="14.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</row>
    <row r="900" spans="1:24" ht="14.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</row>
    <row r="901" spans="1:24" ht="14.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</row>
    <row r="902" spans="1:24" ht="14.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</row>
    <row r="903" spans="1:24" ht="14.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</row>
    <row r="904" spans="1:24" ht="14.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</row>
    <row r="905" spans="1:24" ht="14.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</row>
    <row r="906" spans="1:24" ht="14.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</row>
    <row r="907" spans="1:24" ht="14.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</row>
    <row r="908" spans="1:24" ht="14.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</row>
    <row r="909" spans="1:24" ht="14.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</row>
    <row r="910" spans="1:24" ht="14.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</row>
    <row r="911" spans="1:24" ht="14.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</row>
    <row r="912" spans="1:24" ht="14.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</row>
    <row r="913" spans="1:24" ht="14.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</row>
    <row r="914" spans="1:24" ht="14.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</row>
    <row r="915" spans="1:24" ht="14.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</row>
    <row r="916" spans="1:24" ht="14.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</row>
    <row r="917" spans="1:24" ht="14.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</row>
    <row r="918" spans="1:24" ht="14.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</row>
    <row r="919" spans="1:24" ht="14.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</row>
    <row r="920" spans="1:24" ht="14.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</row>
    <row r="921" spans="1:24" ht="14.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</row>
    <row r="922" spans="1:24" ht="14.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</row>
    <row r="923" spans="1:24" ht="14.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</row>
    <row r="924" spans="1:24" ht="14.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</row>
    <row r="925" spans="1:24" ht="14.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</row>
    <row r="926" spans="1:24" ht="14.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</row>
    <row r="927" spans="1:24" ht="14.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</row>
    <row r="928" spans="1:24" ht="14.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</row>
    <row r="929" spans="1:24" ht="14.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</row>
    <row r="930" spans="1:24" ht="14.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</row>
    <row r="931" spans="1:24" ht="14.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</row>
    <row r="932" spans="1:24" ht="14.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</row>
    <row r="933" spans="1:24" ht="14.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</row>
    <row r="934" spans="1:24" ht="14.4" x14ac:dyDescent="0.3">
      <c r="J934" s="3"/>
      <c r="K934" s="3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</row>
    <row r="935" spans="1:24" ht="14.4" x14ac:dyDescent="0.3">
      <c r="J935" s="3"/>
      <c r="K935" s="3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I16"/>
  <sheetViews>
    <sheetView zoomScale="49" zoomScaleNormal="49" workbookViewId="0">
      <pane ySplit="1" topLeftCell="A2" activePane="bottomLeft" state="frozen"/>
      <selection pane="bottomLeft" activeCell="P33" sqref="P33"/>
    </sheetView>
  </sheetViews>
  <sheetFormatPr defaultColWidth="12.5546875" defaultRowHeight="15.75" customHeight="1" x14ac:dyDescent="0.25"/>
  <sheetData>
    <row r="2" spans="1:61" ht="15.75" customHeight="1" x14ac:dyDescent="0.3">
      <c r="A2" s="24" t="s">
        <v>0</v>
      </c>
      <c r="B2" s="24" t="s">
        <v>5</v>
      </c>
      <c r="C2" s="24" t="s">
        <v>7</v>
      </c>
      <c r="D2" s="24" t="s">
        <v>8</v>
      </c>
      <c r="E2" s="24" t="s">
        <v>9</v>
      </c>
      <c r="F2" s="24" t="s">
        <v>10</v>
      </c>
      <c r="G2" s="24" t="s">
        <v>12</v>
      </c>
      <c r="H2" s="24" t="s">
        <v>14</v>
      </c>
      <c r="I2" s="24" t="s">
        <v>15</v>
      </c>
      <c r="J2" s="28" t="s">
        <v>124</v>
      </c>
      <c r="K2" s="28" t="s">
        <v>17</v>
      </c>
      <c r="L2" s="28" t="s">
        <v>125</v>
      </c>
      <c r="M2" s="28" t="s">
        <v>19</v>
      </c>
      <c r="N2" s="30" t="s">
        <v>20</v>
      </c>
      <c r="O2" s="30" t="s">
        <v>21</v>
      </c>
      <c r="P2" s="30" t="s">
        <v>22</v>
      </c>
      <c r="Q2" s="30" t="s">
        <v>23</v>
      </c>
      <c r="R2" s="31" t="s">
        <v>126</v>
      </c>
      <c r="S2" s="31" t="s">
        <v>127</v>
      </c>
      <c r="T2" s="31" t="s">
        <v>26</v>
      </c>
      <c r="U2" s="31" t="s">
        <v>30</v>
      </c>
      <c r="V2" s="31" t="s">
        <v>33</v>
      </c>
      <c r="W2" s="31" t="s">
        <v>35</v>
      </c>
      <c r="X2" s="31" t="s">
        <v>36</v>
      </c>
      <c r="Y2" s="31" t="s">
        <v>38</v>
      </c>
      <c r="Z2" s="31" t="s">
        <v>39</v>
      </c>
      <c r="AA2" s="31" t="s">
        <v>40</v>
      </c>
      <c r="AB2" s="31" t="s">
        <v>41</v>
      </c>
      <c r="AC2" s="31" t="s">
        <v>42</v>
      </c>
      <c r="AD2" s="31" t="s">
        <v>43</v>
      </c>
      <c r="AE2" s="32" t="s">
        <v>44</v>
      </c>
      <c r="AF2" s="32" t="s">
        <v>45</v>
      </c>
      <c r="AG2" s="32" t="s">
        <v>46</v>
      </c>
      <c r="AH2" s="32" t="s">
        <v>48</v>
      </c>
      <c r="AI2" s="32" t="s">
        <v>49</v>
      </c>
      <c r="AJ2" s="32" t="s">
        <v>51</v>
      </c>
      <c r="AK2" s="32" t="s">
        <v>52</v>
      </c>
      <c r="AL2" s="32" t="s">
        <v>53</v>
      </c>
      <c r="AM2" s="32" t="s">
        <v>54</v>
      </c>
      <c r="AN2" s="32" t="s">
        <v>55</v>
      </c>
      <c r="AO2" s="32" t="s">
        <v>56</v>
      </c>
      <c r="AP2" s="32" t="s">
        <v>57</v>
      </c>
      <c r="AQ2" s="32" t="s">
        <v>58</v>
      </c>
      <c r="AR2" s="32" t="s">
        <v>59</v>
      </c>
      <c r="AS2" s="32" t="s">
        <v>60</v>
      </c>
      <c r="AT2" s="32" t="s">
        <v>61</v>
      </c>
      <c r="AU2" s="32" t="s">
        <v>62</v>
      </c>
      <c r="AV2" s="32" t="s">
        <v>63</v>
      </c>
      <c r="AW2" s="32" t="s">
        <v>64</v>
      </c>
      <c r="AX2" s="32" t="s">
        <v>65</v>
      </c>
      <c r="AY2" s="32" t="s">
        <v>67</v>
      </c>
      <c r="AZ2" s="43" t="s">
        <v>68</v>
      </c>
      <c r="BA2" s="43" t="s">
        <v>69</v>
      </c>
      <c r="BB2" s="49" t="s">
        <v>70</v>
      </c>
      <c r="BC2" s="49" t="s">
        <v>71</v>
      </c>
      <c r="BD2" s="49" t="s">
        <v>72</v>
      </c>
      <c r="BE2" s="49" t="s">
        <v>73</v>
      </c>
      <c r="BF2" s="49" t="s">
        <v>74</v>
      </c>
      <c r="BG2" s="49" t="s">
        <v>107</v>
      </c>
      <c r="BH2" s="49" t="s">
        <v>77</v>
      </c>
      <c r="BI2" s="49" t="s">
        <v>78</v>
      </c>
    </row>
    <row r="3" spans="1:61" ht="15.75" customHeight="1" x14ac:dyDescent="0.3">
      <c r="A3" s="15" t="s">
        <v>79</v>
      </c>
      <c r="B3" s="15" t="s">
        <v>119</v>
      </c>
      <c r="C3" s="16">
        <v>45.215449999999997</v>
      </c>
      <c r="D3" s="16">
        <v>-78.664850000000001</v>
      </c>
      <c r="E3" s="15" t="s">
        <v>122</v>
      </c>
      <c r="F3" s="27">
        <v>0.49305555555555558</v>
      </c>
      <c r="G3" s="15" t="s">
        <v>13</v>
      </c>
      <c r="H3" s="15" t="s">
        <v>13</v>
      </c>
      <c r="I3" s="15" t="s">
        <v>13</v>
      </c>
      <c r="J3" s="16">
        <v>21.7</v>
      </c>
      <c r="K3" s="16">
        <v>7.79</v>
      </c>
      <c r="L3" s="16">
        <v>19</v>
      </c>
      <c r="M3" s="16">
        <v>7.46</v>
      </c>
      <c r="N3" s="16">
        <v>5.9</v>
      </c>
      <c r="O3" s="16">
        <v>3</v>
      </c>
      <c r="P3" s="16">
        <v>15</v>
      </c>
      <c r="Q3" s="16">
        <v>100</v>
      </c>
      <c r="R3" s="16">
        <v>45.215449999999997</v>
      </c>
      <c r="S3" s="16">
        <v>78.664850000000001</v>
      </c>
      <c r="T3" s="15" t="s">
        <v>31</v>
      </c>
      <c r="U3" s="15" t="s">
        <v>27</v>
      </c>
      <c r="V3" s="15" t="s">
        <v>34</v>
      </c>
      <c r="W3" s="15" t="s">
        <v>34</v>
      </c>
      <c r="X3" s="15" t="s">
        <v>37</v>
      </c>
      <c r="Y3" s="15" t="s">
        <v>37</v>
      </c>
      <c r="Z3" s="15" t="s">
        <v>34</v>
      </c>
      <c r="AA3" s="15" t="s">
        <v>37</v>
      </c>
      <c r="AB3" s="15" t="s">
        <v>37</v>
      </c>
      <c r="AC3" s="15" t="s">
        <v>37</v>
      </c>
      <c r="AD3" s="15" t="s">
        <v>34</v>
      </c>
      <c r="AE3" s="35">
        <v>5</v>
      </c>
      <c r="AF3" s="33"/>
      <c r="AG3" s="35">
        <v>2</v>
      </c>
      <c r="AH3" s="33"/>
      <c r="AI3" s="33">
        <v>16</v>
      </c>
      <c r="AJ3" s="35">
        <v>9</v>
      </c>
      <c r="AK3" s="33">
        <v>7</v>
      </c>
      <c r="AL3" s="35">
        <v>2</v>
      </c>
      <c r="AM3" s="33"/>
      <c r="AN3" s="33"/>
      <c r="AO3" s="35">
        <v>1</v>
      </c>
      <c r="AP3" s="33">
        <v>5</v>
      </c>
      <c r="AQ3" s="33"/>
      <c r="AR3" s="35">
        <v>1</v>
      </c>
      <c r="AS3" s="33">
        <v>19</v>
      </c>
      <c r="AT3" s="33">
        <v>33</v>
      </c>
      <c r="AU3" s="33"/>
      <c r="AV3" s="33"/>
      <c r="AW3" s="33">
        <v>1</v>
      </c>
      <c r="AX3" s="33"/>
      <c r="AY3" s="33"/>
      <c r="AZ3" s="44">
        <f>SUM(AE3:AY3)</f>
        <v>101</v>
      </c>
      <c r="BA3" s="46">
        <v>12</v>
      </c>
      <c r="BB3" s="42">
        <v>5.43</v>
      </c>
      <c r="BC3" s="42">
        <v>0.82</v>
      </c>
      <c r="BD3" s="42" t="e">
        <f>SUM(AT3,AU3,AV3,AW3,AX3,#REF!,AY3)/AZ3</f>
        <v>#REF!</v>
      </c>
      <c r="BE3" s="42" t="e">
        <f>SUM(#REF!,AI3,#REF!)/AZ3</f>
        <v>#REF!</v>
      </c>
      <c r="BF3" s="42">
        <f>SUM(AH3,AS3)/AZ3</f>
        <v>0.18811881188118812</v>
      </c>
      <c r="BG3" s="42">
        <f>SUM(AK3,AL3,AM3,AP3)/AZ3</f>
        <v>0.13861386138613863</v>
      </c>
      <c r="BH3" s="42">
        <f>AF3/AZ3</f>
        <v>0</v>
      </c>
      <c r="BI3" s="42" t="e">
        <f>SUM(#REF!,#REF!,AE3,AG3,AJ3,#REF!,AN3,AQ3,AR3)/AZ3</f>
        <v>#REF!</v>
      </c>
    </row>
    <row r="4" spans="1:61" ht="15.75" customHeight="1" x14ac:dyDescent="0.3">
      <c r="A4" s="15" t="s">
        <v>108</v>
      </c>
      <c r="B4" s="15"/>
      <c r="C4" s="16">
        <v>45.215449999999997</v>
      </c>
      <c r="D4" s="16">
        <v>-78.664850000000001</v>
      </c>
      <c r="E4" s="15" t="s">
        <v>122</v>
      </c>
      <c r="F4" s="27">
        <v>0.49305555555555558</v>
      </c>
      <c r="G4" s="15" t="s">
        <v>13</v>
      </c>
      <c r="H4" s="15" t="s">
        <v>13</v>
      </c>
      <c r="I4" s="15" t="s">
        <v>13</v>
      </c>
      <c r="J4" s="16">
        <v>21.7</v>
      </c>
      <c r="K4" s="16">
        <v>7.79</v>
      </c>
      <c r="L4" s="16">
        <v>19</v>
      </c>
      <c r="M4" s="16">
        <v>7.46</v>
      </c>
      <c r="N4" s="16">
        <v>5.8</v>
      </c>
      <c r="O4" s="16">
        <v>3</v>
      </c>
      <c r="P4" s="16">
        <v>30</v>
      </c>
      <c r="Q4" s="16">
        <v>100</v>
      </c>
      <c r="R4" s="16">
        <v>45.215449999999997</v>
      </c>
      <c r="S4" s="16">
        <v>78.664850000000001</v>
      </c>
      <c r="T4" s="15" t="s">
        <v>31</v>
      </c>
      <c r="U4" s="15" t="s">
        <v>27</v>
      </c>
      <c r="V4" s="15" t="s">
        <v>34</v>
      </c>
      <c r="W4" s="15" t="s">
        <v>34</v>
      </c>
      <c r="X4" s="15" t="s">
        <v>37</v>
      </c>
      <c r="Y4" s="15" t="s">
        <v>37</v>
      </c>
      <c r="Z4" s="15" t="s">
        <v>34</v>
      </c>
      <c r="AA4" s="15" t="s">
        <v>37</v>
      </c>
      <c r="AB4" s="15" t="s">
        <v>37</v>
      </c>
      <c r="AC4" s="15" t="s">
        <v>37</v>
      </c>
      <c r="AD4" s="15" t="s">
        <v>34</v>
      </c>
      <c r="AE4" s="34"/>
      <c r="AF4" s="34"/>
      <c r="AG4" s="36">
        <v>4</v>
      </c>
      <c r="AH4" s="34">
        <v>1</v>
      </c>
      <c r="AI4" s="34">
        <v>70</v>
      </c>
      <c r="AJ4" s="36">
        <v>2</v>
      </c>
      <c r="AK4" s="36">
        <v>5</v>
      </c>
      <c r="AL4" s="34"/>
      <c r="AM4" s="34"/>
      <c r="AN4" s="34"/>
      <c r="AO4" s="34"/>
      <c r="AP4" s="34">
        <v>3</v>
      </c>
      <c r="AQ4" s="34"/>
      <c r="AR4" s="34"/>
      <c r="AS4" s="34">
        <v>6</v>
      </c>
      <c r="AT4" s="34">
        <v>6</v>
      </c>
      <c r="AU4" s="36">
        <v>1</v>
      </c>
      <c r="AV4" s="34"/>
      <c r="AW4" s="34"/>
      <c r="AX4" s="34"/>
      <c r="AY4" s="36">
        <v>2</v>
      </c>
      <c r="AZ4" s="44">
        <f>SUM(AE4:AY4)</f>
        <v>100</v>
      </c>
      <c r="BA4" s="46">
        <v>10</v>
      </c>
      <c r="BB4" s="50">
        <v>4.75</v>
      </c>
      <c r="BC4" s="50">
        <v>0.5</v>
      </c>
      <c r="BD4" s="42" t="e">
        <f>SUM(AT4,AU4,AV4,AW4,AX4,#REF!,AY4)/AZ4</f>
        <v>#REF!</v>
      </c>
      <c r="BE4" s="42" t="e">
        <f>SUM(#REF!,AI4,#REF!)/AZ4</f>
        <v>#REF!</v>
      </c>
      <c r="BF4" s="42">
        <f>SUM(AH4,AS4)/AZ4</f>
        <v>7.0000000000000007E-2</v>
      </c>
      <c r="BG4" s="42">
        <f>SUM(AK4,AL4,AM4,AP4)/AZ4</f>
        <v>0.08</v>
      </c>
      <c r="BH4" s="42">
        <f>AF4/AZ4</f>
        <v>0</v>
      </c>
      <c r="BI4" s="42" t="e">
        <f>SUM(#REF!,#REF!,AE4,AG4,AJ4,#REF!,AN4,AQ4,AR4)/AZ4</f>
        <v>#REF!</v>
      </c>
    </row>
    <row r="5" spans="1:61" ht="15.75" customHeight="1" x14ac:dyDescent="0.3">
      <c r="A5" s="15" t="s">
        <v>109</v>
      </c>
      <c r="B5" s="15" t="s">
        <v>120</v>
      </c>
      <c r="C5" s="16">
        <v>45.125700000000002</v>
      </c>
      <c r="D5" s="16">
        <v>-78.383920000000003</v>
      </c>
      <c r="E5" s="15" t="s">
        <v>122</v>
      </c>
      <c r="F5" s="27">
        <v>0.55555555555555558</v>
      </c>
      <c r="G5" s="15" t="s">
        <v>13</v>
      </c>
      <c r="H5" s="15" t="s">
        <v>13</v>
      </c>
      <c r="I5" s="15" t="s">
        <v>92</v>
      </c>
      <c r="J5" s="16">
        <v>21.9</v>
      </c>
      <c r="K5" s="16">
        <v>8.56</v>
      </c>
      <c r="L5" s="16">
        <v>17.2</v>
      </c>
      <c r="M5" s="16">
        <v>7.26</v>
      </c>
      <c r="N5" s="16">
        <v>6.2</v>
      </c>
      <c r="O5" s="16">
        <v>3</v>
      </c>
      <c r="P5" s="16">
        <v>2</v>
      </c>
      <c r="Q5" s="16">
        <v>100</v>
      </c>
      <c r="R5" s="16">
        <v>45.125700000000002</v>
      </c>
      <c r="S5" s="16">
        <v>78.383920000000003</v>
      </c>
      <c r="T5" s="15" t="s">
        <v>28</v>
      </c>
      <c r="U5" s="15" t="s">
        <v>27</v>
      </c>
      <c r="V5" s="15" t="s">
        <v>34</v>
      </c>
      <c r="W5" s="15" t="s">
        <v>93</v>
      </c>
      <c r="X5" s="15" t="s">
        <v>37</v>
      </c>
      <c r="Y5" s="15" t="s">
        <v>37</v>
      </c>
      <c r="Z5" s="15" t="s">
        <v>37</v>
      </c>
      <c r="AA5" s="15" t="s">
        <v>37</v>
      </c>
      <c r="AB5" s="15" t="s">
        <v>37</v>
      </c>
      <c r="AC5" s="15" t="s">
        <v>37</v>
      </c>
      <c r="AD5" s="15" t="s">
        <v>34</v>
      </c>
      <c r="AE5" s="33"/>
      <c r="AF5" s="35">
        <v>1</v>
      </c>
      <c r="AG5" s="33"/>
      <c r="AH5" s="33"/>
      <c r="AI5" s="33">
        <v>57</v>
      </c>
      <c r="AJ5" s="33"/>
      <c r="AK5" s="33">
        <v>5</v>
      </c>
      <c r="AL5" s="33"/>
      <c r="AM5" s="35">
        <v>2</v>
      </c>
      <c r="AN5" s="33"/>
      <c r="AO5" s="35">
        <v>1</v>
      </c>
      <c r="AP5" s="33">
        <v>5</v>
      </c>
      <c r="AQ5" s="33"/>
      <c r="AR5" s="33">
        <v>3</v>
      </c>
      <c r="AS5" s="35">
        <v>9</v>
      </c>
      <c r="AT5" s="33">
        <v>18</v>
      </c>
      <c r="AU5" s="33"/>
      <c r="AV5" s="33"/>
      <c r="AW5" s="35">
        <v>1</v>
      </c>
      <c r="AX5" s="33"/>
      <c r="AY5" s="33"/>
      <c r="AZ5" s="44">
        <f>SUM(AE5:AY5)</f>
        <v>102</v>
      </c>
      <c r="BA5" s="47">
        <v>10</v>
      </c>
      <c r="BB5" s="50">
        <v>4.78</v>
      </c>
      <c r="BC5" s="50">
        <v>0.65</v>
      </c>
      <c r="BD5" s="42" t="e">
        <f>SUM(AT5,AU5,AV5,AW5,AX5,#REF!,AY5)/AZ5</f>
        <v>#REF!</v>
      </c>
      <c r="BE5" s="42" t="e">
        <f>SUM(#REF!,AI5,#REF!)/AZ5</f>
        <v>#REF!</v>
      </c>
      <c r="BF5" s="42">
        <f>SUM(AH5,AS5)/AZ5</f>
        <v>8.8235294117647065E-2</v>
      </c>
      <c r="BG5" s="42">
        <f>SUM(AK5,AL5,AM5,AP5)/AZ5</f>
        <v>0.11764705882352941</v>
      </c>
      <c r="BH5" s="42">
        <f>AF5/AZ5</f>
        <v>9.8039215686274508E-3</v>
      </c>
      <c r="BI5" s="42" t="e">
        <f>SUM(#REF!,#REF!,AE5,AG5,AJ5,#REF!,AN5,AQ5,AR5)/AZ5</f>
        <v>#REF!</v>
      </c>
    </row>
    <row r="6" spans="1:61" ht="15.75" customHeight="1" x14ac:dyDescent="0.3">
      <c r="A6" s="15" t="s">
        <v>110</v>
      </c>
      <c r="B6" s="15"/>
      <c r="C6" s="16">
        <v>45.125700000000002</v>
      </c>
      <c r="D6" s="16">
        <v>-78.383920000000003</v>
      </c>
      <c r="E6" s="15" t="s">
        <v>122</v>
      </c>
      <c r="F6" s="27">
        <v>0.55555555555555558</v>
      </c>
      <c r="G6" s="15" t="s">
        <v>13</v>
      </c>
      <c r="H6" s="15" t="s">
        <v>13</v>
      </c>
      <c r="I6" s="15" t="s">
        <v>92</v>
      </c>
      <c r="J6" s="16">
        <v>21.9</v>
      </c>
      <c r="K6" s="16">
        <v>8.56</v>
      </c>
      <c r="L6" s="16">
        <v>17.2</v>
      </c>
      <c r="M6" s="16">
        <v>7.26</v>
      </c>
      <c r="N6" s="16">
        <v>6.6</v>
      </c>
      <c r="O6" s="16">
        <v>3</v>
      </c>
      <c r="P6" s="16">
        <v>2</v>
      </c>
      <c r="Q6" s="16">
        <v>100</v>
      </c>
      <c r="R6" s="16">
        <v>45.125700000000002</v>
      </c>
      <c r="S6" s="16">
        <v>78.383920000000003</v>
      </c>
      <c r="T6" s="15" t="s">
        <v>28</v>
      </c>
      <c r="U6" s="15" t="s">
        <v>27</v>
      </c>
      <c r="V6" s="15" t="s">
        <v>34</v>
      </c>
      <c r="W6" s="15" t="s">
        <v>93</v>
      </c>
      <c r="X6" s="15" t="s">
        <v>37</v>
      </c>
      <c r="Y6" s="15" t="s">
        <v>37</v>
      </c>
      <c r="Z6" s="15" t="s">
        <v>37</v>
      </c>
      <c r="AA6" s="15" t="s">
        <v>37</v>
      </c>
      <c r="AB6" s="15" t="s">
        <v>37</v>
      </c>
      <c r="AC6" s="15" t="s">
        <v>37</v>
      </c>
      <c r="AD6" s="15" t="s">
        <v>34</v>
      </c>
      <c r="AE6" s="36">
        <v>1</v>
      </c>
      <c r="AF6" s="34"/>
      <c r="AG6" s="34"/>
      <c r="AH6" s="34"/>
      <c r="AI6" s="34">
        <v>24</v>
      </c>
      <c r="AJ6" s="34"/>
      <c r="AK6" s="34">
        <v>17</v>
      </c>
      <c r="AL6" s="34"/>
      <c r="AM6" s="36">
        <v>1</v>
      </c>
      <c r="AN6" s="34"/>
      <c r="AO6" s="34"/>
      <c r="AP6" s="36">
        <v>3</v>
      </c>
      <c r="AQ6" s="34"/>
      <c r="AR6" s="34"/>
      <c r="AS6" s="34">
        <v>37</v>
      </c>
      <c r="AT6" s="34">
        <v>15</v>
      </c>
      <c r="AU6" s="34"/>
      <c r="AV6" s="34"/>
      <c r="AW6" s="36">
        <v>1</v>
      </c>
      <c r="AX6" s="34"/>
      <c r="AY6" s="36">
        <v>2</v>
      </c>
      <c r="AZ6" s="44">
        <f>SUM(AE6:AY6)</f>
        <v>101</v>
      </c>
      <c r="BA6" s="46">
        <v>9</v>
      </c>
      <c r="BB6" s="50">
        <v>5.63</v>
      </c>
      <c r="BC6" s="50">
        <v>0.76</v>
      </c>
      <c r="BD6" s="42" t="e">
        <f>SUM(AT6,AU6,AV6,AW6,AX6,#REF!,AY6)/AZ6</f>
        <v>#REF!</v>
      </c>
      <c r="BE6" s="42" t="e">
        <f>SUM(#REF!,AI6,#REF!)/AZ6</f>
        <v>#REF!</v>
      </c>
      <c r="BF6" s="42">
        <f>SUM(AH6,AS6)/AZ6</f>
        <v>0.36633663366336633</v>
      </c>
      <c r="BG6" s="42">
        <f>SUM(AK6,AL6,AM6,AP6)/AZ6</f>
        <v>0.20792079207920791</v>
      </c>
      <c r="BH6" s="42">
        <f>AF6/AZ6</f>
        <v>0</v>
      </c>
      <c r="BI6" s="42" t="e">
        <f>SUM(#REF!,#REF!,AE6,AG6,AJ6,#REF!,AN6,AQ6,AR6)/AZ6</f>
        <v>#REF!</v>
      </c>
    </row>
    <row r="7" spans="1:61" ht="15.75" customHeight="1" x14ac:dyDescent="0.3">
      <c r="A7" s="15" t="s">
        <v>84</v>
      </c>
      <c r="B7" s="15" t="s">
        <v>121</v>
      </c>
      <c r="C7" s="16">
        <v>45.125700000000002</v>
      </c>
      <c r="D7" s="16">
        <v>-78.383899999999997</v>
      </c>
      <c r="E7" s="15" t="s">
        <v>122</v>
      </c>
      <c r="F7" s="27">
        <v>0.58750000000000002</v>
      </c>
      <c r="G7" s="15" t="s">
        <v>92</v>
      </c>
      <c r="H7" s="15" t="s">
        <v>92</v>
      </c>
      <c r="I7" s="15" t="s">
        <v>92</v>
      </c>
      <c r="J7" s="16">
        <v>22.3</v>
      </c>
      <c r="K7" s="16">
        <v>8.5500000000000007</v>
      </c>
      <c r="L7" s="16">
        <v>18</v>
      </c>
      <c r="M7" s="16">
        <v>6.98</v>
      </c>
      <c r="N7" s="16">
        <v>5.7</v>
      </c>
      <c r="O7" s="16">
        <v>3</v>
      </c>
      <c r="P7" s="16">
        <v>2</v>
      </c>
      <c r="Q7" s="16">
        <v>100</v>
      </c>
      <c r="R7" s="16">
        <v>45.125700000000002</v>
      </c>
      <c r="S7" s="16">
        <v>78.383899999999997</v>
      </c>
      <c r="T7" s="15" t="s">
        <v>28</v>
      </c>
      <c r="U7" s="15" t="s">
        <v>27</v>
      </c>
      <c r="V7" s="15" t="s">
        <v>34</v>
      </c>
      <c r="W7" s="15" t="s">
        <v>93</v>
      </c>
      <c r="X7" s="15" t="s">
        <v>37</v>
      </c>
      <c r="Y7" s="15" t="s">
        <v>37</v>
      </c>
      <c r="Z7" s="15" t="s">
        <v>34</v>
      </c>
      <c r="AA7" s="15" t="s">
        <v>37</v>
      </c>
      <c r="AB7" s="15" t="s">
        <v>37</v>
      </c>
      <c r="AC7" s="15" t="s">
        <v>37</v>
      </c>
      <c r="AD7" s="15" t="s">
        <v>37</v>
      </c>
      <c r="AE7" s="33"/>
      <c r="AF7" s="33"/>
      <c r="AG7" s="33"/>
      <c r="AH7" s="33"/>
      <c r="AI7" s="41">
        <v>33</v>
      </c>
      <c r="AJ7" s="41">
        <v>1</v>
      </c>
      <c r="AK7" s="41">
        <v>17</v>
      </c>
      <c r="AL7" s="41">
        <v>4</v>
      </c>
      <c r="AM7" s="33"/>
      <c r="AN7" s="33"/>
      <c r="AO7" s="33"/>
      <c r="AP7" s="41">
        <v>11</v>
      </c>
      <c r="AQ7" s="33"/>
      <c r="AR7" s="33"/>
      <c r="AS7" s="41">
        <v>18</v>
      </c>
      <c r="AT7" s="41">
        <v>15</v>
      </c>
      <c r="AU7" s="33"/>
      <c r="AV7" s="41">
        <v>1</v>
      </c>
      <c r="AW7" s="33"/>
      <c r="AX7" s="33"/>
      <c r="AY7" s="33"/>
      <c r="AZ7" s="44">
        <f>SUM(AE7:AY7)</f>
        <v>100</v>
      </c>
      <c r="BA7" s="46">
        <v>8</v>
      </c>
      <c r="BB7" s="50">
        <v>5.1100000000000003</v>
      </c>
      <c r="BC7" s="50">
        <v>0.8</v>
      </c>
      <c r="BD7" s="42" t="e">
        <f>SUM(AT7,AU7,AV7,AW7,AX7,#REF!,AY7)/AZ7</f>
        <v>#REF!</v>
      </c>
      <c r="BE7" s="42" t="e">
        <f>SUM(#REF!,AI7,#REF!)/AZ7</f>
        <v>#REF!</v>
      </c>
      <c r="BF7" s="42">
        <f>SUM(AH7,AS7)/AZ7</f>
        <v>0.18</v>
      </c>
      <c r="BG7" s="42">
        <f>SUM(AK7,AL7,AM7,AP7)/AZ7</f>
        <v>0.32</v>
      </c>
      <c r="BH7" s="42">
        <f>AF7/AZ7</f>
        <v>0</v>
      </c>
      <c r="BI7" s="42" t="e">
        <f>SUM(#REF!,#REF!,AE7,AG7,AJ7,#REF!,AN7,AQ7,AR7)/AZ7</f>
        <v>#REF!</v>
      </c>
    </row>
    <row r="8" spans="1:61" ht="15.75" customHeight="1" x14ac:dyDescent="0.3">
      <c r="A8" s="15" t="s">
        <v>85</v>
      </c>
      <c r="B8" s="15"/>
      <c r="C8" s="16">
        <v>45.125700000000002</v>
      </c>
      <c r="D8" s="16">
        <v>-78.383899999999997</v>
      </c>
      <c r="E8" s="15" t="s">
        <v>122</v>
      </c>
      <c r="F8" s="27">
        <v>0.58750000000000002</v>
      </c>
      <c r="G8" s="15" t="s">
        <v>92</v>
      </c>
      <c r="H8" s="15" t="s">
        <v>92</v>
      </c>
      <c r="I8" s="15" t="s">
        <v>92</v>
      </c>
      <c r="J8" s="16">
        <v>22.3</v>
      </c>
      <c r="K8" s="16">
        <v>8.5500000000000007</v>
      </c>
      <c r="L8" s="16">
        <v>18</v>
      </c>
      <c r="M8" s="16">
        <v>6.98</v>
      </c>
      <c r="N8" s="16">
        <v>11.9</v>
      </c>
      <c r="O8" s="16">
        <v>3</v>
      </c>
      <c r="P8" s="16">
        <v>2</v>
      </c>
      <c r="Q8" s="16">
        <v>100</v>
      </c>
      <c r="R8" s="16">
        <v>45.125700000000002</v>
      </c>
      <c r="S8" s="16">
        <v>78.383899999999997</v>
      </c>
      <c r="T8" s="15" t="s">
        <v>28</v>
      </c>
      <c r="U8" s="15" t="s">
        <v>27</v>
      </c>
      <c r="V8" s="15" t="s">
        <v>34</v>
      </c>
      <c r="W8" s="15" t="s">
        <v>93</v>
      </c>
      <c r="X8" s="15" t="s">
        <v>37</v>
      </c>
      <c r="Y8" s="15" t="s">
        <v>37</v>
      </c>
      <c r="Z8" s="15" t="s">
        <v>34</v>
      </c>
      <c r="AA8" s="15" t="s">
        <v>37</v>
      </c>
      <c r="AB8" s="15" t="s">
        <v>37</v>
      </c>
      <c r="AC8" s="15" t="s">
        <v>37</v>
      </c>
      <c r="AD8" s="15" t="s">
        <v>37</v>
      </c>
      <c r="AE8" s="34"/>
      <c r="AF8" s="34"/>
      <c r="AG8" s="34"/>
      <c r="AH8" s="34"/>
      <c r="AI8" s="39">
        <v>14</v>
      </c>
      <c r="AJ8" s="39">
        <v>2</v>
      </c>
      <c r="AK8" s="39">
        <v>43</v>
      </c>
      <c r="AL8" s="39">
        <v>2</v>
      </c>
      <c r="AM8" s="39">
        <v>1</v>
      </c>
      <c r="AN8" s="39">
        <v>3</v>
      </c>
      <c r="AO8" s="34"/>
      <c r="AP8" s="39">
        <v>11</v>
      </c>
      <c r="AQ8" s="34"/>
      <c r="AR8" s="39">
        <v>3</v>
      </c>
      <c r="AS8" s="34"/>
      <c r="AT8" s="39">
        <v>19</v>
      </c>
      <c r="AU8" s="34"/>
      <c r="AV8" s="34"/>
      <c r="AW8" s="39">
        <v>2</v>
      </c>
      <c r="AX8" s="34"/>
      <c r="AY8" s="34"/>
      <c r="AZ8" s="44">
        <f>SUM(AE8:AY8)</f>
        <v>100</v>
      </c>
      <c r="BA8" s="46">
        <v>10</v>
      </c>
      <c r="BB8" s="50">
        <v>4.97</v>
      </c>
      <c r="BC8" s="50">
        <v>0.75</v>
      </c>
      <c r="BD8" s="42" t="e">
        <f>SUM(AT8,AU8,AV8,AW8,AX8,#REF!,AY8)/AZ8</f>
        <v>#REF!</v>
      </c>
      <c r="BE8" s="42" t="e">
        <f>SUM(#REF!,AI8,#REF!)/AZ8</f>
        <v>#REF!</v>
      </c>
      <c r="BF8" s="42">
        <f>SUM(AH8,AS8)/AZ8</f>
        <v>0</v>
      </c>
      <c r="BG8" s="42">
        <f>SUM(AK8,AL8,AM8,AP8)/AZ8</f>
        <v>0.56999999999999995</v>
      </c>
      <c r="BH8" s="42">
        <f>AF8/AZ8</f>
        <v>0</v>
      </c>
      <c r="BI8" s="42" t="e">
        <f>SUM(#REF!,#REF!,AE8,AG8,AJ8,#REF!,AN8,AQ8,AR8)/AZ8</f>
        <v>#REF!</v>
      </c>
    </row>
    <row r="9" spans="1:61" ht="15.75" customHeight="1" x14ac:dyDescent="0.3">
      <c r="A9" s="15" t="s">
        <v>86</v>
      </c>
      <c r="B9" s="15"/>
      <c r="C9" s="16">
        <v>45.1325</v>
      </c>
      <c r="D9" s="16">
        <v>-78.363200000000006</v>
      </c>
      <c r="E9" s="15" t="s">
        <v>122</v>
      </c>
      <c r="F9" s="27">
        <v>0.6</v>
      </c>
      <c r="G9" s="15" t="s">
        <v>13</v>
      </c>
      <c r="H9" s="15" t="s">
        <v>13</v>
      </c>
      <c r="I9" s="15" t="s">
        <v>13</v>
      </c>
      <c r="J9" s="16">
        <v>21.8</v>
      </c>
      <c r="K9" s="16">
        <v>8.36</v>
      </c>
      <c r="L9" s="16">
        <v>19.2</v>
      </c>
      <c r="M9" s="16">
        <v>7.05</v>
      </c>
      <c r="N9" s="16">
        <v>6.07</v>
      </c>
      <c r="O9" s="16">
        <v>3</v>
      </c>
      <c r="P9" s="16">
        <v>0</v>
      </c>
      <c r="Q9" s="16">
        <v>100</v>
      </c>
      <c r="R9" s="16">
        <v>45.1325</v>
      </c>
      <c r="S9" s="16">
        <v>78.363200000000006</v>
      </c>
      <c r="T9" s="15" t="s">
        <v>28</v>
      </c>
      <c r="U9" s="15" t="s">
        <v>32</v>
      </c>
      <c r="V9" s="15" t="s">
        <v>34</v>
      </c>
      <c r="W9" s="15" t="s">
        <v>93</v>
      </c>
      <c r="X9" s="15" t="s">
        <v>34</v>
      </c>
      <c r="Y9" s="15" t="s">
        <v>34</v>
      </c>
      <c r="Z9" s="15" t="s">
        <v>37</v>
      </c>
      <c r="AA9" s="15" t="s">
        <v>37</v>
      </c>
      <c r="AB9" s="15" t="s">
        <v>37</v>
      </c>
      <c r="AC9" s="15" t="s">
        <v>37</v>
      </c>
      <c r="AD9" s="15" t="s">
        <v>34</v>
      </c>
      <c r="AE9" s="33"/>
      <c r="AF9" s="33"/>
      <c r="AG9" s="33"/>
      <c r="AH9" s="33"/>
      <c r="AI9" s="41">
        <v>37</v>
      </c>
      <c r="AJ9" s="41">
        <v>2</v>
      </c>
      <c r="AK9" s="41">
        <v>42</v>
      </c>
      <c r="AL9" s="41">
        <v>1</v>
      </c>
      <c r="AM9" s="33"/>
      <c r="AN9" s="33"/>
      <c r="AO9" s="41">
        <v>1</v>
      </c>
      <c r="AP9" s="41">
        <v>2</v>
      </c>
      <c r="AQ9" s="33"/>
      <c r="AR9" s="41">
        <v>4</v>
      </c>
      <c r="AS9" s="41">
        <v>1</v>
      </c>
      <c r="AT9" s="41">
        <v>16</v>
      </c>
      <c r="AU9" s="33"/>
      <c r="AV9" s="33"/>
      <c r="AW9" s="41">
        <v>3</v>
      </c>
      <c r="AX9" s="33"/>
      <c r="AY9" s="33"/>
      <c r="AZ9" s="44">
        <f>SUM(AE9:AY9)</f>
        <v>109</v>
      </c>
      <c r="BA9" s="46">
        <v>10</v>
      </c>
      <c r="BB9" s="25">
        <v>4.8099999999999996</v>
      </c>
      <c r="BC9" s="25">
        <v>0.72</v>
      </c>
      <c r="BD9" s="42" t="e">
        <f>SUM(AT9,AU9,AV9,AW9,AX9,#REF!,AY9)/AZ9</f>
        <v>#REF!</v>
      </c>
      <c r="BE9" s="42" t="e">
        <f>SUM(#REF!,AI9,#REF!)/AZ9</f>
        <v>#REF!</v>
      </c>
      <c r="BF9" s="42">
        <f>SUM(AH9,AS9)/AZ9</f>
        <v>9.1743119266055051E-3</v>
      </c>
      <c r="BG9" s="42">
        <f>SUM(AK9,AL9,AM9,AP9)/AZ9</f>
        <v>0.41284403669724773</v>
      </c>
      <c r="BH9" s="42">
        <f>AF9/AZ9</f>
        <v>0</v>
      </c>
      <c r="BI9" s="42" t="e">
        <f>SUM(#REF!,#REF!,AE9,AG9,AJ9,#REF!,AN9,AQ9,AR9)/AZ9</f>
        <v>#REF!</v>
      </c>
    </row>
    <row r="10" spans="1:61" ht="15.75" customHeight="1" x14ac:dyDescent="0.3">
      <c r="A10" s="15" t="s">
        <v>87</v>
      </c>
      <c r="B10" s="15"/>
      <c r="C10" s="16">
        <v>45.1325</v>
      </c>
      <c r="D10" s="16">
        <v>-78.363200000000006</v>
      </c>
      <c r="E10" s="15" t="s">
        <v>122</v>
      </c>
      <c r="F10" s="27">
        <v>0.6</v>
      </c>
      <c r="G10" s="15" t="s">
        <v>13</v>
      </c>
      <c r="H10" s="15" t="s">
        <v>13</v>
      </c>
      <c r="I10" s="15" t="s">
        <v>13</v>
      </c>
      <c r="J10" s="16">
        <v>21.8</v>
      </c>
      <c r="K10" s="16">
        <v>8.36</v>
      </c>
      <c r="L10" s="16">
        <v>19.2</v>
      </c>
      <c r="M10" s="16">
        <v>7.05</v>
      </c>
      <c r="N10" s="16">
        <v>6.87</v>
      </c>
      <c r="O10" s="16">
        <v>3</v>
      </c>
      <c r="P10" s="16">
        <v>0</v>
      </c>
      <c r="Q10" s="16">
        <v>100</v>
      </c>
      <c r="R10" s="16">
        <v>45.1325</v>
      </c>
      <c r="S10" s="16">
        <v>78.363200000000006</v>
      </c>
      <c r="T10" s="15" t="s">
        <v>28</v>
      </c>
      <c r="U10" s="15" t="s">
        <v>32</v>
      </c>
      <c r="V10" s="15" t="s">
        <v>34</v>
      </c>
      <c r="W10" s="15" t="s">
        <v>93</v>
      </c>
      <c r="X10" s="15" t="s">
        <v>34</v>
      </c>
      <c r="Y10" s="15" t="s">
        <v>34</v>
      </c>
      <c r="Z10" s="15" t="s">
        <v>37</v>
      </c>
      <c r="AA10" s="15" t="s">
        <v>37</v>
      </c>
      <c r="AB10" s="15" t="s">
        <v>37</v>
      </c>
      <c r="AC10" s="15" t="s">
        <v>37</v>
      </c>
      <c r="AD10" s="15" t="s">
        <v>34</v>
      </c>
      <c r="AE10" s="34"/>
      <c r="AF10" s="34"/>
      <c r="AG10" s="39">
        <v>3</v>
      </c>
      <c r="AH10" s="34"/>
      <c r="AI10" s="39">
        <v>21</v>
      </c>
      <c r="AJ10" s="39">
        <v>1</v>
      </c>
      <c r="AK10" s="39">
        <v>48</v>
      </c>
      <c r="AL10" s="39">
        <v>1</v>
      </c>
      <c r="AM10" s="39">
        <v>1</v>
      </c>
      <c r="AN10" s="34"/>
      <c r="AO10" s="34"/>
      <c r="AP10" s="39">
        <v>4</v>
      </c>
      <c r="AQ10" s="34"/>
      <c r="AR10" s="39">
        <v>1</v>
      </c>
      <c r="AS10" s="39">
        <v>2</v>
      </c>
      <c r="AT10" s="39">
        <v>20</v>
      </c>
      <c r="AU10" s="34"/>
      <c r="AV10" s="34"/>
      <c r="AW10" s="34"/>
      <c r="AX10" s="34"/>
      <c r="AY10" s="34"/>
      <c r="AZ10" s="44">
        <f>SUM(AE10:AY10)</f>
        <v>102</v>
      </c>
      <c r="BA10" s="46">
        <v>10</v>
      </c>
      <c r="BB10" s="25">
        <v>5.16</v>
      </c>
      <c r="BC10" s="25">
        <v>0.7</v>
      </c>
      <c r="BD10" s="42" t="e">
        <f>SUM(AT10,AU10,AV10,AW10,AX10,#REF!,AY10)/AZ10</f>
        <v>#REF!</v>
      </c>
      <c r="BE10" s="42" t="e">
        <f>SUM(#REF!,AI10,#REF!)/AZ10</f>
        <v>#REF!</v>
      </c>
      <c r="BF10" s="42">
        <f>SUM(AH10,AS10)/AZ10</f>
        <v>1.9607843137254902E-2</v>
      </c>
      <c r="BG10" s="42">
        <f>SUM(AK10,AL10,AM10,AP10)/AZ10</f>
        <v>0.52941176470588236</v>
      </c>
      <c r="BH10" s="42">
        <f>AF10/AZ10</f>
        <v>0</v>
      </c>
      <c r="BI10" s="42" t="e">
        <f>SUM(#REF!,#REF!,AE10,AG10,AJ10,#REF!,AN10,AQ10,AR10)/AZ10</f>
        <v>#REF!</v>
      </c>
    </row>
    <row r="11" spans="1:61" ht="15.75" customHeight="1" x14ac:dyDescent="0.3">
      <c r="A11" s="15" t="s">
        <v>82</v>
      </c>
      <c r="B11" s="15"/>
      <c r="C11" s="16">
        <v>45.164499999999997</v>
      </c>
      <c r="D11" s="16">
        <v>-78.352900000000005</v>
      </c>
      <c r="E11" s="26">
        <v>44570</v>
      </c>
      <c r="F11" s="27">
        <v>0.44791666666666669</v>
      </c>
      <c r="G11" s="15" t="s">
        <v>92</v>
      </c>
      <c r="H11" s="15" t="s">
        <v>92</v>
      </c>
      <c r="I11" s="15" t="s">
        <v>92</v>
      </c>
      <c r="J11" s="16">
        <v>21.4</v>
      </c>
      <c r="K11" s="16">
        <v>9.9700000000000006</v>
      </c>
      <c r="L11" s="16">
        <v>18.600000000000001</v>
      </c>
      <c r="M11" s="16">
        <v>7.33</v>
      </c>
      <c r="N11" s="16">
        <v>9.1999999999999993</v>
      </c>
      <c r="O11" s="16">
        <v>3</v>
      </c>
      <c r="P11" s="16">
        <v>4</v>
      </c>
      <c r="Q11" s="16">
        <v>100</v>
      </c>
      <c r="R11" s="16">
        <v>45.164499999999997</v>
      </c>
      <c r="S11" s="16">
        <v>78.352900000000005</v>
      </c>
      <c r="T11" s="15" t="s">
        <v>118</v>
      </c>
      <c r="U11" s="15" t="s">
        <v>32</v>
      </c>
      <c r="V11" s="15" t="s">
        <v>34</v>
      </c>
      <c r="W11" s="15" t="s">
        <v>93</v>
      </c>
      <c r="X11" s="15" t="s">
        <v>34</v>
      </c>
      <c r="Y11" s="15" t="s">
        <v>37</v>
      </c>
      <c r="Z11" s="15" t="s">
        <v>34</v>
      </c>
      <c r="AA11" s="15" t="s">
        <v>37</v>
      </c>
      <c r="AB11" s="15" t="s">
        <v>37</v>
      </c>
      <c r="AC11" s="15" t="s">
        <v>37</v>
      </c>
      <c r="AD11" s="15" t="s">
        <v>93</v>
      </c>
      <c r="AE11" s="33"/>
      <c r="AF11" s="33"/>
      <c r="AG11" s="35">
        <v>2</v>
      </c>
      <c r="AH11" s="33"/>
      <c r="AI11" s="35">
        <v>43</v>
      </c>
      <c r="AJ11" s="33"/>
      <c r="AK11" s="35">
        <v>28</v>
      </c>
      <c r="AL11" s="33"/>
      <c r="AM11" s="33"/>
      <c r="AN11" s="33"/>
      <c r="AO11" s="33"/>
      <c r="AP11" s="35">
        <v>8</v>
      </c>
      <c r="AQ11" s="33"/>
      <c r="AR11" s="35">
        <v>1</v>
      </c>
      <c r="AS11" s="35">
        <v>5</v>
      </c>
      <c r="AT11" s="35">
        <v>9</v>
      </c>
      <c r="AU11" s="33"/>
      <c r="AV11" s="33"/>
      <c r="AW11" s="35">
        <v>4</v>
      </c>
      <c r="AX11" s="33"/>
      <c r="AY11" s="33"/>
      <c r="AZ11" s="44">
        <f>SUM(AE11:AY11)</f>
        <v>100</v>
      </c>
      <c r="BA11" s="46">
        <v>8</v>
      </c>
      <c r="BB11" s="25">
        <v>4.8099999999999996</v>
      </c>
      <c r="BC11" s="25">
        <v>0.72</v>
      </c>
      <c r="BD11" s="42" t="e">
        <f>SUM(AT11,AU11,AV11,AW11,AX11,#REF!,AY11)/AZ11</f>
        <v>#REF!</v>
      </c>
      <c r="BE11" s="42" t="e">
        <f>SUM(#REF!,AI11,#REF!)/AZ11</f>
        <v>#REF!</v>
      </c>
      <c r="BF11" s="42">
        <f>SUM(AH11,AS11)/AZ11</f>
        <v>0.05</v>
      </c>
      <c r="BG11" s="42">
        <f>SUM(AK11,AL11,AM11,AP11)/AZ11</f>
        <v>0.36</v>
      </c>
      <c r="BH11" s="42">
        <f>AF11/AZ11</f>
        <v>0</v>
      </c>
      <c r="BI11" s="42" t="e">
        <f>SUM(#REF!,#REF!,AE11,AG11,AJ11,#REF!,AN11,AQ11,AR11)/AZ11</f>
        <v>#REF!</v>
      </c>
    </row>
    <row r="12" spans="1:61" ht="15.75" customHeight="1" x14ac:dyDescent="0.3">
      <c r="A12" s="15" t="s">
        <v>83</v>
      </c>
      <c r="B12" s="15"/>
      <c r="C12" s="16">
        <v>45.164499999999997</v>
      </c>
      <c r="D12" s="16">
        <v>-78.352900000000005</v>
      </c>
      <c r="E12" s="26">
        <v>44570</v>
      </c>
      <c r="F12" s="27">
        <v>0.45069444444444445</v>
      </c>
      <c r="G12" s="15" t="s">
        <v>92</v>
      </c>
      <c r="H12" s="15" t="s">
        <v>92</v>
      </c>
      <c r="I12" s="15" t="s">
        <v>92</v>
      </c>
      <c r="J12" s="16">
        <v>21.4</v>
      </c>
      <c r="K12" s="16">
        <v>9.9700000000000006</v>
      </c>
      <c r="L12" s="16">
        <v>18.600000000000001</v>
      </c>
      <c r="M12" s="16">
        <v>7.33</v>
      </c>
      <c r="N12" s="16">
        <v>5.25</v>
      </c>
      <c r="O12" s="16">
        <v>3</v>
      </c>
      <c r="P12" s="16">
        <v>4</v>
      </c>
      <c r="Q12" s="16">
        <v>100</v>
      </c>
      <c r="R12" s="16">
        <v>45.164499999999997</v>
      </c>
      <c r="S12" s="16">
        <v>78.352900000000005</v>
      </c>
      <c r="T12" s="15" t="s">
        <v>118</v>
      </c>
      <c r="U12" s="15" t="s">
        <v>32</v>
      </c>
      <c r="V12" s="15" t="s">
        <v>34</v>
      </c>
      <c r="W12" s="15" t="s">
        <v>93</v>
      </c>
      <c r="X12" s="15" t="s">
        <v>34</v>
      </c>
      <c r="Y12" s="15" t="s">
        <v>37</v>
      </c>
      <c r="Z12" s="15" t="s">
        <v>34</v>
      </c>
      <c r="AA12" s="15" t="s">
        <v>37</v>
      </c>
      <c r="AB12" s="15" t="s">
        <v>37</v>
      </c>
      <c r="AC12" s="15" t="s">
        <v>37</v>
      </c>
      <c r="AD12" s="15" t="s">
        <v>93</v>
      </c>
      <c r="AE12" s="34"/>
      <c r="AF12" s="34"/>
      <c r="AG12" s="34"/>
      <c r="AH12" s="34"/>
      <c r="AI12" s="36">
        <v>56</v>
      </c>
      <c r="AJ12" s="34"/>
      <c r="AK12" s="36">
        <v>40</v>
      </c>
      <c r="AL12" s="36">
        <v>5</v>
      </c>
      <c r="AM12" s="36">
        <v>1</v>
      </c>
      <c r="AN12" s="34"/>
      <c r="AO12" s="34"/>
      <c r="AP12" s="36">
        <v>2</v>
      </c>
      <c r="AQ12" s="34"/>
      <c r="AR12" s="36">
        <v>2</v>
      </c>
      <c r="AS12" s="36">
        <v>1</v>
      </c>
      <c r="AT12" s="36">
        <v>15</v>
      </c>
      <c r="AU12" s="34"/>
      <c r="AV12" s="34"/>
      <c r="AW12" s="36">
        <v>1</v>
      </c>
      <c r="AX12" s="36">
        <v>1</v>
      </c>
      <c r="AY12" s="34"/>
      <c r="AZ12" s="44">
        <f>SUM(AE12:AY12)</f>
        <v>124</v>
      </c>
      <c r="BA12" s="46">
        <v>10</v>
      </c>
      <c r="BB12" s="25">
        <v>4.66</v>
      </c>
      <c r="BC12" s="25">
        <v>0.68</v>
      </c>
      <c r="BD12" s="42" t="e">
        <f>SUM(AT12,AU12,AV12,AW12,AX12,#REF!,AY12)/AZ12</f>
        <v>#REF!</v>
      </c>
      <c r="BE12" s="42" t="e">
        <f>SUM(#REF!,AI12,#REF!)/AZ12</f>
        <v>#REF!</v>
      </c>
      <c r="BF12" s="42">
        <f>SUM(AH12,AS12)/AZ12</f>
        <v>8.0645161290322578E-3</v>
      </c>
      <c r="BG12" s="42">
        <f>SUM(AK12,AL12,AM12,AP12)/AZ12</f>
        <v>0.38709677419354838</v>
      </c>
      <c r="BH12" s="42">
        <f>AF12/AZ12</f>
        <v>0</v>
      </c>
      <c r="BI12" s="42" t="e">
        <f>SUM(#REF!,#REF!,AE12,AG12,AJ12,#REF!,AN12,AQ12,AR12)/AZ12</f>
        <v>#REF!</v>
      </c>
    </row>
    <row r="13" spans="1:61" ht="15.75" customHeight="1" x14ac:dyDescent="0.3">
      <c r="A13" s="15" t="s">
        <v>111</v>
      </c>
      <c r="B13" s="15"/>
      <c r="C13" s="16">
        <v>45.172600000000003</v>
      </c>
      <c r="D13" s="16">
        <v>-78.405900000000003</v>
      </c>
      <c r="E13" s="26">
        <v>44570</v>
      </c>
      <c r="F13" s="27">
        <v>0.47986111111111113</v>
      </c>
      <c r="G13" s="15" t="s">
        <v>123</v>
      </c>
      <c r="H13" s="15" t="s">
        <v>13</v>
      </c>
      <c r="I13" s="15" t="s">
        <v>13</v>
      </c>
      <c r="J13" s="16">
        <v>20.399999999999999</v>
      </c>
      <c r="K13" s="16">
        <v>9.0500000000000007</v>
      </c>
      <c r="L13" s="16">
        <v>21.4</v>
      </c>
      <c r="M13" s="16">
        <v>7.03</v>
      </c>
      <c r="N13" s="16">
        <v>15</v>
      </c>
      <c r="O13" s="16">
        <v>3</v>
      </c>
      <c r="P13" s="16">
        <v>15</v>
      </c>
      <c r="Q13" s="16">
        <v>100</v>
      </c>
      <c r="R13" s="16">
        <v>45.172600000000003</v>
      </c>
      <c r="S13" s="16">
        <v>78.405900000000003</v>
      </c>
      <c r="T13" s="15" t="s">
        <v>27</v>
      </c>
      <c r="U13" s="15" t="s">
        <v>31</v>
      </c>
      <c r="V13" s="15" t="s">
        <v>34</v>
      </c>
      <c r="W13" s="15" t="s">
        <v>93</v>
      </c>
      <c r="X13" s="15" t="s">
        <v>37</v>
      </c>
      <c r="Y13" s="15" t="s">
        <v>37</v>
      </c>
      <c r="Z13" s="15" t="s">
        <v>34</v>
      </c>
      <c r="AA13" s="15" t="s">
        <v>37</v>
      </c>
      <c r="AB13" s="15" t="s">
        <v>37</v>
      </c>
      <c r="AC13" s="15" t="s">
        <v>34</v>
      </c>
      <c r="AD13" s="15" t="s">
        <v>34</v>
      </c>
      <c r="AE13" s="33"/>
      <c r="AF13" s="33"/>
      <c r="AG13" s="33"/>
      <c r="AH13" s="33"/>
      <c r="AI13" s="41">
        <v>39</v>
      </c>
      <c r="AJ13" s="41">
        <v>1</v>
      </c>
      <c r="AK13" s="41">
        <v>27</v>
      </c>
      <c r="AL13" s="41">
        <v>5</v>
      </c>
      <c r="AM13" s="41">
        <v>3</v>
      </c>
      <c r="AN13" s="33"/>
      <c r="AO13" s="33"/>
      <c r="AP13" s="41">
        <v>5</v>
      </c>
      <c r="AQ13" s="41">
        <v>1</v>
      </c>
      <c r="AR13" s="33"/>
      <c r="AS13" s="41">
        <v>5</v>
      </c>
      <c r="AT13" s="41">
        <v>11</v>
      </c>
      <c r="AU13" s="33"/>
      <c r="AV13" s="33"/>
      <c r="AW13" s="41">
        <v>1</v>
      </c>
      <c r="AX13" s="33"/>
      <c r="AY13" s="33"/>
      <c r="AZ13" s="44">
        <f>SUM(AE13:AY13)</f>
        <v>98</v>
      </c>
      <c r="BA13" s="48">
        <v>10</v>
      </c>
      <c r="BB13" s="25">
        <v>4.8600000000000003</v>
      </c>
      <c r="BC13" s="25">
        <v>0.75</v>
      </c>
      <c r="BD13" s="42" t="e">
        <f>SUM(AT13,AU13,AV13,AW13,AX13,#REF!,AY13)/AZ13</f>
        <v>#REF!</v>
      </c>
      <c r="BE13" s="42" t="e">
        <f>SUM(#REF!,AI13,#REF!)/AZ13</f>
        <v>#REF!</v>
      </c>
      <c r="BF13" s="42">
        <f>SUM(AH13,AS13)/AZ13</f>
        <v>5.1020408163265307E-2</v>
      </c>
      <c r="BG13" s="42">
        <f>SUM(AK13,AL13,AM13,AP13)/AZ13</f>
        <v>0.40816326530612246</v>
      </c>
      <c r="BH13" s="42">
        <f>AF13/AZ13</f>
        <v>0</v>
      </c>
      <c r="BI13" s="42" t="e">
        <f>SUM(#REF!,#REF!,AE13,AG13,AJ13,#REF!,AN13,AQ13,AR13)/AZ13</f>
        <v>#REF!</v>
      </c>
    </row>
    <row r="14" spans="1:61" ht="15.75" customHeight="1" x14ac:dyDescent="0.3">
      <c r="A14" s="15" t="s">
        <v>89</v>
      </c>
      <c r="B14" s="15"/>
      <c r="C14" s="16">
        <v>45.172600000000003</v>
      </c>
      <c r="D14" s="16">
        <v>-78.405900000000003</v>
      </c>
      <c r="E14" s="26">
        <v>44570</v>
      </c>
      <c r="F14" s="27">
        <v>0.48194444444444445</v>
      </c>
      <c r="G14" s="15" t="s">
        <v>123</v>
      </c>
      <c r="H14" s="15" t="s">
        <v>13</v>
      </c>
      <c r="I14" s="15" t="s">
        <v>13</v>
      </c>
      <c r="J14" s="16">
        <v>20.399999999999999</v>
      </c>
      <c r="K14" s="16">
        <v>9.0500000000000007</v>
      </c>
      <c r="L14" s="16">
        <v>21.4</v>
      </c>
      <c r="M14" s="16">
        <v>7.03</v>
      </c>
      <c r="N14" s="16">
        <v>12.5</v>
      </c>
      <c r="O14" s="16">
        <v>3</v>
      </c>
      <c r="P14" s="16">
        <v>15</v>
      </c>
      <c r="Q14" s="16">
        <v>100</v>
      </c>
      <c r="R14" s="16">
        <v>45.172600000000003</v>
      </c>
      <c r="S14" s="16">
        <v>78.405900000000003</v>
      </c>
      <c r="T14" s="15" t="s">
        <v>27</v>
      </c>
      <c r="U14" s="15" t="s">
        <v>31</v>
      </c>
      <c r="V14" s="15" t="s">
        <v>34</v>
      </c>
      <c r="W14" s="15" t="s">
        <v>93</v>
      </c>
      <c r="X14" s="15" t="s">
        <v>37</v>
      </c>
      <c r="Y14" s="15" t="s">
        <v>37</v>
      </c>
      <c r="Z14" s="15" t="s">
        <v>34</v>
      </c>
      <c r="AA14" s="15" t="s">
        <v>37</v>
      </c>
      <c r="AB14" s="15" t="s">
        <v>37</v>
      </c>
      <c r="AC14" s="15" t="s">
        <v>34</v>
      </c>
      <c r="AD14" s="15" t="s">
        <v>34</v>
      </c>
      <c r="AE14" s="34"/>
      <c r="AF14" s="39">
        <v>1</v>
      </c>
      <c r="AG14" s="39">
        <v>1</v>
      </c>
      <c r="AH14" s="34"/>
      <c r="AI14" s="39">
        <v>56</v>
      </c>
      <c r="AJ14" s="34"/>
      <c r="AK14" s="39">
        <v>16</v>
      </c>
      <c r="AL14" s="34"/>
      <c r="AM14" s="34"/>
      <c r="AN14" s="34"/>
      <c r="AO14" s="34"/>
      <c r="AP14" s="34"/>
      <c r="AQ14" s="34"/>
      <c r="AR14" s="39">
        <v>1</v>
      </c>
      <c r="AS14" s="39">
        <v>1</v>
      </c>
      <c r="AT14" s="39">
        <v>24</v>
      </c>
      <c r="AU14" s="34"/>
      <c r="AV14" s="34"/>
      <c r="AW14" s="39">
        <v>1</v>
      </c>
      <c r="AX14" s="34"/>
      <c r="AY14" s="34"/>
      <c r="AZ14" s="44">
        <f>SUM(AE14:AY14)</f>
        <v>101</v>
      </c>
      <c r="BA14" s="47">
        <v>8</v>
      </c>
      <c r="BB14" s="25">
        <v>4.78</v>
      </c>
      <c r="BC14" s="25">
        <v>0.62</v>
      </c>
      <c r="BD14" s="42" t="e">
        <f>SUM(AT14,AU14,AV14,AW14,AX14,#REF!,AY14)/AZ14</f>
        <v>#REF!</v>
      </c>
      <c r="BE14" s="42" t="e">
        <f>SUM(#REF!,AI14,#REF!)/AZ14</f>
        <v>#REF!</v>
      </c>
      <c r="BF14" s="42">
        <f>SUM(AH14,AS14)/AZ14</f>
        <v>9.9009900990099011E-3</v>
      </c>
      <c r="BG14" s="42">
        <f>SUM(AK14,AL14,AM14,AP14)/AZ14</f>
        <v>0.15841584158415842</v>
      </c>
      <c r="BH14" s="42">
        <f>AF14/AZ14</f>
        <v>9.9009900990099011E-3</v>
      </c>
      <c r="BI14" s="42" t="e">
        <f>SUM(#REF!,#REF!,AE14,AG14,AJ14,#REF!,AN14,AQ14,AR14)/AZ14</f>
        <v>#REF!</v>
      </c>
    </row>
    <row r="15" spans="1:61" ht="15.75" customHeight="1" x14ac:dyDescent="0.3">
      <c r="A15" s="25"/>
      <c r="B15" s="25"/>
      <c r="C15" s="25"/>
      <c r="D15" s="25"/>
      <c r="F15" s="25"/>
      <c r="G15" s="25"/>
      <c r="H15" s="25"/>
      <c r="I15" s="25"/>
      <c r="J15" s="25"/>
      <c r="K15" s="25"/>
      <c r="L15" s="25"/>
      <c r="M15" s="29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37"/>
      <c r="AF15" s="40"/>
      <c r="AG15" s="25"/>
      <c r="AH15" s="25"/>
      <c r="AI15" s="42"/>
      <c r="AJ15" s="42"/>
      <c r="AK15" s="42"/>
      <c r="AL15" s="42"/>
      <c r="AM15" s="25"/>
      <c r="AN15" s="42"/>
      <c r="AO15" s="25"/>
      <c r="AP15" s="25"/>
      <c r="AQ15" s="25"/>
      <c r="AR15" s="25"/>
      <c r="AS15" s="25"/>
      <c r="AT15" s="42"/>
      <c r="AU15" s="25"/>
      <c r="AV15" s="25"/>
      <c r="AW15" s="25"/>
      <c r="AX15" s="25"/>
      <c r="AY15" s="25"/>
      <c r="AZ15" s="45"/>
      <c r="BA15" s="46"/>
      <c r="BB15" s="25"/>
      <c r="BC15" s="25"/>
      <c r="BD15" s="42"/>
      <c r="BE15" s="42"/>
      <c r="BF15" s="42"/>
      <c r="BG15" s="42"/>
      <c r="BH15" s="42"/>
      <c r="BI15" s="42"/>
    </row>
    <row r="16" spans="1:61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9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38"/>
      <c r="AF16" s="25"/>
      <c r="AG16" s="25"/>
      <c r="AH16" s="25"/>
      <c r="AI16" s="25"/>
      <c r="AJ16" s="25"/>
      <c r="AK16" s="37"/>
      <c r="AL16" s="40"/>
      <c r="AM16" s="25"/>
      <c r="AN16" s="42"/>
      <c r="AO16" s="25"/>
      <c r="AP16" s="42"/>
      <c r="AQ16" s="25"/>
      <c r="AR16" s="25"/>
      <c r="AS16" s="25"/>
      <c r="AT16" s="42"/>
      <c r="AU16" s="25"/>
      <c r="AV16" s="25"/>
      <c r="AW16" s="42"/>
      <c r="AX16" s="25"/>
      <c r="AY16" s="42"/>
      <c r="AZ16" s="45"/>
      <c r="BA16" s="46"/>
      <c r="BB16" s="25"/>
      <c r="BC16" s="25"/>
      <c r="BD16" s="42"/>
      <c r="BE16" s="42"/>
      <c r="BF16" s="42"/>
      <c r="BG16" s="42"/>
      <c r="BH16" s="42"/>
      <c r="BI16" s="42"/>
    </row>
  </sheetData>
  <dataValidations count="5">
    <dataValidation type="custom" allowBlank="1" showErrorMessage="1" sqref="F3:F14" xr:uid="{00000000-0002-0000-0300-000000000000}">
      <formula1>AND(GTE(F3,MIN((0),(0.999305555555556))),LTE(F3,MAX((0),(0.999305555555556))))</formula1>
    </dataValidation>
    <dataValidation type="decimal" allowBlank="1" showInputMessage="1" showErrorMessage="1" prompt="Depth Error - Maximum Depth must be between 0 and 125 cm!" sqref="Q3:Q14" xr:uid="{00000000-0002-0000-0300-000001000000}">
      <formula1>0</formula1>
      <formula2>125</formula2>
    </dataValidation>
    <dataValidation type="decimal" allowBlank="1" showInputMessage="1" showErrorMessage="1" prompt="Invalide Time - Sampling Time must be between 0 and 10 minutes!" sqref="O3:O14" xr:uid="{00000000-0002-0000-0300-000002000000}">
      <formula1>0</formula1>
      <formula2>10</formula2>
    </dataValidation>
    <dataValidation type="list" allowBlank="1" showErrorMessage="1" sqref="G3:I14 T3:AD14" xr:uid="{00000000-0002-0000-0300-000003000000}">
      <formula1>#REF!</formula1>
    </dataValidation>
    <dataValidation type="decimal" allowBlank="1" showInputMessage="1" showErrorMessage="1" prompt="Sampling Time Error - Sampling Time must be between 0 and 60 seconds!" sqref="P3:P14" xr:uid="{00000000-0002-0000-0300-000005000000}">
      <formula1>0</formula1>
      <formula2>60</formula2>
    </dataValidation>
  </dataValidation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BB16"/>
  <sheetViews>
    <sheetView tabSelected="1" zoomScale="59" zoomScaleNormal="59" workbookViewId="0">
      <pane ySplit="1" topLeftCell="A2" activePane="bottomLeft" state="frozen"/>
      <selection pane="bottomLeft" activeCell="K75" sqref="A1:K75"/>
    </sheetView>
  </sheetViews>
  <sheetFormatPr defaultColWidth="12.5546875" defaultRowHeight="15.75" customHeight="1" x14ac:dyDescent="0.25"/>
  <cols>
    <col min="1" max="10" width="12.5546875" customWidth="1"/>
  </cols>
  <sheetData>
    <row r="2" spans="1:54" ht="15.75" customHeight="1" x14ac:dyDescent="0.3">
      <c r="A2" s="24" t="s">
        <v>0</v>
      </c>
      <c r="B2" s="53" t="s">
        <v>7</v>
      </c>
      <c r="C2" s="53" t="s">
        <v>8</v>
      </c>
      <c r="D2" s="24" t="s">
        <v>10</v>
      </c>
      <c r="E2" s="24" t="s">
        <v>12</v>
      </c>
      <c r="F2" s="24" t="s">
        <v>14</v>
      </c>
      <c r="G2" s="24" t="s">
        <v>15</v>
      </c>
      <c r="H2" s="28" t="s">
        <v>124</v>
      </c>
      <c r="I2" s="28" t="s">
        <v>17</v>
      </c>
      <c r="J2" s="28" t="s">
        <v>125</v>
      </c>
      <c r="K2" s="28" t="s">
        <v>19</v>
      </c>
      <c r="L2" s="30" t="s">
        <v>20</v>
      </c>
      <c r="M2" s="30" t="s">
        <v>21</v>
      </c>
      <c r="N2" s="30" t="s">
        <v>22</v>
      </c>
      <c r="O2" s="30" t="s">
        <v>23</v>
      </c>
      <c r="P2" s="31" t="s">
        <v>126</v>
      </c>
      <c r="Q2" s="31" t="s">
        <v>127</v>
      </c>
      <c r="R2" s="31" t="s">
        <v>26</v>
      </c>
      <c r="S2" s="31" t="s">
        <v>30</v>
      </c>
      <c r="T2" s="31" t="s">
        <v>33</v>
      </c>
      <c r="U2" s="31" t="s">
        <v>35</v>
      </c>
      <c r="V2" s="31" t="s">
        <v>36</v>
      </c>
      <c r="W2" s="31" t="s">
        <v>38</v>
      </c>
      <c r="X2" s="31" t="s">
        <v>39</v>
      </c>
      <c r="Y2" s="31" t="s">
        <v>40</v>
      </c>
      <c r="Z2" s="31" t="s">
        <v>41</v>
      </c>
      <c r="AA2" s="31" t="s">
        <v>42</v>
      </c>
      <c r="AB2" s="31" t="s">
        <v>43</v>
      </c>
      <c r="AC2" s="32" t="s">
        <v>44</v>
      </c>
      <c r="AD2" s="32" t="s">
        <v>45</v>
      </c>
      <c r="AE2" s="32" t="s">
        <v>46</v>
      </c>
      <c r="AF2" s="32" t="s">
        <v>47</v>
      </c>
      <c r="AG2" s="32" t="s">
        <v>49</v>
      </c>
      <c r="AH2" s="32" t="s">
        <v>50</v>
      </c>
      <c r="AI2" s="32" t="s">
        <v>51</v>
      </c>
      <c r="AJ2" s="32" t="s">
        <v>52</v>
      </c>
      <c r="AK2" s="32" t="s">
        <v>53</v>
      </c>
      <c r="AL2" s="32" t="s">
        <v>54</v>
      </c>
      <c r="AM2" s="32" t="s">
        <v>57</v>
      </c>
      <c r="AN2" s="32" t="s">
        <v>58</v>
      </c>
      <c r="AO2" s="32" t="s">
        <v>59</v>
      </c>
      <c r="AP2" s="32" t="s">
        <v>60</v>
      </c>
      <c r="AQ2" s="32" t="s">
        <v>61</v>
      </c>
      <c r="AR2" s="32" t="s">
        <v>62</v>
      </c>
      <c r="AS2" s="32" t="s">
        <v>64</v>
      </c>
      <c r="AT2" s="32" t="s">
        <v>65</v>
      </c>
      <c r="AU2" s="43" t="s">
        <v>68</v>
      </c>
      <c r="AV2" s="43" t="s">
        <v>69</v>
      </c>
      <c r="AW2" s="49" t="s">
        <v>72</v>
      </c>
      <c r="AX2" s="49" t="s">
        <v>73</v>
      </c>
      <c r="AY2" s="49" t="s">
        <v>74</v>
      </c>
      <c r="AZ2" s="49" t="s">
        <v>107</v>
      </c>
      <c r="BA2" s="49" t="s">
        <v>77</v>
      </c>
      <c r="BB2" s="49" t="s">
        <v>78</v>
      </c>
    </row>
    <row r="3" spans="1:54" ht="15.75" customHeight="1" x14ac:dyDescent="0.3">
      <c r="A3" s="52" t="s">
        <v>79</v>
      </c>
      <c r="B3" s="16">
        <v>45.215730000000001</v>
      </c>
      <c r="C3" s="16">
        <v>-78.664349999999999</v>
      </c>
      <c r="D3" s="27">
        <v>0.60833333333333328</v>
      </c>
      <c r="E3" s="15" t="s">
        <v>13</v>
      </c>
      <c r="F3" s="15" t="s">
        <v>13</v>
      </c>
      <c r="G3" s="15" t="s">
        <v>13</v>
      </c>
      <c r="H3" s="16">
        <v>22.5</v>
      </c>
      <c r="I3" s="16">
        <v>7.61</v>
      </c>
      <c r="J3" s="16">
        <v>15.4</v>
      </c>
      <c r="K3" s="16">
        <v>7.25</v>
      </c>
      <c r="L3" s="16">
        <v>8.06</v>
      </c>
      <c r="M3" s="16">
        <v>3</v>
      </c>
      <c r="N3" s="16">
        <v>0</v>
      </c>
      <c r="O3" s="16">
        <v>100</v>
      </c>
      <c r="P3" s="16">
        <v>45.215730000000001</v>
      </c>
      <c r="Q3" s="16">
        <v>-78.664349999999999</v>
      </c>
      <c r="R3" s="15" t="s">
        <v>31</v>
      </c>
      <c r="S3" s="15" t="s">
        <v>118</v>
      </c>
      <c r="T3" s="15" t="s">
        <v>34</v>
      </c>
      <c r="U3" s="15" t="s">
        <v>93</v>
      </c>
      <c r="V3" s="15" t="s">
        <v>37</v>
      </c>
      <c r="W3" s="15" t="s">
        <v>37</v>
      </c>
      <c r="X3" s="15" t="s">
        <v>93</v>
      </c>
      <c r="Y3" s="15" t="s">
        <v>37</v>
      </c>
      <c r="Z3" s="15" t="s">
        <v>37</v>
      </c>
      <c r="AA3" s="15" t="s">
        <v>37</v>
      </c>
      <c r="AB3" s="15" t="s">
        <v>34</v>
      </c>
      <c r="AC3" s="35"/>
      <c r="AD3" s="33"/>
      <c r="AE3" s="35"/>
      <c r="AF3" s="33"/>
      <c r="AG3" s="33"/>
      <c r="AH3" s="33"/>
      <c r="AI3" s="35"/>
      <c r="AJ3" s="33"/>
      <c r="AK3" s="35"/>
      <c r="AL3" s="33"/>
      <c r="AM3" s="33"/>
      <c r="AN3" s="33"/>
      <c r="AO3" s="35"/>
      <c r="AP3" s="33"/>
      <c r="AQ3" s="33"/>
      <c r="AR3" s="33"/>
      <c r="AS3" s="33"/>
      <c r="AT3" s="33"/>
      <c r="AU3" s="44">
        <f>SUM(AC3:AT3)</f>
        <v>0</v>
      </c>
      <c r="AV3" s="55">
        <f>COUNTA(AC3:AT3)</f>
        <v>0</v>
      </c>
      <c r="AW3" s="42" t="e">
        <f>SUM(AQ3,AR3,#REF!,AS3,AT3,#REF!,#REF!)/AU3</f>
        <v>#REF!</v>
      </c>
      <c r="AX3" s="42" t="e">
        <f>SUM(AF3,AG3,AH3)/AU3</f>
        <v>#DIV/0!</v>
      </c>
      <c r="AY3" s="42" t="e">
        <f>SUM(#REF!,AP3)/AU3</f>
        <v>#REF!</v>
      </c>
      <c r="AZ3" s="42" t="e">
        <f>SUM(AJ3,AK3,AL3,AM3)/AU3</f>
        <v>#DIV/0!</v>
      </c>
      <c r="BA3" s="42" t="e">
        <f>AD3/AU3</f>
        <v>#DIV/0!</v>
      </c>
      <c r="BB3" s="42" t="e">
        <f>SUM(#REF!,#REF!,AC3,AE3,AI3,#REF!,#REF!,AN3,AO3)/AU3</f>
        <v>#REF!</v>
      </c>
    </row>
    <row r="4" spans="1:54" ht="15.75" customHeight="1" x14ac:dyDescent="0.3">
      <c r="A4" s="52" t="s">
        <v>108</v>
      </c>
      <c r="B4" s="16">
        <v>45.215730000000001</v>
      </c>
      <c r="C4" s="16">
        <v>-78.664349999999999</v>
      </c>
      <c r="D4" s="27">
        <v>0.60833333333333328</v>
      </c>
      <c r="E4" s="15" t="s">
        <v>13</v>
      </c>
      <c r="F4" s="15" t="s">
        <v>13</v>
      </c>
      <c r="G4" s="15" t="s">
        <v>13</v>
      </c>
      <c r="H4" s="16">
        <v>22.5</v>
      </c>
      <c r="I4" s="16">
        <v>7.61</v>
      </c>
      <c r="J4" s="16">
        <v>15.4</v>
      </c>
      <c r="K4" s="16">
        <v>7.25</v>
      </c>
      <c r="L4" s="16">
        <v>9.42</v>
      </c>
      <c r="M4" s="16">
        <v>3</v>
      </c>
      <c r="N4" s="16">
        <v>1</v>
      </c>
      <c r="O4" s="16">
        <v>100</v>
      </c>
      <c r="P4" s="16">
        <v>45.215730000000001</v>
      </c>
      <c r="Q4" s="16">
        <v>-78.664349999999999</v>
      </c>
      <c r="R4" s="15" t="s">
        <v>31</v>
      </c>
      <c r="S4" s="15" t="s">
        <v>118</v>
      </c>
      <c r="T4" s="15" t="s">
        <v>34</v>
      </c>
      <c r="U4" s="15" t="s">
        <v>93</v>
      </c>
      <c r="V4" s="15" t="s">
        <v>37</v>
      </c>
      <c r="W4" s="15" t="s">
        <v>37</v>
      </c>
      <c r="X4" s="15" t="s">
        <v>93</v>
      </c>
      <c r="Y4" s="15" t="s">
        <v>37</v>
      </c>
      <c r="Z4" s="15" t="s">
        <v>37</v>
      </c>
      <c r="AA4" s="15" t="s">
        <v>37</v>
      </c>
      <c r="AB4" s="15" t="s">
        <v>34</v>
      </c>
      <c r="AC4" s="34">
        <v>2</v>
      </c>
      <c r="AD4" s="34"/>
      <c r="AE4" s="36">
        <v>1</v>
      </c>
      <c r="AF4" s="34"/>
      <c r="AG4" s="34">
        <v>41</v>
      </c>
      <c r="AH4" s="34"/>
      <c r="AI4" s="36">
        <v>5</v>
      </c>
      <c r="AJ4" s="36">
        <v>2</v>
      </c>
      <c r="AK4" s="34"/>
      <c r="AL4" s="34">
        <v>1</v>
      </c>
      <c r="AM4" s="34">
        <v>12</v>
      </c>
      <c r="AN4" s="34"/>
      <c r="AO4" s="34">
        <v>1</v>
      </c>
      <c r="AP4" s="34">
        <v>13</v>
      </c>
      <c r="AQ4" s="34">
        <v>21</v>
      </c>
      <c r="AR4" s="36">
        <v>1</v>
      </c>
      <c r="AS4" s="34"/>
      <c r="AT4" s="34"/>
      <c r="AU4" s="44">
        <f>SUM(AC4:AT4)</f>
        <v>100</v>
      </c>
      <c r="AV4" s="55">
        <f>COUNTA(AC4:AT4)</f>
        <v>11</v>
      </c>
      <c r="AW4" s="42" t="e">
        <f>SUM(AQ4,AR4,#REF!,AS4,AT4,#REF!,#REF!)/AU4</f>
        <v>#REF!</v>
      </c>
      <c r="AX4" s="42">
        <f>SUM(AF4,AG4,AH4)/AU4</f>
        <v>0.41</v>
      </c>
      <c r="AY4" s="42" t="e">
        <f>SUM(#REF!,AP4)/AU4</f>
        <v>#REF!</v>
      </c>
      <c r="AZ4" s="42">
        <f>SUM(AJ4,AK4,AL4,AM4)/AU4</f>
        <v>0.15</v>
      </c>
      <c r="BA4" s="42">
        <f>AD4/AU4</f>
        <v>0</v>
      </c>
      <c r="BB4" s="42" t="e">
        <f>SUM(#REF!,#REF!,AC4,AE4,AI4,#REF!,#REF!,AN4,AO4)/AU4</f>
        <v>#REF!</v>
      </c>
    </row>
    <row r="5" spans="1:54" ht="15.75" customHeight="1" x14ac:dyDescent="0.3">
      <c r="A5" s="52" t="s">
        <v>109</v>
      </c>
      <c r="B5" s="16">
        <v>45.223849999999999</v>
      </c>
      <c r="C5" s="16">
        <v>-78.644829999999999</v>
      </c>
      <c r="D5" s="27">
        <v>0.57499999999999996</v>
      </c>
      <c r="E5" s="15" t="s">
        <v>92</v>
      </c>
      <c r="F5" s="15" t="s">
        <v>13</v>
      </c>
      <c r="G5" s="15" t="s">
        <v>92</v>
      </c>
      <c r="H5" s="16">
        <v>24.8</v>
      </c>
      <c r="I5" s="16">
        <v>8.58</v>
      </c>
      <c r="J5" s="16">
        <v>15.2</v>
      </c>
      <c r="K5" s="16">
        <v>7.41</v>
      </c>
      <c r="L5" s="16">
        <v>10.6</v>
      </c>
      <c r="M5" s="16">
        <v>3</v>
      </c>
      <c r="N5" s="16">
        <v>45</v>
      </c>
      <c r="O5" s="16">
        <v>100</v>
      </c>
      <c r="P5" s="16">
        <v>45.223849999999999</v>
      </c>
      <c r="Q5" s="16">
        <v>-78.644829999999999</v>
      </c>
      <c r="R5" s="15" t="s">
        <v>31</v>
      </c>
      <c r="S5" s="15" t="s">
        <v>128</v>
      </c>
      <c r="T5" s="15" t="s">
        <v>37</v>
      </c>
      <c r="U5" s="15" t="s">
        <v>37</v>
      </c>
      <c r="V5" s="15" t="s">
        <v>37</v>
      </c>
      <c r="W5" s="15" t="s">
        <v>37</v>
      </c>
      <c r="X5" s="15" t="s">
        <v>37</v>
      </c>
      <c r="Y5" s="15" t="s">
        <v>37</v>
      </c>
      <c r="Z5" s="15" t="s">
        <v>37</v>
      </c>
      <c r="AA5" s="15" t="s">
        <v>37</v>
      </c>
      <c r="AB5" s="15" t="s">
        <v>37</v>
      </c>
      <c r="AC5" s="33">
        <v>1</v>
      </c>
      <c r="AD5" s="35"/>
      <c r="AE5" s="33">
        <v>2</v>
      </c>
      <c r="AF5" s="33"/>
      <c r="AG5" s="33">
        <v>47</v>
      </c>
      <c r="AH5" s="33"/>
      <c r="AI5" s="33"/>
      <c r="AJ5" s="33">
        <v>38</v>
      </c>
      <c r="AK5" s="33"/>
      <c r="AL5" s="35"/>
      <c r="AM5" s="33">
        <v>12</v>
      </c>
      <c r="AN5" s="33"/>
      <c r="AO5" s="33"/>
      <c r="AP5" s="35">
        <v>3</v>
      </c>
      <c r="AQ5" s="33">
        <v>3</v>
      </c>
      <c r="AR5" s="33"/>
      <c r="AS5" s="35"/>
      <c r="AT5" s="33"/>
      <c r="AU5" s="44">
        <f>SUM(AC5:AT5)</f>
        <v>106</v>
      </c>
      <c r="AV5" s="55">
        <f>COUNTA(AC5:AT5)</f>
        <v>7</v>
      </c>
      <c r="AW5" s="42" t="e">
        <f>SUM(AQ5,AR5,#REF!,AS5,AT5,#REF!,#REF!)/AU5</f>
        <v>#REF!</v>
      </c>
      <c r="AX5" s="42">
        <f>SUM(AF5,AG5,AH5)/AU5</f>
        <v>0.44339622641509435</v>
      </c>
      <c r="AY5" s="42" t="e">
        <f>SUM(#REF!,AP5)/AU5</f>
        <v>#REF!</v>
      </c>
      <c r="AZ5" s="42">
        <f>SUM(AJ5,AK5,AL5,AM5)/AU5</f>
        <v>0.47169811320754718</v>
      </c>
      <c r="BA5" s="42">
        <f>AD5/AU5</f>
        <v>0</v>
      </c>
      <c r="BB5" s="42" t="e">
        <f>SUM(#REF!,#REF!,AC5,AE5,AI5,#REF!,#REF!,AN5,AO5)/AU5</f>
        <v>#REF!</v>
      </c>
    </row>
    <row r="6" spans="1:54" ht="15.75" customHeight="1" x14ac:dyDescent="0.3">
      <c r="A6" s="52" t="s">
        <v>110</v>
      </c>
      <c r="B6" s="16">
        <v>45.223849999999999</v>
      </c>
      <c r="C6" s="16">
        <v>-78.644829999999999</v>
      </c>
      <c r="D6" s="27">
        <v>0.57499999999999996</v>
      </c>
      <c r="E6" s="15" t="s">
        <v>92</v>
      </c>
      <c r="F6" s="15" t="s">
        <v>13</v>
      </c>
      <c r="G6" s="15" t="s">
        <v>92</v>
      </c>
      <c r="H6" s="16">
        <v>24.8</v>
      </c>
      <c r="I6" s="16">
        <v>8.58</v>
      </c>
      <c r="J6" s="16">
        <v>15.2</v>
      </c>
      <c r="K6" s="16">
        <v>7.41</v>
      </c>
      <c r="L6" s="16">
        <v>9.1999999999999993</v>
      </c>
      <c r="M6" s="16">
        <v>3</v>
      </c>
      <c r="N6" s="16">
        <v>0</v>
      </c>
      <c r="O6" s="16">
        <v>100</v>
      </c>
      <c r="P6" s="16">
        <v>45.223849999999999</v>
      </c>
      <c r="Q6" s="16">
        <v>-78.644829999999999</v>
      </c>
      <c r="R6" s="15" t="s">
        <v>31</v>
      </c>
      <c r="S6" s="15" t="s">
        <v>128</v>
      </c>
      <c r="T6" s="15" t="s">
        <v>37</v>
      </c>
      <c r="U6" s="15" t="s">
        <v>37</v>
      </c>
      <c r="V6" s="15" t="s">
        <v>37</v>
      </c>
      <c r="W6" s="15" t="s">
        <v>37</v>
      </c>
      <c r="X6" s="15" t="s">
        <v>37</v>
      </c>
      <c r="Y6" s="15" t="s">
        <v>37</v>
      </c>
      <c r="Z6" s="15" t="s">
        <v>37</v>
      </c>
      <c r="AA6" s="15" t="s">
        <v>37</v>
      </c>
      <c r="AB6" s="15" t="s">
        <v>37</v>
      </c>
      <c r="AC6" s="36"/>
      <c r="AD6" s="34"/>
      <c r="AE6" s="34">
        <v>2</v>
      </c>
      <c r="AF6" s="34"/>
      <c r="AG6" s="34">
        <v>59</v>
      </c>
      <c r="AH6" s="34"/>
      <c r="AI6" s="34"/>
      <c r="AJ6" s="34">
        <v>29</v>
      </c>
      <c r="AK6" s="34"/>
      <c r="AL6" s="36"/>
      <c r="AM6" s="36">
        <v>3</v>
      </c>
      <c r="AN6" s="34"/>
      <c r="AO6" s="34"/>
      <c r="AP6" s="34">
        <v>4</v>
      </c>
      <c r="AQ6" s="34">
        <v>9</v>
      </c>
      <c r="AR6" s="34"/>
      <c r="AS6" s="36">
        <v>1</v>
      </c>
      <c r="AT6" s="34"/>
      <c r="AU6" s="44">
        <f>SUM(AC6:AT6)</f>
        <v>107</v>
      </c>
      <c r="AV6" s="55">
        <f>COUNTA(AC6:AT6)</f>
        <v>7</v>
      </c>
      <c r="AW6" s="42" t="e">
        <f>SUM(AQ6,AR6,#REF!,AS6,AT6,#REF!,#REF!)/AU6</f>
        <v>#REF!</v>
      </c>
      <c r="AX6" s="42">
        <f>SUM(AF6,AG6,AH6)/AU6</f>
        <v>0.55140186915887845</v>
      </c>
      <c r="AY6" s="42" t="e">
        <f>SUM(#REF!,AP6)/AU6</f>
        <v>#REF!</v>
      </c>
      <c r="AZ6" s="42">
        <f>SUM(AJ6,AK6,AL6,AM6)/AU6</f>
        <v>0.29906542056074764</v>
      </c>
      <c r="BA6" s="42">
        <f>AD6/AU6</f>
        <v>0</v>
      </c>
      <c r="BB6" s="42" t="e">
        <f>SUM(#REF!,#REF!,AC6,AE6,AI6,#REF!,#REF!,AN6,AO6)/AU6</f>
        <v>#REF!</v>
      </c>
    </row>
    <row r="7" spans="1:54" ht="15.75" customHeight="1" x14ac:dyDescent="0.3">
      <c r="A7" s="52" t="s">
        <v>84</v>
      </c>
      <c r="B7" s="16">
        <v>45.241709999999998</v>
      </c>
      <c r="C7" s="16">
        <v>-78.616200000000006</v>
      </c>
      <c r="D7" s="27">
        <v>0.50694444444444442</v>
      </c>
      <c r="E7" s="15" t="s">
        <v>123</v>
      </c>
      <c r="F7" s="15" t="s">
        <v>92</v>
      </c>
      <c r="G7" s="15" t="s">
        <v>13</v>
      </c>
      <c r="H7" s="16">
        <v>20.8</v>
      </c>
      <c r="I7" s="16">
        <v>7.39</v>
      </c>
      <c r="J7" s="16">
        <v>10.6</v>
      </c>
      <c r="K7" s="16">
        <v>7.46</v>
      </c>
      <c r="L7" s="16">
        <v>4.05</v>
      </c>
      <c r="M7" s="16">
        <v>3</v>
      </c>
      <c r="N7" s="16">
        <v>2</v>
      </c>
      <c r="O7" s="16">
        <v>100</v>
      </c>
      <c r="P7" s="16">
        <v>45.241709999999998</v>
      </c>
      <c r="Q7" s="16">
        <v>-78.616200000000006</v>
      </c>
      <c r="R7" s="2" t="s">
        <v>28</v>
      </c>
      <c r="S7" s="51" t="s">
        <v>27</v>
      </c>
      <c r="T7" s="15" t="s">
        <v>93</v>
      </c>
      <c r="U7" s="15" t="s">
        <v>93</v>
      </c>
      <c r="V7" s="15" t="s">
        <v>34</v>
      </c>
      <c r="W7" s="15" t="s">
        <v>34</v>
      </c>
      <c r="X7" s="15" t="s">
        <v>93</v>
      </c>
      <c r="Y7" s="15" t="s">
        <v>37</v>
      </c>
      <c r="Z7" s="15" t="s">
        <v>37</v>
      </c>
      <c r="AA7" s="15" t="s">
        <v>93</v>
      </c>
      <c r="AB7" s="15" t="s">
        <v>93</v>
      </c>
      <c r="AC7" s="33">
        <v>1</v>
      </c>
      <c r="AD7" s="33">
        <v>4</v>
      </c>
      <c r="AE7" s="33"/>
      <c r="AF7" s="33"/>
      <c r="AG7" s="41">
        <v>62</v>
      </c>
      <c r="AH7" s="33"/>
      <c r="AI7" s="41"/>
      <c r="AJ7" s="41">
        <v>7</v>
      </c>
      <c r="AK7" s="41">
        <v>1</v>
      </c>
      <c r="AL7" s="33"/>
      <c r="AM7" s="41">
        <v>5</v>
      </c>
      <c r="AN7" s="33"/>
      <c r="AO7" s="33">
        <v>5</v>
      </c>
      <c r="AP7" s="41">
        <v>4</v>
      </c>
      <c r="AQ7" s="41">
        <v>8</v>
      </c>
      <c r="AR7" s="33"/>
      <c r="AS7" s="33">
        <v>3</v>
      </c>
      <c r="AT7" s="33"/>
      <c r="AU7" s="44">
        <f>SUM(AC7:AT7)</f>
        <v>100</v>
      </c>
      <c r="AV7" s="55">
        <f>COUNTA(AC7:AT7)</f>
        <v>10</v>
      </c>
      <c r="AW7" s="42" t="e">
        <f>SUM(AQ7,AR7,#REF!,AS7,AT7,#REF!,#REF!)/AU7</f>
        <v>#REF!</v>
      </c>
      <c r="AX7" s="42">
        <f>SUM(AF7,AG7,AH7)/AU7</f>
        <v>0.62</v>
      </c>
      <c r="AY7" s="42" t="e">
        <f>SUM(#REF!,AP7)/AU7</f>
        <v>#REF!</v>
      </c>
      <c r="AZ7" s="42">
        <f>SUM(AJ7,AK7,AL7,AM7)/AU7</f>
        <v>0.13</v>
      </c>
      <c r="BA7" s="42">
        <f>AD7/AU7</f>
        <v>0.04</v>
      </c>
      <c r="BB7" s="42" t="e">
        <f>SUM(#REF!,#REF!,AC7,AE7,AI7,#REF!,#REF!,AN7,AO7)/AU7</f>
        <v>#REF!</v>
      </c>
    </row>
    <row r="8" spans="1:54" ht="15.75" customHeight="1" x14ac:dyDescent="0.3">
      <c r="A8" s="52" t="s">
        <v>85</v>
      </c>
      <c r="B8" s="16">
        <v>45.241709999999998</v>
      </c>
      <c r="C8" s="16">
        <v>-78.616200000000006</v>
      </c>
      <c r="D8" s="27">
        <v>0.50694444444444442</v>
      </c>
      <c r="E8" s="15" t="s">
        <v>123</v>
      </c>
      <c r="F8" s="15" t="s">
        <v>92</v>
      </c>
      <c r="G8" s="15" t="s">
        <v>13</v>
      </c>
      <c r="H8" s="16">
        <v>20.8</v>
      </c>
      <c r="I8" s="16">
        <v>7.39</v>
      </c>
      <c r="J8" s="16">
        <v>10.6</v>
      </c>
      <c r="K8" s="16">
        <v>7.46</v>
      </c>
      <c r="L8" s="16">
        <v>3.19</v>
      </c>
      <c r="M8" s="15">
        <v>3</v>
      </c>
      <c r="N8" s="15">
        <v>2</v>
      </c>
      <c r="O8" s="16">
        <v>100</v>
      </c>
      <c r="P8" s="16">
        <v>45.241709999999998</v>
      </c>
      <c r="Q8" s="16">
        <v>-78.616200000000006</v>
      </c>
      <c r="R8" s="2" t="s">
        <v>28</v>
      </c>
      <c r="S8" s="51" t="s">
        <v>27</v>
      </c>
      <c r="T8" s="15" t="s">
        <v>93</v>
      </c>
      <c r="U8" s="15" t="s">
        <v>93</v>
      </c>
      <c r="V8" s="15" t="s">
        <v>34</v>
      </c>
      <c r="W8" s="15" t="s">
        <v>34</v>
      </c>
      <c r="X8" s="15" t="s">
        <v>93</v>
      </c>
      <c r="Y8" s="15" t="s">
        <v>37</v>
      </c>
      <c r="Z8" s="15" t="s">
        <v>37</v>
      </c>
      <c r="AA8" s="15" t="s">
        <v>93</v>
      </c>
      <c r="AB8" s="15" t="s">
        <v>93</v>
      </c>
      <c r="AC8" s="34">
        <v>2</v>
      </c>
      <c r="AD8" s="34"/>
      <c r="AE8" s="34"/>
      <c r="AF8" s="34"/>
      <c r="AG8" s="39">
        <v>37</v>
      </c>
      <c r="AH8" s="34"/>
      <c r="AI8" s="39"/>
      <c r="AJ8" s="39">
        <v>5</v>
      </c>
      <c r="AK8" s="39"/>
      <c r="AL8" s="39"/>
      <c r="AM8" s="39">
        <v>5</v>
      </c>
      <c r="AN8" s="34"/>
      <c r="AO8" s="39">
        <v>3</v>
      </c>
      <c r="AP8" s="34">
        <v>3</v>
      </c>
      <c r="AQ8" s="39">
        <v>25</v>
      </c>
      <c r="AR8" s="34"/>
      <c r="AS8" s="39"/>
      <c r="AT8" s="34">
        <v>1</v>
      </c>
      <c r="AU8" s="44">
        <f>SUM(AC8:AT8)</f>
        <v>81</v>
      </c>
      <c r="AV8" s="55">
        <f>COUNTA(AC8:AT8)</f>
        <v>8</v>
      </c>
      <c r="AW8" s="42" t="e">
        <f>SUM(AQ8,AR8,#REF!,AS8,AT8,#REF!,#REF!)/AU8</f>
        <v>#REF!</v>
      </c>
      <c r="AX8" s="42">
        <f>SUM(AF8,AG8,AH8)/AU8</f>
        <v>0.4567901234567901</v>
      </c>
      <c r="AY8" s="42" t="e">
        <f>SUM(#REF!,AP8)/AU8</f>
        <v>#REF!</v>
      </c>
      <c r="AZ8" s="42">
        <f>SUM(AJ8,AK8,AL8,AM8)/AU8</f>
        <v>0.12345679012345678</v>
      </c>
      <c r="BA8" s="42">
        <f>AD8/AU8</f>
        <v>0</v>
      </c>
      <c r="BB8" s="42" t="e">
        <f>SUM(#REF!,#REF!,AC8,AE8,AI8,#REF!,#REF!,AN8,AO8)/AU8</f>
        <v>#REF!</v>
      </c>
    </row>
    <row r="9" spans="1:54" ht="15.75" customHeight="1" x14ac:dyDescent="0.3">
      <c r="A9" s="52" t="s">
        <v>86</v>
      </c>
      <c r="B9" s="16">
        <v>45.221739999999997</v>
      </c>
      <c r="C9" s="16">
        <v>-78.603440000000006</v>
      </c>
      <c r="D9" s="54"/>
      <c r="E9" s="15" t="s">
        <v>13</v>
      </c>
      <c r="F9" s="15" t="s">
        <v>13</v>
      </c>
      <c r="G9" s="15" t="s">
        <v>92</v>
      </c>
      <c r="H9" s="16">
        <v>21.1</v>
      </c>
      <c r="I9" s="16">
        <v>7.53</v>
      </c>
      <c r="J9" s="16">
        <v>17.2</v>
      </c>
      <c r="K9" s="16">
        <v>7.25</v>
      </c>
      <c r="L9" s="16">
        <v>6.21</v>
      </c>
      <c r="M9" s="16">
        <v>3</v>
      </c>
      <c r="N9" s="16">
        <v>5</v>
      </c>
      <c r="O9" s="15">
        <v>100</v>
      </c>
      <c r="P9" s="16">
        <v>45.221739999999997</v>
      </c>
      <c r="Q9" s="16">
        <v>-78.603440000000006</v>
      </c>
      <c r="R9" s="15" t="s">
        <v>118</v>
      </c>
      <c r="S9" s="15" t="s">
        <v>31</v>
      </c>
      <c r="T9" s="15" t="s">
        <v>93</v>
      </c>
      <c r="U9" s="15" t="s">
        <v>93</v>
      </c>
      <c r="V9" s="15" t="s">
        <v>37</v>
      </c>
      <c r="W9" s="15" t="s">
        <v>34</v>
      </c>
      <c r="X9" s="15" t="s">
        <v>37</v>
      </c>
      <c r="Y9" s="15" t="s">
        <v>34</v>
      </c>
      <c r="Z9" s="15" t="s">
        <v>37</v>
      </c>
      <c r="AA9" s="15" t="s">
        <v>34</v>
      </c>
      <c r="AB9" s="15" t="s">
        <v>34</v>
      </c>
      <c r="AC9" s="33"/>
      <c r="AD9" s="33"/>
      <c r="AE9" s="33"/>
      <c r="AF9" s="33">
        <v>1</v>
      </c>
      <c r="AG9" s="41">
        <v>48</v>
      </c>
      <c r="AH9" s="33"/>
      <c r="AI9" s="41"/>
      <c r="AJ9" s="41">
        <v>17</v>
      </c>
      <c r="AK9" s="41"/>
      <c r="AL9" s="33"/>
      <c r="AM9" s="41">
        <v>4</v>
      </c>
      <c r="AN9" s="33"/>
      <c r="AO9" s="41">
        <v>1</v>
      </c>
      <c r="AP9" s="51">
        <v>2</v>
      </c>
      <c r="AQ9" s="41">
        <v>27</v>
      </c>
      <c r="AR9" s="33"/>
      <c r="AS9" s="41"/>
      <c r="AT9" s="33"/>
      <c r="AU9" s="44">
        <f>SUM(AC9:AT9)</f>
        <v>100</v>
      </c>
      <c r="AV9" s="55">
        <f>COUNTA(AC9:AT9)</f>
        <v>7</v>
      </c>
      <c r="AW9" s="42" t="e">
        <f>SUM(AQ9,AR9,#REF!,AS9,AT9,#REF!,#REF!)/AU9</f>
        <v>#REF!</v>
      </c>
      <c r="AX9" s="42">
        <f>SUM(AF9,AG9,AH9)/AU9</f>
        <v>0.49</v>
      </c>
      <c r="AY9" s="42" t="e">
        <f>SUM(#REF!,AQ9)/AU9</f>
        <v>#REF!</v>
      </c>
      <c r="AZ9" s="42">
        <f>SUM(AJ9,AK9,AL9,AM9)/AU9</f>
        <v>0.21</v>
      </c>
      <c r="BA9" s="42">
        <f>AD9/AU9</f>
        <v>0</v>
      </c>
      <c r="BB9" s="42" t="e">
        <f>SUM(#REF!,#REF!,AC9,AE9,AI9,#REF!,#REF!,AN9,AO9)/AU9</f>
        <v>#REF!</v>
      </c>
    </row>
    <row r="10" spans="1:54" ht="15.75" customHeight="1" x14ac:dyDescent="0.3">
      <c r="A10" s="52" t="s">
        <v>87</v>
      </c>
      <c r="B10" s="16">
        <v>45.221739999999997</v>
      </c>
      <c r="C10" s="16">
        <v>-78.603440000000006</v>
      </c>
      <c r="D10" s="54"/>
      <c r="E10" s="15" t="s">
        <v>13</v>
      </c>
      <c r="F10" s="15" t="s">
        <v>13</v>
      </c>
      <c r="G10" s="15" t="s">
        <v>92</v>
      </c>
      <c r="H10" s="16">
        <v>21.1</v>
      </c>
      <c r="I10" s="16">
        <v>7.53</v>
      </c>
      <c r="J10" s="16">
        <v>17.2</v>
      </c>
      <c r="K10" s="16">
        <v>7.25</v>
      </c>
      <c r="L10" s="16">
        <v>7.43</v>
      </c>
      <c r="M10" s="16">
        <v>3</v>
      </c>
      <c r="N10" s="16">
        <v>3</v>
      </c>
      <c r="O10" s="15">
        <v>100</v>
      </c>
      <c r="P10" s="16">
        <v>45.221739999999997</v>
      </c>
      <c r="Q10" s="16">
        <v>-78.603440000000006</v>
      </c>
      <c r="R10" s="15" t="s">
        <v>118</v>
      </c>
      <c r="S10" s="15" t="s">
        <v>31</v>
      </c>
      <c r="T10" s="15" t="s">
        <v>93</v>
      </c>
      <c r="U10" s="15" t="s">
        <v>93</v>
      </c>
      <c r="V10" s="15" t="s">
        <v>37</v>
      </c>
      <c r="W10" s="15" t="s">
        <v>34</v>
      </c>
      <c r="X10" s="15" t="s">
        <v>37</v>
      </c>
      <c r="Y10" s="15" t="s">
        <v>34</v>
      </c>
      <c r="Z10" s="15" t="s">
        <v>37</v>
      </c>
      <c r="AA10" s="15" t="s">
        <v>34</v>
      </c>
      <c r="AB10" s="15" t="s">
        <v>34</v>
      </c>
      <c r="AC10" s="34"/>
      <c r="AD10" s="34"/>
      <c r="AE10" s="39"/>
      <c r="AF10" s="34"/>
      <c r="AG10" s="39">
        <v>29</v>
      </c>
      <c r="AH10" s="34"/>
      <c r="AI10" s="39">
        <v>4</v>
      </c>
      <c r="AJ10" s="39">
        <v>30</v>
      </c>
      <c r="AK10" s="39">
        <v>1</v>
      </c>
      <c r="AL10" s="39"/>
      <c r="AM10" s="39">
        <v>7</v>
      </c>
      <c r="AN10" s="34"/>
      <c r="AO10" s="39">
        <v>2</v>
      </c>
      <c r="AP10" s="51">
        <v>1</v>
      </c>
      <c r="AQ10" s="39">
        <v>26</v>
      </c>
      <c r="AR10" s="34"/>
      <c r="AS10" s="34">
        <v>1</v>
      </c>
      <c r="AT10" s="34"/>
      <c r="AU10" s="44">
        <f>SUM(AC10:AT10)</f>
        <v>101</v>
      </c>
      <c r="AV10" s="55">
        <f>COUNTA(AC10:AT10)</f>
        <v>9</v>
      </c>
      <c r="AW10" s="42" t="e">
        <f>SUM(AQ10,AR10,#REF!,AS10,AT10,#REF!,#REF!)/AU10</f>
        <v>#REF!</v>
      </c>
      <c r="AX10" s="42">
        <f>SUM(AF10,AG10,AH10)/AU10</f>
        <v>0.28712871287128711</v>
      </c>
      <c r="AY10" s="42" t="e">
        <f>SUM(#REF!,AQ10)/AU10</f>
        <v>#REF!</v>
      </c>
      <c r="AZ10" s="42">
        <f>SUM(AJ10,AK10,AL10,AM10)/AU10</f>
        <v>0.37623762376237624</v>
      </c>
      <c r="BA10" s="42">
        <f>AD10/AU10</f>
        <v>0</v>
      </c>
      <c r="BB10" s="42" t="e">
        <f>SUM(#REF!,#REF!,AC10,AE10,AI10,#REF!,#REF!,AN10,AO10)/AU10</f>
        <v>#REF!</v>
      </c>
    </row>
    <row r="11" spans="1:54" ht="15.75" customHeight="1" x14ac:dyDescent="0.3">
      <c r="A11" s="52" t="s">
        <v>82</v>
      </c>
      <c r="B11" s="16">
        <v>45.213209999999997</v>
      </c>
      <c r="C11" s="16">
        <v>-78.628219999999999</v>
      </c>
      <c r="D11" s="27">
        <v>0.41458333333333336</v>
      </c>
      <c r="E11" s="15" t="s">
        <v>13</v>
      </c>
      <c r="F11" s="15" t="s">
        <v>13</v>
      </c>
      <c r="G11" s="15" t="s">
        <v>13</v>
      </c>
      <c r="H11" s="16">
        <v>23.5</v>
      </c>
      <c r="I11" s="16">
        <v>7.05</v>
      </c>
      <c r="J11" s="16">
        <v>15.6</v>
      </c>
      <c r="K11" s="16">
        <v>6.88</v>
      </c>
      <c r="L11" s="16">
        <v>6.26</v>
      </c>
      <c r="M11" s="16">
        <v>3</v>
      </c>
      <c r="N11" s="16">
        <v>0</v>
      </c>
      <c r="O11" s="16">
        <v>100</v>
      </c>
      <c r="P11" s="16">
        <v>45.213209999999997</v>
      </c>
      <c r="Q11" s="16">
        <v>-78.628219999999999</v>
      </c>
      <c r="R11" s="15" t="s">
        <v>32</v>
      </c>
      <c r="S11" s="15" t="s">
        <v>118</v>
      </c>
      <c r="T11" s="15" t="s">
        <v>93</v>
      </c>
      <c r="U11" s="15" t="s">
        <v>93</v>
      </c>
      <c r="V11" s="15" t="s">
        <v>93</v>
      </c>
      <c r="W11" s="15" t="s">
        <v>93</v>
      </c>
      <c r="X11" s="15" t="s">
        <v>93</v>
      </c>
      <c r="Y11" s="15" t="s">
        <v>37</v>
      </c>
      <c r="Z11" s="15" t="s">
        <v>37</v>
      </c>
      <c r="AA11" s="15" t="s">
        <v>34</v>
      </c>
      <c r="AB11" s="15" t="s">
        <v>93</v>
      </c>
      <c r="AC11" s="33"/>
      <c r="AD11" s="33"/>
      <c r="AE11" s="35"/>
      <c r="AF11" s="33"/>
      <c r="AG11" s="35">
        <v>74</v>
      </c>
      <c r="AH11" s="33"/>
      <c r="AI11" s="33"/>
      <c r="AJ11" s="35">
        <v>8</v>
      </c>
      <c r="AK11" s="33">
        <v>2</v>
      </c>
      <c r="AL11" s="33"/>
      <c r="AM11" s="35">
        <v>8</v>
      </c>
      <c r="AN11" s="33"/>
      <c r="AO11" s="35"/>
      <c r="AP11" s="35">
        <v>1</v>
      </c>
      <c r="AQ11" s="35">
        <v>7</v>
      </c>
      <c r="AR11" s="33"/>
      <c r="AS11" s="35">
        <v>1</v>
      </c>
      <c r="AT11" s="33"/>
      <c r="AU11" s="44">
        <f>SUM(AC11:AT11)</f>
        <v>101</v>
      </c>
      <c r="AV11" s="55">
        <f>COUNTA(AC11:AT11)</f>
        <v>7</v>
      </c>
      <c r="AW11" s="42" t="e">
        <f>SUM(AQ11,AR11,#REF!,AS11,AT11,#REF!,#REF!)/AU11</f>
        <v>#REF!</v>
      </c>
      <c r="AX11" s="42">
        <f>SUM(AF11,AG11,AH11)/AU11</f>
        <v>0.73267326732673266</v>
      </c>
      <c r="AY11" s="42" t="e">
        <f>SUM(#REF!,AP11)/AU11</f>
        <v>#REF!</v>
      </c>
      <c r="AZ11" s="42">
        <f>SUM(AJ11,AK11,AL11,AM11)/AU11</f>
        <v>0.17821782178217821</v>
      </c>
      <c r="BA11" s="42">
        <f>AD11/AU11</f>
        <v>0</v>
      </c>
      <c r="BB11" s="42" t="e">
        <f>SUM(#REF!,#REF!,AC11,AE11,AI11,#REF!,#REF!,AN11,AO11)/AU11</f>
        <v>#REF!</v>
      </c>
    </row>
    <row r="12" spans="1:54" ht="15.75" customHeight="1" x14ac:dyDescent="0.3">
      <c r="A12" s="52" t="s">
        <v>83</v>
      </c>
      <c r="B12" s="16">
        <v>45.213209999999997</v>
      </c>
      <c r="C12" s="16">
        <v>-78.628219999999999</v>
      </c>
      <c r="D12" s="27">
        <v>0.41458333333333336</v>
      </c>
      <c r="E12" s="15" t="s">
        <v>13</v>
      </c>
      <c r="F12" s="15" t="s">
        <v>13</v>
      </c>
      <c r="G12" s="15" t="s">
        <v>13</v>
      </c>
      <c r="H12" s="16">
        <v>23.5</v>
      </c>
      <c r="I12" s="16">
        <v>7.05</v>
      </c>
      <c r="J12" s="16">
        <v>15.6</v>
      </c>
      <c r="K12" s="16">
        <v>6.88</v>
      </c>
      <c r="L12" s="16">
        <v>6.2</v>
      </c>
      <c r="M12" s="16">
        <v>3</v>
      </c>
      <c r="N12" s="16">
        <v>2</v>
      </c>
      <c r="O12" s="15">
        <v>100</v>
      </c>
      <c r="P12" s="16">
        <v>45.213209999999997</v>
      </c>
      <c r="Q12" s="16">
        <v>-78.628219999999999</v>
      </c>
      <c r="R12" s="15" t="s">
        <v>32</v>
      </c>
      <c r="S12" s="15" t="s">
        <v>118</v>
      </c>
      <c r="T12" s="15" t="s">
        <v>93</v>
      </c>
      <c r="U12" s="15" t="s">
        <v>93</v>
      </c>
      <c r="V12" s="15" t="s">
        <v>93</v>
      </c>
      <c r="W12" s="15" t="s">
        <v>93</v>
      </c>
      <c r="X12" s="15" t="s">
        <v>93</v>
      </c>
      <c r="Y12" s="15" t="s">
        <v>37</v>
      </c>
      <c r="Z12" s="15" t="s">
        <v>37</v>
      </c>
      <c r="AA12" s="15" t="s">
        <v>34</v>
      </c>
      <c r="AB12" s="15" t="s">
        <v>93</v>
      </c>
      <c r="AC12" s="34"/>
      <c r="AD12" s="34"/>
      <c r="AE12" s="34"/>
      <c r="AF12" s="34">
        <v>1</v>
      </c>
      <c r="AG12" s="36">
        <v>56</v>
      </c>
      <c r="AH12" s="34"/>
      <c r="AI12" s="34"/>
      <c r="AJ12" s="36">
        <v>18</v>
      </c>
      <c r="AK12" s="36">
        <v>1</v>
      </c>
      <c r="AL12" s="36"/>
      <c r="AM12" s="36">
        <v>3</v>
      </c>
      <c r="AN12" s="34">
        <v>1</v>
      </c>
      <c r="AO12" s="36"/>
      <c r="AP12" s="36">
        <v>2</v>
      </c>
      <c r="AQ12" s="36">
        <v>18</v>
      </c>
      <c r="AR12" s="34"/>
      <c r="AS12" s="36"/>
      <c r="AT12" s="36"/>
      <c r="AU12" s="44">
        <f>SUM(AC12:AT12)</f>
        <v>100</v>
      </c>
      <c r="AV12" s="55">
        <f>COUNTA(AC12:AT12)</f>
        <v>8</v>
      </c>
      <c r="AW12" s="42" t="e">
        <f>SUM(AQ12,AR12,#REF!,AS12,AT12,#REF!,#REF!)/AU12</f>
        <v>#REF!</v>
      </c>
      <c r="AX12" s="42">
        <f>SUM(AF12,AG12,AH12)/AU12</f>
        <v>0.56999999999999995</v>
      </c>
      <c r="AY12" s="42" t="e">
        <f>SUM(#REF!,AP12)/AU12</f>
        <v>#REF!</v>
      </c>
      <c r="AZ12" s="42">
        <f>SUM(AJ12,AK12,AL12,AM12)/AU12</f>
        <v>0.22</v>
      </c>
      <c r="BA12" s="42">
        <f>AD12/AU12</f>
        <v>0</v>
      </c>
      <c r="BB12" s="42" t="e">
        <f>SUM(#REF!,#REF!,AC12,AE12,AI12,#REF!,#REF!,AN12,AO12)/AU12</f>
        <v>#REF!</v>
      </c>
    </row>
    <row r="13" spans="1:54" ht="15.75" customHeight="1" x14ac:dyDescent="0.3">
      <c r="A13" s="52" t="s">
        <v>111</v>
      </c>
      <c r="B13" s="16">
        <v>45.184649999999998</v>
      </c>
      <c r="C13" s="16">
        <v>-78.665639999999996</v>
      </c>
      <c r="D13" s="27">
        <v>0.44791666666666669</v>
      </c>
      <c r="E13" s="15" t="s">
        <v>13</v>
      </c>
      <c r="F13" s="15" t="s">
        <v>13</v>
      </c>
      <c r="G13" s="15" t="s">
        <v>13</v>
      </c>
      <c r="H13" s="16">
        <v>19.2</v>
      </c>
      <c r="I13" s="16">
        <v>7.6</v>
      </c>
      <c r="J13" s="16">
        <v>15.8</v>
      </c>
      <c r="K13" s="14">
        <v>7.8</v>
      </c>
      <c r="L13" s="16">
        <v>6.95</v>
      </c>
      <c r="M13" s="16">
        <v>3</v>
      </c>
      <c r="N13" s="15"/>
      <c r="O13" s="16">
        <v>100</v>
      </c>
      <c r="P13" s="16">
        <v>45.184649999999998</v>
      </c>
      <c r="Q13" s="16">
        <v>-78.665639999999996</v>
      </c>
      <c r="R13" s="15" t="s">
        <v>27</v>
      </c>
      <c r="S13" s="15" t="s">
        <v>31</v>
      </c>
      <c r="T13" s="15" t="s">
        <v>93</v>
      </c>
      <c r="U13" s="15" t="s">
        <v>93</v>
      </c>
      <c r="V13" s="15" t="s">
        <v>37</v>
      </c>
      <c r="W13" s="15" t="s">
        <v>37</v>
      </c>
      <c r="X13" s="15" t="s">
        <v>34</v>
      </c>
      <c r="Y13" s="15" t="s">
        <v>37</v>
      </c>
      <c r="Z13" s="15" t="s">
        <v>37</v>
      </c>
      <c r="AA13" s="15" t="s">
        <v>34</v>
      </c>
      <c r="AB13" s="15" t="s">
        <v>34</v>
      </c>
      <c r="AC13" s="33"/>
      <c r="AD13" s="33"/>
      <c r="AE13" s="33">
        <v>1</v>
      </c>
      <c r="AF13" s="33"/>
      <c r="AG13" s="41">
        <v>77</v>
      </c>
      <c r="AH13" s="33">
        <v>1</v>
      </c>
      <c r="AI13" s="41"/>
      <c r="AJ13" s="41">
        <v>13</v>
      </c>
      <c r="AK13" s="41"/>
      <c r="AL13" s="41"/>
      <c r="AM13" s="41">
        <v>2</v>
      </c>
      <c r="AN13" s="41"/>
      <c r="AO13" s="33"/>
      <c r="AP13" s="41"/>
      <c r="AQ13" s="41">
        <v>7</v>
      </c>
      <c r="AR13" s="33"/>
      <c r="AS13" s="41"/>
      <c r="AT13" s="33"/>
      <c r="AU13" s="44">
        <f>SUM(AC13:AT13)</f>
        <v>101</v>
      </c>
      <c r="AV13" s="55">
        <f>COUNTA(AC13:AT13)</f>
        <v>6</v>
      </c>
      <c r="AW13" s="42" t="e">
        <f>SUM(AQ13,AR13,#REF!,AS13,AT13,#REF!,#REF!)/AU13</f>
        <v>#REF!</v>
      </c>
      <c r="AX13" s="42">
        <f>SUM(AF13,AG13,AH13)/AU13</f>
        <v>0.7722772277227723</v>
      </c>
      <c r="AY13" s="42" t="e">
        <f>SUM(#REF!,AP13)/AU13</f>
        <v>#REF!</v>
      </c>
      <c r="AZ13" s="42">
        <f>SUM(AJ13,AK13,AL13,AM13)/AU13</f>
        <v>0.14851485148514851</v>
      </c>
      <c r="BA13" s="42">
        <f>AD13/AU13</f>
        <v>0</v>
      </c>
      <c r="BB13" s="42" t="e">
        <f>SUM(#REF!,#REF!,AC13,AE13,AI13,#REF!,#REF!,AN13,AO13)/AU13</f>
        <v>#REF!</v>
      </c>
    </row>
    <row r="14" spans="1:54" ht="15.75" customHeight="1" x14ac:dyDescent="0.3">
      <c r="A14" s="52" t="s">
        <v>89</v>
      </c>
      <c r="B14" s="16">
        <v>45.184649999999998</v>
      </c>
      <c r="C14" s="16">
        <v>-78.665639999999996</v>
      </c>
      <c r="D14" s="27">
        <v>0.4597222222222222</v>
      </c>
      <c r="E14" s="15" t="s">
        <v>13</v>
      </c>
      <c r="F14" s="15" t="s">
        <v>13</v>
      </c>
      <c r="G14" s="15" t="s">
        <v>13</v>
      </c>
      <c r="H14" s="16">
        <v>19.2</v>
      </c>
      <c r="I14" s="16">
        <v>7.6</v>
      </c>
      <c r="J14" s="16">
        <v>15.8</v>
      </c>
      <c r="K14" s="14">
        <v>7.8</v>
      </c>
      <c r="L14" s="16">
        <v>14.4</v>
      </c>
      <c r="M14" s="16">
        <v>3</v>
      </c>
      <c r="N14" s="16">
        <v>14</v>
      </c>
      <c r="O14" s="15">
        <v>100</v>
      </c>
      <c r="P14" s="16">
        <v>45.184649999999998</v>
      </c>
      <c r="Q14" s="16">
        <v>-78.665639999999996</v>
      </c>
      <c r="R14" s="15" t="s">
        <v>27</v>
      </c>
      <c r="S14" s="15" t="s">
        <v>31</v>
      </c>
      <c r="T14" s="15" t="s">
        <v>93</v>
      </c>
      <c r="U14" s="15" t="s">
        <v>93</v>
      </c>
      <c r="V14" s="15" t="s">
        <v>37</v>
      </c>
      <c r="W14" s="15" t="s">
        <v>37</v>
      </c>
      <c r="X14" s="15" t="s">
        <v>34</v>
      </c>
      <c r="Y14" s="15" t="s">
        <v>37</v>
      </c>
      <c r="Z14" s="15" t="s">
        <v>37</v>
      </c>
      <c r="AA14" s="15" t="s">
        <v>34</v>
      </c>
      <c r="AB14" s="15" t="s">
        <v>34</v>
      </c>
      <c r="AC14" s="34"/>
      <c r="AD14" s="39"/>
      <c r="AE14" s="39">
        <v>1</v>
      </c>
      <c r="AF14" s="34">
        <v>1</v>
      </c>
      <c r="AG14" s="39">
        <v>71</v>
      </c>
      <c r="AH14" s="34"/>
      <c r="AI14" s="34"/>
      <c r="AJ14" s="39">
        <v>9</v>
      </c>
      <c r="AK14" s="34"/>
      <c r="AL14" s="34"/>
      <c r="AM14" s="34">
        <v>5</v>
      </c>
      <c r="AN14" s="34"/>
      <c r="AO14" s="39"/>
      <c r="AP14" s="39"/>
      <c r="AQ14" s="39">
        <v>14</v>
      </c>
      <c r="AR14" s="34"/>
      <c r="AS14" s="39"/>
      <c r="AT14" s="34"/>
      <c r="AU14" s="44">
        <f>SUM(AC14:AT14)</f>
        <v>101</v>
      </c>
      <c r="AV14" s="55">
        <f>COUNTA(AC14:AT14)</f>
        <v>6</v>
      </c>
      <c r="AW14" s="42" t="e">
        <f>SUM(AQ14,AR14,#REF!,AS14,AT14,#REF!,#REF!)/AU14</f>
        <v>#REF!</v>
      </c>
      <c r="AX14" s="42">
        <f>SUM(AF14,AG14,AH14)/AU14</f>
        <v>0.71287128712871284</v>
      </c>
      <c r="AY14" s="42" t="e">
        <f>SUM(#REF!,AP14)/AU14</f>
        <v>#REF!</v>
      </c>
      <c r="AZ14" s="42">
        <f>SUM(AJ14,AK14,AL14,AM14)/AU14</f>
        <v>0.13861386138613863</v>
      </c>
      <c r="BA14" s="42">
        <f>AD14/AU14</f>
        <v>0</v>
      </c>
      <c r="BB14" s="42" t="e">
        <f>SUM(#REF!,#REF!,AC14,AE14,AI14,#REF!,#REF!,AN14,AO14)/AU14</f>
        <v>#REF!</v>
      </c>
    </row>
    <row r="15" spans="1:54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37"/>
      <c r="AD15" s="40"/>
      <c r="AE15" s="25"/>
      <c r="AF15" s="25"/>
      <c r="AG15" s="42"/>
      <c r="AH15" s="25"/>
      <c r="AI15" s="42"/>
      <c r="AJ15" s="42"/>
      <c r="AK15" s="42"/>
      <c r="AL15" s="25"/>
      <c r="AM15" s="25"/>
      <c r="AN15" s="25"/>
      <c r="AO15" s="25"/>
      <c r="AP15" s="25"/>
      <c r="AQ15" s="42"/>
      <c r="AR15" s="25"/>
      <c r="AS15" s="25"/>
      <c r="AT15" s="25"/>
      <c r="AU15" s="45"/>
      <c r="AV15" s="56"/>
      <c r="AW15" s="42"/>
      <c r="AX15" s="42"/>
      <c r="AY15" s="42"/>
      <c r="AZ15" s="42"/>
      <c r="BA15" s="42"/>
      <c r="BB15" s="42"/>
    </row>
    <row r="16" spans="1:54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38"/>
      <c r="AD16" s="25"/>
      <c r="AE16" s="25"/>
      <c r="AF16" s="25"/>
      <c r="AG16" s="25"/>
      <c r="AH16" s="25"/>
      <c r="AI16" s="25"/>
      <c r="AJ16" s="37"/>
      <c r="AK16" s="40"/>
      <c r="AL16" s="25"/>
      <c r="AM16" s="42"/>
      <c r="AN16" s="25"/>
      <c r="AO16" s="25"/>
      <c r="AP16" s="25"/>
      <c r="AQ16" s="42"/>
      <c r="AR16" s="25"/>
      <c r="AS16" s="42"/>
      <c r="AT16" s="25"/>
      <c r="AU16" s="45"/>
      <c r="AV16" s="46"/>
      <c r="AW16" s="42"/>
      <c r="AX16" s="42"/>
      <c r="AY16" s="42"/>
      <c r="AZ16" s="42"/>
      <c r="BA16" s="42"/>
      <c r="BB16" s="42"/>
    </row>
  </sheetData>
  <dataValidations count="5">
    <dataValidation type="list" allowBlank="1" showErrorMessage="1" sqref="E3:G14 S3:AB14 R3:R6 R9:R14" xr:uid="{00000000-0002-0000-0400-000000000000}">
      <formula1>#REF!</formula1>
    </dataValidation>
    <dataValidation type="custom" allowBlank="1" showErrorMessage="1" sqref="D3:D14" xr:uid="{00000000-0002-0000-0400-000001000000}">
      <formula1>AND(GTE(D3,MIN((0),(0.999305555555556))),LTE(D3,MAX((0),(0.999305555555556))))</formula1>
    </dataValidation>
    <dataValidation type="decimal" allowBlank="1" showInputMessage="1" showErrorMessage="1" prompt="Depth Error - Maximum Depth must be between 0 and 125 cm!" sqref="O3:O14" xr:uid="{00000000-0002-0000-0400-000002000000}">
      <formula1>0</formula1>
      <formula2>125</formula2>
    </dataValidation>
    <dataValidation type="decimal" allowBlank="1" showInputMessage="1" showErrorMessage="1" prompt="Invalide Time - Sampling Time must be between 0 and 10 minutes!" sqref="M3:M14" xr:uid="{00000000-0002-0000-0400-000005000000}">
      <formula1>0</formula1>
      <formula2>10</formula2>
    </dataValidation>
    <dataValidation type="decimal" allowBlank="1" showInputMessage="1" showErrorMessage="1" prompt="Sampling Time Error - Sampling Time must be between 0 and 60 seconds!" sqref="N3:N14" xr:uid="{00000000-0002-0000-0400-000007000000}">
      <formula1>0</formula1>
      <formula2>60</formula2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2019 - Disregard</vt:lpstr>
      <vt:lpstr>2020</vt:lpstr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Daksh Patel</cp:lastModifiedBy>
  <cp:revision/>
  <dcterms:created xsi:type="dcterms:W3CDTF">2024-10-16T19:22:30Z</dcterms:created>
  <dcterms:modified xsi:type="dcterms:W3CDTF">2024-11-01T17:48:09Z</dcterms:modified>
  <cp:category/>
  <cp:contentStatus/>
</cp:coreProperties>
</file>