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RESEARCH WORK\Initial CLean\"/>
    </mc:Choice>
  </mc:AlternateContent>
  <xr:revisionPtr revIDLastSave="0" documentId="13_ncr:1_{DD17E35A-8DF1-46BA-93DE-C0E770C8D5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0" sheetId="1" r:id="rId1"/>
    <sheet name="2021" sheetId="2" r:id="rId2"/>
    <sheet name="2022" sheetId="3" r:id="rId3"/>
    <sheet name="2023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5" i="4" l="1"/>
  <c r="BE15" i="4" s="1"/>
  <c r="AY14" i="4"/>
  <c r="BE14" i="4" s="1"/>
  <c r="AY13" i="4"/>
  <c r="AZ13" i="4" s="1"/>
  <c r="AY12" i="4"/>
  <c r="BB12" i="4" s="1"/>
  <c r="AY11" i="4"/>
  <c r="BE11" i="4" s="1"/>
  <c r="AY10" i="4"/>
  <c r="BB10" i="4" s="1"/>
  <c r="AY9" i="4"/>
  <c r="BA9" i="4" s="1"/>
  <c r="AY8" i="4"/>
  <c r="BE8" i="4" s="1"/>
  <c r="AY7" i="4"/>
  <c r="BE7" i="4" s="1"/>
  <c r="AY6" i="4"/>
  <c r="BE6" i="4" s="1"/>
  <c r="AY5" i="4"/>
  <c r="BA5" i="4" s="1"/>
  <c r="AY4" i="4"/>
  <c r="AZ4" i="4" s="1"/>
  <c r="AY3" i="3"/>
  <c r="BC3" i="3" s="1"/>
  <c r="AY4" i="3"/>
  <c r="BC4" i="3" s="1"/>
  <c r="AY5" i="3"/>
  <c r="BC5" i="3" s="1"/>
  <c r="AY6" i="3"/>
  <c r="BF6" i="3" s="1"/>
  <c r="BC6" i="3"/>
  <c r="BD6" i="3"/>
  <c r="BE6" i="3"/>
  <c r="AY7" i="3"/>
  <c r="BD7" i="3" s="1"/>
  <c r="AY8" i="3"/>
  <c r="BD8" i="3" s="1"/>
  <c r="BC8" i="3"/>
  <c r="AY9" i="3"/>
  <c r="BE9" i="3" s="1"/>
  <c r="AY10" i="3"/>
  <c r="BC10" i="3" s="1"/>
  <c r="AY11" i="3"/>
  <c r="BF11" i="3" s="1"/>
  <c r="AY12" i="3"/>
  <c r="BH12" i="3" s="1"/>
  <c r="BC12" i="3"/>
  <c r="AY13" i="3"/>
  <c r="BG13" i="3" s="1"/>
  <c r="BD13" i="3"/>
  <c r="BE13" i="3"/>
  <c r="BF13" i="3"/>
  <c r="AY14" i="3"/>
  <c r="BD14" i="3" s="1"/>
  <c r="BF15" i="2"/>
  <c r="BE15" i="2"/>
  <c r="BD15" i="2"/>
  <c r="BC15" i="2"/>
  <c r="BB15" i="2"/>
  <c r="BA15" i="2"/>
  <c r="AZ15" i="2"/>
  <c r="BF14" i="2"/>
  <c r="BE14" i="2"/>
  <c r="BD14" i="2"/>
  <c r="BC14" i="2"/>
  <c r="BB14" i="2"/>
  <c r="BA14" i="2"/>
  <c r="AZ14" i="2"/>
  <c r="BF13" i="2"/>
  <c r="BE13" i="2"/>
  <c r="BD13" i="2"/>
  <c r="BC13" i="2"/>
  <c r="BB13" i="2"/>
  <c r="BA13" i="2"/>
  <c r="AZ13" i="2"/>
  <c r="BF12" i="2"/>
  <c r="BE12" i="2"/>
  <c r="BD12" i="2"/>
  <c r="BC12" i="2"/>
  <c r="BB12" i="2"/>
  <c r="BA12" i="2"/>
  <c r="AZ12" i="2"/>
  <c r="BF11" i="2"/>
  <c r="BE11" i="2"/>
  <c r="BD11" i="2"/>
  <c r="BC11" i="2"/>
  <c r="BB11" i="2"/>
  <c r="BA11" i="2"/>
  <c r="AZ11" i="2"/>
  <c r="BF10" i="2"/>
  <c r="BE10" i="2"/>
  <c r="BD10" i="2"/>
  <c r="BC10" i="2"/>
  <c r="BB10" i="2"/>
  <c r="BA10" i="2"/>
  <c r="AZ10" i="2"/>
  <c r="BF9" i="2"/>
  <c r="BE9" i="2"/>
  <c r="BD9" i="2"/>
  <c r="BC9" i="2"/>
  <c r="BB9" i="2"/>
  <c r="BA9" i="2"/>
  <c r="AZ9" i="2"/>
  <c r="BF8" i="2"/>
  <c r="BE8" i="2"/>
  <c r="BD8" i="2"/>
  <c r="BC8" i="2"/>
  <c r="BB8" i="2"/>
  <c r="BA8" i="2"/>
  <c r="AZ8" i="2"/>
  <c r="BF7" i="2"/>
  <c r="BE7" i="2"/>
  <c r="BD7" i="2"/>
  <c r="BC7" i="2"/>
  <c r="BB7" i="2"/>
  <c r="BA7" i="2"/>
  <c r="AZ7" i="2"/>
  <c r="BF6" i="2"/>
  <c r="BE6" i="2"/>
  <c r="BD6" i="2"/>
  <c r="BC6" i="2"/>
  <c r="BB6" i="2"/>
  <c r="BA6" i="2"/>
  <c r="AZ6" i="2"/>
  <c r="BF5" i="2"/>
  <c r="BE5" i="2"/>
  <c r="BD5" i="2"/>
  <c r="BC5" i="2"/>
  <c r="BB5" i="2"/>
  <c r="BA5" i="2"/>
  <c r="AZ5" i="2"/>
  <c r="BF4" i="2"/>
  <c r="BE4" i="2"/>
  <c r="BD4" i="2"/>
  <c r="BC4" i="2"/>
  <c r="BB4" i="2"/>
  <c r="BA4" i="2"/>
  <c r="AZ4" i="2"/>
  <c r="AS13" i="1"/>
  <c r="AR13" i="1"/>
  <c r="BE13" i="1" s="1"/>
  <c r="AS12" i="1"/>
  <c r="AR12" i="1"/>
  <c r="BE12" i="1" s="1"/>
  <c r="AS11" i="1"/>
  <c r="AR11" i="1"/>
  <c r="BE11" i="1" s="1"/>
  <c r="AS10" i="1"/>
  <c r="AR10" i="1"/>
  <c r="BE10" i="1" s="1"/>
  <c r="AS9" i="1"/>
  <c r="AR9" i="1"/>
  <c r="BE9" i="1" s="1"/>
  <c r="AS8" i="1"/>
  <c r="AR8" i="1"/>
  <c r="BE8" i="1" s="1"/>
  <c r="AS7" i="1"/>
  <c r="AR7" i="1"/>
  <c r="BE7" i="1" s="1"/>
  <c r="AS6" i="1"/>
  <c r="AR6" i="1"/>
  <c r="BE6" i="1" s="1"/>
  <c r="AS5" i="1"/>
  <c r="AR5" i="1"/>
  <c r="BE5" i="1" s="1"/>
  <c r="AS4" i="1"/>
  <c r="AR4" i="1"/>
  <c r="BE4" i="1" s="1"/>
  <c r="AS3" i="1"/>
  <c r="AR3" i="1"/>
  <c r="BE3" i="1" s="1"/>
  <c r="AS2" i="1"/>
  <c r="AR2" i="1"/>
  <c r="BE2" i="1" s="1"/>
  <c r="BE5" i="4" l="1"/>
  <c r="BE13" i="4"/>
  <c r="BD5" i="4"/>
  <c r="BB5" i="4"/>
  <c r="BA13" i="4"/>
  <c r="BB13" i="4"/>
  <c r="BE10" i="4"/>
  <c r="AZ5" i="4"/>
  <c r="BD13" i="4"/>
  <c r="BD10" i="4"/>
  <c r="AZ8" i="4"/>
  <c r="AZ11" i="4"/>
  <c r="AZ6" i="4"/>
  <c r="BA11" i="4"/>
  <c r="BA6" i="4"/>
  <c r="BB11" i="4"/>
  <c r="BB6" i="4"/>
  <c r="BA14" i="4"/>
  <c r="BD6" i="4"/>
  <c r="BB14" i="4"/>
  <c r="BD14" i="4"/>
  <c r="BA4" i="4"/>
  <c r="BB9" i="4"/>
  <c r="BB4" i="4"/>
  <c r="BE9" i="4"/>
  <c r="AZ15" i="4"/>
  <c r="BB7" i="4"/>
  <c r="BD12" i="4"/>
  <c r="BA15" i="4"/>
  <c r="BC7" i="4"/>
  <c r="AZ10" i="4"/>
  <c r="BE12" i="4"/>
  <c r="BB15" i="4"/>
  <c r="BD8" i="4"/>
  <c r="AZ14" i="4"/>
  <c r="BD11" i="4"/>
  <c r="AZ9" i="4"/>
  <c r="AZ12" i="4"/>
  <c r="BD9" i="4"/>
  <c r="BD4" i="4"/>
  <c r="BE4" i="4"/>
  <c r="BD7" i="4"/>
  <c r="BD15" i="4"/>
  <c r="BA8" i="4"/>
  <c r="BB8" i="4"/>
  <c r="AZ7" i="4"/>
  <c r="BA12" i="4"/>
  <c r="BA7" i="4"/>
  <c r="BA10" i="4"/>
  <c r="BC13" i="3"/>
  <c r="BF4" i="3"/>
  <c r="BC14" i="3"/>
  <c r="BD12" i="3"/>
  <c r="BC11" i="3"/>
  <c r="BE11" i="3"/>
  <c r="BH4" i="3"/>
  <c r="BH14" i="3"/>
  <c r="BD11" i="3"/>
  <c r="BG4" i="3"/>
  <c r="BF14" i="3"/>
  <c r="BE4" i="3"/>
  <c r="BE14" i="3"/>
  <c r="BC9" i="3"/>
  <c r="BG14" i="3"/>
  <c r="BD9" i="3"/>
  <c r="BH8" i="3"/>
  <c r="BG8" i="3"/>
  <c r="BD4" i="3"/>
  <c r="BG12" i="3"/>
  <c r="BF8" i="3"/>
  <c r="BF12" i="3"/>
  <c r="BE8" i="3"/>
  <c r="BE12" i="3"/>
  <c r="BH10" i="3"/>
  <c r="BG10" i="3"/>
  <c r="BC7" i="3"/>
  <c r="BF10" i="3"/>
  <c r="BH3" i="3"/>
  <c r="BH6" i="3"/>
  <c r="BG3" i="3"/>
  <c r="BD10" i="3"/>
  <c r="BG6" i="3"/>
  <c r="BF3" i="3"/>
  <c r="BE10" i="3"/>
  <c r="BH5" i="3"/>
  <c r="BH9" i="3"/>
  <c r="BG7" i="3"/>
  <c r="BF5" i="3"/>
  <c r="BE3" i="3"/>
  <c r="BH11" i="3"/>
  <c r="BG9" i="3"/>
  <c r="BF7" i="3"/>
  <c r="BE5" i="3"/>
  <c r="BD3" i="3"/>
  <c r="BG5" i="3"/>
  <c r="BH13" i="3"/>
  <c r="BG11" i="3"/>
  <c r="BF9" i="3"/>
  <c r="BE7" i="3"/>
  <c r="BD5" i="3"/>
  <c r="BH7" i="3"/>
</calcChain>
</file>

<file path=xl/sharedStrings.xml><?xml version="1.0" encoding="utf-8"?>
<sst xmlns="http://schemas.openxmlformats.org/spreadsheetml/2006/main" count="1013" uniqueCount="144">
  <si>
    <t>Site Code</t>
  </si>
  <si>
    <t>MISK-03-R1</t>
  </si>
  <si>
    <t>MISK-03-R2</t>
  </si>
  <si>
    <t>MISK-01-R1</t>
  </si>
  <si>
    <t>MISK-01-R2</t>
  </si>
  <si>
    <t>NAGA-01-R1</t>
  </si>
  <si>
    <t>NAGA-01-R2</t>
  </si>
  <si>
    <t>WENO-01-R1</t>
  </si>
  <si>
    <t>WENO-01-R2</t>
  </si>
  <si>
    <t>LONG-02-R1</t>
  </si>
  <si>
    <t>LONG-02-R2</t>
  </si>
  <si>
    <t>LONG-03-R1</t>
  </si>
  <si>
    <t>LONG-03-R2</t>
  </si>
  <si>
    <t>Site Description</t>
  </si>
  <si>
    <t>Site Location Latitude</t>
  </si>
  <si>
    <t>Site Location Longitude</t>
  </si>
  <si>
    <t>Sampling Event Date</t>
  </si>
  <si>
    <t>22/09/2020</t>
  </si>
  <si>
    <t>21/09/2020</t>
  </si>
  <si>
    <t>Time of Day</t>
  </si>
  <si>
    <t>Riparian 1.5-10m</t>
  </si>
  <si>
    <t>None</t>
  </si>
  <si>
    <t>Scrubland</t>
  </si>
  <si>
    <t>Forest</t>
  </si>
  <si>
    <t>Riparian 10-30m</t>
  </si>
  <si>
    <t>Wetland</t>
  </si>
  <si>
    <t>Riparian 30-100m</t>
  </si>
  <si>
    <r>
      <rPr>
        <b/>
        <sz val="11"/>
        <color theme="1"/>
        <rFont val="Calibri"/>
      </rPr>
      <t xml:space="preserve">Water Temperature </t>
    </r>
    <r>
      <rPr>
        <b/>
        <sz val="11"/>
        <color theme="1"/>
        <rFont val="Calibri"/>
      </rPr>
      <t>°C</t>
    </r>
  </si>
  <si>
    <t>DO (mg/L)</t>
  </si>
  <si>
    <r>
      <rPr>
        <b/>
        <sz val="11"/>
        <color theme="1"/>
        <rFont val="Calibri"/>
      </rPr>
      <t>Conductivity (</t>
    </r>
    <r>
      <rPr>
        <b/>
        <sz val="11"/>
        <color theme="1"/>
        <rFont val="Calibri"/>
      </rPr>
      <t>µS/cm)</t>
    </r>
  </si>
  <si>
    <t>pH</t>
  </si>
  <si>
    <t>Sampling Distance</t>
  </si>
  <si>
    <t>Sampling Time Minutes</t>
  </si>
  <si>
    <t>Sampling Time Seconds</t>
  </si>
  <si>
    <t>Max Depth (cm)</t>
  </si>
  <si>
    <t>Dominant Mineral Substrate</t>
  </si>
  <si>
    <t>3 - sand</t>
  </si>
  <si>
    <t>2 - silt</t>
  </si>
  <si>
    <t>2nd Dominant Mineral Substrate</t>
  </si>
  <si>
    <t>Woody Debris</t>
  </si>
  <si>
    <t>1 - present</t>
  </si>
  <si>
    <t>2 - abundant</t>
  </si>
  <si>
    <t>Detritus</t>
  </si>
  <si>
    <t>Macrophytes - Emergent</t>
  </si>
  <si>
    <t>0 - absent</t>
  </si>
  <si>
    <t>Macrophytes - Rooted Floating</t>
  </si>
  <si>
    <t>Macrophytes - Submergent</t>
  </si>
  <si>
    <t>Macrophytes - Free Floating</t>
  </si>
  <si>
    <t>Algae - Floating</t>
  </si>
  <si>
    <t>Algae - Filamentous</t>
  </si>
  <si>
    <t>Algae - Attached</t>
  </si>
  <si>
    <t>Comment</t>
  </si>
  <si>
    <t>Benthic Tally</t>
  </si>
  <si>
    <t>(Oligochaeta) [Aquatic Worms]</t>
  </si>
  <si>
    <t>(Hirudinea) [Leeches]</t>
  </si>
  <si>
    <t>Isopoda [Sow Bugs]</t>
  </si>
  <si>
    <t>(Bivalvia) [Clams]</t>
  </si>
  <si>
    <t>Amphipoda [Scuds] - Hyallelidae</t>
  </si>
  <si>
    <t>Gammaridae</t>
  </si>
  <si>
    <t>Crangonyctidae</t>
  </si>
  <si>
    <t>Decapoda [Crayfish]</t>
  </si>
  <si>
    <t>Acarina [Mites]</t>
  </si>
  <si>
    <t>Ephemeroptera [Mayflies]</t>
  </si>
  <si>
    <t>Anisoptera [Dragonflies]</t>
  </si>
  <si>
    <t>Zygoptera [Damselflies]</t>
  </si>
  <si>
    <t>Megaloptera [Dobson/Alderflies]</t>
  </si>
  <si>
    <t>Trichoptera [Caddisflies]</t>
  </si>
  <si>
    <t>Lepidoptera [Moths]</t>
  </si>
  <si>
    <t>Coleoptera [Beetles]</t>
  </si>
  <si>
    <t>(Gastropoda) [Snails]</t>
  </si>
  <si>
    <t>Chironimade [Midges]</t>
  </si>
  <si>
    <t>Other Diptera</t>
  </si>
  <si>
    <t>Total Number Entered</t>
  </si>
  <si>
    <t>Number of Unique Taxa Entered</t>
  </si>
  <si>
    <t xml:space="preserve">Benthic Indices </t>
  </si>
  <si>
    <t>Biotic Index of Sample</t>
  </si>
  <si>
    <t>Simpson's Diversity Index</t>
  </si>
  <si>
    <t>%Diptera</t>
  </si>
  <si>
    <t>%Malacostraca</t>
  </si>
  <si>
    <t>%Mollusca</t>
  </si>
  <si>
    <t>%EPT</t>
  </si>
  <si>
    <t>%Odonata</t>
  </si>
  <si>
    <t>%Worms</t>
  </si>
  <si>
    <t>%Other</t>
  </si>
  <si>
    <t>%EOT</t>
  </si>
  <si>
    <t>LOLK-02-R1</t>
  </si>
  <si>
    <t>LOLK-02-R2</t>
  </si>
  <si>
    <t>LOLK-03-R1</t>
  </si>
  <si>
    <t>LOLK-03-R2</t>
  </si>
  <si>
    <t>WENO-02-R1</t>
  </si>
  <si>
    <t>WENO-02-R2</t>
  </si>
  <si>
    <t>north west shore of miskwabi</t>
  </si>
  <si>
    <t>north east point of lake, off road trapper trail, exit point of streaM</t>
  </si>
  <si>
    <t>Steven foster's dock, north west end of lake</t>
  </si>
  <si>
    <t>South shore of long lake, old deck on site</t>
  </si>
  <si>
    <t>narrow north bay of long lake</t>
  </si>
  <si>
    <t>boat launch of wenona lake</t>
  </si>
  <si>
    <t>Sample Collection Latitude</t>
  </si>
  <si>
    <t>Sample Collection Longitude</t>
  </si>
  <si>
    <t>5 - cobble</t>
  </si>
  <si>
    <t>4 - gravel</t>
  </si>
  <si>
    <t>very mucky substrate</t>
  </si>
  <si>
    <t>abundant woodydebris on shoreline. swift flowong stream from culvert into lake.  draining from swamp. tadpole spotted. south side of outflow</t>
  </si>
  <si>
    <t>north side outflow</t>
  </si>
  <si>
    <t>no motorized boats on lake</t>
  </si>
  <si>
    <t>many woody shrubs, herbaceous plants within a couple meters of shoreline</t>
  </si>
  <si>
    <t>more silt within wetland plants</t>
  </si>
  <si>
    <t>Oligochaetous Clitellata (aquatic worm)</t>
  </si>
  <si>
    <t>Hirudinea</t>
  </si>
  <si>
    <t>Isopoda</t>
  </si>
  <si>
    <t>Bivalvia</t>
  </si>
  <si>
    <t>Amphipoda</t>
  </si>
  <si>
    <t>Decapoda</t>
  </si>
  <si>
    <t>Hydrachnidia/Acari (mites)</t>
  </si>
  <si>
    <t>Ephemeroptera</t>
  </si>
  <si>
    <t>Anisoptera</t>
  </si>
  <si>
    <t>Zygoptera</t>
  </si>
  <si>
    <t>Hemiptera</t>
  </si>
  <si>
    <t>Megaloptera</t>
  </si>
  <si>
    <t>Trichoptera</t>
  </si>
  <si>
    <t>Lepidoptera</t>
  </si>
  <si>
    <t>Coleoptera</t>
  </si>
  <si>
    <t>Gastropoda</t>
  </si>
  <si>
    <t>Chironomidae</t>
  </si>
  <si>
    <t>Tabanidae</t>
  </si>
  <si>
    <t>Ceratopogonidae</t>
  </si>
  <si>
    <t>%E0T</t>
  </si>
  <si>
    <t>shallow bay south end of lake by a boat launch, wetland to south</t>
  </si>
  <si>
    <t>20/09/2022</t>
  </si>
  <si>
    <t>23/09/2022</t>
  </si>
  <si>
    <t>23/09/2023</t>
  </si>
  <si>
    <t>Water Temperature °C</t>
  </si>
  <si>
    <t>Conductivity (µS/cm)</t>
  </si>
  <si>
    <t>45.02655`</t>
  </si>
  <si>
    <t>6 - boulder</t>
  </si>
  <si>
    <t>NO CHEMISTRY TAKEN</t>
  </si>
  <si>
    <t>south shore long lake, protected from east wind, some abandoned old dock pieces, shallow shoreline with erosion</t>
  </si>
  <si>
    <t>Shallow bay north shore of long lake, site minimally affected</t>
  </si>
  <si>
    <t>small quiet lake protected from wind, generally steep shoreline</t>
  </si>
  <si>
    <t>25/09/2023</t>
  </si>
  <si>
    <t>26/09/2023</t>
  </si>
  <si>
    <t>13:5</t>
  </si>
  <si>
    <t>Minimal difference between dominant and 2nd dominant substrate type</t>
  </si>
  <si>
    <t>Transect length shortened due to obstructions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</si>
</sst>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1" fillId="2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4" xfId="0" applyFont="1" applyBorder="1"/>
    <xf numFmtId="0" fontId="4" fillId="0" borderId="4" xfId="0" applyFont="1" applyBorder="1" applyAlignment="1">
      <alignment horizontal="right" wrapText="1"/>
    </xf>
    <xf numFmtId="20" fontId="1" fillId="2" borderId="4" xfId="0" applyNumberFormat="1" applyFont="1" applyFill="1" applyBorder="1" applyAlignment="1">
      <alignment wrapText="1"/>
    </xf>
    <xf numFmtId="20" fontId="4" fillId="0" borderId="4" xfId="0" applyNumberFormat="1" applyFont="1" applyBorder="1" applyAlignment="1">
      <alignment horizontal="right" wrapText="1"/>
    </xf>
    <xf numFmtId="20" fontId="3" fillId="0" borderId="4" xfId="0" applyNumberFormat="1" applyFont="1" applyBorder="1"/>
    <xf numFmtId="0" fontId="5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20" fontId="1" fillId="5" borderId="4" xfId="0" applyNumberFormat="1" applyFont="1" applyFill="1" applyBorder="1" applyAlignment="1">
      <alignment wrapText="1"/>
    </xf>
    <xf numFmtId="0" fontId="1" fillId="5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wrapText="1"/>
    </xf>
    <xf numFmtId="0" fontId="3" fillId="0" borderId="4" xfId="0" applyFont="1" applyBorder="1" applyAlignment="1">
      <alignment horizontal="right"/>
    </xf>
    <xf numFmtId="0" fontId="6" fillId="0" borderId="4" xfId="0" applyFont="1" applyBorder="1"/>
    <xf numFmtId="0" fontId="4" fillId="0" borderId="4" xfId="0" applyFont="1" applyBorder="1" applyAlignment="1">
      <alignment horizontal="right"/>
    </xf>
    <xf numFmtId="0" fontId="1" fillId="7" borderId="4" xfId="0" applyFont="1" applyFill="1" applyBorder="1" applyAlignment="1">
      <alignment wrapText="1"/>
    </xf>
    <xf numFmtId="0" fontId="3" fillId="7" borderId="4" xfId="0" applyFont="1" applyFill="1" applyBorder="1" applyAlignment="1">
      <alignment horizontal="right"/>
    </xf>
    <xf numFmtId="0" fontId="4" fillId="7" borderId="4" xfId="0" applyFont="1" applyFill="1" applyBorder="1" applyAlignment="1">
      <alignment horizontal="right"/>
    </xf>
    <xf numFmtId="0" fontId="3" fillId="7" borderId="4" xfId="0" applyFont="1" applyFill="1" applyBorder="1"/>
    <xf numFmtId="0" fontId="6" fillId="7" borderId="4" xfId="0" applyFont="1" applyFill="1" applyBorder="1"/>
    <xf numFmtId="0" fontId="1" fillId="8" borderId="4" xfId="0" applyFont="1" applyFill="1" applyBorder="1" applyAlignment="1">
      <alignment wrapText="1"/>
    </xf>
    <xf numFmtId="10" fontId="3" fillId="0" borderId="4" xfId="0" applyNumberFormat="1" applyFont="1" applyBorder="1" applyAlignment="1">
      <alignment horizontal="right"/>
    </xf>
    <xf numFmtId="10" fontId="4" fillId="0" borderId="4" xfId="0" applyNumberFormat="1" applyFont="1" applyBorder="1" applyAlignment="1">
      <alignment horizontal="right" wrapText="1"/>
    </xf>
    <xf numFmtId="10" fontId="3" fillId="0" borderId="4" xfId="0" applyNumberFormat="1" applyFont="1" applyBorder="1"/>
    <xf numFmtId="0" fontId="4" fillId="0" borderId="0" xfId="0" applyFont="1" applyAlignment="1">
      <alignment wrapText="1"/>
    </xf>
    <xf numFmtId="164" fontId="4" fillId="0" borderId="4" xfId="0" applyNumberFormat="1" applyFont="1" applyBorder="1" applyAlignment="1">
      <alignment horizontal="right" wrapText="1"/>
    </xf>
    <xf numFmtId="164" fontId="3" fillId="0" borderId="4" xfId="0" applyNumberFormat="1" applyFont="1" applyBorder="1"/>
    <xf numFmtId="0" fontId="3" fillId="0" borderId="4" xfId="0" applyFont="1" applyBorder="1" applyAlignment="1">
      <alignment wrapText="1"/>
    </xf>
    <xf numFmtId="0" fontId="7" fillId="0" borderId="5" xfId="0" applyFont="1" applyBorder="1" applyAlignment="1">
      <alignment horizontal="right"/>
    </xf>
    <xf numFmtId="0" fontId="5" fillId="2" borderId="6" xfId="0" applyFont="1" applyFill="1" applyBorder="1"/>
    <xf numFmtId="0" fontId="4" fillId="0" borderId="4" xfId="0" applyFont="1" applyBorder="1"/>
    <xf numFmtId="0" fontId="7" fillId="0" borderId="5" xfId="0" applyFont="1" applyBorder="1"/>
    <xf numFmtId="20" fontId="4" fillId="0" borderId="4" xfId="0" applyNumberFormat="1" applyFont="1" applyBorder="1" applyAlignment="1">
      <alignment horizontal="right"/>
    </xf>
    <xf numFmtId="0" fontId="5" fillId="3" borderId="6" xfId="0" applyFont="1" applyFill="1" applyBorder="1"/>
    <xf numFmtId="0" fontId="8" fillId="0" borderId="0" xfId="0" applyFont="1" applyAlignment="1">
      <alignment horizontal="right"/>
    </xf>
    <xf numFmtId="0" fontId="5" fillId="4" borderId="6" xfId="0" applyFont="1" applyFill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/>
    <xf numFmtId="0" fontId="7" fillId="0" borderId="0" xfId="0" applyFont="1" applyAlignment="1">
      <alignment horizontal="right"/>
    </xf>
    <xf numFmtId="0" fontId="7" fillId="0" borderId="3" xfId="0" applyFont="1" applyBorder="1"/>
    <xf numFmtId="0" fontId="7" fillId="0" borderId="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/>
    <xf numFmtId="0" fontId="5" fillId="7" borderId="6" xfId="0" applyFont="1" applyFill="1" applyBorder="1"/>
    <xf numFmtId="0" fontId="9" fillId="7" borderId="5" xfId="0" applyFont="1" applyFill="1" applyBorder="1" applyAlignment="1">
      <alignment horizontal="right"/>
    </xf>
    <xf numFmtId="0" fontId="7" fillId="7" borderId="5" xfId="0" applyFont="1" applyFill="1" applyBorder="1"/>
    <xf numFmtId="0" fontId="8" fillId="7" borderId="5" xfId="0" applyFont="1" applyFill="1" applyBorder="1" applyAlignment="1">
      <alignment horizontal="right"/>
    </xf>
    <xf numFmtId="0" fontId="7" fillId="7" borderId="5" xfId="0" applyFont="1" applyFill="1" applyBorder="1" applyAlignment="1">
      <alignment horizontal="right"/>
    </xf>
    <xf numFmtId="0" fontId="5" fillId="8" borderId="6" xfId="0" applyFont="1" applyFill="1" applyBorder="1"/>
    <xf numFmtId="0" fontId="7" fillId="0" borderId="0" xfId="0" applyFont="1"/>
    <xf numFmtId="0" fontId="1" fillId="8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5" fillId="6" borderId="8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921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12.5546875" defaultRowHeight="15.75" customHeight="1" x14ac:dyDescent="0.25"/>
  <sheetData>
    <row r="1" spans="1:58" ht="13.8" customHeight="1" x14ac:dyDescent="0.3">
      <c r="A1" s="2" t="s">
        <v>0</v>
      </c>
      <c r="B1" s="2" t="s">
        <v>16</v>
      </c>
      <c r="C1" s="6" t="s">
        <v>19</v>
      </c>
      <c r="D1" s="2" t="s">
        <v>20</v>
      </c>
      <c r="E1" s="2" t="s">
        <v>24</v>
      </c>
      <c r="F1" s="2" t="s">
        <v>26</v>
      </c>
      <c r="G1" s="9" t="s">
        <v>27</v>
      </c>
      <c r="H1" s="10" t="s">
        <v>28</v>
      </c>
      <c r="I1" s="9" t="s">
        <v>29</v>
      </c>
      <c r="J1" s="10" t="s">
        <v>30</v>
      </c>
      <c r="K1" s="11" t="s">
        <v>31</v>
      </c>
      <c r="L1" s="11" t="s">
        <v>32</v>
      </c>
      <c r="M1" s="11" t="s">
        <v>33</v>
      </c>
      <c r="N1" s="11" t="s">
        <v>34</v>
      </c>
      <c r="O1" s="12" t="s">
        <v>35</v>
      </c>
      <c r="P1" s="13" t="s">
        <v>38</v>
      </c>
      <c r="Q1" s="12" t="s">
        <v>39</v>
      </c>
      <c r="R1" s="12" t="s">
        <v>42</v>
      </c>
      <c r="S1" s="12" t="s">
        <v>43</v>
      </c>
      <c r="T1" s="12" t="s">
        <v>45</v>
      </c>
      <c r="U1" s="12" t="s">
        <v>46</v>
      </c>
      <c r="V1" s="12" t="s">
        <v>47</v>
      </c>
      <c r="W1" s="12" t="s">
        <v>48</v>
      </c>
      <c r="X1" s="12" t="s">
        <v>49</v>
      </c>
      <c r="Y1" s="12" t="s">
        <v>50</v>
      </c>
      <c r="Z1" s="15" t="s">
        <v>53</v>
      </c>
      <c r="AA1" s="15" t="s">
        <v>54</v>
      </c>
      <c r="AB1" s="15" t="s">
        <v>55</v>
      </c>
      <c r="AC1" s="15" t="s">
        <v>56</v>
      </c>
      <c r="AD1" s="15" t="s">
        <v>57</v>
      </c>
      <c r="AE1" s="15" t="s">
        <v>58</v>
      </c>
      <c r="AF1" s="15" t="s">
        <v>59</v>
      </c>
      <c r="AG1" s="15" t="s">
        <v>60</v>
      </c>
      <c r="AH1" s="15" t="s">
        <v>61</v>
      </c>
      <c r="AI1" s="15" t="s">
        <v>62</v>
      </c>
      <c r="AJ1" s="15" t="s">
        <v>63</v>
      </c>
      <c r="AK1" s="15" t="s">
        <v>64</v>
      </c>
      <c r="AL1" s="15" t="s">
        <v>65</v>
      </c>
      <c r="AM1" s="15" t="s">
        <v>66</v>
      </c>
      <c r="AN1" s="15" t="s">
        <v>67</v>
      </c>
      <c r="AO1" s="15" t="s">
        <v>68</v>
      </c>
      <c r="AP1" s="15" t="s">
        <v>69</v>
      </c>
      <c r="AQ1" s="15" t="s">
        <v>70</v>
      </c>
      <c r="AR1" s="19" t="s">
        <v>72</v>
      </c>
      <c r="AS1" s="19" t="s">
        <v>73</v>
      </c>
      <c r="AT1" s="57" t="s">
        <v>74</v>
      </c>
      <c r="AU1" s="24" t="s">
        <v>0</v>
      </c>
      <c r="AV1" s="24" t="s">
        <v>75</v>
      </c>
      <c r="AW1" s="24" t="s">
        <v>76</v>
      </c>
      <c r="AX1" s="24" t="s">
        <v>77</v>
      </c>
      <c r="AY1" s="24" t="s">
        <v>78</v>
      </c>
      <c r="AZ1" s="24" t="s">
        <v>79</v>
      </c>
      <c r="BA1" s="24" t="s">
        <v>80</v>
      </c>
      <c r="BB1" s="24" t="s">
        <v>81</v>
      </c>
      <c r="BC1" s="24" t="s">
        <v>82</v>
      </c>
      <c r="BD1" s="24" t="s">
        <v>83</v>
      </c>
      <c r="BE1" s="24" t="s">
        <v>84</v>
      </c>
      <c r="BF1" s="1"/>
    </row>
    <row r="2" spans="1:58" ht="13.8" customHeight="1" x14ac:dyDescent="0.3">
      <c r="A2" s="3" t="s">
        <v>1</v>
      </c>
      <c r="B2" s="5" t="s">
        <v>17</v>
      </c>
      <c r="C2" s="7">
        <v>0.3923611111111111</v>
      </c>
      <c r="D2" s="3" t="s">
        <v>21</v>
      </c>
      <c r="E2" s="3" t="s">
        <v>25</v>
      </c>
      <c r="F2" s="3" t="s">
        <v>25</v>
      </c>
      <c r="G2" s="5">
        <v>10.199999999999999</v>
      </c>
      <c r="H2" s="5">
        <v>8.48</v>
      </c>
      <c r="I2" s="5">
        <v>66.099999999999994</v>
      </c>
      <c r="J2" s="5">
        <v>7.55</v>
      </c>
      <c r="K2" s="5">
        <v>27.3</v>
      </c>
      <c r="L2" s="5">
        <v>4</v>
      </c>
      <c r="M2" s="5">
        <v>12</v>
      </c>
      <c r="N2" s="5">
        <v>45</v>
      </c>
      <c r="O2" s="3" t="s">
        <v>36</v>
      </c>
      <c r="P2" s="3" t="s">
        <v>37</v>
      </c>
      <c r="Q2" s="3" t="s">
        <v>40</v>
      </c>
      <c r="R2" s="3" t="s">
        <v>40</v>
      </c>
      <c r="S2" s="3" t="s">
        <v>44</v>
      </c>
      <c r="T2" s="3" t="s">
        <v>40</v>
      </c>
      <c r="U2" s="3" t="s">
        <v>40</v>
      </c>
      <c r="V2" s="3" t="s">
        <v>44</v>
      </c>
      <c r="W2" s="3" t="s">
        <v>44</v>
      </c>
      <c r="X2" s="3" t="s">
        <v>44</v>
      </c>
      <c r="Y2" s="3" t="s">
        <v>44</v>
      </c>
      <c r="Z2" s="5"/>
      <c r="AA2" s="4"/>
      <c r="AB2" s="4">
        <v>11</v>
      </c>
      <c r="AC2" s="4">
        <v>1</v>
      </c>
      <c r="AD2" s="5">
        <v>86</v>
      </c>
      <c r="AE2" s="4"/>
      <c r="AF2" s="5"/>
      <c r="AG2" s="5"/>
      <c r="AH2" s="5"/>
      <c r="AI2" s="4">
        <v>1</v>
      </c>
      <c r="AJ2" s="4"/>
      <c r="AK2" s="5"/>
      <c r="AL2" s="4"/>
      <c r="AM2" s="5"/>
      <c r="AN2" s="5"/>
      <c r="AO2" s="5">
        <v>1</v>
      </c>
      <c r="AP2" s="4"/>
      <c r="AQ2" s="5">
        <v>2</v>
      </c>
      <c r="AR2" s="20">
        <f t="shared" ref="AR2:AR13" si="0">SUM(Z2:AQ2)</f>
        <v>102</v>
      </c>
      <c r="AS2" s="20">
        <f t="shared" ref="AS2:AS13" si="1">COUNTA(Z2:AQ2)</f>
        <v>6</v>
      </c>
      <c r="AT2" s="58"/>
      <c r="AU2" s="4"/>
      <c r="AV2" s="16">
        <v>4.6399999999999997</v>
      </c>
      <c r="AW2" s="16">
        <v>0.28000000000000003</v>
      </c>
      <c r="AX2" s="25">
        <v>1.9599999999999999E-2</v>
      </c>
      <c r="AY2" s="25">
        <v>0.95099999999999996</v>
      </c>
      <c r="AZ2" s="25">
        <v>9.7999999999999997E-3</v>
      </c>
      <c r="BA2" s="25">
        <v>9.7999999999999997E-3</v>
      </c>
      <c r="BB2" s="25">
        <v>0</v>
      </c>
      <c r="BC2" s="25">
        <v>0</v>
      </c>
      <c r="BD2" s="25">
        <v>9.7999999999999997E-3</v>
      </c>
      <c r="BE2" s="1">
        <f t="shared" ref="BE2:BE13" si="2">(SUM(AM2,AK2,AJ2,AI2)/AR2)*100</f>
        <v>0.98039215686274506</v>
      </c>
      <c r="BF2" s="60"/>
    </row>
    <row r="3" spans="1:58" ht="14.4" x14ac:dyDescent="0.3">
      <c r="A3" s="3" t="s">
        <v>2</v>
      </c>
      <c r="B3" s="5" t="s">
        <v>17</v>
      </c>
      <c r="C3" s="7">
        <v>0.41458333333333336</v>
      </c>
      <c r="D3" s="3" t="s">
        <v>21</v>
      </c>
      <c r="E3" s="3" t="s">
        <v>25</v>
      </c>
      <c r="F3" s="3" t="s">
        <v>25</v>
      </c>
      <c r="G3" s="5">
        <v>10.199999999999999</v>
      </c>
      <c r="H3" s="5">
        <v>8.48</v>
      </c>
      <c r="I3" s="5">
        <v>66.099999999999994</v>
      </c>
      <c r="J3" s="5">
        <v>7.55</v>
      </c>
      <c r="K3" s="5">
        <v>29.9</v>
      </c>
      <c r="L3" s="5">
        <v>3</v>
      </c>
      <c r="M3" s="5">
        <v>43</v>
      </c>
      <c r="N3" s="5">
        <v>45</v>
      </c>
      <c r="O3" s="3" t="s">
        <v>36</v>
      </c>
      <c r="P3" s="3" t="s">
        <v>37</v>
      </c>
      <c r="Q3" s="3" t="s">
        <v>40</v>
      </c>
      <c r="R3" s="3" t="s">
        <v>40</v>
      </c>
      <c r="S3" s="3" t="s">
        <v>44</v>
      </c>
      <c r="T3" s="3" t="s">
        <v>40</v>
      </c>
      <c r="U3" s="3" t="s">
        <v>40</v>
      </c>
      <c r="V3" s="3" t="s">
        <v>44</v>
      </c>
      <c r="W3" s="3" t="s">
        <v>44</v>
      </c>
      <c r="X3" s="3" t="s">
        <v>44</v>
      </c>
      <c r="Y3" s="3" t="s">
        <v>44</v>
      </c>
      <c r="Z3" s="16"/>
      <c r="AA3" s="16"/>
      <c r="AB3" s="4">
        <v>8</v>
      </c>
      <c r="AC3" s="4"/>
      <c r="AD3" s="18">
        <v>86</v>
      </c>
      <c r="AE3" s="4"/>
      <c r="AF3" s="18">
        <v>2</v>
      </c>
      <c r="AG3" s="18"/>
      <c r="AH3" s="4"/>
      <c r="AI3" s="16"/>
      <c r="AJ3" s="4"/>
      <c r="AK3" s="4"/>
      <c r="AL3" s="4"/>
      <c r="AM3" s="18"/>
      <c r="AN3" s="18"/>
      <c r="AO3" s="18"/>
      <c r="AP3" s="4"/>
      <c r="AQ3" s="4">
        <v>1</v>
      </c>
      <c r="AR3" s="21">
        <f t="shared" si="0"/>
        <v>97</v>
      </c>
      <c r="AS3" s="21">
        <f t="shared" si="1"/>
        <v>4</v>
      </c>
      <c r="AT3" s="58"/>
      <c r="AU3" s="5"/>
      <c r="AV3" s="5">
        <v>4.5199999999999996</v>
      </c>
      <c r="AW3" s="5">
        <v>0.17</v>
      </c>
      <c r="AX3" s="26">
        <v>1.03E-2</v>
      </c>
      <c r="AY3" s="26">
        <v>0.98970000000000002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1">
        <f t="shared" si="2"/>
        <v>0</v>
      </c>
      <c r="BF3" s="61"/>
    </row>
    <row r="4" spans="1:58" ht="14.4" x14ac:dyDescent="0.3">
      <c r="A4" s="3" t="s">
        <v>3</v>
      </c>
      <c r="B4" s="5" t="s">
        <v>17</v>
      </c>
      <c r="C4" s="7">
        <v>0.45</v>
      </c>
      <c r="D4" s="3" t="s">
        <v>22</v>
      </c>
      <c r="E4" s="3" t="s">
        <v>23</v>
      </c>
      <c r="F4" s="3" t="s">
        <v>25</v>
      </c>
      <c r="G4" s="5">
        <v>12.1</v>
      </c>
      <c r="H4" s="5">
        <v>7.85</v>
      </c>
      <c r="I4" s="5">
        <v>67.599999999999994</v>
      </c>
      <c r="J4" s="5">
        <v>7.19</v>
      </c>
      <c r="K4" s="5">
        <v>13.7</v>
      </c>
      <c r="L4" s="5">
        <v>2</v>
      </c>
      <c r="M4" s="5">
        <v>25</v>
      </c>
      <c r="N4" s="5">
        <v>40</v>
      </c>
      <c r="O4" s="3" t="s">
        <v>37</v>
      </c>
      <c r="P4" s="3" t="s">
        <v>36</v>
      </c>
      <c r="Q4" s="3" t="s">
        <v>40</v>
      </c>
      <c r="R4" s="3" t="s">
        <v>41</v>
      </c>
      <c r="S4" s="3" t="s">
        <v>40</v>
      </c>
      <c r="T4" s="3" t="s">
        <v>40</v>
      </c>
      <c r="U4" s="3" t="s">
        <v>40</v>
      </c>
      <c r="V4" s="3" t="s">
        <v>44</v>
      </c>
      <c r="W4" s="3" t="s">
        <v>44</v>
      </c>
      <c r="X4" s="3" t="s">
        <v>44</v>
      </c>
      <c r="Y4" s="3" t="s">
        <v>44</v>
      </c>
      <c r="Z4" s="4"/>
      <c r="AA4" s="4"/>
      <c r="AB4" s="4">
        <v>55</v>
      </c>
      <c r="AC4" s="4"/>
      <c r="AD4" s="18">
        <v>36</v>
      </c>
      <c r="AE4" s="4"/>
      <c r="AF4" s="18">
        <v>4</v>
      </c>
      <c r="AG4" s="18"/>
      <c r="AH4" s="4"/>
      <c r="AI4" s="18"/>
      <c r="AJ4" s="4">
        <v>2</v>
      </c>
      <c r="AK4" s="4">
        <v>1</v>
      </c>
      <c r="AL4" s="4"/>
      <c r="AM4" s="4">
        <v>3</v>
      </c>
      <c r="AN4" s="18"/>
      <c r="AO4" s="18"/>
      <c r="AP4" s="4"/>
      <c r="AQ4" s="4">
        <v>2</v>
      </c>
      <c r="AR4" s="21">
        <f t="shared" si="0"/>
        <v>103</v>
      </c>
      <c r="AS4" s="21">
        <f t="shared" si="1"/>
        <v>7</v>
      </c>
      <c r="AT4" s="58"/>
      <c r="AU4" s="5"/>
      <c r="AV4" s="5">
        <v>6.38</v>
      </c>
      <c r="AW4" s="5">
        <v>0.56999999999999995</v>
      </c>
      <c r="AX4" s="26">
        <v>1.9400000000000001E-2</v>
      </c>
      <c r="AY4" s="26">
        <v>0.92230000000000001</v>
      </c>
      <c r="AZ4" s="26">
        <v>0</v>
      </c>
      <c r="BA4" s="26">
        <v>2.9100000000000001E-2</v>
      </c>
      <c r="BB4" s="26">
        <v>2.9100000000000001E-2</v>
      </c>
      <c r="BC4" s="26">
        <v>0</v>
      </c>
      <c r="BD4" s="26">
        <v>0</v>
      </c>
      <c r="BE4" s="1">
        <f t="shared" si="2"/>
        <v>5.825242718446602</v>
      </c>
      <c r="BF4" s="60"/>
    </row>
    <row r="5" spans="1:58" ht="14.4" x14ac:dyDescent="0.3">
      <c r="A5" s="3" t="s">
        <v>4</v>
      </c>
      <c r="B5" s="5" t="s">
        <v>17</v>
      </c>
      <c r="C5" s="7">
        <v>0.47291666666666665</v>
      </c>
      <c r="D5" s="3" t="s">
        <v>22</v>
      </c>
      <c r="E5" s="3" t="s">
        <v>23</v>
      </c>
      <c r="F5" s="3" t="s">
        <v>25</v>
      </c>
      <c r="G5" s="5">
        <v>12.1</v>
      </c>
      <c r="H5" s="5">
        <v>7.85</v>
      </c>
      <c r="I5" s="5">
        <v>67.599999999999994</v>
      </c>
      <c r="J5" s="5">
        <v>7.19</v>
      </c>
      <c r="K5" s="5">
        <v>9.5</v>
      </c>
      <c r="L5" s="5">
        <v>3</v>
      </c>
      <c r="M5" s="5">
        <v>1</v>
      </c>
      <c r="N5" s="5">
        <v>40</v>
      </c>
      <c r="O5" s="3" t="s">
        <v>37</v>
      </c>
      <c r="P5" s="3" t="s">
        <v>36</v>
      </c>
      <c r="Q5" s="3" t="s">
        <v>40</v>
      </c>
      <c r="R5" s="3" t="s">
        <v>41</v>
      </c>
      <c r="S5" s="3" t="s">
        <v>40</v>
      </c>
      <c r="T5" s="3" t="s">
        <v>40</v>
      </c>
      <c r="U5" s="3" t="s">
        <v>40</v>
      </c>
      <c r="V5" s="3" t="s">
        <v>44</v>
      </c>
      <c r="W5" s="3" t="s">
        <v>44</v>
      </c>
      <c r="X5" s="3" t="s">
        <v>44</v>
      </c>
      <c r="Y5" s="3" t="s">
        <v>44</v>
      </c>
      <c r="Z5" s="16"/>
      <c r="AA5" s="4"/>
      <c r="AB5" s="4">
        <v>69</v>
      </c>
      <c r="AC5" s="18"/>
      <c r="AD5" s="18">
        <v>14</v>
      </c>
      <c r="AE5" s="4"/>
      <c r="AF5" s="18">
        <v>11</v>
      </c>
      <c r="AG5" s="18"/>
      <c r="AH5" s="16"/>
      <c r="AI5" s="4"/>
      <c r="AJ5" s="4"/>
      <c r="AK5" s="4"/>
      <c r="AL5" s="4"/>
      <c r="AM5" s="4"/>
      <c r="AN5" s="18"/>
      <c r="AO5" s="18">
        <v>1</v>
      </c>
      <c r="AP5" s="4"/>
      <c r="AQ5" s="4">
        <v>3</v>
      </c>
      <c r="AR5" s="21">
        <f t="shared" si="0"/>
        <v>98</v>
      </c>
      <c r="AS5" s="21">
        <f t="shared" si="1"/>
        <v>5</v>
      </c>
      <c r="AT5" s="58"/>
      <c r="AU5" s="5"/>
      <c r="AV5" s="5">
        <v>7</v>
      </c>
      <c r="AW5" s="5">
        <v>0.44</v>
      </c>
      <c r="AX5" s="26">
        <v>3.0599999999999999E-2</v>
      </c>
      <c r="AY5" s="26">
        <v>0.95920000000000005</v>
      </c>
      <c r="AZ5" s="26">
        <v>0</v>
      </c>
      <c r="BA5" s="26">
        <v>0</v>
      </c>
      <c r="BB5" s="26">
        <v>0</v>
      </c>
      <c r="BC5" s="26">
        <v>0</v>
      </c>
      <c r="BD5" s="26">
        <v>1.0200000000000001E-2</v>
      </c>
      <c r="BE5" s="1">
        <f t="shared" si="2"/>
        <v>0</v>
      </c>
      <c r="BF5" s="61"/>
    </row>
    <row r="6" spans="1:58" ht="14.4" x14ac:dyDescent="0.3">
      <c r="A6" s="3" t="s">
        <v>5</v>
      </c>
      <c r="B6" s="5" t="s">
        <v>17</v>
      </c>
      <c r="C6" s="7">
        <v>0.51111111111111107</v>
      </c>
      <c r="D6" s="3" t="s">
        <v>23</v>
      </c>
      <c r="E6" s="3" t="s">
        <v>23</v>
      </c>
      <c r="F6" s="3" t="s">
        <v>23</v>
      </c>
      <c r="G6" s="5">
        <v>16.7</v>
      </c>
      <c r="H6" s="5">
        <v>8.91</v>
      </c>
      <c r="I6" s="5">
        <v>112</v>
      </c>
      <c r="J6" s="5">
        <v>7.85</v>
      </c>
      <c r="K6" s="5">
        <v>11.2</v>
      </c>
      <c r="L6" s="5">
        <v>3</v>
      </c>
      <c r="M6" s="5">
        <v>45</v>
      </c>
      <c r="N6" s="5">
        <v>100</v>
      </c>
      <c r="O6" s="3" t="s">
        <v>37</v>
      </c>
      <c r="P6" s="3" t="s">
        <v>36</v>
      </c>
      <c r="Q6" s="3" t="s">
        <v>40</v>
      </c>
      <c r="R6" s="3" t="s">
        <v>40</v>
      </c>
      <c r="S6" s="3" t="s">
        <v>40</v>
      </c>
      <c r="T6" s="3" t="s">
        <v>44</v>
      </c>
      <c r="U6" s="3" t="s">
        <v>40</v>
      </c>
      <c r="V6" s="3" t="s">
        <v>44</v>
      </c>
      <c r="W6" s="3" t="s">
        <v>40</v>
      </c>
      <c r="X6" s="3" t="s">
        <v>44</v>
      </c>
      <c r="Y6" s="3" t="s">
        <v>44</v>
      </c>
      <c r="Z6" s="16">
        <v>1</v>
      </c>
      <c r="AA6" s="4"/>
      <c r="AB6" s="4"/>
      <c r="AC6" s="4">
        <v>2</v>
      </c>
      <c r="AD6" s="18">
        <v>64</v>
      </c>
      <c r="AE6" s="4"/>
      <c r="AF6" s="16"/>
      <c r="AG6" s="4"/>
      <c r="AH6" s="18"/>
      <c r="AI6" s="16"/>
      <c r="AJ6" s="4"/>
      <c r="AK6" s="4"/>
      <c r="AL6" s="4"/>
      <c r="AM6" s="4">
        <v>3</v>
      </c>
      <c r="AN6" s="16"/>
      <c r="AO6" s="18"/>
      <c r="AP6" s="4"/>
      <c r="AQ6" s="4">
        <v>27</v>
      </c>
      <c r="AR6" s="21">
        <f t="shared" si="0"/>
        <v>97</v>
      </c>
      <c r="AS6" s="21">
        <f t="shared" si="1"/>
        <v>5</v>
      </c>
      <c r="AT6" s="58"/>
      <c r="AU6" s="5"/>
      <c r="AV6" s="5">
        <v>4.8499999999999996</v>
      </c>
      <c r="AW6" s="5">
        <v>0.49</v>
      </c>
      <c r="AX6" s="26">
        <v>0.27839999999999998</v>
      </c>
      <c r="AY6" s="26">
        <v>0.65980000000000005</v>
      </c>
      <c r="AZ6" s="26">
        <v>2.06E-2</v>
      </c>
      <c r="BA6" s="26">
        <v>3.09E-2</v>
      </c>
      <c r="BB6" s="26">
        <v>0</v>
      </c>
      <c r="BC6" s="26">
        <v>1.03E-2</v>
      </c>
      <c r="BD6" s="26">
        <v>0</v>
      </c>
      <c r="BE6" s="1">
        <f t="shared" si="2"/>
        <v>3.0927835051546393</v>
      </c>
      <c r="BF6" s="60"/>
    </row>
    <row r="7" spans="1:58" ht="14.4" x14ac:dyDescent="0.3">
      <c r="A7" s="3" t="s">
        <v>6</v>
      </c>
      <c r="B7" s="5" t="s">
        <v>17</v>
      </c>
      <c r="C7" s="7">
        <v>0.53541666666666665</v>
      </c>
      <c r="D7" s="3" t="s">
        <v>23</v>
      </c>
      <c r="E7" s="3" t="s">
        <v>23</v>
      </c>
      <c r="F7" s="3" t="s">
        <v>23</v>
      </c>
      <c r="G7" s="5">
        <v>16.7</v>
      </c>
      <c r="H7" s="5">
        <v>8.91</v>
      </c>
      <c r="I7" s="5">
        <v>112</v>
      </c>
      <c r="J7" s="5">
        <v>7.85</v>
      </c>
      <c r="K7" s="5">
        <v>9.9</v>
      </c>
      <c r="L7" s="5">
        <v>3</v>
      </c>
      <c r="M7" s="5">
        <v>8</v>
      </c>
      <c r="N7" s="5">
        <v>100</v>
      </c>
      <c r="O7" s="3" t="s">
        <v>37</v>
      </c>
      <c r="P7" s="3" t="s">
        <v>36</v>
      </c>
      <c r="Q7" s="3" t="s">
        <v>40</v>
      </c>
      <c r="R7" s="3" t="s">
        <v>40</v>
      </c>
      <c r="S7" s="3" t="s">
        <v>40</v>
      </c>
      <c r="T7" s="3" t="s">
        <v>44</v>
      </c>
      <c r="U7" s="3" t="s">
        <v>40</v>
      </c>
      <c r="V7" s="3" t="s">
        <v>44</v>
      </c>
      <c r="W7" s="3" t="s">
        <v>40</v>
      </c>
      <c r="X7" s="3" t="s">
        <v>44</v>
      </c>
      <c r="Y7" s="3" t="s">
        <v>44</v>
      </c>
      <c r="Z7" s="16"/>
      <c r="AA7" s="4"/>
      <c r="AB7" s="4"/>
      <c r="AC7" s="4"/>
      <c r="AD7" s="18">
        <v>49</v>
      </c>
      <c r="AE7" s="4"/>
      <c r="AF7" s="4"/>
      <c r="AG7" s="4"/>
      <c r="AH7" s="16"/>
      <c r="AI7" s="16">
        <v>3</v>
      </c>
      <c r="AJ7" s="16">
        <v>3</v>
      </c>
      <c r="AK7" s="4">
        <v>2</v>
      </c>
      <c r="AL7" s="16"/>
      <c r="AM7" s="4">
        <v>2</v>
      </c>
      <c r="AN7" s="18"/>
      <c r="AO7" s="18"/>
      <c r="AP7" s="4"/>
      <c r="AQ7" s="4">
        <v>39</v>
      </c>
      <c r="AR7" s="21">
        <f t="shared" si="0"/>
        <v>98</v>
      </c>
      <c r="AS7" s="21">
        <f t="shared" si="1"/>
        <v>6</v>
      </c>
      <c r="AT7" s="58"/>
      <c r="AU7" s="5"/>
      <c r="AV7" s="5">
        <v>5.08</v>
      </c>
      <c r="AW7" s="5">
        <v>0.59</v>
      </c>
      <c r="AX7" s="26">
        <v>0.39800000000000002</v>
      </c>
      <c r="AY7" s="26">
        <v>0.5</v>
      </c>
      <c r="AZ7" s="26">
        <v>0</v>
      </c>
      <c r="BA7" s="26">
        <v>5.0999999999999997E-2</v>
      </c>
      <c r="BB7" s="26">
        <v>5.0999999999999997E-2</v>
      </c>
      <c r="BC7" s="26">
        <v>0</v>
      </c>
      <c r="BD7" s="26">
        <v>0</v>
      </c>
      <c r="BE7" s="1">
        <f t="shared" si="2"/>
        <v>10.204081632653061</v>
      </c>
      <c r="BF7" s="61"/>
    </row>
    <row r="8" spans="1:58" ht="13.2" x14ac:dyDescent="0.25">
      <c r="A8" s="4" t="s">
        <v>7</v>
      </c>
      <c r="B8" s="4" t="s">
        <v>18</v>
      </c>
      <c r="C8" s="8">
        <v>0.39583333333333331</v>
      </c>
      <c r="D8" s="4" t="s">
        <v>23</v>
      </c>
      <c r="E8" s="4" t="s">
        <v>23</v>
      </c>
      <c r="F8" s="4" t="s">
        <v>23</v>
      </c>
      <c r="G8" s="4">
        <v>14.9</v>
      </c>
      <c r="H8" s="4">
        <v>7.82</v>
      </c>
      <c r="I8" s="4">
        <v>94.5</v>
      </c>
      <c r="J8" s="4">
        <v>8.27</v>
      </c>
      <c r="K8" s="4">
        <v>0</v>
      </c>
      <c r="L8" s="4">
        <v>0</v>
      </c>
      <c r="M8" s="4">
        <v>0</v>
      </c>
      <c r="N8" s="4">
        <v>0</v>
      </c>
      <c r="O8" s="4" t="s">
        <v>37</v>
      </c>
      <c r="P8" s="4" t="s">
        <v>36</v>
      </c>
      <c r="Q8" s="4" t="s">
        <v>40</v>
      </c>
      <c r="R8" s="4" t="s">
        <v>40</v>
      </c>
      <c r="S8" s="4" t="s">
        <v>41</v>
      </c>
      <c r="T8" s="4" t="s">
        <v>41</v>
      </c>
      <c r="U8" s="4" t="s">
        <v>40</v>
      </c>
      <c r="V8" s="4" t="s">
        <v>40</v>
      </c>
      <c r="W8" s="4" t="s">
        <v>44</v>
      </c>
      <c r="X8" s="4" t="s">
        <v>44</v>
      </c>
      <c r="Y8" s="4" t="s">
        <v>44</v>
      </c>
      <c r="Z8" s="4">
        <v>1</v>
      </c>
      <c r="AA8" s="4"/>
      <c r="AB8" s="4">
        <v>1</v>
      </c>
      <c r="AC8" s="4">
        <v>1</v>
      </c>
      <c r="AD8" s="4">
        <v>83</v>
      </c>
      <c r="AE8" s="4"/>
      <c r="AF8" s="4"/>
      <c r="AG8" s="4"/>
      <c r="AH8" s="4"/>
      <c r="AI8" s="4"/>
      <c r="AJ8" s="4">
        <v>1</v>
      </c>
      <c r="AK8" s="4"/>
      <c r="AL8" s="4"/>
      <c r="AM8" s="4">
        <v>2</v>
      </c>
      <c r="AN8" s="4"/>
      <c r="AO8" s="4">
        <v>1</v>
      </c>
      <c r="AP8" s="4"/>
      <c r="AQ8" s="4">
        <v>11</v>
      </c>
      <c r="AR8" s="22">
        <f t="shared" si="0"/>
        <v>101</v>
      </c>
      <c r="AS8" s="22">
        <f t="shared" si="1"/>
        <v>8</v>
      </c>
      <c r="AT8" s="58"/>
      <c r="AU8" s="4"/>
      <c r="AV8" s="4">
        <v>4.47</v>
      </c>
      <c r="AW8" s="4">
        <v>0.32</v>
      </c>
      <c r="AX8" s="27">
        <v>0.1089</v>
      </c>
      <c r="AY8" s="27">
        <v>0.83169999999999999</v>
      </c>
      <c r="AZ8" s="27">
        <v>9.9000000000000008E-3</v>
      </c>
      <c r="BA8" s="27">
        <v>1.9800000000000002E-2</v>
      </c>
      <c r="BB8" s="27">
        <v>9.9000000000000008E-3</v>
      </c>
      <c r="BC8" s="27">
        <v>9.9000000000000008E-3</v>
      </c>
      <c r="BD8" s="27">
        <v>9.9000000000000008E-3</v>
      </c>
      <c r="BE8" s="1">
        <f t="shared" si="2"/>
        <v>2.9702970297029703</v>
      </c>
      <c r="BF8" s="60"/>
    </row>
    <row r="9" spans="1:58" ht="13.2" x14ac:dyDescent="0.25">
      <c r="A9" s="4" t="s">
        <v>8</v>
      </c>
      <c r="B9" s="4" t="s">
        <v>18</v>
      </c>
      <c r="C9" s="8">
        <v>0.41458333333333336</v>
      </c>
      <c r="D9" s="4" t="s">
        <v>23</v>
      </c>
      <c r="E9" s="4" t="s">
        <v>23</v>
      </c>
      <c r="F9" s="4" t="s">
        <v>23</v>
      </c>
      <c r="G9" s="4">
        <v>14.9</v>
      </c>
      <c r="H9" s="4">
        <v>7.82</v>
      </c>
      <c r="I9" s="4">
        <v>94.5</v>
      </c>
      <c r="J9" s="4">
        <v>8.27</v>
      </c>
      <c r="K9" s="4">
        <v>0</v>
      </c>
      <c r="L9" s="4">
        <v>0</v>
      </c>
      <c r="M9" s="4">
        <v>0</v>
      </c>
      <c r="N9" s="4">
        <v>0</v>
      </c>
      <c r="O9" s="4" t="s">
        <v>37</v>
      </c>
      <c r="P9" s="4" t="s">
        <v>36</v>
      </c>
      <c r="Q9" s="4" t="s">
        <v>40</v>
      </c>
      <c r="R9" s="4" t="s">
        <v>40</v>
      </c>
      <c r="S9" s="4" t="s">
        <v>41</v>
      </c>
      <c r="T9" s="4" t="s">
        <v>41</v>
      </c>
      <c r="U9" s="4" t="s">
        <v>40</v>
      </c>
      <c r="V9" s="4" t="s">
        <v>40</v>
      </c>
      <c r="W9" s="4" t="s">
        <v>44</v>
      </c>
      <c r="X9" s="4" t="s">
        <v>44</v>
      </c>
      <c r="Y9" s="4" t="s">
        <v>44</v>
      </c>
      <c r="Z9" s="4">
        <v>1</v>
      </c>
      <c r="AA9" s="4"/>
      <c r="AB9" s="4">
        <v>1</v>
      </c>
      <c r="AC9" s="4"/>
      <c r="AD9" s="4">
        <v>69</v>
      </c>
      <c r="AE9" s="4"/>
      <c r="AF9" s="4">
        <v>1</v>
      </c>
      <c r="AG9" s="4"/>
      <c r="AH9" s="4"/>
      <c r="AI9" s="4"/>
      <c r="AJ9" s="4"/>
      <c r="AK9" s="4">
        <v>2</v>
      </c>
      <c r="AL9" s="4"/>
      <c r="AM9" s="4">
        <v>4</v>
      </c>
      <c r="AN9" s="4"/>
      <c r="AO9" s="4"/>
      <c r="AP9" s="4"/>
      <c r="AQ9" s="4">
        <v>24</v>
      </c>
      <c r="AR9" s="22">
        <f t="shared" si="0"/>
        <v>102</v>
      </c>
      <c r="AS9" s="22">
        <f t="shared" si="1"/>
        <v>7</v>
      </c>
      <c r="AT9" s="58"/>
      <c r="AU9" s="4"/>
      <c r="AV9" s="4">
        <v>4.76</v>
      </c>
      <c r="AW9" s="4">
        <v>0.48</v>
      </c>
      <c r="AX9" s="27">
        <v>0.23530000000000001</v>
      </c>
      <c r="AY9" s="27">
        <v>0.69610000000000005</v>
      </c>
      <c r="AZ9" s="27">
        <v>0</v>
      </c>
      <c r="BA9" s="27">
        <v>3.9199999999999999E-2</v>
      </c>
      <c r="BB9" s="27">
        <v>1.9599999999999999E-2</v>
      </c>
      <c r="BC9" s="27">
        <v>9.7999999999999997E-3</v>
      </c>
      <c r="BD9" s="27">
        <v>0</v>
      </c>
      <c r="BE9" s="1">
        <f t="shared" si="2"/>
        <v>5.8823529411764701</v>
      </c>
      <c r="BF9" s="61"/>
    </row>
    <row r="10" spans="1:58" ht="13.2" x14ac:dyDescent="0.25">
      <c r="A10" s="4" t="s">
        <v>9</v>
      </c>
      <c r="B10" s="4" t="s">
        <v>18</v>
      </c>
      <c r="C10" s="8">
        <v>0.55208333333333337</v>
      </c>
      <c r="D10" s="4" t="s">
        <v>23</v>
      </c>
      <c r="E10" s="4" t="s">
        <v>23</v>
      </c>
      <c r="F10" s="4" t="s">
        <v>23</v>
      </c>
      <c r="G10" s="4">
        <v>16.100000000000001</v>
      </c>
      <c r="H10" s="4">
        <v>7.8</v>
      </c>
      <c r="I10" s="4">
        <v>78.5</v>
      </c>
      <c r="J10" s="4">
        <v>7.87</v>
      </c>
      <c r="K10" s="4">
        <v>6.4</v>
      </c>
      <c r="L10" s="4">
        <v>2</v>
      </c>
      <c r="M10" s="4">
        <v>30</v>
      </c>
      <c r="N10" s="4">
        <v>100</v>
      </c>
      <c r="O10" s="4" t="s">
        <v>37</v>
      </c>
      <c r="P10" s="4" t="s">
        <v>36</v>
      </c>
      <c r="Q10" s="4" t="s">
        <v>41</v>
      </c>
      <c r="R10" s="4" t="s">
        <v>41</v>
      </c>
      <c r="S10" s="4" t="s">
        <v>44</v>
      </c>
      <c r="T10" s="4" t="s">
        <v>44</v>
      </c>
      <c r="U10" s="4" t="s">
        <v>41</v>
      </c>
      <c r="V10" s="4" t="s">
        <v>44</v>
      </c>
      <c r="W10" s="4" t="s">
        <v>44</v>
      </c>
      <c r="X10" s="4" t="s">
        <v>44</v>
      </c>
      <c r="Y10" s="4" t="s">
        <v>44</v>
      </c>
      <c r="Z10" s="17">
        <v>1</v>
      </c>
      <c r="AA10" s="17">
        <v>1</v>
      </c>
      <c r="AB10" s="17">
        <v>18</v>
      </c>
      <c r="AC10" s="17"/>
      <c r="AD10" s="17">
        <v>35</v>
      </c>
      <c r="AE10" s="17"/>
      <c r="AF10" s="17">
        <v>19</v>
      </c>
      <c r="AG10" s="17"/>
      <c r="AH10" s="17"/>
      <c r="AI10" s="17">
        <v>1</v>
      </c>
      <c r="AJ10" s="17"/>
      <c r="AK10" s="17">
        <v>3</v>
      </c>
      <c r="AL10" s="17">
        <v>1</v>
      </c>
      <c r="AM10" s="17">
        <v>4</v>
      </c>
      <c r="AN10" s="17"/>
      <c r="AO10" s="17">
        <v>1</v>
      </c>
      <c r="AP10" s="17">
        <v>1</v>
      </c>
      <c r="AQ10" s="17">
        <v>3</v>
      </c>
      <c r="AR10" s="23">
        <f t="shared" si="0"/>
        <v>88</v>
      </c>
      <c r="AS10" s="22">
        <f t="shared" si="1"/>
        <v>12</v>
      </c>
      <c r="AT10" s="58"/>
      <c r="AU10" s="4"/>
      <c r="AV10" s="4">
        <v>5.28</v>
      </c>
      <c r="AW10" s="4">
        <v>0.57999999999999996</v>
      </c>
      <c r="AX10" s="27">
        <v>3.4099999999999998E-2</v>
      </c>
      <c r="AY10" s="27">
        <v>0.81820000000000004</v>
      </c>
      <c r="AZ10" s="27">
        <v>1.14E-2</v>
      </c>
      <c r="BA10" s="27">
        <v>5.6800000000000003E-2</v>
      </c>
      <c r="BB10" s="27">
        <v>3.4099999999999998E-2</v>
      </c>
      <c r="BC10" s="27">
        <v>1.14E-2</v>
      </c>
      <c r="BD10" s="27">
        <v>3.4099999999999998E-2</v>
      </c>
      <c r="BE10" s="1">
        <f t="shared" si="2"/>
        <v>9.0909090909090917</v>
      </c>
      <c r="BF10" s="60"/>
    </row>
    <row r="11" spans="1:58" ht="13.2" x14ac:dyDescent="0.25">
      <c r="A11" s="4" t="s">
        <v>10</v>
      </c>
      <c r="B11" s="4" t="s">
        <v>18</v>
      </c>
      <c r="C11" s="8">
        <v>0.56666666666666665</v>
      </c>
      <c r="D11" s="4" t="s">
        <v>23</v>
      </c>
      <c r="E11" s="4" t="s">
        <v>23</v>
      </c>
      <c r="F11" s="4" t="s">
        <v>23</v>
      </c>
      <c r="G11" s="4">
        <v>16.100000000000001</v>
      </c>
      <c r="H11" s="4">
        <v>7.8</v>
      </c>
      <c r="I11" s="4">
        <v>78.5</v>
      </c>
      <c r="J11" s="4">
        <v>7.87</v>
      </c>
      <c r="K11" s="4">
        <v>6.8</v>
      </c>
      <c r="L11" s="4">
        <v>1</v>
      </c>
      <c r="M11" s="4">
        <v>43</v>
      </c>
      <c r="N11" s="4">
        <v>100</v>
      </c>
      <c r="O11" s="4" t="s">
        <v>37</v>
      </c>
      <c r="P11" s="4" t="s">
        <v>36</v>
      </c>
      <c r="Q11" s="4" t="s">
        <v>41</v>
      </c>
      <c r="R11" s="4" t="s">
        <v>41</v>
      </c>
      <c r="S11" s="4" t="s">
        <v>44</v>
      </c>
      <c r="T11" s="4" t="s">
        <v>44</v>
      </c>
      <c r="U11" s="4" t="s">
        <v>41</v>
      </c>
      <c r="V11" s="4" t="s">
        <v>44</v>
      </c>
      <c r="W11" s="4" t="s">
        <v>44</v>
      </c>
      <c r="X11" s="4" t="s">
        <v>44</v>
      </c>
      <c r="Y11" s="4" t="s">
        <v>44</v>
      </c>
      <c r="Z11" s="4">
        <v>1</v>
      </c>
      <c r="AA11" s="4"/>
      <c r="AB11" s="4">
        <v>17</v>
      </c>
      <c r="AC11" s="4"/>
      <c r="AD11" s="4">
        <v>47</v>
      </c>
      <c r="AE11" s="4">
        <v>2</v>
      </c>
      <c r="AF11" s="4">
        <v>15</v>
      </c>
      <c r="AG11" s="4"/>
      <c r="AH11" s="4"/>
      <c r="AI11" s="4">
        <v>1</v>
      </c>
      <c r="AJ11" s="4"/>
      <c r="AK11" s="4">
        <v>2</v>
      </c>
      <c r="AL11" s="4"/>
      <c r="AM11" s="4"/>
      <c r="AN11" s="4">
        <v>1</v>
      </c>
      <c r="AO11" s="4"/>
      <c r="AP11" s="4"/>
      <c r="AQ11" s="4">
        <v>6</v>
      </c>
      <c r="AR11" s="22">
        <f t="shared" si="0"/>
        <v>92</v>
      </c>
      <c r="AS11" s="22">
        <f t="shared" si="1"/>
        <v>9</v>
      </c>
      <c r="AT11" s="58"/>
      <c r="AU11" s="4"/>
      <c r="AV11" s="4">
        <v>5.2</v>
      </c>
      <c r="AW11" s="4">
        <v>0.49</v>
      </c>
      <c r="AX11" s="27">
        <v>7.5300000000000006E-2</v>
      </c>
      <c r="AY11" s="27">
        <v>0.871</v>
      </c>
      <c r="AZ11" s="27">
        <v>0</v>
      </c>
      <c r="BA11" s="27">
        <v>1.0800000000000001E-2</v>
      </c>
      <c r="BB11" s="27">
        <v>2.1499999999999998E-2</v>
      </c>
      <c r="BC11" s="27">
        <v>1.0800000000000001E-2</v>
      </c>
      <c r="BD11" s="27">
        <v>1.0800000000000001E-2</v>
      </c>
      <c r="BE11" s="1">
        <f t="shared" si="2"/>
        <v>3.2608695652173911</v>
      </c>
      <c r="BF11" s="61"/>
    </row>
    <row r="12" spans="1:58" ht="13.8" customHeight="1" x14ac:dyDescent="0.25">
      <c r="A12" s="4" t="s">
        <v>11</v>
      </c>
      <c r="B12" s="4" t="s">
        <v>18</v>
      </c>
      <c r="C12" s="8">
        <v>0.59722222222222221</v>
      </c>
      <c r="D12" s="4" t="s">
        <v>23</v>
      </c>
      <c r="E12" s="4" t="s">
        <v>23</v>
      </c>
      <c r="F12" s="4" t="s">
        <v>23</v>
      </c>
      <c r="G12" s="4">
        <v>18.5</v>
      </c>
      <c r="H12" s="4">
        <v>8.4</v>
      </c>
      <c r="I12" s="4">
        <v>77.2</v>
      </c>
      <c r="J12" s="4">
        <v>8.02</v>
      </c>
      <c r="K12" s="4">
        <v>9.6999999999999993</v>
      </c>
      <c r="L12" s="4">
        <v>3</v>
      </c>
      <c r="M12" s="4">
        <v>7</v>
      </c>
      <c r="N12" s="4">
        <v>100</v>
      </c>
      <c r="O12" s="4" t="s">
        <v>36</v>
      </c>
      <c r="P12" s="4" t="s">
        <v>37</v>
      </c>
      <c r="Q12" s="4" t="s">
        <v>41</v>
      </c>
      <c r="R12" s="4" t="s">
        <v>40</v>
      </c>
      <c r="S12" s="4" t="s">
        <v>44</v>
      </c>
      <c r="T12" s="4" t="s">
        <v>40</v>
      </c>
      <c r="U12" s="4" t="s">
        <v>41</v>
      </c>
      <c r="V12" s="4" t="s">
        <v>44</v>
      </c>
      <c r="W12" s="4" t="s">
        <v>44</v>
      </c>
      <c r="X12" s="4" t="s">
        <v>44</v>
      </c>
      <c r="Y12" s="4" t="s">
        <v>44</v>
      </c>
      <c r="Z12" s="4">
        <v>2</v>
      </c>
      <c r="AA12" s="4"/>
      <c r="AB12" s="4">
        <v>34</v>
      </c>
      <c r="AC12" s="4"/>
      <c r="AD12" s="4">
        <v>42</v>
      </c>
      <c r="AE12" s="4"/>
      <c r="AF12" s="4">
        <v>10</v>
      </c>
      <c r="AG12" s="4"/>
      <c r="AH12" s="4"/>
      <c r="AI12" s="4"/>
      <c r="AJ12" s="4">
        <v>1</v>
      </c>
      <c r="AK12" s="4">
        <v>10</v>
      </c>
      <c r="AL12" s="4"/>
      <c r="AM12" s="4">
        <v>1</v>
      </c>
      <c r="AN12" s="4">
        <v>1</v>
      </c>
      <c r="AO12" s="4"/>
      <c r="AP12" s="4"/>
      <c r="AQ12" s="4">
        <v>5</v>
      </c>
      <c r="AR12" s="22">
        <f t="shared" si="0"/>
        <v>106</v>
      </c>
      <c r="AS12" s="22">
        <f t="shared" si="1"/>
        <v>9</v>
      </c>
      <c r="AT12" s="58"/>
      <c r="AU12" s="4"/>
      <c r="AV12" s="4">
        <v>5.92</v>
      </c>
      <c r="AW12" s="4">
        <v>0.65</v>
      </c>
      <c r="AX12" s="27">
        <v>4.7199999999999999E-2</v>
      </c>
      <c r="AY12" s="27">
        <v>0.81130000000000002</v>
      </c>
      <c r="AZ12" s="27">
        <v>0</v>
      </c>
      <c r="BA12" s="27">
        <v>9.4000000000000004E-3</v>
      </c>
      <c r="BB12" s="27">
        <v>0.1038</v>
      </c>
      <c r="BC12" s="27">
        <v>1.89E-2</v>
      </c>
      <c r="BD12" s="27">
        <v>9.4000000000000004E-3</v>
      </c>
      <c r="BE12" s="1">
        <f t="shared" si="2"/>
        <v>11.320754716981133</v>
      </c>
      <c r="BF12" s="60"/>
    </row>
    <row r="13" spans="1:58" ht="13.2" x14ac:dyDescent="0.25">
      <c r="A13" s="4" t="s">
        <v>12</v>
      </c>
      <c r="B13" s="4" t="s">
        <v>18</v>
      </c>
      <c r="C13" s="8">
        <v>0.61250000000000004</v>
      </c>
      <c r="D13" s="4" t="s">
        <v>23</v>
      </c>
      <c r="E13" s="4" t="s">
        <v>23</v>
      </c>
      <c r="F13" s="4" t="s">
        <v>23</v>
      </c>
      <c r="G13" s="4">
        <v>18.5</v>
      </c>
      <c r="H13" s="4">
        <v>8.4</v>
      </c>
      <c r="I13" s="4">
        <v>77.2</v>
      </c>
      <c r="J13" s="4">
        <v>8.02</v>
      </c>
      <c r="K13" s="4">
        <v>9.5</v>
      </c>
      <c r="L13" s="4">
        <v>3</v>
      </c>
      <c r="M13" s="4">
        <v>13</v>
      </c>
      <c r="N13" s="4">
        <v>100</v>
      </c>
      <c r="O13" s="4" t="s">
        <v>36</v>
      </c>
      <c r="P13" s="4" t="s">
        <v>37</v>
      </c>
      <c r="Q13" s="4" t="s">
        <v>41</v>
      </c>
      <c r="R13" s="4" t="s">
        <v>40</v>
      </c>
      <c r="S13" s="4" t="s">
        <v>44</v>
      </c>
      <c r="T13" s="4" t="s">
        <v>40</v>
      </c>
      <c r="U13" s="4" t="s">
        <v>41</v>
      </c>
      <c r="V13" s="4" t="s">
        <v>44</v>
      </c>
      <c r="W13" s="4" t="s">
        <v>44</v>
      </c>
      <c r="X13" s="4" t="s">
        <v>44</v>
      </c>
      <c r="Y13" s="4" t="s">
        <v>44</v>
      </c>
      <c r="Z13" s="4"/>
      <c r="AA13" s="4"/>
      <c r="AB13" s="4">
        <v>25</v>
      </c>
      <c r="AC13" s="4"/>
      <c r="AD13" s="4">
        <v>43</v>
      </c>
      <c r="AE13" s="4"/>
      <c r="AF13" s="4">
        <v>14</v>
      </c>
      <c r="AG13" s="4"/>
      <c r="AH13" s="4"/>
      <c r="AI13" s="4">
        <v>2</v>
      </c>
      <c r="AJ13" s="4">
        <v>2</v>
      </c>
      <c r="AK13" s="4">
        <v>6</v>
      </c>
      <c r="AL13" s="4"/>
      <c r="AM13" s="4">
        <v>5</v>
      </c>
      <c r="AN13" s="4">
        <v>1</v>
      </c>
      <c r="AO13" s="4"/>
      <c r="AP13" s="4"/>
      <c r="AQ13" s="4">
        <v>2</v>
      </c>
      <c r="AR13" s="22">
        <f t="shared" si="0"/>
        <v>100</v>
      </c>
      <c r="AS13" s="22">
        <f t="shared" si="1"/>
        <v>9</v>
      </c>
      <c r="AT13" s="59"/>
      <c r="AU13" s="4"/>
      <c r="AV13" s="4">
        <v>5.44</v>
      </c>
      <c r="AW13" s="4">
        <v>0.61</v>
      </c>
      <c r="AX13" s="27">
        <v>0.02</v>
      </c>
      <c r="AY13" s="27">
        <v>0.82</v>
      </c>
      <c r="AZ13" s="27">
        <v>0</v>
      </c>
      <c r="BA13" s="27">
        <v>7.0000000000000007E-2</v>
      </c>
      <c r="BB13" s="27">
        <v>0.08</v>
      </c>
      <c r="BC13" s="27">
        <v>0</v>
      </c>
      <c r="BD13" s="27">
        <v>0.01</v>
      </c>
      <c r="BE13" s="1">
        <f t="shared" si="2"/>
        <v>15</v>
      </c>
      <c r="BF13" s="61"/>
    </row>
    <row r="14" spans="1:58" ht="13.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58" ht="13.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58" ht="13.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8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8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8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</sheetData>
  <mergeCells count="7">
    <mergeCell ref="AT1:AT13"/>
    <mergeCell ref="BF2:BF3"/>
    <mergeCell ref="BF4:BF5"/>
    <mergeCell ref="BF6:BF7"/>
    <mergeCell ref="BF8:BF9"/>
    <mergeCell ref="BF10:BF11"/>
    <mergeCell ref="BF12:BF13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F925"/>
  <sheetViews>
    <sheetView zoomScale="58" zoomScaleNormal="58" workbookViewId="0">
      <selection activeCell="L21" sqref="L21"/>
    </sheetView>
  </sheetViews>
  <sheetFormatPr defaultColWidth="12.5546875" defaultRowHeight="15.75" customHeight="1" x14ac:dyDescent="0.25"/>
  <sheetData>
    <row r="1" spans="1:58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58" ht="13.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58" ht="13.8" customHeight="1" x14ac:dyDescent="0.3">
      <c r="A3" s="2" t="s">
        <v>0</v>
      </c>
      <c r="B3" s="2" t="s">
        <v>13</v>
      </c>
      <c r="C3" s="2" t="s">
        <v>14</v>
      </c>
      <c r="D3" s="2" t="s">
        <v>16</v>
      </c>
      <c r="E3" s="6" t="s">
        <v>19</v>
      </c>
      <c r="F3" s="2" t="s">
        <v>20</v>
      </c>
      <c r="G3" s="2" t="s">
        <v>24</v>
      </c>
      <c r="H3" s="2" t="s">
        <v>26</v>
      </c>
      <c r="I3" s="9" t="s">
        <v>27</v>
      </c>
      <c r="J3" s="10" t="s">
        <v>28</v>
      </c>
      <c r="K3" s="9" t="s">
        <v>29</v>
      </c>
      <c r="L3" s="10" t="s">
        <v>30</v>
      </c>
      <c r="M3" s="11" t="s">
        <v>31</v>
      </c>
      <c r="N3" s="11" t="s">
        <v>32</v>
      </c>
      <c r="O3" s="11" t="s">
        <v>33</v>
      </c>
      <c r="P3" s="11" t="s">
        <v>34</v>
      </c>
      <c r="Q3" s="12" t="s">
        <v>97</v>
      </c>
      <c r="R3" s="12" t="s">
        <v>98</v>
      </c>
      <c r="S3" s="12" t="s">
        <v>35</v>
      </c>
      <c r="T3" s="13" t="s">
        <v>38</v>
      </c>
      <c r="U3" s="12" t="s">
        <v>39</v>
      </c>
      <c r="V3" s="12" t="s">
        <v>42</v>
      </c>
      <c r="W3" s="12" t="s">
        <v>43</v>
      </c>
      <c r="X3" s="12" t="s">
        <v>45</v>
      </c>
      <c r="Y3" s="12" t="s">
        <v>46</v>
      </c>
      <c r="Z3" s="12" t="s">
        <v>47</v>
      </c>
      <c r="AA3" s="12" t="s">
        <v>48</v>
      </c>
      <c r="AB3" s="12" t="s">
        <v>49</v>
      </c>
      <c r="AC3" s="12" t="s">
        <v>50</v>
      </c>
      <c r="AD3" s="14" t="s">
        <v>51</v>
      </c>
      <c r="AE3" s="15" t="s">
        <v>107</v>
      </c>
      <c r="AF3" s="15" t="s">
        <v>108</v>
      </c>
      <c r="AG3" s="15" t="s">
        <v>109</v>
      </c>
      <c r="AH3" s="15" t="s">
        <v>110</v>
      </c>
      <c r="AI3" s="15" t="s">
        <v>111</v>
      </c>
      <c r="AJ3" s="15" t="s">
        <v>114</v>
      </c>
      <c r="AK3" s="15" t="s">
        <v>115</v>
      </c>
      <c r="AL3" s="15" t="s">
        <v>116</v>
      </c>
      <c r="AM3" s="15" t="s">
        <v>118</v>
      </c>
      <c r="AN3" s="15" t="s">
        <v>119</v>
      </c>
      <c r="AO3" s="15" t="s">
        <v>120</v>
      </c>
      <c r="AP3" s="15" t="s">
        <v>121</v>
      </c>
      <c r="AQ3" s="15" t="s">
        <v>122</v>
      </c>
      <c r="AR3" s="15" t="s">
        <v>123</v>
      </c>
      <c r="AS3" s="15" t="s">
        <v>124</v>
      </c>
      <c r="AT3" s="15" t="s">
        <v>125</v>
      </c>
      <c r="AU3" s="15" t="s">
        <v>71</v>
      </c>
      <c r="AV3" s="19" t="s">
        <v>72</v>
      </c>
      <c r="AW3" s="19" t="s">
        <v>73</v>
      </c>
      <c r="AX3" s="24" t="s">
        <v>75</v>
      </c>
      <c r="AY3" s="24" t="s">
        <v>76</v>
      </c>
      <c r="AZ3" s="24" t="s">
        <v>77</v>
      </c>
      <c r="BA3" s="24" t="s">
        <v>78</v>
      </c>
      <c r="BB3" s="24" t="s">
        <v>79</v>
      </c>
      <c r="BC3" s="24" t="s">
        <v>126</v>
      </c>
      <c r="BD3" s="24" t="s">
        <v>82</v>
      </c>
      <c r="BE3" s="24" t="s">
        <v>83</v>
      </c>
      <c r="BF3" s="24" t="s">
        <v>84</v>
      </c>
    </row>
    <row r="4" spans="1:58" ht="13.8" customHeight="1" x14ac:dyDescent="0.3">
      <c r="A4" s="3" t="s">
        <v>1</v>
      </c>
      <c r="B4" s="3" t="s">
        <v>91</v>
      </c>
      <c r="C4" s="5">
        <v>45.050327000000003</v>
      </c>
      <c r="D4" s="29">
        <v>44326</v>
      </c>
      <c r="E4" s="7">
        <v>0.42708333333333331</v>
      </c>
      <c r="F4" s="3" t="s">
        <v>23</v>
      </c>
      <c r="G4" s="3" t="s">
        <v>23</v>
      </c>
      <c r="H4" s="3" t="s">
        <v>23</v>
      </c>
      <c r="I4" s="5">
        <v>15.3</v>
      </c>
      <c r="J4" s="5">
        <v>7.02</v>
      </c>
      <c r="K4" s="5">
        <v>92.2</v>
      </c>
      <c r="L4" s="5">
        <v>7.6</v>
      </c>
      <c r="M4" s="5">
        <v>21.85</v>
      </c>
      <c r="N4" s="5">
        <v>6</v>
      </c>
      <c r="O4" s="5">
        <v>18</v>
      </c>
      <c r="P4" s="5">
        <v>100</v>
      </c>
      <c r="Q4" s="3">
        <v>45.050327000000003</v>
      </c>
      <c r="R4" s="3">
        <v>-78.336572000000004</v>
      </c>
      <c r="S4" s="3" t="s">
        <v>36</v>
      </c>
      <c r="T4" s="3" t="s">
        <v>36</v>
      </c>
      <c r="U4" s="3" t="s">
        <v>41</v>
      </c>
      <c r="V4" s="3" t="s">
        <v>41</v>
      </c>
      <c r="W4" s="3" t="s">
        <v>44</v>
      </c>
      <c r="X4" s="3" t="s">
        <v>40</v>
      </c>
      <c r="Y4" s="3" t="s">
        <v>41</v>
      </c>
      <c r="Z4" s="3" t="s">
        <v>44</v>
      </c>
      <c r="AA4" s="3" t="s">
        <v>40</v>
      </c>
      <c r="AB4" s="3" t="s">
        <v>44</v>
      </c>
      <c r="AC4" s="3" t="s">
        <v>41</v>
      </c>
      <c r="AD4" s="31" t="s">
        <v>101</v>
      </c>
      <c r="AE4" s="5"/>
      <c r="AF4" s="4"/>
      <c r="AG4" s="4">
        <v>13</v>
      </c>
      <c r="AH4" s="4">
        <v>1</v>
      </c>
      <c r="AI4" s="5">
        <v>1</v>
      </c>
      <c r="AJ4" s="5"/>
      <c r="AK4" s="5">
        <v>1</v>
      </c>
      <c r="AL4" s="4"/>
      <c r="AM4" s="4"/>
      <c r="AN4" s="5">
        <v>1</v>
      </c>
      <c r="AO4" s="4"/>
      <c r="AP4" s="5">
        <v>25</v>
      </c>
      <c r="AQ4" s="5">
        <v>2</v>
      </c>
      <c r="AR4" s="5">
        <v>35</v>
      </c>
      <c r="AS4" s="4"/>
      <c r="AT4" s="5">
        <v>6</v>
      </c>
      <c r="AU4" s="4"/>
      <c r="AV4" s="20">
        <v>90</v>
      </c>
      <c r="AW4" s="20">
        <v>11</v>
      </c>
      <c r="AX4" s="16">
        <v>5.39</v>
      </c>
      <c r="AY4" s="16">
        <v>0.75</v>
      </c>
      <c r="AZ4" s="32">
        <f t="shared" ref="AZ4:AZ15" si="0">SUM(AR4:AU4)/AV4</f>
        <v>0.45555555555555555</v>
      </c>
      <c r="BA4" s="32" t="e">
        <f>SUM(AG4,AI4,#REF!)/AV4</f>
        <v>#REF!</v>
      </c>
      <c r="BB4" s="32">
        <f t="shared" ref="BB4:BB15" si="1">SUM(AH4,AQ4)/AV4</f>
        <v>3.3333333333333333E-2</v>
      </c>
      <c r="BC4" s="32">
        <f t="shared" ref="BC4:BC15" si="2">SUM(AJ4,AK4,AL4,AN4)/AV4</f>
        <v>2.2222222222222223E-2</v>
      </c>
      <c r="BD4" s="32">
        <f t="shared" ref="BD4:BD15" si="3">AE4/AV4</f>
        <v>0</v>
      </c>
      <c r="BE4" s="32" t="e">
        <f>SUM(#REF!,#REF!,#REF!,AE4,AF4,#REF!,#REF!,#REF!,AO4,AP4)/AV4</f>
        <v>#REF!</v>
      </c>
      <c r="BF4" s="1">
        <f t="shared" ref="BF4:BF15" si="4">(SUM(AJ4,AK4,AL4,AN4)/AV4)*100</f>
        <v>2.2222222222222223</v>
      </c>
    </row>
    <row r="5" spans="1:58" ht="14.4" x14ac:dyDescent="0.3">
      <c r="A5" s="3" t="s">
        <v>2</v>
      </c>
      <c r="B5" s="28"/>
      <c r="C5" s="5">
        <v>45.050327000000003</v>
      </c>
      <c r="D5" s="29">
        <v>44326</v>
      </c>
      <c r="E5" s="7">
        <v>0.46875</v>
      </c>
      <c r="F5" s="3" t="s">
        <v>23</v>
      </c>
      <c r="G5" s="3" t="s">
        <v>23</v>
      </c>
      <c r="H5" s="3" t="s">
        <v>23</v>
      </c>
      <c r="I5" s="5">
        <v>15.3</v>
      </c>
      <c r="J5" s="5">
        <v>7.02</v>
      </c>
      <c r="K5" s="5">
        <v>92.2</v>
      </c>
      <c r="L5" s="5">
        <v>7.6</v>
      </c>
      <c r="M5" s="5">
        <v>16.25</v>
      </c>
      <c r="N5" s="5">
        <v>3</v>
      </c>
      <c r="O5" s="5">
        <v>44</v>
      </c>
      <c r="P5" s="5">
        <v>100</v>
      </c>
      <c r="Q5" s="3">
        <v>45.050379999999997</v>
      </c>
      <c r="R5" s="3">
        <v>-78.336393000000001</v>
      </c>
      <c r="S5" s="3" t="s">
        <v>36</v>
      </c>
      <c r="T5" s="3" t="s">
        <v>36</v>
      </c>
      <c r="U5" s="3" t="s">
        <v>41</v>
      </c>
      <c r="V5" s="3" t="s">
        <v>41</v>
      </c>
      <c r="W5" s="3" t="s">
        <v>44</v>
      </c>
      <c r="X5" s="3" t="s">
        <v>40</v>
      </c>
      <c r="Y5" s="3" t="s">
        <v>41</v>
      </c>
      <c r="Z5" s="3" t="s">
        <v>44</v>
      </c>
      <c r="AA5" s="3" t="s">
        <v>40</v>
      </c>
      <c r="AB5" s="3" t="s">
        <v>44</v>
      </c>
      <c r="AC5" s="3" t="s">
        <v>41</v>
      </c>
      <c r="AD5" s="31"/>
      <c r="AE5" s="16">
        <v>1</v>
      </c>
      <c r="AF5" s="16"/>
      <c r="AG5" s="4">
        <v>14</v>
      </c>
      <c r="AH5" s="4">
        <v>4</v>
      </c>
      <c r="AI5" s="18">
        <v>14</v>
      </c>
      <c r="AJ5" s="18">
        <v>12</v>
      </c>
      <c r="AK5" s="4"/>
      <c r="AL5" s="16"/>
      <c r="AM5" s="4"/>
      <c r="AN5" s="18">
        <v>2</v>
      </c>
      <c r="AO5" s="4"/>
      <c r="AP5" s="18">
        <v>8</v>
      </c>
      <c r="AQ5" s="18">
        <v>7</v>
      </c>
      <c r="AR5" s="18">
        <v>33</v>
      </c>
      <c r="AS5" s="4"/>
      <c r="AT5" s="18">
        <v>3</v>
      </c>
      <c r="AU5" s="4"/>
      <c r="AV5" s="21">
        <v>102</v>
      </c>
      <c r="AW5" s="21">
        <v>13</v>
      </c>
      <c r="AX5" s="5">
        <v>5.75</v>
      </c>
      <c r="AY5" s="5">
        <v>0.84</v>
      </c>
      <c r="AZ5" s="32">
        <f t="shared" si="0"/>
        <v>0.35294117647058826</v>
      </c>
      <c r="BA5" s="32" t="e">
        <f>SUM(AG5,AI5,#REF!)/AV5</f>
        <v>#REF!</v>
      </c>
      <c r="BB5" s="32">
        <f t="shared" si="1"/>
        <v>0.10784313725490197</v>
      </c>
      <c r="BC5" s="32">
        <f t="shared" si="2"/>
        <v>0.13725490196078433</v>
      </c>
      <c r="BD5" s="32">
        <f t="shared" si="3"/>
        <v>9.8039215686274508E-3</v>
      </c>
      <c r="BE5" s="32" t="e">
        <f>SUM(#REF!,#REF!,#REF!,AE5,AF5,#REF!,#REF!,#REF!,AO5,AP5)/AV5</f>
        <v>#REF!</v>
      </c>
      <c r="BF5" s="1">
        <f t="shared" si="4"/>
        <v>13.725490196078432</v>
      </c>
    </row>
    <row r="6" spans="1:58" ht="172.2" x14ac:dyDescent="0.3">
      <c r="A6" s="3" t="s">
        <v>3</v>
      </c>
      <c r="B6" s="3" t="s">
        <v>92</v>
      </c>
      <c r="C6" s="5">
        <v>45.061154999999999</v>
      </c>
      <c r="D6" s="29">
        <v>44326</v>
      </c>
      <c r="E6" s="7">
        <v>0.49930555555555556</v>
      </c>
      <c r="F6" s="3" t="s">
        <v>23</v>
      </c>
      <c r="G6" s="3" t="s">
        <v>23</v>
      </c>
      <c r="H6" s="3" t="s">
        <v>25</v>
      </c>
      <c r="I6" s="5">
        <v>15.7</v>
      </c>
      <c r="J6" s="5">
        <v>8.4</v>
      </c>
      <c r="K6" s="5">
        <v>73.3</v>
      </c>
      <c r="L6" s="5">
        <v>7.7</v>
      </c>
      <c r="M6" s="5">
        <v>30</v>
      </c>
      <c r="N6" s="5">
        <v>7</v>
      </c>
      <c r="O6" s="5">
        <v>30</v>
      </c>
      <c r="P6" s="5">
        <v>50</v>
      </c>
      <c r="Q6" s="3">
        <v>45.061073</v>
      </c>
      <c r="R6" s="3">
        <v>-78.305841000000001</v>
      </c>
      <c r="S6" s="3" t="s">
        <v>36</v>
      </c>
      <c r="T6" s="3" t="s">
        <v>37</v>
      </c>
      <c r="U6" s="3" t="s">
        <v>40</v>
      </c>
      <c r="V6" s="3" t="s">
        <v>41</v>
      </c>
      <c r="W6" s="3" t="s">
        <v>40</v>
      </c>
      <c r="X6" s="3" t="s">
        <v>40</v>
      </c>
      <c r="Y6" s="3" t="s">
        <v>41</v>
      </c>
      <c r="Z6" s="3" t="s">
        <v>44</v>
      </c>
      <c r="AA6" s="3" t="s">
        <v>44</v>
      </c>
      <c r="AB6" s="3" t="s">
        <v>44</v>
      </c>
      <c r="AC6" s="3" t="s">
        <v>44</v>
      </c>
      <c r="AD6" s="31" t="s">
        <v>102</v>
      </c>
      <c r="AE6" s="4"/>
      <c r="AF6" s="4"/>
      <c r="AG6" s="4">
        <v>37</v>
      </c>
      <c r="AH6" s="4"/>
      <c r="AI6" s="18">
        <v>33</v>
      </c>
      <c r="AJ6" s="18">
        <v>7</v>
      </c>
      <c r="AK6" s="4">
        <v>1</v>
      </c>
      <c r="AL6" s="18">
        <v>1</v>
      </c>
      <c r="AM6" s="18"/>
      <c r="AN6" s="18">
        <v>4</v>
      </c>
      <c r="AO6" s="4"/>
      <c r="AP6" s="4">
        <v>1</v>
      </c>
      <c r="AQ6" s="18">
        <v>5</v>
      </c>
      <c r="AR6" s="18">
        <v>5</v>
      </c>
      <c r="AS6" s="4"/>
      <c r="AT6" s="18">
        <v>3</v>
      </c>
      <c r="AU6" s="4"/>
      <c r="AV6" s="21">
        <v>100</v>
      </c>
      <c r="AW6" s="21">
        <v>11</v>
      </c>
      <c r="AX6" s="5">
        <v>5.78</v>
      </c>
      <c r="AY6" s="5">
        <v>0.75</v>
      </c>
      <c r="AZ6" s="32">
        <f t="shared" si="0"/>
        <v>0.08</v>
      </c>
      <c r="BA6" s="32" t="e">
        <f>SUM(AG6,AI6,#REF!)/AV6</f>
        <v>#REF!</v>
      </c>
      <c r="BB6" s="32">
        <f t="shared" si="1"/>
        <v>0.05</v>
      </c>
      <c r="BC6" s="32">
        <f t="shared" si="2"/>
        <v>0.13</v>
      </c>
      <c r="BD6" s="32">
        <f t="shared" si="3"/>
        <v>0</v>
      </c>
      <c r="BE6" s="32" t="e">
        <f>SUM(#REF!,#REF!,#REF!,AE6,AF6,#REF!,#REF!,#REF!,AO6,AP6)/AV6</f>
        <v>#REF!</v>
      </c>
      <c r="BF6" s="1">
        <f t="shared" si="4"/>
        <v>13</v>
      </c>
    </row>
    <row r="7" spans="1:58" ht="27" x14ac:dyDescent="0.3">
      <c r="A7" s="3" t="s">
        <v>4</v>
      </c>
      <c r="B7" s="28"/>
      <c r="C7" s="5">
        <v>45.061154999999999</v>
      </c>
      <c r="D7" s="29">
        <v>44326</v>
      </c>
      <c r="E7" s="7">
        <v>0.51180555555555551</v>
      </c>
      <c r="F7" s="3" t="s">
        <v>23</v>
      </c>
      <c r="G7" s="3" t="s">
        <v>23</v>
      </c>
      <c r="H7" s="3" t="s">
        <v>25</v>
      </c>
      <c r="I7" s="5">
        <v>15.7</v>
      </c>
      <c r="J7" s="5">
        <v>8.4</v>
      </c>
      <c r="K7" s="5">
        <v>73.3</v>
      </c>
      <c r="L7" s="5">
        <v>7.7</v>
      </c>
      <c r="M7" s="5">
        <v>30</v>
      </c>
      <c r="N7" s="5">
        <v>6</v>
      </c>
      <c r="O7" s="5">
        <v>15</v>
      </c>
      <c r="P7" s="5">
        <v>75</v>
      </c>
      <c r="Q7" s="3">
        <v>45.061154999999999</v>
      </c>
      <c r="R7" s="3">
        <v>-78.305870999999996</v>
      </c>
      <c r="S7" s="3" t="s">
        <v>36</v>
      </c>
      <c r="T7" s="3" t="s">
        <v>37</v>
      </c>
      <c r="U7" s="3" t="s">
        <v>40</v>
      </c>
      <c r="V7" s="3" t="s">
        <v>41</v>
      </c>
      <c r="W7" s="3" t="s">
        <v>40</v>
      </c>
      <c r="X7" s="3" t="s">
        <v>40</v>
      </c>
      <c r="Y7" s="3" t="s">
        <v>41</v>
      </c>
      <c r="Z7" s="3" t="s">
        <v>44</v>
      </c>
      <c r="AA7" s="3" t="s">
        <v>44</v>
      </c>
      <c r="AB7" s="3" t="s">
        <v>44</v>
      </c>
      <c r="AC7" s="3" t="s">
        <v>44</v>
      </c>
      <c r="AD7" s="31" t="s">
        <v>103</v>
      </c>
      <c r="AE7" s="16"/>
      <c r="AF7" s="4"/>
      <c r="AG7" s="4">
        <v>41</v>
      </c>
      <c r="AH7" s="18"/>
      <c r="AI7" s="18">
        <v>14</v>
      </c>
      <c r="AJ7" s="18">
        <v>4</v>
      </c>
      <c r="AK7" s="16"/>
      <c r="AL7" s="4">
        <v>1</v>
      </c>
      <c r="AM7" s="4"/>
      <c r="AN7" s="18">
        <v>2</v>
      </c>
      <c r="AO7" s="4"/>
      <c r="AP7" s="4"/>
      <c r="AQ7" s="18">
        <v>7</v>
      </c>
      <c r="AR7" s="18">
        <v>10</v>
      </c>
      <c r="AS7" s="4"/>
      <c r="AT7" s="4"/>
      <c r="AU7" s="4"/>
      <c r="AV7" s="21">
        <v>81</v>
      </c>
      <c r="AW7" s="21">
        <v>8</v>
      </c>
      <c r="AX7" s="5">
        <v>6.67</v>
      </c>
      <c r="AY7" s="5">
        <v>0.7</v>
      </c>
      <c r="AZ7" s="32">
        <f t="shared" si="0"/>
        <v>0.12345679012345678</v>
      </c>
      <c r="BA7" s="32" t="e">
        <f>SUM(AG7,AI7,#REF!)/AV7</f>
        <v>#REF!</v>
      </c>
      <c r="BB7" s="32">
        <f t="shared" si="1"/>
        <v>8.6419753086419748E-2</v>
      </c>
      <c r="BC7" s="32">
        <f t="shared" si="2"/>
        <v>8.6419753086419748E-2</v>
      </c>
      <c r="BD7" s="32">
        <f t="shared" si="3"/>
        <v>0</v>
      </c>
      <c r="BE7" s="32" t="e">
        <f>SUM(#REF!,#REF!,#REF!,AE7,AF7,#REF!,#REF!,#REF!,AO7,AP7)/AV7</f>
        <v>#REF!</v>
      </c>
      <c r="BF7" s="1">
        <f t="shared" si="4"/>
        <v>8.6419753086419746</v>
      </c>
    </row>
    <row r="8" spans="1:58" ht="57.6" x14ac:dyDescent="0.3">
      <c r="A8" s="3" t="s">
        <v>5</v>
      </c>
      <c r="B8" s="3" t="s">
        <v>93</v>
      </c>
      <c r="C8" s="5">
        <v>45.041834000000001</v>
      </c>
      <c r="D8" s="29">
        <v>44326</v>
      </c>
      <c r="E8" s="7">
        <v>0.54583333333333328</v>
      </c>
      <c r="F8" s="3" t="s">
        <v>23</v>
      </c>
      <c r="G8" s="3" t="s">
        <v>23</v>
      </c>
      <c r="H8" s="3" t="s">
        <v>23</v>
      </c>
      <c r="I8" s="5">
        <v>16.7</v>
      </c>
      <c r="J8" s="5">
        <v>9.1</v>
      </c>
      <c r="K8" s="5">
        <v>118</v>
      </c>
      <c r="L8" s="5">
        <v>8.09</v>
      </c>
      <c r="M8" s="5">
        <v>4.2</v>
      </c>
      <c r="N8" s="5">
        <v>3</v>
      </c>
      <c r="O8" s="5">
        <v>19</v>
      </c>
      <c r="P8" s="5">
        <v>100</v>
      </c>
      <c r="Q8" s="3">
        <v>45.041834000000001</v>
      </c>
      <c r="R8" s="3">
        <v>-78.321808000000004</v>
      </c>
      <c r="S8" s="3" t="s">
        <v>37</v>
      </c>
      <c r="T8" s="3" t="s">
        <v>99</v>
      </c>
      <c r="U8" s="3" t="s">
        <v>40</v>
      </c>
      <c r="V8" s="3" t="s">
        <v>41</v>
      </c>
      <c r="W8" s="3" t="s">
        <v>40</v>
      </c>
      <c r="X8" s="3" t="s">
        <v>44</v>
      </c>
      <c r="Y8" s="3" t="s">
        <v>40</v>
      </c>
      <c r="Z8" s="3" t="s">
        <v>44</v>
      </c>
      <c r="AA8" s="3" t="s">
        <v>44</v>
      </c>
      <c r="AB8" s="3" t="s">
        <v>44</v>
      </c>
      <c r="AC8" s="3" t="s">
        <v>40</v>
      </c>
      <c r="AD8" s="31" t="s">
        <v>104</v>
      </c>
      <c r="AE8" s="16"/>
      <c r="AF8" s="4"/>
      <c r="AG8" s="4"/>
      <c r="AH8" s="4">
        <v>1</v>
      </c>
      <c r="AI8" s="18">
        <v>4</v>
      </c>
      <c r="AJ8" s="4">
        <v>11</v>
      </c>
      <c r="AK8" s="18">
        <v>1</v>
      </c>
      <c r="AL8" s="16"/>
      <c r="AM8" s="4"/>
      <c r="AN8" s="18">
        <v>4</v>
      </c>
      <c r="AO8" s="4"/>
      <c r="AP8" s="4"/>
      <c r="AQ8" s="16">
        <v>2</v>
      </c>
      <c r="AR8" s="18">
        <v>62</v>
      </c>
      <c r="AS8" s="4"/>
      <c r="AT8" s="18">
        <v>15</v>
      </c>
      <c r="AU8" s="4"/>
      <c r="AV8" s="21">
        <v>100</v>
      </c>
      <c r="AW8" s="21">
        <v>8</v>
      </c>
      <c r="AX8" s="5">
        <v>5.76</v>
      </c>
      <c r="AY8" s="5">
        <v>0.57999999999999996</v>
      </c>
      <c r="AZ8" s="32">
        <f t="shared" si="0"/>
        <v>0.77</v>
      </c>
      <c r="BA8" s="32" t="e">
        <f>SUM(AG8,AI8,#REF!)/AV8</f>
        <v>#REF!</v>
      </c>
      <c r="BB8" s="32">
        <f t="shared" si="1"/>
        <v>0.03</v>
      </c>
      <c r="BC8" s="32">
        <f t="shared" si="2"/>
        <v>0.16</v>
      </c>
      <c r="BD8" s="32">
        <f t="shared" si="3"/>
        <v>0</v>
      </c>
      <c r="BE8" s="32" t="e">
        <f>SUM(#REF!,#REF!,#REF!,AE8,AF8,#REF!,#REF!,#REF!,AO8,AP8)/AV8</f>
        <v>#REF!</v>
      </c>
      <c r="BF8" s="1">
        <f t="shared" si="4"/>
        <v>16</v>
      </c>
    </row>
    <row r="9" spans="1:58" ht="14.4" x14ac:dyDescent="0.3">
      <c r="A9" s="3" t="s">
        <v>6</v>
      </c>
      <c r="B9" s="3"/>
      <c r="C9" s="5">
        <v>45.041834000000001</v>
      </c>
      <c r="D9" s="29">
        <v>44326</v>
      </c>
      <c r="E9" s="7">
        <v>0.55208333333333337</v>
      </c>
      <c r="F9" s="3" t="s">
        <v>23</v>
      </c>
      <c r="G9" s="3" t="s">
        <v>23</v>
      </c>
      <c r="H9" s="3" t="s">
        <v>23</v>
      </c>
      <c r="I9" s="5">
        <v>16.7</v>
      </c>
      <c r="J9" s="5">
        <v>9.1</v>
      </c>
      <c r="K9" s="5">
        <v>118</v>
      </c>
      <c r="L9" s="5">
        <v>8.09</v>
      </c>
      <c r="M9" s="5">
        <v>4.6500000000000004</v>
      </c>
      <c r="N9" s="5">
        <v>3</v>
      </c>
      <c r="O9" s="5">
        <v>26</v>
      </c>
      <c r="P9" s="5">
        <v>100</v>
      </c>
      <c r="Q9" s="3">
        <v>45.041795</v>
      </c>
      <c r="R9" s="3">
        <v>-78.321764999999999</v>
      </c>
      <c r="S9" s="3" t="s">
        <v>37</v>
      </c>
      <c r="T9" s="3" t="s">
        <v>99</v>
      </c>
      <c r="U9" s="3" t="s">
        <v>40</v>
      </c>
      <c r="V9" s="3" t="s">
        <v>41</v>
      </c>
      <c r="W9" s="3" t="s">
        <v>40</v>
      </c>
      <c r="X9" s="3" t="s">
        <v>44</v>
      </c>
      <c r="Y9" s="3" t="s">
        <v>40</v>
      </c>
      <c r="Z9" s="3" t="s">
        <v>44</v>
      </c>
      <c r="AA9" s="3" t="s">
        <v>44</v>
      </c>
      <c r="AB9" s="3" t="s">
        <v>44</v>
      </c>
      <c r="AC9" s="3" t="s">
        <v>40</v>
      </c>
      <c r="AD9" s="31"/>
      <c r="AE9" s="16"/>
      <c r="AF9" s="4"/>
      <c r="AG9" s="4"/>
      <c r="AH9" s="4">
        <v>2</v>
      </c>
      <c r="AI9" s="18">
        <v>2</v>
      </c>
      <c r="AJ9" s="4">
        <v>22</v>
      </c>
      <c r="AK9" s="16"/>
      <c r="AL9" s="16">
        <v>1</v>
      </c>
      <c r="AM9" s="16"/>
      <c r="AN9" s="18"/>
      <c r="AO9" s="16"/>
      <c r="AP9" s="4"/>
      <c r="AQ9" s="18">
        <v>1</v>
      </c>
      <c r="AR9" s="18">
        <v>64</v>
      </c>
      <c r="AS9" s="4">
        <v>1</v>
      </c>
      <c r="AT9" s="18">
        <v>5</v>
      </c>
      <c r="AU9" s="4">
        <v>1</v>
      </c>
      <c r="AV9" s="21">
        <v>101</v>
      </c>
      <c r="AW9" s="21">
        <v>11</v>
      </c>
      <c r="AX9" s="5">
        <v>5.75</v>
      </c>
      <c r="AY9" s="5">
        <v>0.55000000000000004</v>
      </c>
      <c r="AZ9" s="32">
        <f t="shared" si="0"/>
        <v>0.70297029702970293</v>
      </c>
      <c r="BA9" s="32" t="e">
        <f>SUM(AG9,AI9,#REF!)/AV9</f>
        <v>#REF!</v>
      </c>
      <c r="BB9" s="32">
        <f t="shared" si="1"/>
        <v>2.9702970297029702E-2</v>
      </c>
      <c r="BC9" s="32">
        <f t="shared" si="2"/>
        <v>0.22772277227722773</v>
      </c>
      <c r="BD9" s="32">
        <f t="shared" si="3"/>
        <v>0</v>
      </c>
      <c r="BE9" s="32" t="e">
        <f>SUM(#REF!,#REF!,#REF!,AE9,AF9,#REF!,#REF!,#REF!,AO9,AP9)/AV9</f>
        <v>#REF!</v>
      </c>
      <c r="BF9" s="1">
        <f t="shared" si="4"/>
        <v>22.772277227722775</v>
      </c>
    </row>
    <row r="10" spans="1:58" ht="14.4" x14ac:dyDescent="0.3">
      <c r="A10" s="4" t="s">
        <v>85</v>
      </c>
      <c r="B10" s="28"/>
      <c r="C10" s="4">
        <v>45.041470099999998</v>
      </c>
      <c r="D10" s="30">
        <v>44326</v>
      </c>
      <c r="E10" s="8">
        <v>0.625</v>
      </c>
      <c r="F10" s="4" t="s">
        <v>23</v>
      </c>
      <c r="G10" s="4" t="s">
        <v>23</v>
      </c>
      <c r="H10" s="4" t="s">
        <v>23</v>
      </c>
      <c r="I10" s="4">
        <v>16.3</v>
      </c>
      <c r="J10" s="4">
        <v>8.89</v>
      </c>
      <c r="K10" s="4">
        <v>86.4</v>
      </c>
      <c r="L10" s="4">
        <v>7.8</v>
      </c>
      <c r="M10" s="4">
        <v>7.4</v>
      </c>
      <c r="N10" s="4">
        <v>3</v>
      </c>
      <c r="O10" s="4">
        <v>17</v>
      </c>
      <c r="P10" s="4">
        <v>100</v>
      </c>
      <c r="Q10" s="4">
        <v>45.041470099999998</v>
      </c>
      <c r="R10" s="4">
        <v>-78.367835900000003</v>
      </c>
      <c r="S10" s="4" t="s">
        <v>36</v>
      </c>
      <c r="T10" s="4" t="s">
        <v>99</v>
      </c>
      <c r="U10" s="4" t="s">
        <v>40</v>
      </c>
      <c r="V10" s="4" t="s">
        <v>40</v>
      </c>
      <c r="W10" s="4" t="s">
        <v>44</v>
      </c>
      <c r="X10" s="4" t="s">
        <v>44</v>
      </c>
      <c r="Y10" s="4" t="s">
        <v>41</v>
      </c>
      <c r="Z10" s="4" t="s">
        <v>44</v>
      </c>
      <c r="AA10" s="4" t="s">
        <v>44</v>
      </c>
      <c r="AB10" s="4" t="s">
        <v>44</v>
      </c>
      <c r="AC10" s="4" t="s">
        <v>40</v>
      </c>
      <c r="AD10" s="31"/>
      <c r="AE10" s="4">
        <v>3</v>
      </c>
      <c r="AF10" s="4"/>
      <c r="AG10" s="4">
        <v>16</v>
      </c>
      <c r="AH10" s="4">
        <v>5</v>
      </c>
      <c r="AI10" s="4">
        <v>41</v>
      </c>
      <c r="AJ10" s="4">
        <v>14</v>
      </c>
      <c r="AK10" s="4">
        <v>1</v>
      </c>
      <c r="AL10" s="4"/>
      <c r="AM10" s="4"/>
      <c r="AN10" s="4">
        <v>2</v>
      </c>
      <c r="AO10" s="4"/>
      <c r="AP10" s="4"/>
      <c r="AQ10" s="4">
        <v>9</v>
      </c>
      <c r="AR10" s="4">
        <v>9</v>
      </c>
      <c r="AS10" s="4"/>
      <c r="AT10" s="4">
        <v>2</v>
      </c>
      <c r="AU10" s="4"/>
      <c r="AV10" s="22">
        <v>102</v>
      </c>
      <c r="AW10" s="22">
        <v>9</v>
      </c>
      <c r="AX10" s="4">
        <v>5.57</v>
      </c>
      <c r="AY10" s="4">
        <v>0.78</v>
      </c>
      <c r="AZ10" s="32">
        <f t="shared" si="0"/>
        <v>0.10784313725490197</v>
      </c>
      <c r="BA10" s="32" t="e">
        <f>SUM(AG10,AI10,#REF!)/AV10</f>
        <v>#REF!</v>
      </c>
      <c r="BB10" s="32">
        <f t="shared" si="1"/>
        <v>0.13725490196078433</v>
      </c>
      <c r="BC10" s="32">
        <f t="shared" si="2"/>
        <v>0.16666666666666666</v>
      </c>
      <c r="BD10" s="32">
        <f t="shared" si="3"/>
        <v>2.9411764705882353E-2</v>
      </c>
      <c r="BE10" s="32" t="e">
        <f>SUM(#REF!,#REF!,#REF!,AE10,AF10,#REF!,#REF!,#REF!,AO10,AP10)/AV10</f>
        <v>#REF!</v>
      </c>
      <c r="BF10" s="1">
        <f t="shared" si="4"/>
        <v>16.666666666666664</v>
      </c>
    </row>
    <row r="11" spans="1:58" ht="57.6" x14ac:dyDescent="0.3">
      <c r="A11" s="4" t="s">
        <v>86</v>
      </c>
      <c r="B11" s="3" t="s">
        <v>94</v>
      </c>
      <c r="C11" s="4">
        <v>45.041470099999998</v>
      </c>
      <c r="D11" s="30">
        <v>44326</v>
      </c>
      <c r="E11" s="8">
        <v>0.63194444444444442</v>
      </c>
      <c r="F11" s="4" t="s">
        <v>23</v>
      </c>
      <c r="G11" s="4" t="s">
        <v>23</v>
      </c>
      <c r="H11" s="4" t="s">
        <v>23</v>
      </c>
      <c r="I11" s="4">
        <v>16.3</v>
      </c>
      <c r="J11" s="4">
        <v>8.89</v>
      </c>
      <c r="K11" s="4">
        <v>86.4</v>
      </c>
      <c r="L11" s="4">
        <v>7.8</v>
      </c>
      <c r="M11" s="4">
        <v>8</v>
      </c>
      <c r="N11" s="4">
        <v>3</v>
      </c>
      <c r="O11" s="4">
        <v>10</v>
      </c>
      <c r="P11" s="4">
        <v>100</v>
      </c>
      <c r="Q11" s="4">
        <v>45.041470099999998</v>
      </c>
      <c r="R11" s="4">
        <v>-78.367835900000003</v>
      </c>
      <c r="S11" s="4" t="s">
        <v>36</v>
      </c>
      <c r="T11" s="4" t="s">
        <v>99</v>
      </c>
      <c r="U11" s="4" t="s">
        <v>40</v>
      </c>
      <c r="V11" s="4" t="s">
        <v>40</v>
      </c>
      <c r="W11" s="4" t="s">
        <v>44</v>
      </c>
      <c r="X11" s="4" t="s">
        <v>44</v>
      </c>
      <c r="Y11" s="4" t="s">
        <v>41</v>
      </c>
      <c r="Z11" s="4" t="s">
        <v>44</v>
      </c>
      <c r="AA11" s="4" t="s">
        <v>44</v>
      </c>
      <c r="AB11" s="4" t="s">
        <v>44</v>
      </c>
      <c r="AC11" s="4" t="s">
        <v>40</v>
      </c>
      <c r="AD11" s="31"/>
      <c r="AE11" s="4"/>
      <c r="AF11" s="4"/>
      <c r="AG11" s="4">
        <v>16</v>
      </c>
      <c r="AH11" s="4"/>
      <c r="AI11" s="4">
        <v>35</v>
      </c>
      <c r="AJ11" s="4">
        <v>17</v>
      </c>
      <c r="AK11" s="4">
        <v>1</v>
      </c>
      <c r="AL11" s="4">
        <v>1</v>
      </c>
      <c r="AM11" s="4"/>
      <c r="AN11" s="4">
        <v>4</v>
      </c>
      <c r="AO11" s="4"/>
      <c r="AP11" s="4">
        <v>1</v>
      </c>
      <c r="AQ11" s="4"/>
      <c r="AR11" s="4">
        <v>21</v>
      </c>
      <c r="AS11" s="4"/>
      <c r="AT11" s="4">
        <v>5</v>
      </c>
      <c r="AU11" s="4"/>
      <c r="AV11" s="22">
        <v>101</v>
      </c>
      <c r="AW11" s="22">
        <v>9</v>
      </c>
      <c r="AX11" s="4">
        <v>5.36</v>
      </c>
      <c r="AY11" s="4">
        <v>0.79</v>
      </c>
      <c r="AZ11" s="32">
        <f t="shared" si="0"/>
        <v>0.25742574257425743</v>
      </c>
      <c r="BA11" s="32" t="e">
        <f>SUM(AG11,AI11,#REF!)/AV11</f>
        <v>#REF!</v>
      </c>
      <c r="BB11" s="32">
        <f t="shared" si="1"/>
        <v>0</v>
      </c>
      <c r="BC11" s="32">
        <f t="shared" si="2"/>
        <v>0.22772277227722773</v>
      </c>
      <c r="BD11" s="32">
        <f t="shared" si="3"/>
        <v>0</v>
      </c>
      <c r="BE11" s="32" t="e">
        <f>SUM(#REF!,#REF!,#REF!,AE11,AF11,#REF!,#REF!,#REF!,AO11,AP11)/AV11</f>
        <v>#REF!</v>
      </c>
      <c r="BF11" s="1">
        <f t="shared" si="4"/>
        <v>22.772277227722775</v>
      </c>
    </row>
    <row r="12" spans="1:58" ht="43.2" x14ac:dyDescent="0.3">
      <c r="A12" s="4" t="s">
        <v>87</v>
      </c>
      <c r="B12" s="3" t="s">
        <v>95</v>
      </c>
      <c r="C12" s="4">
        <v>45.046138499999998</v>
      </c>
      <c r="D12" s="30">
        <v>44326</v>
      </c>
      <c r="E12" s="8">
        <v>0.65972222222222221</v>
      </c>
      <c r="F12" s="4" t="s">
        <v>23</v>
      </c>
      <c r="G12" s="4" t="s">
        <v>23</v>
      </c>
      <c r="H12" s="4" t="s">
        <v>23</v>
      </c>
      <c r="I12" s="4">
        <v>18.8</v>
      </c>
      <c r="J12" s="4">
        <v>7.25</v>
      </c>
      <c r="K12" s="4">
        <v>81.7</v>
      </c>
      <c r="L12" s="4">
        <v>7.4</v>
      </c>
      <c r="M12" s="4">
        <v>8.9</v>
      </c>
      <c r="N12" s="4">
        <v>3</v>
      </c>
      <c r="O12" s="4">
        <v>31</v>
      </c>
      <c r="P12" s="4">
        <v>65</v>
      </c>
      <c r="Q12" s="4">
        <v>45.046138499999998</v>
      </c>
      <c r="R12" s="4">
        <v>-78.365253699999997</v>
      </c>
      <c r="S12" s="4" t="s">
        <v>36</v>
      </c>
      <c r="T12" s="4" t="s">
        <v>37</v>
      </c>
      <c r="U12" s="4" t="s">
        <v>41</v>
      </c>
      <c r="V12" s="4" t="s">
        <v>41</v>
      </c>
      <c r="W12" s="4" t="s">
        <v>44</v>
      </c>
      <c r="X12" s="4" t="s">
        <v>40</v>
      </c>
      <c r="Y12" s="4" t="s">
        <v>41</v>
      </c>
      <c r="Z12" s="4" t="s">
        <v>44</v>
      </c>
      <c r="AA12" s="4" t="s">
        <v>44</v>
      </c>
      <c r="AB12" s="4" t="s">
        <v>41</v>
      </c>
      <c r="AC12" s="4" t="s">
        <v>41</v>
      </c>
      <c r="AD12" s="31"/>
      <c r="AE12" s="17"/>
      <c r="AF12" s="17"/>
      <c r="AG12" s="17">
        <v>13</v>
      </c>
      <c r="AH12" s="17">
        <v>5</v>
      </c>
      <c r="AI12" s="17">
        <v>7</v>
      </c>
      <c r="AJ12" s="17">
        <v>6</v>
      </c>
      <c r="AK12" s="17"/>
      <c r="AL12" s="17"/>
      <c r="AM12" s="17"/>
      <c r="AN12" s="17"/>
      <c r="AO12" s="17">
        <v>1</v>
      </c>
      <c r="AP12" s="17">
        <v>1</v>
      </c>
      <c r="AQ12" s="17">
        <v>13</v>
      </c>
      <c r="AR12" s="17">
        <v>30</v>
      </c>
      <c r="AS12" s="17"/>
      <c r="AT12" s="17">
        <v>2</v>
      </c>
      <c r="AU12" s="17"/>
      <c r="AV12" s="23">
        <v>80</v>
      </c>
      <c r="AW12" s="22">
        <v>11</v>
      </c>
      <c r="AX12" s="4">
        <v>6.19</v>
      </c>
      <c r="AY12" s="4">
        <v>0.8</v>
      </c>
      <c r="AZ12" s="32">
        <f t="shared" si="0"/>
        <v>0.4</v>
      </c>
      <c r="BA12" s="32" t="e">
        <f>SUM(AG12,AI12,#REF!)/AV12</f>
        <v>#REF!</v>
      </c>
      <c r="BB12" s="32">
        <f t="shared" si="1"/>
        <v>0.22500000000000001</v>
      </c>
      <c r="BC12" s="32">
        <f t="shared" si="2"/>
        <v>7.4999999999999997E-2</v>
      </c>
      <c r="BD12" s="32">
        <f t="shared" si="3"/>
        <v>0</v>
      </c>
      <c r="BE12" s="32" t="e">
        <f>SUM(#REF!,#REF!,#REF!,AE12,AF12,#REF!,#REF!,#REF!,AO12,AP12)/AV12</f>
        <v>#REF!</v>
      </c>
      <c r="BF12" s="1">
        <f t="shared" si="4"/>
        <v>7.5</v>
      </c>
    </row>
    <row r="13" spans="1:58" ht="14.4" x14ac:dyDescent="0.3">
      <c r="A13" s="4" t="s">
        <v>88</v>
      </c>
      <c r="B13" s="28"/>
      <c r="C13" s="4">
        <v>45.046138499999998</v>
      </c>
      <c r="D13" s="30">
        <v>44326</v>
      </c>
      <c r="E13" s="8">
        <v>0.66666666666666663</v>
      </c>
      <c r="F13" s="4" t="s">
        <v>23</v>
      </c>
      <c r="G13" s="4" t="s">
        <v>23</v>
      </c>
      <c r="H13" s="4" t="s">
        <v>23</v>
      </c>
      <c r="I13" s="4">
        <v>18.8</v>
      </c>
      <c r="J13" s="4">
        <v>7.25</v>
      </c>
      <c r="K13" s="4">
        <v>81.7</v>
      </c>
      <c r="L13" s="4">
        <v>7.4</v>
      </c>
      <c r="M13" s="4">
        <v>9.3000000000000007</v>
      </c>
      <c r="N13" s="4">
        <v>3</v>
      </c>
      <c r="O13" s="4">
        <v>16</v>
      </c>
      <c r="P13" s="4">
        <v>65</v>
      </c>
      <c r="Q13" s="4">
        <v>45.046138499999998</v>
      </c>
      <c r="R13" s="4">
        <v>-78.365253699999997</v>
      </c>
      <c r="S13" s="4" t="s">
        <v>36</v>
      </c>
      <c r="T13" s="4" t="s">
        <v>37</v>
      </c>
      <c r="U13" s="4" t="s">
        <v>41</v>
      </c>
      <c r="V13" s="4" t="s">
        <v>41</v>
      </c>
      <c r="W13" s="4" t="s">
        <v>44</v>
      </c>
      <c r="X13" s="4" t="s">
        <v>40</v>
      </c>
      <c r="Y13" s="4" t="s">
        <v>41</v>
      </c>
      <c r="Z13" s="4" t="s">
        <v>44</v>
      </c>
      <c r="AA13" s="4" t="s">
        <v>44</v>
      </c>
      <c r="AB13" s="4" t="s">
        <v>41</v>
      </c>
      <c r="AC13" s="4" t="s">
        <v>41</v>
      </c>
      <c r="AD13" s="31"/>
      <c r="AE13" s="4"/>
      <c r="AF13" s="4"/>
      <c r="AG13" s="4">
        <v>37</v>
      </c>
      <c r="AH13" s="4">
        <v>7</v>
      </c>
      <c r="AI13" s="4">
        <v>20</v>
      </c>
      <c r="AJ13" s="4">
        <v>8</v>
      </c>
      <c r="AK13" s="4"/>
      <c r="AL13" s="4"/>
      <c r="AM13" s="4"/>
      <c r="AN13" s="4">
        <v>2</v>
      </c>
      <c r="AO13" s="4"/>
      <c r="AP13" s="4"/>
      <c r="AQ13" s="4">
        <v>15</v>
      </c>
      <c r="AR13" s="4">
        <v>12</v>
      </c>
      <c r="AS13" s="4"/>
      <c r="AT13" s="4"/>
      <c r="AU13" s="4"/>
      <c r="AV13" s="22">
        <v>101</v>
      </c>
      <c r="AW13" s="22">
        <v>7</v>
      </c>
      <c r="AX13" s="4">
        <v>6.5</v>
      </c>
      <c r="AY13" s="4">
        <v>0.79</v>
      </c>
      <c r="AZ13" s="32">
        <f t="shared" si="0"/>
        <v>0.11881188118811881</v>
      </c>
      <c r="BA13" s="32" t="e">
        <f>SUM(AG13,AI13,#REF!)/AV13</f>
        <v>#REF!</v>
      </c>
      <c r="BB13" s="32">
        <f t="shared" si="1"/>
        <v>0.21782178217821782</v>
      </c>
      <c r="BC13" s="32">
        <f t="shared" si="2"/>
        <v>9.9009900990099015E-2</v>
      </c>
      <c r="BD13" s="32">
        <f t="shared" si="3"/>
        <v>0</v>
      </c>
      <c r="BE13" s="32" t="e">
        <f>SUM(#REF!,#REF!,#REF!,AE13,AF13,#REF!,#REF!,#REF!,AO13,AP13)/AV13</f>
        <v>#REF!</v>
      </c>
      <c r="BF13" s="1">
        <f t="shared" si="4"/>
        <v>9.9009900990099009</v>
      </c>
    </row>
    <row r="14" spans="1:58" ht="13.8" customHeight="1" x14ac:dyDescent="0.3">
      <c r="A14" s="4" t="s">
        <v>89</v>
      </c>
      <c r="B14" s="3" t="s">
        <v>96</v>
      </c>
      <c r="C14" s="4">
        <v>45.026445000000002</v>
      </c>
      <c r="D14" s="30">
        <v>44326</v>
      </c>
      <c r="E14" s="8">
        <v>0.72430555555555554</v>
      </c>
      <c r="F14" s="4" t="s">
        <v>23</v>
      </c>
      <c r="G14" s="4" t="s">
        <v>23</v>
      </c>
      <c r="H14" s="4" t="s">
        <v>23</v>
      </c>
      <c r="I14" s="4">
        <v>17.5</v>
      </c>
      <c r="J14" s="4">
        <v>9</v>
      </c>
      <c r="K14" s="4">
        <v>101.9</v>
      </c>
      <c r="L14" s="4">
        <v>7.92</v>
      </c>
      <c r="M14" s="4">
        <v>12</v>
      </c>
      <c r="N14" s="4">
        <v>2</v>
      </c>
      <c r="O14" s="4">
        <v>30</v>
      </c>
      <c r="P14" s="4">
        <v>100</v>
      </c>
      <c r="Q14" s="4">
        <v>45.026445000000002</v>
      </c>
      <c r="R14" s="4">
        <v>-78.346215999999998</v>
      </c>
      <c r="S14" s="4" t="s">
        <v>36</v>
      </c>
      <c r="T14" s="4" t="s">
        <v>100</v>
      </c>
      <c r="U14" s="4" t="s">
        <v>44</v>
      </c>
      <c r="V14" s="4" t="s">
        <v>40</v>
      </c>
      <c r="W14" s="4" t="s">
        <v>41</v>
      </c>
      <c r="X14" s="4" t="s">
        <v>44</v>
      </c>
      <c r="Y14" s="4" t="s">
        <v>40</v>
      </c>
      <c r="Z14" s="4" t="s">
        <v>40</v>
      </c>
      <c r="AA14" s="4" t="s">
        <v>44</v>
      </c>
      <c r="AB14" s="4" t="s">
        <v>40</v>
      </c>
      <c r="AC14" s="4" t="s">
        <v>44</v>
      </c>
      <c r="AD14" s="31" t="s">
        <v>105</v>
      </c>
      <c r="AE14" s="4">
        <v>2</v>
      </c>
      <c r="AF14" s="4"/>
      <c r="AG14" s="4"/>
      <c r="AH14" s="4">
        <v>1</v>
      </c>
      <c r="AI14" s="4">
        <v>23</v>
      </c>
      <c r="AJ14" s="4">
        <v>3</v>
      </c>
      <c r="AK14" s="4"/>
      <c r="AL14" s="4"/>
      <c r="AM14" s="4">
        <v>1</v>
      </c>
      <c r="AN14" s="4">
        <v>7</v>
      </c>
      <c r="AO14" s="4"/>
      <c r="AP14" s="4">
        <v>1</v>
      </c>
      <c r="AQ14" s="4">
        <v>1</v>
      </c>
      <c r="AR14" s="4">
        <v>62</v>
      </c>
      <c r="AS14" s="4"/>
      <c r="AT14" s="4">
        <v>1</v>
      </c>
      <c r="AU14" s="4"/>
      <c r="AV14" s="22">
        <v>103</v>
      </c>
      <c r="AW14" s="22">
        <v>11</v>
      </c>
      <c r="AX14" s="4">
        <v>5.36</v>
      </c>
      <c r="AY14" s="4">
        <v>0.59</v>
      </c>
      <c r="AZ14" s="32">
        <f t="shared" si="0"/>
        <v>0.61165048543689315</v>
      </c>
      <c r="BA14" s="32" t="e">
        <f>SUM(AG14,AI14,#REF!)/AV14</f>
        <v>#REF!</v>
      </c>
      <c r="BB14" s="32">
        <f t="shared" si="1"/>
        <v>1.9417475728155338E-2</v>
      </c>
      <c r="BC14" s="32">
        <f t="shared" si="2"/>
        <v>9.7087378640776698E-2</v>
      </c>
      <c r="BD14" s="32">
        <f t="shared" si="3"/>
        <v>1.9417475728155338E-2</v>
      </c>
      <c r="BE14" s="32" t="e">
        <f>SUM(#REF!,#REF!,#REF!,AE14,AF14,#REF!,#REF!,#REF!,AO14,AP14)/AV14</f>
        <v>#REF!</v>
      </c>
      <c r="BF14" s="1">
        <f t="shared" si="4"/>
        <v>9.7087378640776691</v>
      </c>
    </row>
    <row r="15" spans="1:58" ht="40.200000000000003" x14ac:dyDescent="0.3">
      <c r="A15" s="4" t="s">
        <v>90</v>
      </c>
      <c r="B15" s="3"/>
      <c r="C15" s="4">
        <v>45.026445000000002</v>
      </c>
      <c r="D15" s="30">
        <v>44326</v>
      </c>
      <c r="E15" s="8">
        <v>0.73263888888888884</v>
      </c>
      <c r="F15" s="4" t="s">
        <v>23</v>
      </c>
      <c r="G15" s="4" t="s">
        <v>23</v>
      </c>
      <c r="H15" s="4" t="s">
        <v>23</v>
      </c>
      <c r="I15" s="4">
        <v>17.5</v>
      </c>
      <c r="J15" s="4">
        <v>9</v>
      </c>
      <c r="K15" s="4">
        <v>101.9</v>
      </c>
      <c r="L15" s="4">
        <v>7.92</v>
      </c>
      <c r="M15" s="4">
        <v>11.9</v>
      </c>
      <c r="N15" s="4">
        <v>3</v>
      </c>
      <c r="O15" s="4">
        <v>0</v>
      </c>
      <c r="P15" s="4">
        <v>100</v>
      </c>
      <c r="Q15" s="4">
        <v>45.026508</v>
      </c>
      <c r="R15" s="4">
        <v>-78.346148999999997</v>
      </c>
      <c r="S15" s="4" t="s">
        <v>36</v>
      </c>
      <c r="T15" s="4" t="s">
        <v>100</v>
      </c>
      <c r="U15" s="4" t="s">
        <v>44</v>
      </c>
      <c r="V15" s="4" t="s">
        <v>40</v>
      </c>
      <c r="W15" s="4" t="s">
        <v>41</v>
      </c>
      <c r="X15" s="4" t="s">
        <v>44</v>
      </c>
      <c r="Y15" s="4" t="s">
        <v>40</v>
      </c>
      <c r="Z15" s="4" t="s">
        <v>40</v>
      </c>
      <c r="AA15" s="4" t="s">
        <v>44</v>
      </c>
      <c r="AB15" s="4" t="s">
        <v>40</v>
      </c>
      <c r="AC15" s="4" t="s">
        <v>44</v>
      </c>
      <c r="AD15" s="31" t="s">
        <v>106</v>
      </c>
      <c r="AE15" s="4">
        <v>1</v>
      </c>
      <c r="AF15" s="4"/>
      <c r="AG15" s="4">
        <v>2</v>
      </c>
      <c r="AH15" s="4">
        <v>1</v>
      </c>
      <c r="AI15" s="4">
        <v>32</v>
      </c>
      <c r="AJ15" s="4">
        <v>2</v>
      </c>
      <c r="AK15" s="4"/>
      <c r="AL15" s="4">
        <v>2</v>
      </c>
      <c r="AM15" s="4">
        <v>1</v>
      </c>
      <c r="AN15" s="4">
        <v>8</v>
      </c>
      <c r="AO15" s="4"/>
      <c r="AP15" s="4"/>
      <c r="AQ15" s="4">
        <v>1</v>
      </c>
      <c r="AR15" s="4">
        <v>52</v>
      </c>
      <c r="AS15" s="4"/>
      <c r="AT15" s="4">
        <v>3</v>
      </c>
      <c r="AU15" s="4"/>
      <c r="AV15" s="22">
        <v>106</v>
      </c>
      <c r="AW15" s="22">
        <v>12</v>
      </c>
      <c r="AX15" s="4">
        <v>5.25</v>
      </c>
      <c r="AY15" s="4">
        <v>0.67</v>
      </c>
      <c r="AZ15" s="32">
        <f t="shared" si="0"/>
        <v>0.51886792452830188</v>
      </c>
      <c r="BA15" s="32" t="e">
        <f>SUM(AG15,AI15,#REF!)/AV15</f>
        <v>#REF!</v>
      </c>
      <c r="BB15" s="32">
        <f t="shared" si="1"/>
        <v>1.8867924528301886E-2</v>
      </c>
      <c r="BC15" s="32">
        <f t="shared" si="2"/>
        <v>0.11320754716981132</v>
      </c>
      <c r="BD15" s="32">
        <f t="shared" si="3"/>
        <v>9.433962264150943E-3</v>
      </c>
      <c r="BE15" s="32" t="e">
        <f>SUM(#REF!,#REF!,#REF!,AE15,AF15,#REF!,#REF!,#REF!,AO15,AP15)/AV15</f>
        <v>#REF!</v>
      </c>
      <c r="BF15" s="1">
        <f t="shared" si="4"/>
        <v>11.320754716981133</v>
      </c>
    </row>
    <row r="16" spans="1:58" ht="13.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.8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8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8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8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H28"/>
  <sheetViews>
    <sheetView zoomScale="102" zoomScaleNormal="102" workbookViewId="0">
      <pane ySplit="1" topLeftCell="A2" activePane="bottomLeft" state="frozen"/>
      <selection pane="bottomLeft" activeCell="I5" sqref="I5"/>
    </sheetView>
  </sheetViews>
  <sheetFormatPr defaultColWidth="12.5546875" defaultRowHeight="15.75" customHeight="1" x14ac:dyDescent="0.25"/>
  <cols>
    <col min="9" max="9" width="21.109375" customWidth="1"/>
  </cols>
  <sheetData>
    <row r="2" spans="1:60" ht="14.4" x14ac:dyDescent="0.3">
      <c r="A2" s="33" t="s">
        <v>0</v>
      </c>
      <c r="B2" s="33" t="s">
        <v>14</v>
      </c>
      <c r="C2" s="33" t="s">
        <v>15</v>
      </c>
      <c r="D2" s="33" t="s">
        <v>16</v>
      </c>
      <c r="E2" s="33" t="s">
        <v>19</v>
      </c>
      <c r="F2" s="33" t="s">
        <v>20</v>
      </c>
      <c r="G2" s="33" t="s">
        <v>24</v>
      </c>
      <c r="H2" s="33" t="s">
        <v>26</v>
      </c>
      <c r="I2" s="37" t="s">
        <v>131</v>
      </c>
      <c r="J2" s="37" t="s">
        <v>28</v>
      </c>
      <c r="K2" s="37" t="s">
        <v>132</v>
      </c>
      <c r="L2" s="37" t="s">
        <v>30</v>
      </c>
      <c r="M2" s="39" t="s">
        <v>31</v>
      </c>
      <c r="N2" s="39" t="s">
        <v>32</v>
      </c>
      <c r="O2" s="39" t="s">
        <v>33</v>
      </c>
      <c r="P2" s="39" t="s">
        <v>34</v>
      </c>
      <c r="Q2" s="40" t="s">
        <v>97</v>
      </c>
      <c r="R2" s="40" t="s">
        <v>98</v>
      </c>
      <c r="S2" s="40" t="s">
        <v>35</v>
      </c>
      <c r="T2" s="40" t="s">
        <v>38</v>
      </c>
      <c r="U2" s="40" t="s">
        <v>39</v>
      </c>
      <c r="V2" s="40" t="s">
        <v>42</v>
      </c>
      <c r="W2" s="40" t="s">
        <v>43</v>
      </c>
      <c r="X2" s="40" t="s">
        <v>45</v>
      </c>
      <c r="Y2" s="40" t="s">
        <v>46</v>
      </c>
      <c r="Z2" s="40" t="s">
        <v>47</v>
      </c>
      <c r="AA2" s="40" t="s">
        <v>48</v>
      </c>
      <c r="AB2" s="40" t="s">
        <v>49</v>
      </c>
      <c r="AC2" s="40" t="s">
        <v>50</v>
      </c>
      <c r="AD2" s="41" t="s">
        <v>51</v>
      </c>
      <c r="AE2" s="62" t="s">
        <v>52</v>
      </c>
      <c r="AF2" s="42" t="s">
        <v>107</v>
      </c>
      <c r="AG2" s="42" t="s">
        <v>108</v>
      </c>
      <c r="AH2" s="42" t="s">
        <v>109</v>
      </c>
      <c r="AI2" s="42" t="s">
        <v>110</v>
      </c>
      <c r="AJ2" s="42" t="s">
        <v>111</v>
      </c>
      <c r="AK2" s="42" t="s">
        <v>112</v>
      </c>
      <c r="AL2" s="42" t="s">
        <v>113</v>
      </c>
      <c r="AM2" s="42" t="s">
        <v>114</v>
      </c>
      <c r="AN2" s="42" t="s">
        <v>115</v>
      </c>
      <c r="AO2" s="42" t="s">
        <v>116</v>
      </c>
      <c r="AP2" s="42" t="s">
        <v>117</v>
      </c>
      <c r="AQ2" s="42" t="s">
        <v>118</v>
      </c>
      <c r="AR2" s="42" t="s">
        <v>119</v>
      </c>
      <c r="AS2" s="42" t="s">
        <v>120</v>
      </c>
      <c r="AT2" s="42" t="s">
        <v>121</v>
      </c>
      <c r="AU2" s="42" t="s">
        <v>122</v>
      </c>
      <c r="AV2" s="42" t="s">
        <v>123</v>
      </c>
      <c r="AW2" s="42" t="s">
        <v>125</v>
      </c>
      <c r="AX2" s="42" t="s">
        <v>71</v>
      </c>
      <c r="AY2" s="50" t="s">
        <v>72</v>
      </c>
      <c r="AZ2" s="50" t="s">
        <v>73</v>
      </c>
      <c r="BA2" s="55" t="s">
        <v>75</v>
      </c>
      <c r="BB2" s="55" t="s">
        <v>76</v>
      </c>
      <c r="BC2" s="55" t="s">
        <v>77</v>
      </c>
      <c r="BD2" s="55" t="s">
        <v>78</v>
      </c>
      <c r="BE2" s="55" t="s">
        <v>79</v>
      </c>
      <c r="BF2" s="55" t="s">
        <v>84</v>
      </c>
      <c r="BG2" s="55" t="s">
        <v>82</v>
      </c>
      <c r="BH2" s="55" t="s">
        <v>83</v>
      </c>
    </row>
    <row r="3" spans="1:60" ht="14.4" x14ac:dyDescent="0.3">
      <c r="A3" s="34" t="s">
        <v>85</v>
      </c>
      <c r="B3" s="18">
        <v>45.041327899999999</v>
      </c>
      <c r="C3" s="18">
        <v>-78.372902100000005</v>
      </c>
      <c r="D3" s="34" t="s">
        <v>128</v>
      </c>
      <c r="E3" s="36">
        <v>0.59930555555555554</v>
      </c>
      <c r="F3" s="34" t="s">
        <v>23</v>
      </c>
      <c r="G3" s="34" t="s">
        <v>23</v>
      </c>
      <c r="H3" s="34" t="s">
        <v>23</v>
      </c>
      <c r="I3" s="18">
        <v>18.899999999999999</v>
      </c>
      <c r="J3" s="34"/>
      <c r="K3" s="34"/>
      <c r="L3" s="34"/>
      <c r="M3" s="18">
        <v>8.9</v>
      </c>
      <c r="N3" s="18">
        <v>3</v>
      </c>
      <c r="O3" s="18">
        <v>0</v>
      </c>
      <c r="P3" s="18">
        <v>100</v>
      </c>
      <c r="Q3" s="18">
        <v>45.041327899999999</v>
      </c>
      <c r="R3" s="18">
        <v>78.372902100000005</v>
      </c>
      <c r="S3" s="34" t="s">
        <v>36</v>
      </c>
      <c r="T3" s="34" t="s">
        <v>99</v>
      </c>
      <c r="U3" s="34" t="s">
        <v>41</v>
      </c>
      <c r="V3" s="34" t="s">
        <v>40</v>
      </c>
      <c r="W3" s="34" t="s">
        <v>44</v>
      </c>
      <c r="X3" s="34" t="s">
        <v>44</v>
      </c>
      <c r="Y3" s="34" t="s">
        <v>41</v>
      </c>
      <c r="Z3" s="34" t="s">
        <v>44</v>
      </c>
      <c r="AA3" s="34" t="s">
        <v>44</v>
      </c>
      <c r="AB3" s="34" t="s">
        <v>40</v>
      </c>
      <c r="AC3" s="34" t="s">
        <v>40</v>
      </c>
      <c r="AD3" s="34" t="s">
        <v>135</v>
      </c>
      <c r="AE3" s="63"/>
      <c r="AF3" s="35"/>
      <c r="AG3" s="35"/>
      <c r="AH3" s="35">
        <v>22</v>
      </c>
      <c r="AI3" s="35"/>
      <c r="AJ3" s="35">
        <v>25</v>
      </c>
      <c r="AK3" s="35"/>
      <c r="AL3" s="35">
        <v>1</v>
      </c>
      <c r="AM3" s="35">
        <v>21</v>
      </c>
      <c r="AN3" s="35"/>
      <c r="AO3" s="35"/>
      <c r="AP3" s="35"/>
      <c r="AQ3" s="35"/>
      <c r="AR3" s="35">
        <v>6</v>
      </c>
      <c r="AS3" s="35"/>
      <c r="AT3" s="35"/>
      <c r="AU3" s="35">
        <v>1</v>
      </c>
      <c r="AV3" s="35">
        <v>21</v>
      </c>
      <c r="AW3" s="35">
        <v>3</v>
      </c>
      <c r="AX3" s="35"/>
      <c r="AY3" s="51">
        <f t="shared" ref="AY3:AY14" si="0">SUM(AF3:AX3)</f>
        <v>100</v>
      </c>
      <c r="AZ3" s="52">
        <v>8</v>
      </c>
      <c r="BA3" s="17">
        <v>5.62</v>
      </c>
      <c r="BB3" s="32">
        <v>0.8</v>
      </c>
      <c r="BC3" s="32">
        <f t="shared" ref="BC3:BC14" si="1">SUM(AV3:AX3)/AY3</f>
        <v>0.24</v>
      </c>
      <c r="BD3" s="32">
        <f t="shared" ref="BD3:BD14" si="2">SUM(AH3,AJ3,AK3)/AY3</f>
        <v>0.47</v>
      </c>
      <c r="BE3" s="32">
        <f t="shared" ref="BE3:BE14" si="3">SUM(AI3, AU3)/AY3</f>
        <v>0.01</v>
      </c>
      <c r="BF3" s="32">
        <f t="shared" ref="BF3:BF14" si="4">SUM(AM3, AN3, AO3, AR3)/AY3*100</f>
        <v>27</v>
      </c>
      <c r="BG3" s="32">
        <f t="shared" ref="BG3:BG14" si="5">AF3/AY3</f>
        <v>0</v>
      </c>
      <c r="BH3" s="32" t="e">
        <f>SUM(#REF!,#REF!,#REF!,AG3,AL3,#REF!,AP3,AS3,AT3)/AY3</f>
        <v>#REF!</v>
      </c>
    </row>
    <row r="4" spans="1:60" ht="14.4" x14ac:dyDescent="0.3">
      <c r="A4" s="34" t="s">
        <v>86</v>
      </c>
      <c r="B4" s="18">
        <v>45.041327899999999</v>
      </c>
      <c r="C4" s="18">
        <v>-78.372902100000005</v>
      </c>
      <c r="D4" s="34" t="s">
        <v>128</v>
      </c>
      <c r="E4" s="36">
        <v>0.6118055555555556</v>
      </c>
      <c r="F4" s="34" t="s">
        <v>23</v>
      </c>
      <c r="G4" s="34" t="s">
        <v>23</v>
      </c>
      <c r="H4" s="34" t="s">
        <v>23</v>
      </c>
      <c r="I4" s="34"/>
      <c r="J4" s="34"/>
      <c r="K4" s="34"/>
      <c r="L4" s="34"/>
      <c r="M4" s="18">
        <v>6.9</v>
      </c>
      <c r="N4" s="18">
        <v>2</v>
      </c>
      <c r="O4" s="18">
        <v>58</v>
      </c>
      <c r="P4" s="18">
        <v>100</v>
      </c>
      <c r="Q4" s="18">
        <v>45.041327899999999</v>
      </c>
      <c r="R4" s="18">
        <v>78.372902100000005</v>
      </c>
      <c r="S4" s="34" t="s">
        <v>36</v>
      </c>
      <c r="T4" s="34" t="s">
        <v>99</v>
      </c>
      <c r="U4" s="34" t="s">
        <v>41</v>
      </c>
      <c r="V4" s="34" t="s">
        <v>40</v>
      </c>
      <c r="W4" s="34" t="s">
        <v>44</v>
      </c>
      <c r="X4" s="34" t="s">
        <v>44</v>
      </c>
      <c r="Y4" s="34" t="s">
        <v>41</v>
      </c>
      <c r="Z4" s="34" t="s">
        <v>44</v>
      </c>
      <c r="AA4" s="34" t="s">
        <v>44</v>
      </c>
      <c r="AB4" s="34" t="s">
        <v>40</v>
      </c>
      <c r="AC4" s="34" t="s">
        <v>40</v>
      </c>
      <c r="AD4" s="34" t="s">
        <v>135</v>
      </c>
      <c r="AE4" s="63"/>
      <c r="AF4" s="35">
        <v>1</v>
      </c>
      <c r="AG4" s="35"/>
      <c r="AH4" s="35">
        <v>18</v>
      </c>
      <c r="AI4" s="35">
        <v>1</v>
      </c>
      <c r="AJ4" s="35">
        <v>66</v>
      </c>
      <c r="AK4" s="35"/>
      <c r="AL4" s="35"/>
      <c r="AM4" s="35">
        <v>3</v>
      </c>
      <c r="AN4" s="35"/>
      <c r="AO4" s="35"/>
      <c r="AP4" s="35"/>
      <c r="AQ4" s="35"/>
      <c r="AR4" s="35">
        <v>1</v>
      </c>
      <c r="AS4" s="35"/>
      <c r="AT4" s="35"/>
      <c r="AU4" s="35">
        <v>2</v>
      </c>
      <c r="AV4" s="35">
        <v>6</v>
      </c>
      <c r="AW4" s="35"/>
      <c r="AX4" s="35"/>
      <c r="AY4" s="51">
        <f t="shared" si="0"/>
        <v>98</v>
      </c>
      <c r="AZ4" s="52">
        <v>8</v>
      </c>
      <c r="BA4" s="47">
        <v>5.03</v>
      </c>
      <c r="BB4" s="47">
        <v>0.51</v>
      </c>
      <c r="BC4" s="32">
        <f t="shared" si="1"/>
        <v>6.1224489795918366E-2</v>
      </c>
      <c r="BD4" s="32">
        <f t="shared" si="2"/>
        <v>0.8571428571428571</v>
      </c>
      <c r="BE4" s="32">
        <f t="shared" si="3"/>
        <v>3.0612244897959183E-2</v>
      </c>
      <c r="BF4" s="32">
        <f t="shared" si="4"/>
        <v>4.0816326530612246</v>
      </c>
      <c r="BG4" s="32">
        <f t="shared" si="5"/>
        <v>1.020408163265306E-2</v>
      </c>
      <c r="BH4" s="32" t="e">
        <f>SUM(#REF!,#REF!,#REF!,AG4,AL4,#REF!,AP4,AS4,AT4)/AY4</f>
        <v>#REF!</v>
      </c>
    </row>
    <row r="5" spans="1:60" ht="14.4" x14ac:dyDescent="0.3">
      <c r="A5" s="34" t="s">
        <v>87</v>
      </c>
      <c r="B5" s="18">
        <v>45.047290099999998</v>
      </c>
      <c r="C5" s="18">
        <v>-78.359994</v>
      </c>
      <c r="D5" s="34" t="s">
        <v>128</v>
      </c>
      <c r="E5" s="36">
        <v>0.63194444444444442</v>
      </c>
      <c r="F5" s="34" t="s">
        <v>23</v>
      </c>
      <c r="G5" s="34" t="s">
        <v>23</v>
      </c>
      <c r="H5" s="34" t="s">
        <v>23</v>
      </c>
      <c r="I5" s="34"/>
      <c r="J5" s="34"/>
      <c r="K5" s="34"/>
      <c r="L5" s="34"/>
      <c r="M5" s="18">
        <v>5.6</v>
      </c>
      <c r="N5" s="18">
        <v>2</v>
      </c>
      <c r="O5" s="18">
        <v>59</v>
      </c>
      <c r="P5" s="18">
        <v>100</v>
      </c>
      <c r="Q5" s="18">
        <v>45.047290099999998</v>
      </c>
      <c r="R5" s="18">
        <v>78.359994</v>
      </c>
      <c r="S5" s="34" t="s">
        <v>37</v>
      </c>
      <c r="T5" s="34" t="s">
        <v>36</v>
      </c>
      <c r="U5" s="34" t="s">
        <v>40</v>
      </c>
      <c r="V5" s="34" t="s">
        <v>41</v>
      </c>
      <c r="W5" s="34" t="s">
        <v>44</v>
      </c>
      <c r="X5" s="34" t="s">
        <v>40</v>
      </c>
      <c r="Y5" s="34" t="s">
        <v>41</v>
      </c>
      <c r="Z5" s="34" t="s">
        <v>44</v>
      </c>
      <c r="AA5" s="34" t="s">
        <v>44</v>
      </c>
      <c r="AB5" s="34" t="s">
        <v>40</v>
      </c>
      <c r="AC5" s="34" t="s">
        <v>40</v>
      </c>
      <c r="AD5" s="34" t="s">
        <v>135</v>
      </c>
      <c r="AE5" s="63"/>
      <c r="AF5" s="35"/>
      <c r="AG5" s="35"/>
      <c r="AH5" s="35">
        <v>20</v>
      </c>
      <c r="AI5" s="43"/>
      <c r="AJ5" s="48">
        <v>44</v>
      </c>
      <c r="AK5" s="35"/>
      <c r="AL5" s="32">
        <v>1</v>
      </c>
      <c r="AM5" s="32">
        <v>14</v>
      </c>
      <c r="AN5" s="35">
        <v>3</v>
      </c>
      <c r="AO5" s="35">
        <v>1</v>
      </c>
      <c r="AP5" s="35"/>
      <c r="AQ5" s="35"/>
      <c r="AR5" s="32">
        <v>3</v>
      </c>
      <c r="AS5" s="35"/>
      <c r="AT5" s="32"/>
      <c r="AU5" s="32"/>
      <c r="AV5" s="32">
        <v>12</v>
      </c>
      <c r="AW5" s="35"/>
      <c r="AX5" s="35"/>
      <c r="AY5" s="51">
        <f t="shared" si="0"/>
        <v>98</v>
      </c>
      <c r="AZ5" s="53">
        <v>8</v>
      </c>
      <c r="BA5" s="47">
        <v>5.29</v>
      </c>
      <c r="BB5" s="47">
        <v>0.73</v>
      </c>
      <c r="BC5" s="32">
        <f t="shared" si="1"/>
        <v>0.12244897959183673</v>
      </c>
      <c r="BD5" s="32">
        <f t="shared" si="2"/>
        <v>0.65306122448979587</v>
      </c>
      <c r="BE5" s="32">
        <f t="shared" si="3"/>
        <v>0</v>
      </c>
      <c r="BF5" s="32">
        <f t="shared" si="4"/>
        <v>21.428571428571427</v>
      </c>
      <c r="BG5" s="32">
        <f t="shared" si="5"/>
        <v>0</v>
      </c>
      <c r="BH5" s="32" t="e">
        <f>SUM(#REF!,#REF!,#REF!,AG5,AL5,#REF!,AP5,AS5,AT5)/AY5</f>
        <v>#REF!</v>
      </c>
    </row>
    <row r="6" spans="1:60" ht="14.4" x14ac:dyDescent="0.3">
      <c r="A6" s="34" t="s">
        <v>88</v>
      </c>
      <c r="B6" s="18">
        <v>45.047290099999998</v>
      </c>
      <c r="C6" s="18">
        <v>-78.359994</v>
      </c>
      <c r="D6" s="34" t="s">
        <v>128</v>
      </c>
      <c r="E6" s="36">
        <v>0.5625</v>
      </c>
      <c r="F6" s="34" t="s">
        <v>23</v>
      </c>
      <c r="G6" s="34" t="s">
        <v>23</v>
      </c>
      <c r="H6" s="34" t="s">
        <v>23</v>
      </c>
      <c r="I6" s="34"/>
      <c r="J6" s="34"/>
      <c r="K6" s="34"/>
      <c r="L6" s="34"/>
      <c r="M6" s="18">
        <v>5.6</v>
      </c>
      <c r="N6" s="18">
        <v>3</v>
      </c>
      <c r="O6" s="18">
        <v>0</v>
      </c>
      <c r="P6" s="18">
        <v>100</v>
      </c>
      <c r="Q6" s="18">
        <v>45.047290099999998</v>
      </c>
      <c r="R6" s="18">
        <v>78.359994</v>
      </c>
      <c r="S6" s="34" t="s">
        <v>37</v>
      </c>
      <c r="T6" s="34" t="s">
        <v>36</v>
      </c>
      <c r="U6" s="34" t="s">
        <v>40</v>
      </c>
      <c r="V6" s="34" t="s">
        <v>41</v>
      </c>
      <c r="W6" s="34" t="s">
        <v>44</v>
      </c>
      <c r="X6" s="34" t="s">
        <v>40</v>
      </c>
      <c r="Y6" s="34" t="s">
        <v>41</v>
      </c>
      <c r="Z6" s="34" t="s">
        <v>44</v>
      </c>
      <c r="AA6" s="34" t="s">
        <v>44</v>
      </c>
      <c r="AB6" s="34" t="s">
        <v>40</v>
      </c>
      <c r="AC6" s="34" t="s">
        <v>40</v>
      </c>
      <c r="AD6" s="34" t="s">
        <v>135</v>
      </c>
      <c r="AE6" s="63"/>
      <c r="AF6" s="44"/>
      <c r="AG6" s="35"/>
      <c r="AH6" s="35">
        <v>20</v>
      </c>
      <c r="AI6" s="46"/>
      <c r="AJ6" s="32">
        <v>18</v>
      </c>
      <c r="AK6" s="35"/>
      <c r="AL6" s="32">
        <v>1</v>
      </c>
      <c r="AM6" s="32">
        <v>34</v>
      </c>
      <c r="AN6" s="35">
        <v>2</v>
      </c>
      <c r="AO6" s="35">
        <v>2</v>
      </c>
      <c r="AP6" s="35"/>
      <c r="AQ6" s="35">
        <v>1</v>
      </c>
      <c r="AR6" s="32"/>
      <c r="AS6" s="35">
        <v>1</v>
      </c>
      <c r="AT6" s="35">
        <v>3</v>
      </c>
      <c r="AU6" s="32">
        <v>1</v>
      </c>
      <c r="AV6" s="32">
        <v>18</v>
      </c>
      <c r="AW6" s="32">
        <v>1</v>
      </c>
      <c r="AX6" s="35"/>
      <c r="AY6" s="51">
        <f t="shared" si="0"/>
        <v>102</v>
      </c>
      <c r="AZ6" s="52">
        <v>12</v>
      </c>
      <c r="BA6" s="47">
        <v>5.64</v>
      </c>
      <c r="BB6" s="47">
        <v>0.79</v>
      </c>
      <c r="BC6" s="32">
        <f t="shared" si="1"/>
        <v>0.18627450980392157</v>
      </c>
      <c r="BD6" s="32">
        <f t="shared" si="2"/>
        <v>0.37254901960784315</v>
      </c>
      <c r="BE6" s="32">
        <f t="shared" si="3"/>
        <v>9.8039215686274508E-3</v>
      </c>
      <c r="BF6" s="32">
        <f t="shared" si="4"/>
        <v>37.254901960784316</v>
      </c>
      <c r="BG6" s="32">
        <f t="shared" si="5"/>
        <v>0</v>
      </c>
      <c r="BH6" s="32" t="e">
        <f>SUM(#REF!,#REF!,#REF!,AG6,AL6,#REF!,AP6,AS6,AT6)/AY6</f>
        <v>#REF!</v>
      </c>
    </row>
    <row r="7" spans="1:60" ht="14.4" x14ac:dyDescent="0.3">
      <c r="A7" s="34" t="s">
        <v>89</v>
      </c>
      <c r="B7" s="34">
        <v>45.02655</v>
      </c>
      <c r="C7" s="18">
        <v>-78.346100000000007</v>
      </c>
      <c r="D7" s="34" t="s">
        <v>129</v>
      </c>
      <c r="E7" s="36">
        <v>0.59027777777777779</v>
      </c>
      <c r="F7" s="34" t="s">
        <v>23</v>
      </c>
      <c r="G7" s="34" t="s">
        <v>23</v>
      </c>
      <c r="H7" s="34" t="s">
        <v>23</v>
      </c>
      <c r="I7" s="18">
        <v>16.600000000000001</v>
      </c>
      <c r="J7" s="18">
        <v>8.6199999999999992</v>
      </c>
      <c r="K7" s="18">
        <v>80.900000000000006</v>
      </c>
      <c r="L7" s="18">
        <v>7.97</v>
      </c>
      <c r="M7" s="18">
        <v>20.100000000000001</v>
      </c>
      <c r="N7" s="18">
        <v>4</v>
      </c>
      <c r="O7" s="18">
        <v>10</v>
      </c>
      <c r="P7" s="18">
        <v>90</v>
      </c>
      <c r="Q7" s="34" t="s">
        <v>133</v>
      </c>
      <c r="R7" s="18">
        <v>78.346100000000007</v>
      </c>
      <c r="S7" s="34" t="s">
        <v>134</v>
      </c>
      <c r="T7" s="34" t="s">
        <v>37</v>
      </c>
      <c r="U7" s="34" t="s">
        <v>40</v>
      </c>
      <c r="V7" s="34" t="s">
        <v>40</v>
      </c>
      <c r="W7" s="34" t="s">
        <v>41</v>
      </c>
      <c r="X7" s="34" t="s">
        <v>40</v>
      </c>
      <c r="Y7" s="34" t="s">
        <v>40</v>
      </c>
      <c r="Z7" s="34" t="s">
        <v>44</v>
      </c>
      <c r="AA7" s="34" t="s">
        <v>44</v>
      </c>
      <c r="AB7" s="34" t="s">
        <v>40</v>
      </c>
      <c r="AC7" s="34" t="s">
        <v>40</v>
      </c>
      <c r="AD7" s="34"/>
      <c r="AE7" s="63"/>
      <c r="AF7" s="35"/>
      <c r="AG7" s="35"/>
      <c r="AH7" s="35"/>
      <c r="AI7" s="43"/>
      <c r="AJ7" s="48">
        <v>83</v>
      </c>
      <c r="AK7" s="35"/>
      <c r="AL7" s="32"/>
      <c r="AM7" s="32">
        <v>3</v>
      </c>
      <c r="AN7" s="35"/>
      <c r="AO7" s="35">
        <v>7</v>
      </c>
      <c r="AP7" s="35"/>
      <c r="AQ7" s="35"/>
      <c r="AR7" s="32"/>
      <c r="AS7" s="35"/>
      <c r="AT7" s="32">
        <v>1</v>
      </c>
      <c r="AU7" s="32"/>
      <c r="AV7" s="32">
        <v>6</v>
      </c>
      <c r="AW7" s="35"/>
      <c r="AX7" s="35"/>
      <c r="AY7" s="51">
        <f t="shared" si="0"/>
        <v>100</v>
      </c>
      <c r="AZ7" s="52">
        <v>5</v>
      </c>
      <c r="BA7" s="47">
        <v>4.3600000000000003</v>
      </c>
      <c r="BB7" s="47">
        <v>0.3</v>
      </c>
      <c r="BC7" s="32">
        <f t="shared" si="1"/>
        <v>0.06</v>
      </c>
      <c r="BD7" s="32">
        <f t="shared" si="2"/>
        <v>0.83</v>
      </c>
      <c r="BE7" s="32">
        <f t="shared" si="3"/>
        <v>0</v>
      </c>
      <c r="BF7" s="32">
        <f t="shared" si="4"/>
        <v>10</v>
      </c>
      <c r="BG7" s="32">
        <f t="shared" si="5"/>
        <v>0</v>
      </c>
      <c r="BH7" s="32" t="e">
        <f>SUM(#REF!,#REF!,#REF!,AG7,AL7,#REF!,AP7,AS7,AT7)/AY7</f>
        <v>#REF!</v>
      </c>
    </row>
    <row r="8" spans="1:60" ht="14.4" x14ac:dyDescent="0.3">
      <c r="A8" s="34" t="s">
        <v>90</v>
      </c>
      <c r="B8" s="34">
        <v>45.02655</v>
      </c>
      <c r="C8" s="18">
        <v>-78.346100000000007</v>
      </c>
      <c r="D8" s="34" t="s">
        <v>130</v>
      </c>
      <c r="E8" s="36">
        <v>0.60277777777777775</v>
      </c>
      <c r="F8" s="34" t="s">
        <v>23</v>
      </c>
      <c r="G8" s="34" t="s">
        <v>23</v>
      </c>
      <c r="H8" s="34" t="s">
        <v>23</v>
      </c>
      <c r="I8" s="18">
        <v>16.600000000000001</v>
      </c>
      <c r="J8" s="18">
        <v>8.6199999999999992</v>
      </c>
      <c r="K8" s="18">
        <v>80.900000000000006</v>
      </c>
      <c r="L8" s="18">
        <v>7.97</v>
      </c>
      <c r="M8" s="18">
        <v>8.1999999999999993</v>
      </c>
      <c r="N8" s="18">
        <v>3</v>
      </c>
      <c r="O8" s="18">
        <v>5</v>
      </c>
      <c r="P8" s="18">
        <v>100</v>
      </c>
      <c r="Q8" s="34" t="s">
        <v>133</v>
      </c>
      <c r="R8" s="18">
        <v>78.346100000000007</v>
      </c>
      <c r="S8" s="34" t="s">
        <v>134</v>
      </c>
      <c r="T8" s="34" t="s">
        <v>37</v>
      </c>
      <c r="U8" s="34" t="s">
        <v>40</v>
      </c>
      <c r="V8" s="34" t="s">
        <v>40</v>
      </c>
      <c r="W8" s="34" t="s">
        <v>41</v>
      </c>
      <c r="X8" s="34" t="s">
        <v>40</v>
      </c>
      <c r="Y8" s="34" t="s">
        <v>40</v>
      </c>
      <c r="Z8" s="34" t="s">
        <v>44</v>
      </c>
      <c r="AA8" s="34" t="s">
        <v>44</v>
      </c>
      <c r="AB8" s="34" t="s">
        <v>40</v>
      </c>
      <c r="AC8" s="34" t="s">
        <v>40</v>
      </c>
      <c r="AD8" s="34"/>
      <c r="AE8" s="63"/>
      <c r="AF8" s="44"/>
      <c r="AG8" s="35"/>
      <c r="AH8" s="35"/>
      <c r="AI8" s="46"/>
      <c r="AJ8" s="32">
        <v>65</v>
      </c>
      <c r="AK8" s="35"/>
      <c r="AL8" s="32"/>
      <c r="AM8" s="32">
        <v>3</v>
      </c>
      <c r="AN8" s="35">
        <v>1</v>
      </c>
      <c r="AO8" s="35"/>
      <c r="AP8" s="35"/>
      <c r="AQ8" s="35">
        <v>3</v>
      </c>
      <c r="AR8" s="32">
        <v>2</v>
      </c>
      <c r="AS8" s="35"/>
      <c r="AT8" s="32">
        <v>1</v>
      </c>
      <c r="AU8" s="32">
        <v>2</v>
      </c>
      <c r="AV8" s="32">
        <v>23</v>
      </c>
      <c r="AW8" s="35"/>
      <c r="AX8" s="35">
        <v>2</v>
      </c>
      <c r="AY8" s="51">
        <f t="shared" si="0"/>
        <v>102</v>
      </c>
      <c r="AZ8" s="52">
        <v>9</v>
      </c>
      <c r="BA8" s="47">
        <v>4.6100000000000003</v>
      </c>
      <c r="BB8" s="47">
        <v>0.55000000000000004</v>
      </c>
      <c r="BC8" s="32">
        <f t="shared" si="1"/>
        <v>0.24509803921568626</v>
      </c>
      <c r="BD8" s="32">
        <f t="shared" si="2"/>
        <v>0.63725490196078427</v>
      </c>
      <c r="BE8" s="32">
        <f t="shared" si="3"/>
        <v>1.9607843137254902E-2</v>
      </c>
      <c r="BF8" s="32">
        <f t="shared" si="4"/>
        <v>5.8823529411764701</v>
      </c>
      <c r="BG8" s="32">
        <f t="shared" si="5"/>
        <v>0</v>
      </c>
      <c r="BH8" s="32" t="e">
        <f>SUM(#REF!,#REF!,#REF!,AG8,AL8,#REF!,AP8,AS8,AT8)/AY8</f>
        <v>#REF!</v>
      </c>
    </row>
    <row r="9" spans="1:60" ht="14.4" x14ac:dyDescent="0.3">
      <c r="A9" s="34" t="s">
        <v>3</v>
      </c>
      <c r="B9" s="18">
        <v>45.060920000000003</v>
      </c>
      <c r="C9" s="18">
        <v>-78.306070000000005</v>
      </c>
      <c r="D9" s="34" t="s">
        <v>129</v>
      </c>
      <c r="E9" s="36">
        <v>0.49166666666666664</v>
      </c>
      <c r="F9" s="34" t="s">
        <v>23</v>
      </c>
      <c r="G9" s="34" t="s">
        <v>23</v>
      </c>
      <c r="H9" s="34" t="s">
        <v>25</v>
      </c>
      <c r="I9" s="18">
        <v>13.9</v>
      </c>
      <c r="J9" s="18">
        <v>9.24</v>
      </c>
      <c r="K9" s="18">
        <v>68.099999999999994</v>
      </c>
      <c r="L9" s="18">
        <v>8.06</v>
      </c>
      <c r="M9" s="18">
        <v>20.100000000000001</v>
      </c>
      <c r="N9" s="18">
        <v>3</v>
      </c>
      <c r="O9" s="18">
        <v>4</v>
      </c>
      <c r="P9" s="18">
        <v>70</v>
      </c>
      <c r="Q9" s="18">
        <v>45.060920000000003</v>
      </c>
      <c r="R9" s="18">
        <v>78.306070000000005</v>
      </c>
      <c r="S9" s="34" t="s">
        <v>37</v>
      </c>
      <c r="T9" s="34" t="s">
        <v>99</v>
      </c>
      <c r="U9" s="34" t="s">
        <v>44</v>
      </c>
      <c r="V9" s="34" t="s">
        <v>40</v>
      </c>
      <c r="W9" s="34" t="s">
        <v>40</v>
      </c>
      <c r="X9" s="34" t="s">
        <v>40</v>
      </c>
      <c r="Y9" s="34" t="s">
        <v>40</v>
      </c>
      <c r="Z9" s="34" t="s">
        <v>40</v>
      </c>
      <c r="AA9" s="34" t="s">
        <v>44</v>
      </c>
      <c r="AB9" s="34" t="s">
        <v>44</v>
      </c>
      <c r="AC9" s="34" t="s">
        <v>40</v>
      </c>
      <c r="AD9" s="34"/>
      <c r="AE9" s="63"/>
      <c r="AF9" s="35"/>
      <c r="AG9" s="45"/>
      <c r="AH9" s="44">
        <v>7</v>
      </c>
      <c r="AI9" s="32"/>
      <c r="AJ9" s="32">
        <v>75</v>
      </c>
      <c r="AK9" s="35"/>
      <c r="AL9" s="32"/>
      <c r="AM9" s="32">
        <v>3</v>
      </c>
      <c r="AN9" s="32">
        <v>4</v>
      </c>
      <c r="AO9" s="32"/>
      <c r="AP9" s="35"/>
      <c r="AQ9" s="35">
        <v>2</v>
      </c>
      <c r="AR9" s="32"/>
      <c r="AS9" s="35"/>
      <c r="AT9" s="32"/>
      <c r="AU9" s="32"/>
      <c r="AV9" s="32">
        <v>9</v>
      </c>
      <c r="AW9" s="32"/>
      <c r="AX9" s="35"/>
      <c r="AY9" s="51">
        <f t="shared" si="0"/>
        <v>100</v>
      </c>
      <c r="AZ9" s="52">
        <v>6</v>
      </c>
      <c r="BA9" s="35">
        <v>4.53</v>
      </c>
      <c r="BB9" s="35">
        <v>0.43</v>
      </c>
      <c r="BC9" s="32">
        <f t="shared" si="1"/>
        <v>0.09</v>
      </c>
      <c r="BD9" s="32">
        <f t="shared" si="2"/>
        <v>0.82</v>
      </c>
      <c r="BE9" s="32">
        <f t="shared" si="3"/>
        <v>0</v>
      </c>
      <c r="BF9" s="32">
        <f t="shared" si="4"/>
        <v>7.0000000000000009</v>
      </c>
      <c r="BG9" s="32">
        <f t="shared" si="5"/>
        <v>0</v>
      </c>
      <c r="BH9" s="32" t="e">
        <f>SUM(#REF!,#REF!,#REF!,AG9,AL9,#REF!,AP9,AS9,AT9)/AY9</f>
        <v>#REF!</v>
      </c>
    </row>
    <row r="10" spans="1:60" ht="14.4" x14ac:dyDescent="0.3">
      <c r="A10" s="34" t="s">
        <v>4</v>
      </c>
      <c r="B10" s="18">
        <v>45.060920000000003</v>
      </c>
      <c r="C10" s="18">
        <v>-78.306070000000005</v>
      </c>
      <c r="D10" s="34" t="s">
        <v>129</v>
      </c>
      <c r="E10" s="36">
        <v>0.50347222222222221</v>
      </c>
      <c r="F10" s="34" t="s">
        <v>23</v>
      </c>
      <c r="G10" s="34" t="s">
        <v>23</v>
      </c>
      <c r="H10" s="34" t="s">
        <v>25</v>
      </c>
      <c r="I10" s="18">
        <v>13.9</v>
      </c>
      <c r="J10" s="18">
        <v>9.24</v>
      </c>
      <c r="K10" s="18">
        <v>68.099999999999994</v>
      </c>
      <c r="L10" s="18">
        <v>8.06</v>
      </c>
      <c r="M10" s="18">
        <v>18.2</v>
      </c>
      <c r="N10" s="18">
        <v>3</v>
      </c>
      <c r="O10" s="18">
        <v>15</v>
      </c>
      <c r="P10" s="18">
        <v>65</v>
      </c>
      <c r="Q10" s="18">
        <v>45.060920000000003</v>
      </c>
      <c r="R10" s="18">
        <v>78.306070000000005</v>
      </c>
      <c r="S10" s="34" t="s">
        <v>37</v>
      </c>
      <c r="T10" s="34" t="s">
        <v>99</v>
      </c>
      <c r="U10" s="34" t="s">
        <v>44</v>
      </c>
      <c r="V10" s="34" t="s">
        <v>40</v>
      </c>
      <c r="W10" s="34" t="s">
        <v>40</v>
      </c>
      <c r="X10" s="34" t="s">
        <v>40</v>
      </c>
      <c r="Y10" s="34" t="s">
        <v>40</v>
      </c>
      <c r="Z10" s="34" t="s">
        <v>40</v>
      </c>
      <c r="AA10" s="34" t="s">
        <v>44</v>
      </c>
      <c r="AB10" s="34" t="s">
        <v>44</v>
      </c>
      <c r="AC10" s="34" t="s">
        <v>40</v>
      </c>
      <c r="AD10" s="34"/>
      <c r="AE10" s="63"/>
      <c r="AF10" s="35"/>
      <c r="AG10" s="43">
        <v>1</v>
      </c>
      <c r="AH10" s="44">
        <v>9</v>
      </c>
      <c r="AI10" s="35"/>
      <c r="AJ10" s="32">
        <v>76</v>
      </c>
      <c r="AK10" s="35"/>
      <c r="AL10" s="32"/>
      <c r="AM10" s="32">
        <v>1</v>
      </c>
      <c r="AN10" s="32">
        <v>2</v>
      </c>
      <c r="AO10" s="32"/>
      <c r="AP10" s="35"/>
      <c r="AQ10" s="35">
        <v>1</v>
      </c>
      <c r="AR10" s="32">
        <v>5</v>
      </c>
      <c r="AS10" s="32"/>
      <c r="AT10" s="32">
        <v>1</v>
      </c>
      <c r="AU10" s="32">
        <v>1</v>
      </c>
      <c r="AV10" s="32">
        <v>3</v>
      </c>
      <c r="AW10" s="32"/>
      <c r="AX10" s="35"/>
      <c r="AY10" s="51">
        <f t="shared" si="0"/>
        <v>100</v>
      </c>
      <c r="AZ10" s="52">
        <v>10</v>
      </c>
      <c r="BA10" s="35">
        <v>4.54</v>
      </c>
      <c r="BB10" s="35">
        <v>0.41</v>
      </c>
      <c r="BC10" s="32">
        <f t="shared" si="1"/>
        <v>0.03</v>
      </c>
      <c r="BD10" s="32">
        <f t="shared" si="2"/>
        <v>0.85</v>
      </c>
      <c r="BE10" s="32">
        <f t="shared" si="3"/>
        <v>0.01</v>
      </c>
      <c r="BF10" s="32">
        <f t="shared" si="4"/>
        <v>8</v>
      </c>
      <c r="BG10" s="32">
        <f t="shared" si="5"/>
        <v>0</v>
      </c>
      <c r="BH10" s="32" t="e">
        <f>SUM(#REF!,#REF!,#REF!,AG10,AL10,#REF!,AP10,AS10,AT10)/AY10</f>
        <v>#REF!</v>
      </c>
    </row>
    <row r="11" spans="1:60" ht="14.4" x14ac:dyDescent="0.3">
      <c r="A11" s="34" t="s">
        <v>1</v>
      </c>
      <c r="B11" s="18">
        <v>45.050379999999997</v>
      </c>
      <c r="C11" s="18">
        <v>-78.336359999999999</v>
      </c>
      <c r="D11" s="34" t="s">
        <v>129</v>
      </c>
      <c r="E11" s="36">
        <v>0.41666666666666669</v>
      </c>
      <c r="F11" s="34" t="s">
        <v>23</v>
      </c>
      <c r="G11" s="34" t="s">
        <v>23</v>
      </c>
      <c r="H11" s="34" t="s">
        <v>23</v>
      </c>
      <c r="I11" s="18">
        <v>17.600000000000001</v>
      </c>
      <c r="J11" s="18">
        <v>9.1199999999999992</v>
      </c>
      <c r="K11" s="18">
        <v>67.8</v>
      </c>
      <c r="L11" s="18">
        <v>8.68</v>
      </c>
      <c r="M11" s="18">
        <v>9.9</v>
      </c>
      <c r="N11" s="18">
        <v>3</v>
      </c>
      <c r="O11" s="18">
        <v>2</v>
      </c>
      <c r="P11" s="18">
        <v>100</v>
      </c>
      <c r="Q11" s="18">
        <v>45.050379999999997</v>
      </c>
      <c r="R11" s="18">
        <v>78.336359999999999</v>
      </c>
      <c r="S11" s="34" t="s">
        <v>37</v>
      </c>
      <c r="T11" s="34" t="s">
        <v>99</v>
      </c>
      <c r="U11" s="34" t="s">
        <v>40</v>
      </c>
      <c r="V11" s="34" t="s">
        <v>41</v>
      </c>
      <c r="W11" s="34" t="s">
        <v>40</v>
      </c>
      <c r="X11" s="34" t="s">
        <v>40</v>
      </c>
      <c r="Y11" s="34" t="s">
        <v>44</v>
      </c>
      <c r="Z11" s="34" t="s">
        <v>44</v>
      </c>
      <c r="AA11" s="34" t="s">
        <v>44</v>
      </c>
      <c r="AB11" s="34" t="s">
        <v>40</v>
      </c>
      <c r="AC11" s="34" t="s">
        <v>40</v>
      </c>
      <c r="AD11" s="34"/>
      <c r="AE11" s="63"/>
      <c r="AF11" s="43"/>
      <c r="AG11" s="49"/>
      <c r="AH11" s="32">
        <v>8</v>
      </c>
      <c r="AI11" s="32"/>
      <c r="AJ11" s="32">
        <v>79</v>
      </c>
      <c r="AK11" s="35"/>
      <c r="AL11" s="32"/>
      <c r="AM11" s="32">
        <v>1</v>
      </c>
      <c r="AN11" s="35">
        <v>3</v>
      </c>
      <c r="AO11" s="35"/>
      <c r="AP11" s="35"/>
      <c r="AQ11" s="35">
        <v>1</v>
      </c>
      <c r="AR11" s="32">
        <v>2</v>
      </c>
      <c r="AS11" s="35">
        <v>1</v>
      </c>
      <c r="AT11" s="32">
        <v>2</v>
      </c>
      <c r="AU11" s="32">
        <v>1</v>
      </c>
      <c r="AV11" s="32">
        <v>2</v>
      </c>
      <c r="AW11" s="35"/>
      <c r="AX11" s="32"/>
      <c r="AY11" s="51">
        <f t="shared" si="0"/>
        <v>100</v>
      </c>
      <c r="AZ11" s="52">
        <v>10</v>
      </c>
      <c r="BA11" s="35">
        <v>4.45</v>
      </c>
      <c r="BB11" s="35">
        <v>0.37</v>
      </c>
      <c r="BC11" s="32">
        <f t="shared" si="1"/>
        <v>0.02</v>
      </c>
      <c r="BD11" s="32">
        <f t="shared" si="2"/>
        <v>0.87</v>
      </c>
      <c r="BE11" s="32">
        <f t="shared" si="3"/>
        <v>0.01</v>
      </c>
      <c r="BF11" s="32">
        <f t="shared" si="4"/>
        <v>6</v>
      </c>
      <c r="BG11" s="32">
        <f t="shared" si="5"/>
        <v>0</v>
      </c>
      <c r="BH11" s="32" t="e">
        <f>SUM(#REF!,#REF!,#REF!,AG11,AL11,#REF!,AP11,AS11,AT11)/AY11</f>
        <v>#REF!</v>
      </c>
    </row>
    <row r="12" spans="1:60" ht="14.4" x14ac:dyDescent="0.3">
      <c r="A12" s="34" t="s">
        <v>2</v>
      </c>
      <c r="B12" s="18">
        <v>45.050379999999997</v>
      </c>
      <c r="C12" s="18">
        <v>-78.336359999999999</v>
      </c>
      <c r="D12" s="34" t="s">
        <v>129</v>
      </c>
      <c r="E12" s="36">
        <v>0.4375</v>
      </c>
      <c r="F12" s="34" t="s">
        <v>23</v>
      </c>
      <c r="G12" s="34" t="s">
        <v>23</v>
      </c>
      <c r="H12" s="34" t="s">
        <v>23</v>
      </c>
      <c r="I12" s="18">
        <v>17.600000000000001</v>
      </c>
      <c r="J12" s="18">
        <v>9.1199999999999992</v>
      </c>
      <c r="K12" s="18">
        <v>67.8</v>
      </c>
      <c r="L12" s="18">
        <v>8.68</v>
      </c>
      <c r="M12" s="18">
        <v>14.3</v>
      </c>
      <c r="N12" s="18">
        <v>3</v>
      </c>
      <c r="O12" s="18">
        <v>1</v>
      </c>
      <c r="P12" s="18">
        <v>100</v>
      </c>
      <c r="Q12" s="18">
        <v>45.050379999999997</v>
      </c>
      <c r="R12" s="18">
        <v>78.336359999999999</v>
      </c>
      <c r="S12" s="34" t="s">
        <v>37</v>
      </c>
      <c r="T12" s="34" t="s">
        <v>99</v>
      </c>
      <c r="U12" s="34" t="s">
        <v>40</v>
      </c>
      <c r="V12" s="34" t="s">
        <v>41</v>
      </c>
      <c r="W12" s="34" t="s">
        <v>40</v>
      </c>
      <c r="X12" s="34" t="s">
        <v>40</v>
      </c>
      <c r="Y12" s="34" t="s">
        <v>44</v>
      </c>
      <c r="Z12" s="34" t="s">
        <v>44</v>
      </c>
      <c r="AA12" s="34" t="s">
        <v>44</v>
      </c>
      <c r="AB12" s="34" t="s">
        <v>40</v>
      </c>
      <c r="AC12" s="34" t="s">
        <v>40</v>
      </c>
      <c r="AD12" s="34"/>
      <c r="AE12" s="63"/>
      <c r="AF12" s="46">
        <v>1</v>
      </c>
      <c r="AG12" s="35"/>
      <c r="AH12" s="32">
        <v>5</v>
      </c>
      <c r="AI12" s="32">
        <v>3</v>
      </c>
      <c r="AJ12" s="32">
        <v>22</v>
      </c>
      <c r="AK12" s="35"/>
      <c r="AL12" s="32">
        <v>1</v>
      </c>
      <c r="AM12" s="32">
        <v>7</v>
      </c>
      <c r="AN12" s="32">
        <v>1</v>
      </c>
      <c r="AO12" s="35">
        <v>1</v>
      </c>
      <c r="AP12" s="35"/>
      <c r="AQ12" s="35"/>
      <c r="AR12" s="32">
        <v>2</v>
      </c>
      <c r="AS12" s="35"/>
      <c r="AT12" s="32">
        <v>4</v>
      </c>
      <c r="AU12" s="32"/>
      <c r="AV12" s="32">
        <v>56</v>
      </c>
      <c r="AW12" s="32">
        <v>4</v>
      </c>
      <c r="AX12" s="35"/>
      <c r="AY12" s="51">
        <f t="shared" si="0"/>
        <v>107</v>
      </c>
      <c r="AZ12" s="52">
        <v>12</v>
      </c>
      <c r="BA12" s="35">
        <v>5.58</v>
      </c>
      <c r="BB12" s="35">
        <v>0.68</v>
      </c>
      <c r="BC12" s="32">
        <f t="shared" si="1"/>
        <v>0.56074766355140182</v>
      </c>
      <c r="BD12" s="32">
        <f t="shared" si="2"/>
        <v>0.25233644859813081</v>
      </c>
      <c r="BE12" s="32">
        <f t="shared" si="3"/>
        <v>2.8037383177570093E-2</v>
      </c>
      <c r="BF12" s="32">
        <f t="shared" si="4"/>
        <v>10.2803738317757</v>
      </c>
      <c r="BG12" s="32">
        <f t="shared" si="5"/>
        <v>9.3457943925233638E-3</v>
      </c>
      <c r="BH12" s="32" t="e">
        <f>SUM(#REF!,#REF!,#REF!,AG12,AL12,#REF!,AP12,AS12,AT12)/AY12</f>
        <v>#REF!</v>
      </c>
    </row>
    <row r="13" spans="1:60" ht="14.4" x14ac:dyDescent="0.3">
      <c r="A13" s="34" t="s">
        <v>5</v>
      </c>
      <c r="B13" s="18">
        <v>45.041780000000003</v>
      </c>
      <c r="C13" s="18">
        <v>-78.321690000000004</v>
      </c>
      <c r="D13" s="34" t="s">
        <v>129</v>
      </c>
      <c r="E13" s="36">
        <v>0.54166666666666663</v>
      </c>
      <c r="F13" s="34" t="s">
        <v>23</v>
      </c>
      <c r="G13" s="34" t="s">
        <v>23</v>
      </c>
      <c r="H13" s="34" t="s">
        <v>23</v>
      </c>
      <c r="I13" s="18">
        <v>17.600000000000001</v>
      </c>
      <c r="J13" s="18">
        <v>8.23</v>
      </c>
      <c r="K13" s="18">
        <v>92.5</v>
      </c>
      <c r="L13" s="18">
        <v>8.41</v>
      </c>
      <c r="M13" s="18">
        <v>6.2</v>
      </c>
      <c r="N13" s="18">
        <v>3</v>
      </c>
      <c r="O13" s="18">
        <v>2</v>
      </c>
      <c r="P13" s="18">
        <v>100</v>
      </c>
      <c r="Q13" s="18">
        <v>45.041780000000003</v>
      </c>
      <c r="R13" s="18">
        <v>78.321690000000004</v>
      </c>
      <c r="S13" s="34" t="s">
        <v>37</v>
      </c>
      <c r="T13" s="34" t="s">
        <v>99</v>
      </c>
      <c r="U13" s="34" t="s">
        <v>40</v>
      </c>
      <c r="V13" s="34" t="s">
        <v>41</v>
      </c>
      <c r="W13" s="34" t="s">
        <v>40</v>
      </c>
      <c r="X13" s="34" t="s">
        <v>40</v>
      </c>
      <c r="Y13" s="34" t="s">
        <v>40</v>
      </c>
      <c r="Z13" s="34" t="s">
        <v>44</v>
      </c>
      <c r="AA13" s="34" t="s">
        <v>44</v>
      </c>
      <c r="AB13" s="34" t="s">
        <v>44</v>
      </c>
      <c r="AC13" s="34" t="s">
        <v>40</v>
      </c>
      <c r="AD13" s="34"/>
      <c r="AE13" s="63"/>
      <c r="AF13" s="47"/>
      <c r="AG13" s="35"/>
      <c r="AH13" s="43">
        <v>2</v>
      </c>
      <c r="AI13" s="48">
        <v>1</v>
      </c>
      <c r="AJ13" s="32">
        <v>14</v>
      </c>
      <c r="AK13" s="35">
        <v>1</v>
      </c>
      <c r="AL13" s="32"/>
      <c r="AM13" s="32">
        <v>4</v>
      </c>
      <c r="AN13" s="35"/>
      <c r="AO13" s="32">
        <v>1</v>
      </c>
      <c r="AP13" s="35"/>
      <c r="AQ13" s="35"/>
      <c r="AR13" s="32">
        <v>9</v>
      </c>
      <c r="AS13" s="35"/>
      <c r="AT13" s="32"/>
      <c r="AU13" s="32"/>
      <c r="AV13" s="32">
        <v>53</v>
      </c>
      <c r="AW13" s="35">
        <v>18</v>
      </c>
      <c r="AX13" s="35"/>
      <c r="AY13" s="51">
        <f t="shared" si="0"/>
        <v>103</v>
      </c>
      <c r="AZ13" s="54">
        <v>9</v>
      </c>
      <c r="BA13" s="35">
        <v>5.6</v>
      </c>
      <c r="BB13" s="35">
        <v>0.68</v>
      </c>
      <c r="BC13" s="32">
        <f t="shared" si="1"/>
        <v>0.68932038834951459</v>
      </c>
      <c r="BD13" s="32">
        <f t="shared" si="2"/>
        <v>0.1650485436893204</v>
      </c>
      <c r="BE13" s="32">
        <f t="shared" si="3"/>
        <v>9.7087378640776691E-3</v>
      </c>
      <c r="BF13" s="32">
        <f t="shared" si="4"/>
        <v>13.592233009708737</v>
      </c>
      <c r="BG13" s="32">
        <f t="shared" si="5"/>
        <v>0</v>
      </c>
      <c r="BH13" s="32" t="e">
        <f>SUM(#REF!,#REF!,#REF!,AG13,AL13,#REF!,AP13,AS13,AT13)/AY13</f>
        <v>#REF!</v>
      </c>
    </row>
    <row r="14" spans="1:60" ht="14.4" x14ac:dyDescent="0.3">
      <c r="A14" s="34" t="s">
        <v>6</v>
      </c>
      <c r="B14" s="18">
        <v>45.041780000000003</v>
      </c>
      <c r="C14" s="18">
        <v>-78.321690000000004</v>
      </c>
      <c r="D14" s="34" t="s">
        <v>129</v>
      </c>
      <c r="E14" s="36">
        <v>0.55555555555555558</v>
      </c>
      <c r="F14" s="34" t="s">
        <v>23</v>
      </c>
      <c r="G14" s="34" t="s">
        <v>23</v>
      </c>
      <c r="H14" s="34" t="s">
        <v>23</v>
      </c>
      <c r="I14" s="18">
        <v>17.600000000000001</v>
      </c>
      <c r="J14" s="18">
        <v>8.23</v>
      </c>
      <c r="K14" s="18">
        <v>92.5</v>
      </c>
      <c r="L14" s="18">
        <v>8.41</v>
      </c>
      <c r="M14" s="18">
        <v>4.0999999999999996</v>
      </c>
      <c r="N14" s="18">
        <v>3</v>
      </c>
      <c r="O14" s="18">
        <v>5</v>
      </c>
      <c r="P14" s="18">
        <v>100</v>
      </c>
      <c r="Q14" s="18">
        <v>45.041780000000003</v>
      </c>
      <c r="R14" s="18">
        <v>78.321690000000004</v>
      </c>
      <c r="S14" s="34" t="s">
        <v>37</v>
      </c>
      <c r="T14" s="34" t="s">
        <v>99</v>
      </c>
      <c r="U14" s="34" t="s">
        <v>40</v>
      </c>
      <c r="V14" s="34" t="s">
        <v>41</v>
      </c>
      <c r="W14" s="34" t="s">
        <v>40</v>
      </c>
      <c r="X14" s="34" t="s">
        <v>40</v>
      </c>
      <c r="Y14" s="34" t="s">
        <v>40</v>
      </c>
      <c r="Z14" s="34" t="s">
        <v>44</v>
      </c>
      <c r="AA14" s="34" t="s">
        <v>44</v>
      </c>
      <c r="AB14" s="34" t="s">
        <v>44</v>
      </c>
      <c r="AC14" s="34" t="s">
        <v>40</v>
      </c>
      <c r="AD14" s="34"/>
      <c r="AE14" s="63"/>
      <c r="AF14" s="44"/>
      <c r="AG14" s="32"/>
      <c r="AH14" s="46">
        <v>3</v>
      </c>
      <c r="AI14" s="35"/>
      <c r="AJ14" s="32">
        <v>7</v>
      </c>
      <c r="AK14" s="35">
        <v>1</v>
      </c>
      <c r="AL14" s="32"/>
      <c r="AM14" s="32">
        <v>9</v>
      </c>
      <c r="AN14" s="35"/>
      <c r="AO14" s="35"/>
      <c r="AP14" s="35">
        <v>2</v>
      </c>
      <c r="AQ14" s="35"/>
      <c r="AR14" s="32">
        <v>6</v>
      </c>
      <c r="AS14" s="32"/>
      <c r="AT14" s="32"/>
      <c r="AU14" s="32"/>
      <c r="AV14" s="32">
        <v>43</v>
      </c>
      <c r="AW14" s="35">
        <v>31</v>
      </c>
      <c r="AX14" s="35"/>
      <c r="AY14" s="51">
        <f t="shared" si="0"/>
        <v>102</v>
      </c>
      <c r="AZ14" s="53">
        <v>8</v>
      </c>
      <c r="BA14" s="35">
        <v>5.72</v>
      </c>
      <c r="BB14" s="35">
        <v>0.72</v>
      </c>
      <c r="BC14" s="32">
        <f t="shared" si="1"/>
        <v>0.72549019607843135</v>
      </c>
      <c r="BD14" s="32">
        <f t="shared" si="2"/>
        <v>0.10784313725490197</v>
      </c>
      <c r="BE14" s="32">
        <f t="shared" si="3"/>
        <v>0</v>
      </c>
      <c r="BF14" s="32">
        <f t="shared" si="4"/>
        <v>14.705882352941178</v>
      </c>
      <c r="BG14" s="32">
        <f t="shared" si="5"/>
        <v>0</v>
      </c>
      <c r="BH14" s="32" t="e">
        <f>SUM(#REF!,#REF!,#REF!,AG14,AL14,#REF!,AP14,AS14,AT14)/AY14</f>
        <v>#REF!</v>
      </c>
    </row>
    <row r="15" spans="1:60" ht="14.4" x14ac:dyDescent="0.3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8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63"/>
      <c r="AF15" s="48"/>
      <c r="AG15" s="35"/>
      <c r="AH15" s="35"/>
      <c r="AI15" s="35"/>
      <c r="AJ15" s="32"/>
      <c r="AK15" s="35"/>
      <c r="AL15" s="32"/>
      <c r="AM15" s="32"/>
      <c r="AN15" s="32"/>
      <c r="AO15" s="35"/>
      <c r="AP15" s="32"/>
      <c r="AQ15" s="35"/>
      <c r="AR15" s="35"/>
      <c r="AS15" s="35"/>
      <c r="AT15" s="35"/>
      <c r="AU15" s="35"/>
      <c r="AV15" s="32"/>
      <c r="AW15" s="35"/>
      <c r="AX15" s="35"/>
      <c r="AY15" s="51"/>
      <c r="AZ15" s="52"/>
      <c r="BA15" s="35"/>
      <c r="BB15" s="35"/>
      <c r="BC15" s="32"/>
      <c r="BD15" s="32"/>
      <c r="BE15" s="32"/>
      <c r="BF15" s="32"/>
      <c r="BG15" s="32"/>
      <c r="BH15" s="32"/>
    </row>
    <row r="16" spans="1:60" ht="14.4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8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64"/>
      <c r="AF16" s="35"/>
      <c r="AG16" s="35"/>
      <c r="AH16" s="35"/>
      <c r="AI16" s="35"/>
      <c r="AJ16" s="35"/>
      <c r="AK16" s="35"/>
      <c r="AL16" s="35"/>
      <c r="AM16" s="43"/>
      <c r="AN16" s="48"/>
      <c r="AO16" s="35"/>
      <c r="AP16" s="32"/>
      <c r="AQ16" s="35"/>
      <c r="AR16" s="32"/>
      <c r="AS16" s="35"/>
      <c r="AT16" s="35"/>
      <c r="AU16" s="35"/>
      <c r="AV16" s="32"/>
      <c r="AW16" s="32"/>
      <c r="AX16" s="32"/>
      <c r="AY16" s="51"/>
      <c r="AZ16" s="52"/>
      <c r="BA16" s="35"/>
      <c r="BB16" s="35"/>
      <c r="BC16" s="32"/>
      <c r="BD16" s="32"/>
      <c r="BE16" s="32"/>
      <c r="BF16" s="32"/>
      <c r="BG16" s="32"/>
      <c r="BH16" s="32"/>
    </row>
    <row r="17" spans="1:1" ht="13.2" x14ac:dyDescent="0.25">
      <c r="A17" s="56"/>
    </row>
    <row r="18" spans="1:1" ht="13.2" x14ac:dyDescent="0.25">
      <c r="A18" s="43"/>
    </row>
    <row r="19" spans="1:1" ht="13.2" x14ac:dyDescent="0.25">
      <c r="A19" s="56"/>
    </row>
    <row r="20" spans="1:1" ht="13.2" x14ac:dyDescent="0.25">
      <c r="A20" s="43"/>
    </row>
    <row r="21" spans="1:1" ht="13.2" x14ac:dyDescent="0.25">
      <c r="A21" s="43"/>
    </row>
    <row r="22" spans="1:1" ht="13.2" x14ac:dyDescent="0.25">
      <c r="A22" s="43"/>
    </row>
    <row r="23" spans="1:1" ht="13.2" x14ac:dyDescent="0.25">
      <c r="A23" s="56"/>
    </row>
    <row r="24" spans="1:1" ht="13.2" x14ac:dyDescent="0.25">
      <c r="A24" s="56"/>
    </row>
    <row r="25" spans="1:1" ht="13.2" x14ac:dyDescent="0.25">
      <c r="A25" s="56"/>
    </row>
    <row r="26" spans="1:1" ht="13.2" x14ac:dyDescent="0.25">
      <c r="A26" s="43"/>
    </row>
    <row r="27" spans="1:1" ht="13.2" x14ac:dyDescent="0.25">
      <c r="A27" s="56"/>
    </row>
    <row r="28" spans="1:1" ht="13.2" x14ac:dyDescent="0.25">
      <c r="A28" s="43"/>
    </row>
  </sheetData>
  <mergeCells count="1">
    <mergeCell ref="AE2:AE16"/>
  </mergeCells>
  <dataValidations count="6">
    <dataValidation type="custom" allowBlank="1" showErrorMessage="1" sqref="E3:E14" xr:uid="{00000000-0002-0000-0200-000000000000}">
      <formula1>AND(GTE(E3,MIN((0),(0.999305555555556))),LTE(E3,MAX((0),(0.999305555555556))))</formula1>
    </dataValidation>
    <dataValidation type="decimal" allowBlank="1" showInputMessage="1" showErrorMessage="1" prompt="Depth Error - Maximum Depth must be between 0 and 125 cm!" sqref="P3:P14" xr:uid="{00000000-0002-0000-0200-000001000000}">
      <formula1>0</formula1>
      <formula2>125</formula2>
    </dataValidation>
    <dataValidation type="list" allowBlank="1" showErrorMessage="1" sqref="F3:H14 S3:AC14" xr:uid="{00000000-0002-0000-0200-000002000000}">
      <formula1>#REF!</formula1>
    </dataValidation>
    <dataValidation type="decimal" allowBlank="1" showInputMessage="1" showErrorMessage="1" prompt="Invalide Time - Sampling Time must be between 0 and 10 minutes!" sqref="N3:N14" xr:uid="{00000000-0002-0000-0200-000004000000}">
      <formula1>0</formula1>
      <formula2>10</formula2>
    </dataValidation>
    <dataValidation type="decimal" allowBlank="1" showInputMessage="1" showErrorMessage="1" prompt="Sampling Time Error - Sampling Time must be between 0 and 60 seconds!" sqref="O3:O14" xr:uid="{00000000-0002-0000-0200-000005000000}">
      <formula1>0</formula1>
      <formula2>60</formula2>
    </dataValidation>
    <dataValidation type="custom" allowBlank="1" showInputMessage="1" showErrorMessage="1" prompt="Error: Character Limit Exceeded - Character limit is 225" sqref="AD3:AD14" xr:uid="{00000000-0002-0000-0200-000007000000}">
      <formula1>AND(GTE(LEN(AD3),MIN((0),(225))),LTE(LEN(AD3),MAX((0),(225))))</formula1>
    </dataValidation>
  </dataValidation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BE29"/>
  <sheetViews>
    <sheetView zoomScale="54" zoomScaleNormal="54" workbookViewId="0">
      <pane ySplit="1" topLeftCell="A2" activePane="bottomLeft" state="frozen"/>
      <selection pane="bottomLeft" activeCell="J34" sqref="J34"/>
    </sheetView>
  </sheetViews>
  <sheetFormatPr defaultColWidth="12.5546875" defaultRowHeight="15.75" customHeight="1" x14ac:dyDescent="0.25"/>
  <cols>
    <col min="31" max="31" width="66.88671875" customWidth="1"/>
  </cols>
  <sheetData>
    <row r="3" spans="1:57" ht="14.4" x14ac:dyDescent="0.3">
      <c r="A3" s="33" t="s">
        <v>0</v>
      </c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19</v>
      </c>
      <c r="G3" s="33" t="s">
        <v>20</v>
      </c>
      <c r="H3" s="33" t="s">
        <v>24</v>
      </c>
      <c r="I3" s="33" t="s">
        <v>26</v>
      </c>
      <c r="J3" s="37" t="s">
        <v>131</v>
      </c>
      <c r="K3" s="37" t="s">
        <v>28</v>
      </c>
      <c r="L3" s="37" t="s">
        <v>132</v>
      </c>
      <c r="M3" s="37" t="s">
        <v>30</v>
      </c>
      <c r="N3" s="39" t="s">
        <v>31</v>
      </c>
      <c r="O3" s="39" t="s">
        <v>32</v>
      </c>
      <c r="P3" s="39" t="s">
        <v>33</v>
      </c>
      <c r="Q3" s="39" t="s">
        <v>34</v>
      </c>
      <c r="R3" s="40" t="s">
        <v>97</v>
      </c>
      <c r="S3" s="40" t="s">
        <v>98</v>
      </c>
      <c r="T3" s="40" t="s">
        <v>35</v>
      </c>
      <c r="U3" s="40" t="s">
        <v>38</v>
      </c>
      <c r="V3" s="40" t="s">
        <v>39</v>
      </c>
      <c r="W3" s="40" t="s">
        <v>42</v>
      </c>
      <c r="X3" s="40" t="s">
        <v>43</v>
      </c>
      <c r="Y3" s="40" t="s">
        <v>45</v>
      </c>
      <c r="Z3" s="40" t="s">
        <v>46</v>
      </c>
      <c r="AA3" s="40" t="s">
        <v>47</v>
      </c>
      <c r="AB3" s="40" t="s">
        <v>48</v>
      </c>
      <c r="AC3" s="40" t="s">
        <v>49</v>
      </c>
      <c r="AD3" s="40" t="s">
        <v>50</v>
      </c>
      <c r="AE3" s="41" t="s">
        <v>51</v>
      </c>
      <c r="AF3" s="42" t="s">
        <v>107</v>
      </c>
      <c r="AG3" s="42" t="s">
        <v>108</v>
      </c>
      <c r="AH3" s="42" t="s">
        <v>109</v>
      </c>
      <c r="AI3" s="42" t="s">
        <v>110</v>
      </c>
      <c r="AJ3" s="42" t="s">
        <v>111</v>
      </c>
      <c r="AK3" s="42" t="s">
        <v>112</v>
      </c>
      <c r="AL3" s="42" t="s">
        <v>113</v>
      </c>
      <c r="AM3" s="42" t="s">
        <v>114</v>
      </c>
      <c r="AN3" s="42" t="s">
        <v>115</v>
      </c>
      <c r="AO3" s="42" t="s">
        <v>116</v>
      </c>
      <c r="AP3" s="42" t="s">
        <v>117</v>
      </c>
      <c r="AQ3" s="42" t="s">
        <v>118</v>
      </c>
      <c r="AR3" s="42" t="s">
        <v>119</v>
      </c>
      <c r="AS3" s="42" t="s">
        <v>120</v>
      </c>
      <c r="AT3" s="42" t="s">
        <v>121</v>
      </c>
      <c r="AU3" s="42" t="s">
        <v>122</v>
      </c>
      <c r="AV3" s="42" t="s">
        <v>123</v>
      </c>
      <c r="AW3" s="42" t="s">
        <v>125</v>
      </c>
      <c r="AX3" s="42" t="s">
        <v>71</v>
      </c>
      <c r="AY3" s="50" t="s">
        <v>72</v>
      </c>
      <c r="AZ3" s="55" t="s">
        <v>77</v>
      </c>
      <c r="BA3" s="55" t="s">
        <v>78</v>
      </c>
      <c r="BB3" s="55" t="s">
        <v>79</v>
      </c>
      <c r="BC3" s="55" t="s">
        <v>84</v>
      </c>
      <c r="BD3" s="55" t="s">
        <v>82</v>
      </c>
      <c r="BE3" s="55" t="s">
        <v>83</v>
      </c>
    </row>
    <row r="4" spans="1:57" ht="14.4" x14ac:dyDescent="0.3">
      <c r="A4" s="34" t="s">
        <v>85</v>
      </c>
      <c r="B4" s="34" t="s">
        <v>136</v>
      </c>
      <c r="C4" s="18">
        <v>45.041589999999999</v>
      </c>
      <c r="D4" s="18">
        <v>-78.369764000000004</v>
      </c>
      <c r="E4" s="34" t="s">
        <v>139</v>
      </c>
      <c r="F4" s="36">
        <v>0.58333333333333337</v>
      </c>
      <c r="G4" s="34" t="s">
        <v>23</v>
      </c>
      <c r="H4" s="34" t="s">
        <v>23</v>
      </c>
      <c r="I4" s="34" t="s">
        <v>23</v>
      </c>
      <c r="J4" s="18">
        <v>18.5</v>
      </c>
      <c r="K4" s="34">
        <v>8.23</v>
      </c>
      <c r="L4" s="34">
        <v>67.8</v>
      </c>
      <c r="M4" s="34">
        <v>8.2200000000000006</v>
      </c>
      <c r="N4" s="18">
        <v>7.4</v>
      </c>
      <c r="O4" s="18">
        <v>3</v>
      </c>
      <c r="P4" s="18">
        <v>10</v>
      </c>
      <c r="Q4" s="18">
        <v>100</v>
      </c>
      <c r="R4" s="18">
        <v>45.041589999999999</v>
      </c>
      <c r="S4" s="18">
        <v>-78.369764000000004</v>
      </c>
      <c r="T4" s="34" t="s">
        <v>37</v>
      </c>
      <c r="U4" s="34" t="s">
        <v>36</v>
      </c>
      <c r="V4" s="34" t="s">
        <v>40</v>
      </c>
      <c r="W4" s="34" t="s">
        <v>40</v>
      </c>
      <c r="X4" s="34" t="s">
        <v>44</v>
      </c>
      <c r="Y4" s="34" t="s">
        <v>44</v>
      </c>
      <c r="Z4" s="34" t="s">
        <v>41</v>
      </c>
      <c r="AA4" s="34" t="s">
        <v>44</v>
      </c>
      <c r="AB4" s="34" t="s">
        <v>44</v>
      </c>
      <c r="AC4" s="34" t="s">
        <v>40</v>
      </c>
      <c r="AD4" s="34" t="s">
        <v>40</v>
      </c>
      <c r="AE4" s="34"/>
      <c r="AF4" s="35"/>
      <c r="AG4" s="35"/>
      <c r="AH4" s="35">
        <v>28</v>
      </c>
      <c r="AI4" s="35"/>
      <c r="AJ4" s="35">
        <v>45</v>
      </c>
      <c r="AK4" s="35"/>
      <c r="AL4" s="35"/>
      <c r="AM4" s="35">
        <v>20</v>
      </c>
      <c r="AN4" s="35">
        <v>1</v>
      </c>
      <c r="AO4" s="35">
        <v>3</v>
      </c>
      <c r="AP4" s="35"/>
      <c r="AQ4" s="35">
        <v>1</v>
      </c>
      <c r="AR4" s="35"/>
      <c r="AS4" s="35"/>
      <c r="AT4" s="35">
        <v>1</v>
      </c>
      <c r="AU4" s="35"/>
      <c r="AV4" s="35">
        <v>3</v>
      </c>
      <c r="AW4" s="35"/>
      <c r="AX4" s="35"/>
      <c r="AY4" s="51">
        <f t="shared" ref="AY4:AY15" si="0">SUM(AF4:AX4)</f>
        <v>102</v>
      </c>
      <c r="AZ4" s="32">
        <f t="shared" ref="AZ4:AZ13" si="1">SUM(AV4:AX4)/AY4</f>
        <v>2.9411764705882353E-2</v>
      </c>
      <c r="BA4" s="32">
        <f t="shared" ref="BA4:BA13" si="2">SUM(AH4,AJ4,AK4)/AY4</f>
        <v>0.71568627450980393</v>
      </c>
      <c r="BB4" s="32">
        <f t="shared" ref="BB4:BB13" si="3">SUM(AI4, AU4)/AY4</f>
        <v>0</v>
      </c>
      <c r="BC4" s="32">
        <v>24.75247525</v>
      </c>
      <c r="BD4" s="32">
        <f t="shared" ref="BD4:BD13" si="4">AF4/AY4</f>
        <v>0</v>
      </c>
      <c r="BE4" s="32" t="e">
        <f>SUM(#REF!,#REF!,#REF!,AG4,AL4,#REF!,AP4,AS4,AT4)/AY4</f>
        <v>#REF!</v>
      </c>
    </row>
    <row r="5" spans="1:57" ht="14.4" x14ac:dyDescent="0.3">
      <c r="A5" s="34" t="s">
        <v>86</v>
      </c>
      <c r="B5" s="34"/>
      <c r="C5" s="18">
        <v>45.041589999999999</v>
      </c>
      <c r="D5" s="18">
        <v>-78.369764000000004</v>
      </c>
      <c r="E5" s="34" t="s">
        <v>139</v>
      </c>
      <c r="F5" s="36">
        <v>0.59375</v>
      </c>
      <c r="G5" s="34" t="s">
        <v>23</v>
      </c>
      <c r="H5" s="34" t="s">
        <v>23</v>
      </c>
      <c r="I5" s="34" t="s">
        <v>23</v>
      </c>
      <c r="J5" s="18">
        <v>18.5</v>
      </c>
      <c r="K5" s="34">
        <v>8.23</v>
      </c>
      <c r="L5" s="34">
        <v>67.8</v>
      </c>
      <c r="M5" s="34">
        <v>8.2200000000000006</v>
      </c>
      <c r="N5" s="18">
        <v>9.1</v>
      </c>
      <c r="O5" s="18">
        <v>3</v>
      </c>
      <c r="P5" s="18">
        <v>5</v>
      </c>
      <c r="Q5" s="18">
        <v>100</v>
      </c>
      <c r="R5" s="18">
        <v>45.041589999999999</v>
      </c>
      <c r="S5" s="18">
        <v>-78.369764000000004</v>
      </c>
      <c r="T5" s="34" t="s">
        <v>37</v>
      </c>
      <c r="U5" s="34" t="s">
        <v>36</v>
      </c>
      <c r="V5" s="34" t="s">
        <v>40</v>
      </c>
      <c r="W5" s="34" t="s">
        <v>40</v>
      </c>
      <c r="X5" s="34" t="s">
        <v>44</v>
      </c>
      <c r="Y5" s="34" t="s">
        <v>44</v>
      </c>
      <c r="Z5" s="34" t="s">
        <v>41</v>
      </c>
      <c r="AA5" s="34" t="s">
        <v>44</v>
      </c>
      <c r="AB5" s="34" t="s">
        <v>44</v>
      </c>
      <c r="AC5" s="34" t="s">
        <v>40</v>
      </c>
      <c r="AD5" s="34" t="s">
        <v>40</v>
      </c>
      <c r="AE5" s="34"/>
      <c r="AF5" s="35">
        <v>1</v>
      </c>
      <c r="AG5" s="35"/>
      <c r="AH5" s="35">
        <v>18</v>
      </c>
      <c r="AI5" s="35">
        <v>1</v>
      </c>
      <c r="AJ5" s="35">
        <v>66</v>
      </c>
      <c r="AK5" s="35"/>
      <c r="AL5" s="35"/>
      <c r="AM5" s="35">
        <v>3</v>
      </c>
      <c r="AN5" s="35"/>
      <c r="AO5" s="35"/>
      <c r="AP5" s="35"/>
      <c r="AQ5" s="35"/>
      <c r="AR5" s="35">
        <v>1</v>
      </c>
      <c r="AS5" s="35"/>
      <c r="AT5" s="35"/>
      <c r="AU5" s="35">
        <v>2</v>
      </c>
      <c r="AV5" s="35">
        <v>6</v>
      </c>
      <c r="AW5" s="35"/>
      <c r="AX5" s="35"/>
      <c r="AY5" s="51">
        <f t="shared" si="0"/>
        <v>98</v>
      </c>
      <c r="AZ5" s="32">
        <f t="shared" si="1"/>
        <v>6.1224489795918366E-2</v>
      </c>
      <c r="BA5" s="32">
        <f t="shared" si="2"/>
        <v>0.8571428571428571</v>
      </c>
      <c r="BB5" s="32">
        <f t="shared" si="3"/>
        <v>3.0612244897959183E-2</v>
      </c>
      <c r="BC5" s="32">
        <v>8.5470085470000008</v>
      </c>
      <c r="BD5" s="32">
        <f t="shared" si="4"/>
        <v>1.020408163265306E-2</v>
      </c>
      <c r="BE5" s="32" t="e">
        <f>SUM(#REF!,#REF!,#REF!,AG5,AL5,#REF!,AP5,AS5,AT5)/AY5</f>
        <v>#REF!</v>
      </c>
    </row>
    <row r="6" spans="1:57" ht="14.4" x14ac:dyDescent="0.3">
      <c r="A6" s="34" t="s">
        <v>87</v>
      </c>
      <c r="B6" s="34" t="s">
        <v>137</v>
      </c>
      <c r="C6" s="18">
        <v>45.046979999999998</v>
      </c>
      <c r="D6" s="18">
        <v>-78.366730000000004</v>
      </c>
      <c r="E6" s="34" t="s">
        <v>139</v>
      </c>
      <c r="F6" s="36">
        <v>0.53472222222222221</v>
      </c>
      <c r="G6" s="34" t="s">
        <v>23</v>
      </c>
      <c r="H6" s="34" t="s">
        <v>23</v>
      </c>
      <c r="I6" s="34" t="s">
        <v>23</v>
      </c>
      <c r="J6" s="34">
        <v>19.5</v>
      </c>
      <c r="K6" s="34">
        <v>8.5299999999999994</v>
      </c>
      <c r="L6" s="34">
        <v>68.5</v>
      </c>
      <c r="M6" s="34">
        <v>8.14</v>
      </c>
      <c r="N6" s="18">
        <v>8.4</v>
      </c>
      <c r="O6" s="18">
        <v>3</v>
      </c>
      <c r="P6" s="18">
        <v>2</v>
      </c>
      <c r="Q6" s="18">
        <v>100</v>
      </c>
      <c r="R6" s="18">
        <v>45.046979999999998</v>
      </c>
      <c r="S6" s="18">
        <v>-78.366730000000004</v>
      </c>
      <c r="T6" s="34" t="s">
        <v>37</v>
      </c>
      <c r="U6" s="34" t="s">
        <v>36</v>
      </c>
      <c r="V6" s="34" t="s">
        <v>41</v>
      </c>
      <c r="W6" s="34" t="s">
        <v>41</v>
      </c>
      <c r="X6" s="34" t="s">
        <v>44</v>
      </c>
      <c r="Y6" s="34" t="s">
        <v>41</v>
      </c>
      <c r="Z6" s="34" t="s">
        <v>41</v>
      </c>
      <c r="AA6" s="34" t="s">
        <v>44</v>
      </c>
      <c r="AB6" s="34" t="s">
        <v>44</v>
      </c>
      <c r="AC6" s="34" t="s">
        <v>44</v>
      </c>
      <c r="AD6" s="34" t="s">
        <v>40</v>
      </c>
      <c r="AE6" s="34"/>
      <c r="AF6" s="35"/>
      <c r="AG6" s="35"/>
      <c r="AH6" s="35">
        <v>22</v>
      </c>
      <c r="AI6" s="43"/>
      <c r="AJ6" s="48">
        <v>44</v>
      </c>
      <c r="AK6" s="35"/>
      <c r="AL6" s="32">
        <v>1</v>
      </c>
      <c r="AM6" s="32">
        <v>14</v>
      </c>
      <c r="AN6" s="35">
        <v>3</v>
      </c>
      <c r="AO6" s="35">
        <v>1</v>
      </c>
      <c r="AP6" s="35"/>
      <c r="AQ6" s="35"/>
      <c r="AR6" s="32">
        <v>3</v>
      </c>
      <c r="AS6" s="35"/>
      <c r="AT6" s="32"/>
      <c r="AU6" s="32"/>
      <c r="AV6" s="32">
        <v>12</v>
      </c>
      <c r="AW6" s="35"/>
      <c r="AX6" s="35"/>
      <c r="AY6" s="51">
        <f t="shared" si="0"/>
        <v>100</v>
      </c>
      <c r="AZ6" s="32">
        <f t="shared" si="1"/>
        <v>0.12</v>
      </c>
      <c r="BA6" s="32">
        <f t="shared" si="2"/>
        <v>0.66</v>
      </c>
      <c r="BB6" s="32">
        <f t="shared" si="3"/>
        <v>0</v>
      </c>
      <c r="BC6" s="32">
        <v>35.344827590000001</v>
      </c>
      <c r="BD6" s="32">
        <f t="shared" si="4"/>
        <v>0</v>
      </c>
      <c r="BE6" s="32" t="e">
        <f>SUM(#REF!,#REF!,#REF!,AG6,AL6,#REF!,AP6,AS6,AT6)/AY6</f>
        <v>#REF!</v>
      </c>
    </row>
    <row r="7" spans="1:57" ht="14.4" x14ac:dyDescent="0.3">
      <c r="A7" s="34" t="s">
        <v>88</v>
      </c>
      <c r="B7" s="34"/>
      <c r="C7" s="18">
        <v>45.046979999999998</v>
      </c>
      <c r="D7" s="18">
        <v>-78.366730000000004</v>
      </c>
      <c r="E7" s="34" t="s">
        <v>139</v>
      </c>
      <c r="F7" s="18" t="s">
        <v>141</v>
      </c>
      <c r="G7" s="34" t="s">
        <v>23</v>
      </c>
      <c r="H7" s="34" t="s">
        <v>23</v>
      </c>
      <c r="I7" s="34" t="s">
        <v>23</v>
      </c>
      <c r="J7" s="34">
        <v>19.5</v>
      </c>
      <c r="K7" s="34">
        <v>8.5299999999999994</v>
      </c>
      <c r="L7" s="34">
        <v>68.5</v>
      </c>
      <c r="M7" s="34">
        <v>8.14</v>
      </c>
      <c r="N7" s="18">
        <v>7.1</v>
      </c>
      <c r="O7" s="18">
        <v>3</v>
      </c>
      <c r="P7" s="18">
        <v>5</v>
      </c>
      <c r="Q7" s="18">
        <v>100</v>
      </c>
      <c r="R7" s="18">
        <v>45.046979999999998</v>
      </c>
      <c r="S7" s="18">
        <v>-78.366730000000004</v>
      </c>
      <c r="T7" s="34" t="s">
        <v>37</v>
      </c>
      <c r="U7" s="34" t="s">
        <v>36</v>
      </c>
      <c r="V7" s="34" t="s">
        <v>41</v>
      </c>
      <c r="W7" s="34" t="s">
        <v>41</v>
      </c>
      <c r="X7" s="34" t="s">
        <v>44</v>
      </c>
      <c r="Y7" s="34" t="s">
        <v>41</v>
      </c>
      <c r="Z7" s="34" t="s">
        <v>41</v>
      </c>
      <c r="AA7" s="34" t="s">
        <v>44</v>
      </c>
      <c r="AB7" s="34" t="s">
        <v>44</v>
      </c>
      <c r="AC7" s="34" t="s">
        <v>44</v>
      </c>
      <c r="AD7" s="34" t="s">
        <v>40</v>
      </c>
      <c r="AE7" s="34"/>
      <c r="AF7" s="44">
        <v>4</v>
      </c>
      <c r="AG7" s="35"/>
      <c r="AH7" s="35">
        <v>34</v>
      </c>
      <c r="AI7" s="46"/>
      <c r="AJ7" s="32">
        <v>45</v>
      </c>
      <c r="AK7" s="35"/>
      <c r="AL7" s="32"/>
      <c r="AM7" s="32">
        <v>15</v>
      </c>
      <c r="AN7" s="35">
        <v>2</v>
      </c>
      <c r="AO7" s="35"/>
      <c r="AP7" s="35"/>
      <c r="AQ7" s="35"/>
      <c r="AR7" s="32"/>
      <c r="AS7" s="35"/>
      <c r="AT7" s="35">
        <v>1</v>
      </c>
      <c r="AU7" s="32"/>
      <c r="AV7" s="32">
        <v>1</v>
      </c>
      <c r="AW7" s="32">
        <v>1</v>
      </c>
      <c r="AX7" s="35"/>
      <c r="AY7" s="51">
        <f t="shared" si="0"/>
        <v>103</v>
      </c>
      <c r="AZ7" s="32">
        <f t="shared" si="1"/>
        <v>1.9417475728155338E-2</v>
      </c>
      <c r="BA7" s="32">
        <f t="shared" si="2"/>
        <v>0.76699029126213591</v>
      </c>
      <c r="BB7" s="32">
        <f t="shared" si="3"/>
        <v>0</v>
      </c>
      <c r="BC7" s="32">
        <f>SUM(AM7, AN7, AO7, AR7)/AY7</f>
        <v>0.1650485436893204</v>
      </c>
      <c r="BD7" s="32">
        <f t="shared" si="4"/>
        <v>3.8834951456310676E-2</v>
      </c>
      <c r="BE7" s="32" t="e">
        <f>SUM(#REF!,#REF!,#REF!,AG7,AL7,#REF!,AP7,AS7,AT7)/AY7</f>
        <v>#REF!</v>
      </c>
    </row>
    <row r="8" spans="1:57" ht="14.4" x14ac:dyDescent="0.3">
      <c r="A8" s="34" t="s">
        <v>89</v>
      </c>
      <c r="B8" s="34"/>
      <c r="C8" s="34">
        <v>45.026499999999999</v>
      </c>
      <c r="D8" s="18">
        <v>-78.346190000000007</v>
      </c>
      <c r="E8" s="34" t="s">
        <v>140</v>
      </c>
      <c r="F8" s="36">
        <v>0.66666666666666663</v>
      </c>
      <c r="G8" s="34" t="s">
        <v>22</v>
      </c>
      <c r="H8" s="34" t="s">
        <v>23</v>
      </c>
      <c r="I8" s="34" t="s">
        <v>23</v>
      </c>
      <c r="J8" s="18">
        <v>19.600000000000001</v>
      </c>
      <c r="K8" s="18">
        <v>7.8</v>
      </c>
      <c r="L8" s="18">
        <v>79.8</v>
      </c>
      <c r="M8" s="18">
        <v>8.7899999999999991</v>
      </c>
      <c r="N8" s="18">
        <v>7.72</v>
      </c>
      <c r="O8" s="18">
        <v>3</v>
      </c>
      <c r="P8" s="18">
        <v>0</v>
      </c>
      <c r="Q8" s="18">
        <v>100</v>
      </c>
      <c r="R8" s="34">
        <v>45.026499999999999</v>
      </c>
      <c r="S8" s="18">
        <v>-78.346190000000007</v>
      </c>
      <c r="T8" s="34" t="s">
        <v>36</v>
      </c>
      <c r="U8" s="34" t="s">
        <v>100</v>
      </c>
      <c r="V8" s="34" t="s">
        <v>41</v>
      </c>
      <c r="W8" s="34" t="s">
        <v>41</v>
      </c>
      <c r="X8" s="34" t="s">
        <v>40</v>
      </c>
      <c r="Y8" s="34" t="s">
        <v>41</v>
      </c>
      <c r="Z8" s="34" t="s">
        <v>41</v>
      </c>
      <c r="AA8" s="34" t="s">
        <v>44</v>
      </c>
      <c r="AB8" s="34" t="s">
        <v>44</v>
      </c>
      <c r="AC8" s="34" t="s">
        <v>44</v>
      </c>
      <c r="AD8" s="34" t="s">
        <v>44</v>
      </c>
      <c r="AE8" s="34" t="s">
        <v>142</v>
      </c>
      <c r="AF8" s="35"/>
      <c r="AG8" s="35"/>
      <c r="AH8" s="35"/>
      <c r="AI8" s="43"/>
      <c r="AJ8" s="48">
        <v>83</v>
      </c>
      <c r="AK8" s="35"/>
      <c r="AL8" s="32"/>
      <c r="AM8" s="32">
        <v>3</v>
      </c>
      <c r="AN8" s="35"/>
      <c r="AO8" s="35">
        <v>7</v>
      </c>
      <c r="AP8" s="35"/>
      <c r="AQ8" s="35"/>
      <c r="AR8" s="32"/>
      <c r="AS8" s="35"/>
      <c r="AT8" s="32">
        <v>1</v>
      </c>
      <c r="AU8" s="32"/>
      <c r="AV8" s="32">
        <v>6</v>
      </c>
      <c r="AW8" s="35"/>
      <c r="AX8" s="35"/>
      <c r="AY8" s="51">
        <f t="shared" si="0"/>
        <v>100</v>
      </c>
      <c r="AZ8" s="32">
        <f t="shared" si="1"/>
        <v>0.06</v>
      </c>
      <c r="BA8" s="32">
        <f t="shared" si="2"/>
        <v>0.83</v>
      </c>
      <c r="BB8" s="32">
        <f t="shared" si="3"/>
        <v>0</v>
      </c>
      <c r="BC8" s="32">
        <v>25.96153846</v>
      </c>
      <c r="BD8" s="32">
        <f t="shared" si="4"/>
        <v>0</v>
      </c>
      <c r="BE8" s="32" t="e">
        <f>SUM(#REF!,#REF!,#REF!,AG8,AL8,#REF!,AP8,AS8,AT8)/AY8</f>
        <v>#REF!</v>
      </c>
    </row>
    <row r="9" spans="1:57" ht="14.4" x14ac:dyDescent="0.3">
      <c r="A9" s="34" t="s">
        <v>90</v>
      </c>
      <c r="B9" s="34" t="s">
        <v>127</v>
      </c>
      <c r="C9" s="34">
        <v>45.026499999999999</v>
      </c>
      <c r="D9" s="18">
        <v>-78.346190000000007</v>
      </c>
      <c r="E9" s="34" t="s">
        <v>140</v>
      </c>
      <c r="F9" s="36">
        <v>0.67361111111111116</v>
      </c>
      <c r="G9" s="34" t="s">
        <v>22</v>
      </c>
      <c r="H9" s="34" t="s">
        <v>23</v>
      </c>
      <c r="I9" s="34" t="s">
        <v>23</v>
      </c>
      <c r="J9" s="18">
        <v>19.600000000000001</v>
      </c>
      <c r="K9" s="18">
        <v>7.8</v>
      </c>
      <c r="L9" s="18">
        <v>79.8</v>
      </c>
      <c r="M9" s="18">
        <v>8.7899999999999991</v>
      </c>
      <c r="N9" s="18">
        <v>9.4</v>
      </c>
      <c r="O9" s="18">
        <v>3</v>
      </c>
      <c r="P9" s="18">
        <v>0</v>
      </c>
      <c r="Q9" s="18">
        <v>100</v>
      </c>
      <c r="R9" s="34">
        <v>45.026499999999999</v>
      </c>
      <c r="S9" s="18">
        <v>-78.346190000000007</v>
      </c>
      <c r="T9" s="34" t="s">
        <v>36</v>
      </c>
      <c r="U9" s="34" t="s">
        <v>100</v>
      </c>
      <c r="V9" s="34" t="s">
        <v>41</v>
      </c>
      <c r="W9" s="34" t="s">
        <v>41</v>
      </c>
      <c r="X9" s="34" t="s">
        <v>40</v>
      </c>
      <c r="Y9" s="34" t="s">
        <v>41</v>
      </c>
      <c r="Z9" s="34" t="s">
        <v>41</v>
      </c>
      <c r="AA9" s="34" t="s">
        <v>44</v>
      </c>
      <c r="AB9" s="34" t="s">
        <v>44</v>
      </c>
      <c r="AC9" s="34" t="s">
        <v>44</v>
      </c>
      <c r="AD9" s="34" t="s">
        <v>44</v>
      </c>
      <c r="AE9" s="34"/>
      <c r="AF9" s="44"/>
      <c r="AG9" s="35"/>
      <c r="AH9" s="35"/>
      <c r="AI9" s="46"/>
      <c r="AJ9" s="32">
        <v>63</v>
      </c>
      <c r="AK9" s="35"/>
      <c r="AL9" s="32"/>
      <c r="AM9" s="32">
        <v>3</v>
      </c>
      <c r="AN9" s="35">
        <v>1</v>
      </c>
      <c r="AO9" s="35"/>
      <c r="AP9" s="35"/>
      <c r="AQ9" s="35">
        <v>3</v>
      </c>
      <c r="AR9" s="32">
        <v>2</v>
      </c>
      <c r="AS9" s="35"/>
      <c r="AT9" s="32">
        <v>1</v>
      </c>
      <c r="AU9" s="32">
        <v>2</v>
      </c>
      <c r="AV9" s="32">
        <v>23</v>
      </c>
      <c r="AW9" s="35"/>
      <c r="AX9" s="35">
        <v>2</v>
      </c>
      <c r="AY9" s="51">
        <f t="shared" si="0"/>
        <v>100</v>
      </c>
      <c r="AZ9" s="32">
        <f t="shared" si="1"/>
        <v>0.25</v>
      </c>
      <c r="BA9" s="32">
        <f t="shared" si="2"/>
        <v>0.63</v>
      </c>
      <c r="BB9" s="32">
        <f t="shared" si="3"/>
        <v>0.02</v>
      </c>
      <c r="BC9" s="32">
        <v>6.25</v>
      </c>
      <c r="BD9" s="32">
        <f t="shared" si="4"/>
        <v>0</v>
      </c>
      <c r="BE9" s="32" t="e">
        <f>SUM(#REF!,#REF!,#REF!,AG9,AL9,#REF!,AP9,AS9,AT9)/AY9</f>
        <v>#REF!</v>
      </c>
    </row>
    <row r="10" spans="1:57" ht="14.4" x14ac:dyDescent="0.3">
      <c r="A10" s="34" t="s">
        <v>3</v>
      </c>
      <c r="B10" s="34"/>
      <c r="C10" s="18">
        <v>45.061079999999997</v>
      </c>
      <c r="D10" s="18">
        <v>-78.306569999999994</v>
      </c>
      <c r="E10" s="34" t="s">
        <v>140</v>
      </c>
      <c r="F10" s="36">
        <v>0.625</v>
      </c>
      <c r="G10" s="34" t="s">
        <v>22</v>
      </c>
      <c r="H10" s="34" t="s">
        <v>23</v>
      </c>
      <c r="I10" s="34" t="s">
        <v>23</v>
      </c>
      <c r="J10" s="18">
        <v>19.100000000000001</v>
      </c>
      <c r="K10" s="18">
        <v>8.36</v>
      </c>
      <c r="L10" s="18">
        <v>70.599999999999994</v>
      </c>
      <c r="M10" s="18">
        <v>8.4499999999999993</v>
      </c>
      <c r="N10" s="18">
        <v>7.76</v>
      </c>
      <c r="O10" s="18">
        <v>3</v>
      </c>
      <c r="P10" s="18">
        <v>0</v>
      </c>
      <c r="Q10" s="18">
        <v>75</v>
      </c>
      <c r="R10" s="18">
        <v>45.061079999999997</v>
      </c>
      <c r="S10" s="18">
        <v>-78.306569999999994</v>
      </c>
      <c r="T10" s="34" t="s">
        <v>37</v>
      </c>
      <c r="U10" s="34" t="s">
        <v>36</v>
      </c>
      <c r="V10" s="34" t="s">
        <v>41</v>
      </c>
      <c r="W10" s="34" t="s">
        <v>40</v>
      </c>
      <c r="X10" s="34" t="s">
        <v>44</v>
      </c>
      <c r="Y10" s="34" t="s">
        <v>40</v>
      </c>
      <c r="Z10" s="34" t="s">
        <v>40</v>
      </c>
      <c r="AA10" s="34" t="s">
        <v>44</v>
      </c>
      <c r="AB10" s="34" t="s">
        <v>44</v>
      </c>
      <c r="AC10" s="34" t="s">
        <v>40</v>
      </c>
      <c r="AD10" s="34" t="s">
        <v>41</v>
      </c>
      <c r="AE10" s="34"/>
      <c r="AF10" s="35"/>
      <c r="AG10" s="45"/>
      <c r="AH10" s="44">
        <v>7</v>
      </c>
      <c r="AI10" s="32"/>
      <c r="AJ10" s="32">
        <v>75</v>
      </c>
      <c r="AK10" s="35"/>
      <c r="AL10" s="32"/>
      <c r="AM10" s="32">
        <v>3</v>
      </c>
      <c r="AN10" s="32">
        <v>4</v>
      </c>
      <c r="AO10" s="32"/>
      <c r="AP10" s="35"/>
      <c r="AQ10" s="35">
        <v>2</v>
      </c>
      <c r="AR10" s="32"/>
      <c r="AS10" s="35"/>
      <c r="AT10" s="32"/>
      <c r="AU10" s="32"/>
      <c r="AV10" s="32">
        <v>9</v>
      </c>
      <c r="AW10" s="32"/>
      <c r="AX10" s="35"/>
      <c r="AY10" s="51">
        <f t="shared" si="0"/>
        <v>100</v>
      </c>
      <c r="AZ10" s="32">
        <f t="shared" si="1"/>
        <v>0.09</v>
      </c>
      <c r="BA10" s="32">
        <f t="shared" si="2"/>
        <v>0.82</v>
      </c>
      <c r="BB10" s="32">
        <f t="shared" si="3"/>
        <v>0</v>
      </c>
      <c r="BC10" s="32">
        <v>4.6728971960000001</v>
      </c>
      <c r="BD10" s="32">
        <f t="shared" si="4"/>
        <v>0</v>
      </c>
      <c r="BE10" s="32" t="e">
        <f>SUM(#REF!,#REF!,#REF!,AG10,AL10,#REF!,AP10,AS10,AT10)/AY10</f>
        <v>#REF!</v>
      </c>
    </row>
    <row r="11" spans="1:57" ht="14.4" x14ac:dyDescent="0.3">
      <c r="A11" s="34" t="s">
        <v>4</v>
      </c>
      <c r="B11" s="34"/>
      <c r="C11" s="18">
        <v>45.061079999999997</v>
      </c>
      <c r="D11" s="18">
        <v>-78.306569999999994</v>
      </c>
      <c r="E11" s="34" t="s">
        <v>140</v>
      </c>
      <c r="F11" s="36">
        <v>0.64236111111111116</v>
      </c>
      <c r="G11" s="34" t="s">
        <v>22</v>
      </c>
      <c r="H11" s="34" t="s">
        <v>23</v>
      </c>
      <c r="I11" s="34" t="s">
        <v>23</v>
      </c>
      <c r="J11" s="18">
        <v>19.100000000000001</v>
      </c>
      <c r="K11" s="18">
        <v>8.36</v>
      </c>
      <c r="L11" s="18">
        <v>70.599999999999994</v>
      </c>
      <c r="M11" s="18">
        <v>8.4499999999999993</v>
      </c>
      <c r="N11" s="18">
        <v>20.25</v>
      </c>
      <c r="O11" s="18">
        <v>3</v>
      </c>
      <c r="P11" s="18">
        <v>0</v>
      </c>
      <c r="Q11" s="18">
        <v>75</v>
      </c>
      <c r="R11" s="18">
        <v>45.061079999999997</v>
      </c>
      <c r="S11" s="18">
        <v>-78.306569999999994</v>
      </c>
      <c r="T11" s="34" t="s">
        <v>37</v>
      </c>
      <c r="U11" s="34" t="s">
        <v>36</v>
      </c>
      <c r="V11" s="34" t="s">
        <v>41</v>
      </c>
      <c r="W11" s="34" t="s">
        <v>40</v>
      </c>
      <c r="X11" s="34" t="s">
        <v>44</v>
      </c>
      <c r="Y11" s="34" t="s">
        <v>40</v>
      </c>
      <c r="Z11" s="34" t="s">
        <v>40</v>
      </c>
      <c r="AA11" s="34" t="s">
        <v>44</v>
      </c>
      <c r="AB11" s="34" t="s">
        <v>44</v>
      </c>
      <c r="AC11" s="34" t="s">
        <v>40</v>
      </c>
      <c r="AD11" s="34" t="s">
        <v>41</v>
      </c>
      <c r="AE11" s="34"/>
      <c r="AF11" s="35"/>
      <c r="AG11" s="43">
        <v>1</v>
      </c>
      <c r="AH11" s="44">
        <v>9</v>
      </c>
      <c r="AI11" s="35"/>
      <c r="AJ11" s="32">
        <v>76</v>
      </c>
      <c r="AK11" s="35"/>
      <c r="AL11" s="32"/>
      <c r="AM11" s="32">
        <v>1</v>
      </c>
      <c r="AN11" s="32">
        <v>2</v>
      </c>
      <c r="AO11" s="32"/>
      <c r="AP11" s="35"/>
      <c r="AQ11" s="35">
        <v>1</v>
      </c>
      <c r="AR11" s="32">
        <v>5</v>
      </c>
      <c r="AS11" s="32"/>
      <c r="AT11" s="32">
        <v>1</v>
      </c>
      <c r="AU11" s="32">
        <v>1</v>
      </c>
      <c r="AV11" s="32">
        <v>3</v>
      </c>
      <c r="AW11" s="32"/>
      <c r="AX11" s="35"/>
      <c r="AY11" s="51">
        <f t="shared" si="0"/>
        <v>100</v>
      </c>
      <c r="AZ11" s="32">
        <f t="shared" si="1"/>
        <v>0.03</v>
      </c>
      <c r="BA11" s="32">
        <f t="shared" si="2"/>
        <v>0.85</v>
      </c>
      <c r="BB11" s="32">
        <f t="shared" si="3"/>
        <v>0.01</v>
      </c>
      <c r="BC11" s="32">
        <v>14.85148515</v>
      </c>
      <c r="BD11" s="32">
        <f t="shared" si="4"/>
        <v>0</v>
      </c>
      <c r="BE11" s="32" t="e">
        <f>SUM(#REF!,#REF!,#REF!,AG11,AL11,#REF!,AP11,AS11,AT11)/AY11</f>
        <v>#REF!</v>
      </c>
    </row>
    <row r="12" spans="1:57" ht="14.4" x14ac:dyDescent="0.3">
      <c r="A12" s="34" t="s">
        <v>1</v>
      </c>
      <c r="B12" s="34"/>
      <c r="C12" s="18">
        <v>45.050331</v>
      </c>
      <c r="D12" s="18">
        <v>-78.336455000000001</v>
      </c>
      <c r="E12" s="34" t="s">
        <v>140</v>
      </c>
      <c r="F12" s="36">
        <v>0.57291666666666663</v>
      </c>
      <c r="G12" s="34" t="s">
        <v>22</v>
      </c>
      <c r="H12" s="34" t="s">
        <v>23</v>
      </c>
      <c r="I12" s="34" t="s">
        <v>23</v>
      </c>
      <c r="J12" s="18">
        <v>20.8</v>
      </c>
      <c r="K12" s="18">
        <v>8.25</v>
      </c>
      <c r="L12" s="18">
        <v>67.8</v>
      </c>
      <c r="M12" s="18">
        <v>8.69</v>
      </c>
      <c r="N12" s="18">
        <v>16.600000000000001</v>
      </c>
      <c r="O12" s="18">
        <v>3</v>
      </c>
      <c r="P12" s="18">
        <v>0</v>
      </c>
      <c r="Q12" s="18">
        <v>100</v>
      </c>
      <c r="R12" s="18">
        <v>45.050331</v>
      </c>
      <c r="S12" s="18">
        <v>-78.336455000000001</v>
      </c>
      <c r="T12" s="34" t="s">
        <v>134</v>
      </c>
      <c r="U12" s="34" t="s">
        <v>100</v>
      </c>
      <c r="V12" s="34" t="s">
        <v>41</v>
      </c>
      <c r="W12" s="34" t="s">
        <v>41</v>
      </c>
      <c r="X12" s="34" t="s">
        <v>44</v>
      </c>
      <c r="Y12" s="34" t="s">
        <v>40</v>
      </c>
      <c r="Z12" s="34" t="s">
        <v>44</v>
      </c>
      <c r="AA12" s="34" t="s">
        <v>44</v>
      </c>
      <c r="AB12" s="34" t="s">
        <v>44</v>
      </c>
      <c r="AC12" s="34" t="s">
        <v>44</v>
      </c>
      <c r="AD12" s="34" t="s">
        <v>40</v>
      </c>
      <c r="AE12" s="34" t="s">
        <v>143</v>
      </c>
      <c r="AF12" s="43"/>
      <c r="AG12" s="49"/>
      <c r="AH12" s="32">
        <v>8</v>
      </c>
      <c r="AI12" s="32"/>
      <c r="AJ12" s="32">
        <v>79</v>
      </c>
      <c r="AK12" s="35"/>
      <c r="AL12" s="32"/>
      <c r="AM12" s="32">
        <v>1</v>
      </c>
      <c r="AN12" s="35">
        <v>3</v>
      </c>
      <c r="AO12" s="35"/>
      <c r="AP12" s="35"/>
      <c r="AQ12" s="35">
        <v>1</v>
      </c>
      <c r="AR12" s="32">
        <v>2</v>
      </c>
      <c r="AS12" s="35">
        <v>1</v>
      </c>
      <c r="AT12" s="32">
        <v>2</v>
      </c>
      <c r="AU12" s="32">
        <v>1</v>
      </c>
      <c r="AV12" s="32">
        <v>2</v>
      </c>
      <c r="AW12" s="35"/>
      <c r="AX12" s="32"/>
      <c r="AY12" s="51">
        <f t="shared" si="0"/>
        <v>100</v>
      </c>
      <c r="AZ12" s="32">
        <f t="shared" si="1"/>
        <v>0.02</v>
      </c>
      <c r="BA12" s="32">
        <f t="shared" si="2"/>
        <v>0.87</v>
      </c>
      <c r="BB12" s="32">
        <f t="shared" si="3"/>
        <v>0.01</v>
      </c>
      <c r="BC12" s="32">
        <v>4.3859649120000004</v>
      </c>
      <c r="BD12" s="32">
        <f t="shared" si="4"/>
        <v>0</v>
      </c>
      <c r="BE12" s="32" t="e">
        <f>SUM(#REF!,#REF!,#REF!,AG12,AL12,#REF!,AP12,AS12,AT12)/AY12</f>
        <v>#REF!</v>
      </c>
    </row>
    <row r="13" spans="1:57" ht="14.4" x14ac:dyDescent="0.3">
      <c r="A13" s="34" t="s">
        <v>2</v>
      </c>
      <c r="B13" s="34"/>
      <c r="C13" s="18">
        <v>45.050331</v>
      </c>
      <c r="D13" s="18">
        <v>-78.336455000000001</v>
      </c>
      <c r="E13" s="34" t="s">
        <v>140</v>
      </c>
      <c r="F13" s="36">
        <v>0.57986111111111116</v>
      </c>
      <c r="G13" s="34" t="s">
        <v>22</v>
      </c>
      <c r="H13" s="34" t="s">
        <v>23</v>
      </c>
      <c r="I13" s="34" t="s">
        <v>23</v>
      </c>
      <c r="J13" s="18">
        <v>20.8</v>
      </c>
      <c r="K13" s="18">
        <v>8.25</v>
      </c>
      <c r="L13" s="18">
        <v>67.8</v>
      </c>
      <c r="M13" s="18">
        <v>8.69</v>
      </c>
      <c r="N13" s="18">
        <v>21.6</v>
      </c>
      <c r="O13" s="18">
        <v>3</v>
      </c>
      <c r="P13" s="18">
        <v>0</v>
      </c>
      <c r="Q13" s="18">
        <v>100</v>
      </c>
      <c r="R13" s="18">
        <v>45.050331</v>
      </c>
      <c r="S13" s="18">
        <v>-78.336455000000001</v>
      </c>
      <c r="T13" s="34" t="s">
        <v>134</v>
      </c>
      <c r="U13" s="34" t="s">
        <v>100</v>
      </c>
      <c r="V13" s="34" t="s">
        <v>41</v>
      </c>
      <c r="W13" s="34" t="s">
        <v>41</v>
      </c>
      <c r="X13" s="34" t="s">
        <v>44</v>
      </c>
      <c r="Y13" s="34" t="s">
        <v>40</v>
      </c>
      <c r="Z13" s="34" t="s">
        <v>44</v>
      </c>
      <c r="AA13" s="34" t="s">
        <v>44</v>
      </c>
      <c r="AB13" s="34" t="s">
        <v>44</v>
      </c>
      <c r="AC13" s="34" t="s">
        <v>44</v>
      </c>
      <c r="AD13" s="34" t="s">
        <v>40</v>
      </c>
      <c r="AE13" s="34"/>
      <c r="AF13" s="46">
        <v>1</v>
      </c>
      <c r="AG13" s="35"/>
      <c r="AH13" s="32">
        <v>5</v>
      </c>
      <c r="AI13" s="32">
        <v>3</v>
      </c>
      <c r="AJ13" s="32">
        <v>22</v>
      </c>
      <c r="AK13" s="35"/>
      <c r="AL13" s="32">
        <v>1</v>
      </c>
      <c r="AM13" s="32">
        <v>7</v>
      </c>
      <c r="AN13" s="32">
        <v>1</v>
      </c>
      <c r="AO13" s="35">
        <v>1</v>
      </c>
      <c r="AP13" s="35"/>
      <c r="AQ13" s="35"/>
      <c r="AR13" s="32">
        <v>2</v>
      </c>
      <c r="AS13" s="35"/>
      <c r="AT13" s="32">
        <v>4</v>
      </c>
      <c r="AU13" s="32"/>
      <c r="AV13" s="32">
        <v>56</v>
      </c>
      <c r="AW13" s="32">
        <v>4</v>
      </c>
      <c r="AX13" s="35"/>
      <c r="AY13" s="51">
        <f t="shared" si="0"/>
        <v>107</v>
      </c>
      <c r="AZ13" s="32">
        <f t="shared" si="1"/>
        <v>0.56074766355140182</v>
      </c>
      <c r="BA13" s="32">
        <f t="shared" si="2"/>
        <v>0.25233644859813081</v>
      </c>
      <c r="BB13" s="32">
        <f t="shared" si="3"/>
        <v>2.8037383177570093E-2</v>
      </c>
      <c r="BC13" s="32">
        <v>10.891089109999999</v>
      </c>
      <c r="BD13" s="32">
        <f t="shared" si="4"/>
        <v>9.3457943925233638E-3</v>
      </c>
      <c r="BE13" s="32" t="e">
        <f>SUM(#REF!,#REF!,#REF!,AG13,AL13,#REF!,AP13,AS13,AT13)/AY13</f>
        <v>#REF!</v>
      </c>
    </row>
    <row r="14" spans="1:57" ht="14.4" x14ac:dyDescent="0.3">
      <c r="A14" s="34" t="s">
        <v>5</v>
      </c>
      <c r="B14" s="34" t="s">
        <v>138</v>
      </c>
      <c r="C14" s="18">
        <v>45.041786999999999</v>
      </c>
      <c r="D14" s="18">
        <v>-78.321695000000005</v>
      </c>
      <c r="E14" s="34" t="s">
        <v>139</v>
      </c>
      <c r="F14" s="36">
        <v>0.66041666666666665</v>
      </c>
      <c r="G14" s="34" t="s">
        <v>23</v>
      </c>
      <c r="H14" s="34" t="s">
        <v>23</v>
      </c>
      <c r="I14" s="34" t="s">
        <v>23</v>
      </c>
      <c r="J14" s="18">
        <v>19.399999999999999</v>
      </c>
      <c r="K14" s="18">
        <v>8.2799999999999994</v>
      </c>
      <c r="L14" s="18">
        <v>90.3</v>
      </c>
      <c r="M14" s="18">
        <v>8.66</v>
      </c>
      <c r="N14" s="18">
        <v>4.9000000000000004</v>
      </c>
      <c r="O14" s="18">
        <v>2</v>
      </c>
      <c r="P14" s="18">
        <v>55</v>
      </c>
      <c r="Q14" s="18">
        <v>100</v>
      </c>
      <c r="R14" s="18">
        <v>45.041786999999999</v>
      </c>
      <c r="S14" s="18">
        <v>-78.321695000000005</v>
      </c>
      <c r="T14" s="34" t="s">
        <v>37</v>
      </c>
      <c r="U14" s="34" t="s">
        <v>99</v>
      </c>
      <c r="V14" s="34" t="s">
        <v>40</v>
      </c>
      <c r="W14" s="34" t="s">
        <v>41</v>
      </c>
      <c r="X14" s="34" t="s">
        <v>40</v>
      </c>
      <c r="Y14" s="34" t="s">
        <v>40</v>
      </c>
      <c r="Z14" s="34" t="s">
        <v>41</v>
      </c>
      <c r="AA14" s="34" t="s">
        <v>44</v>
      </c>
      <c r="AB14" s="34" t="s">
        <v>41</v>
      </c>
      <c r="AC14" s="34" t="s">
        <v>40</v>
      </c>
      <c r="AD14" s="34" t="s">
        <v>44</v>
      </c>
      <c r="AE14" s="34"/>
      <c r="AF14" s="35"/>
      <c r="AG14" s="35"/>
      <c r="AH14" s="35">
        <v>2</v>
      </c>
      <c r="AI14" s="35">
        <v>1</v>
      </c>
      <c r="AJ14" s="35">
        <v>14</v>
      </c>
      <c r="AK14" s="35">
        <v>1</v>
      </c>
      <c r="AL14" s="35"/>
      <c r="AM14" s="35">
        <v>4</v>
      </c>
      <c r="AN14" s="35"/>
      <c r="AO14" s="35">
        <v>1</v>
      </c>
      <c r="AP14" s="35"/>
      <c r="AQ14" s="35"/>
      <c r="AR14" s="35">
        <v>9</v>
      </c>
      <c r="AS14" s="35"/>
      <c r="AT14" s="35"/>
      <c r="AU14" s="35"/>
      <c r="AV14" s="35">
        <v>53</v>
      </c>
      <c r="AW14" s="35">
        <v>18</v>
      </c>
      <c r="AX14" s="35"/>
      <c r="AY14" s="51">
        <f t="shared" si="0"/>
        <v>103</v>
      </c>
      <c r="AZ14" s="32">
        <f>SUM(AV15:AX15)/AY14</f>
        <v>0.71844660194174759</v>
      </c>
      <c r="BA14" s="32">
        <f>SUM(AH15,AJ15,AK15)/AY14</f>
        <v>0.10679611650485436</v>
      </c>
      <c r="BB14" s="32">
        <f>SUM(AI15, AU15)/AY14</f>
        <v>0</v>
      </c>
      <c r="BC14" s="32">
        <v>29.545454549999999</v>
      </c>
      <c r="BD14" s="32">
        <f>AF15/AY14</f>
        <v>0</v>
      </c>
      <c r="BE14" s="32" t="e">
        <f>SUM(#REF!,#REF!,#REF!,AG15,AL15,#REF!,AP15,AS15,AT15)/AY14</f>
        <v>#REF!</v>
      </c>
    </row>
    <row r="15" spans="1:57" ht="14.4" x14ac:dyDescent="0.3">
      <c r="A15" s="34" t="s">
        <v>6</v>
      </c>
      <c r="B15" s="34"/>
      <c r="C15" s="18">
        <v>45.041786999999999</v>
      </c>
      <c r="D15" s="18">
        <v>-78.321695000000005</v>
      </c>
      <c r="E15" s="34" t="s">
        <v>139</v>
      </c>
      <c r="F15" s="36">
        <v>0.67013888888888884</v>
      </c>
      <c r="G15" s="34" t="s">
        <v>23</v>
      </c>
      <c r="H15" s="34" t="s">
        <v>23</v>
      </c>
      <c r="I15" s="34" t="s">
        <v>23</v>
      </c>
      <c r="J15" s="18">
        <v>19.399999999999999</v>
      </c>
      <c r="K15" s="18">
        <v>8.2799999999999994</v>
      </c>
      <c r="L15" s="18">
        <v>90.3</v>
      </c>
      <c r="M15" s="18">
        <v>8.66</v>
      </c>
      <c r="N15" s="18">
        <v>4.5999999999999996</v>
      </c>
      <c r="O15" s="18">
        <v>2</v>
      </c>
      <c r="P15" s="18">
        <v>52</v>
      </c>
      <c r="Q15" s="18">
        <v>100</v>
      </c>
      <c r="R15" s="18">
        <v>45.041786999999999</v>
      </c>
      <c r="S15" s="18">
        <v>-78.321695000000005</v>
      </c>
      <c r="T15" s="34" t="s">
        <v>37</v>
      </c>
      <c r="U15" s="34" t="s">
        <v>99</v>
      </c>
      <c r="V15" s="34" t="s">
        <v>40</v>
      </c>
      <c r="W15" s="34" t="s">
        <v>41</v>
      </c>
      <c r="X15" s="34" t="s">
        <v>40</v>
      </c>
      <c r="Y15" s="34" t="s">
        <v>40</v>
      </c>
      <c r="Z15" s="34" t="s">
        <v>41</v>
      </c>
      <c r="AA15" s="34" t="s">
        <v>44</v>
      </c>
      <c r="AB15" s="34" t="s">
        <v>41</v>
      </c>
      <c r="AC15" s="34" t="s">
        <v>40</v>
      </c>
      <c r="AD15" s="34" t="s">
        <v>44</v>
      </c>
      <c r="AE15" s="34"/>
      <c r="AF15" s="47"/>
      <c r="AG15" s="35"/>
      <c r="AH15" s="43">
        <v>3</v>
      </c>
      <c r="AI15" s="48"/>
      <c r="AJ15" s="32">
        <v>7</v>
      </c>
      <c r="AK15" s="35">
        <v>1</v>
      </c>
      <c r="AL15" s="32"/>
      <c r="AM15" s="32">
        <v>9</v>
      </c>
      <c r="AN15" s="35"/>
      <c r="AO15" s="32"/>
      <c r="AP15" s="35">
        <v>2</v>
      </c>
      <c r="AQ15" s="35"/>
      <c r="AR15" s="32">
        <v>6</v>
      </c>
      <c r="AS15" s="35"/>
      <c r="AT15" s="32"/>
      <c r="AU15" s="32"/>
      <c r="AV15" s="32">
        <v>43</v>
      </c>
      <c r="AW15" s="35">
        <v>31</v>
      </c>
      <c r="AX15" s="35"/>
      <c r="AY15" s="51">
        <f t="shared" si="0"/>
        <v>102</v>
      </c>
      <c r="AZ15" s="32" t="e">
        <f>SUM(#REF!)/AY15</f>
        <v>#REF!</v>
      </c>
      <c r="BA15" s="32" t="e">
        <f>SUM(#REF!,#REF!,#REF!)/AY15</f>
        <v>#REF!</v>
      </c>
      <c r="BB15" s="32" t="e">
        <f xml:space="preserve"> SUM(#REF!,#REF!)/AY15</f>
        <v>#REF!</v>
      </c>
      <c r="BC15" s="32">
        <v>3.75</v>
      </c>
      <c r="BD15" s="32" t="e">
        <f>#REF!/AY15</f>
        <v>#REF!</v>
      </c>
      <c r="BE15" s="32" t="e">
        <f>SUM(#REF!,#REF!,#REF!,#REF!,#REF!,#REF!,#REF!,#REF!,#REF!)/AY15</f>
        <v>#REF!</v>
      </c>
    </row>
    <row r="16" spans="1:57" ht="14.4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8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48"/>
      <c r="AG16" s="35"/>
      <c r="AH16" s="35"/>
      <c r="AI16" s="35"/>
      <c r="AJ16" s="32"/>
      <c r="AK16" s="35"/>
      <c r="AL16" s="32"/>
      <c r="AM16" s="32"/>
      <c r="AN16" s="32"/>
      <c r="AO16" s="35"/>
      <c r="AP16" s="32"/>
      <c r="AQ16" s="35"/>
      <c r="AR16" s="35"/>
      <c r="AS16" s="35"/>
      <c r="AT16" s="35"/>
      <c r="AU16" s="35"/>
      <c r="AV16" s="32"/>
      <c r="AW16" s="35"/>
      <c r="AX16" s="35"/>
      <c r="AY16" s="51"/>
      <c r="AZ16" s="32"/>
      <c r="BA16" s="32"/>
      <c r="BB16" s="32"/>
      <c r="BC16" s="32"/>
      <c r="BD16" s="32"/>
      <c r="BE16" s="32"/>
    </row>
    <row r="17" spans="1:57" ht="14.4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8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43"/>
      <c r="AN17" s="48"/>
      <c r="AO17" s="35"/>
      <c r="AP17" s="32"/>
      <c r="AQ17" s="35"/>
      <c r="AR17" s="32"/>
      <c r="AS17" s="35"/>
      <c r="AT17" s="35"/>
      <c r="AU17" s="35"/>
      <c r="AV17" s="32"/>
      <c r="AW17" s="32"/>
      <c r="AX17" s="32"/>
      <c r="AY17" s="51"/>
      <c r="AZ17" s="32"/>
      <c r="BA17" s="32"/>
      <c r="BB17" s="32"/>
      <c r="BC17" s="32"/>
      <c r="BD17" s="32"/>
      <c r="BE17" s="32"/>
    </row>
    <row r="18" spans="1:57" ht="13.2" x14ac:dyDescent="0.25">
      <c r="A18" s="56"/>
      <c r="B18" s="56"/>
    </row>
    <row r="19" spans="1:57" ht="13.2" x14ac:dyDescent="0.25">
      <c r="A19" s="43"/>
      <c r="B19" s="43"/>
    </row>
    <row r="20" spans="1:57" ht="13.2" x14ac:dyDescent="0.25">
      <c r="A20" s="56"/>
      <c r="B20" s="56"/>
    </row>
    <row r="21" spans="1:57" ht="13.2" x14ac:dyDescent="0.25">
      <c r="A21" s="43"/>
      <c r="B21" s="43"/>
    </row>
    <row r="22" spans="1:57" ht="13.2" x14ac:dyDescent="0.25">
      <c r="A22" s="43"/>
      <c r="B22" s="43"/>
    </row>
    <row r="23" spans="1:57" ht="13.2" x14ac:dyDescent="0.25">
      <c r="A23" s="43"/>
      <c r="B23" s="43"/>
    </row>
    <row r="24" spans="1:57" ht="13.2" x14ac:dyDescent="0.25">
      <c r="A24" s="56"/>
      <c r="B24" s="56"/>
    </row>
    <row r="25" spans="1:57" ht="13.2" x14ac:dyDescent="0.25">
      <c r="A25" s="56"/>
      <c r="B25" s="56"/>
    </row>
    <row r="26" spans="1:57" ht="13.2" x14ac:dyDescent="0.25">
      <c r="A26" s="56"/>
      <c r="B26" s="43"/>
    </row>
    <row r="27" spans="1:57" ht="13.2" x14ac:dyDescent="0.25">
      <c r="A27" s="43"/>
      <c r="B27" s="56"/>
    </row>
    <row r="28" spans="1:57" ht="13.2" x14ac:dyDescent="0.25">
      <c r="A28" s="56"/>
      <c r="B28" s="56"/>
    </row>
    <row r="29" spans="1:57" ht="13.2" x14ac:dyDescent="0.25">
      <c r="A29" s="43"/>
      <c r="B29" s="56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patel dev</cp:lastModifiedBy>
  <cp:revision/>
  <dcterms:created xsi:type="dcterms:W3CDTF">2024-10-14T21:41:32Z</dcterms:created>
  <dcterms:modified xsi:type="dcterms:W3CDTF">2024-11-13T22:46:57Z</dcterms:modified>
  <cp:category/>
  <cp:contentStatus/>
</cp:coreProperties>
</file>