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yanVala\excel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Sheet1!$A$20:$C$26</definedName>
  </definedName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1" l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3" i="1"/>
  <c r="D44" i="1"/>
  <c r="C44" i="1"/>
  <c r="D42" i="1"/>
  <c r="C42" i="1"/>
  <c r="D31" i="1"/>
  <c r="C31" i="1"/>
  <c r="E28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3" i="1"/>
  <c r="H29" i="1"/>
  <c r="D28" i="1"/>
  <c r="C28" i="1"/>
  <c r="C26" i="1" l="1"/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3" i="1"/>
  <c r="M3" i="1"/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B25" i="1"/>
  <c r="B22" i="1"/>
  <c r="B21" i="1"/>
  <c r="B24" i="1"/>
  <c r="B23" i="1"/>
  <c r="E21" i="1"/>
  <c r="B20" i="1"/>
</calcChain>
</file>

<file path=xl/sharedStrings.xml><?xml version="1.0" encoding="utf-8"?>
<sst xmlns="http://schemas.openxmlformats.org/spreadsheetml/2006/main" count="162" uniqueCount="102">
  <si>
    <t>Device ID</t>
  </si>
  <si>
    <t>Device Name</t>
  </si>
  <si>
    <t>Type</t>
  </si>
  <si>
    <t>Brand</t>
  </si>
  <si>
    <t>IP Address</t>
  </si>
  <si>
    <t>MAC Address</t>
  </si>
  <si>
    <t>Date Installed</t>
  </si>
  <si>
    <t>Status</t>
  </si>
  <si>
    <t>Router</t>
  </si>
  <si>
    <t>192.168.1.1</t>
  </si>
  <si>
    <t>00:1A:2B:3C:4D:5E</t>
  </si>
  <si>
    <t>Active</t>
  </si>
  <si>
    <t>Switch</t>
  </si>
  <si>
    <t>192.168.1.2</t>
  </si>
  <si>
    <t>00:1A:2B:3C:4D:5F</t>
  </si>
  <si>
    <t>Firewall</t>
  </si>
  <si>
    <t>192.168.1.3</t>
  </si>
  <si>
    <t>00:1A:2B:3C:4D:60</t>
  </si>
  <si>
    <t>Access Point</t>
  </si>
  <si>
    <t>192.168.1.4</t>
  </si>
  <si>
    <t>00:1A:2B:3C:4D:61</t>
  </si>
  <si>
    <t>192.168.2.1</t>
  </si>
  <si>
    <t>00:1A:2B:3C:4D:62</t>
  </si>
  <si>
    <t>HP</t>
  </si>
  <si>
    <t>192.168.2.2</t>
  </si>
  <si>
    <t>00:1A:2B:3C:4D:63</t>
  </si>
  <si>
    <t>192.168.2.3</t>
  </si>
  <si>
    <t>00:1A:2B:3C:4D:64</t>
  </si>
  <si>
    <t>192.168.2.4</t>
  </si>
  <si>
    <t>00:1A:2B:3C:4D:65</t>
  </si>
  <si>
    <t>192.168.2.5</t>
  </si>
  <si>
    <t>00:1A:2B:3C:4D:66</t>
  </si>
  <si>
    <t>192.168.3.1</t>
  </si>
  <si>
    <t>00:1A:2B:3C:4D:67</t>
  </si>
  <si>
    <t>192.168.3.2</t>
  </si>
  <si>
    <t>00:1A:2B:3C:4D:68</t>
  </si>
  <si>
    <t>192.168.3.3</t>
  </si>
  <si>
    <t>00:1A:2B:3C:4D:69</t>
  </si>
  <si>
    <t>192.168.3.4</t>
  </si>
  <si>
    <t>00:1A:2B:3C:4D:6A</t>
  </si>
  <si>
    <t>192.168.3.5</t>
  </si>
  <si>
    <t>00:1A:2B:3C:4D:6B</t>
  </si>
  <si>
    <t>192.168.3.6</t>
  </si>
  <si>
    <t>00:1A:2B:3C:4D:6C</t>
  </si>
  <si>
    <t>Salary</t>
  </si>
  <si>
    <t>Name</t>
  </si>
  <si>
    <t>Ava Benson</t>
  </si>
  <si>
    <t>Leo Harper</t>
  </si>
  <si>
    <t>Natalie Cruz</t>
  </si>
  <si>
    <t>Max Donovan</t>
  </si>
  <si>
    <t>Mia Clarke</t>
  </si>
  <si>
    <t>Elijah Foster</t>
  </si>
  <si>
    <t>Sophie West</t>
  </si>
  <si>
    <t>Isaac Rhodes</t>
  </si>
  <si>
    <t>Emma Bennett</t>
  </si>
  <si>
    <t>Noah Gray</t>
  </si>
  <si>
    <t>Amelia Carter</t>
  </si>
  <si>
    <t>Jack Foster</t>
  </si>
  <si>
    <t>Olivia Powell</t>
  </si>
  <si>
    <t>Caleb Harris</t>
  </si>
  <si>
    <t>Lily Morgan</t>
  </si>
  <si>
    <t>Network Devices</t>
  </si>
  <si>
    <t>Exp</t>
  </si>
  <si>
    <t>Max Sal:</t>
  </si>
  <si>
    <t>Min Sal:</t>
  </si>
  <si>
    <t>DEP</t>
  </si>
  <si>
    <t>IT</t>
  </si>
  <si>
    <t>HR</t>
  </si>
  <si>
    <t>Finance</t>
  </si>
  <si>
    <t>Marketing</t>
  </si>
  <si>
    <t>Class</t>
  </si>
  <si>
    <t>Senior or not</t>
  </si>
  <si>
    <t>Length</t>
  </si>
  <si>
    <t>What is the average experience of employees?</t>
  </si>
  <si>
    <t>How many employees are in the IT department?</t>
  </si>
  <si>
    <t>Who has the maximum salary?</t>
  </si>
  <si>
    <t>Who has the minimum salary?</t>
  </si>
  <si>
    <t>Look up an employee’s department based on their Employee ID.</t>
  </si>
  <si>
    <t xml:space="preserve"> Find the Salary, Experience and city of an employee given their Employee Name.</t>
  </si>
  <si>
    <t>Experience</t>
  </si>
  <si>
    <t>Enter Name</t>
  </si>
  <si>
    <t>Department</t>
  </si>
  <si>
    <t>Grade</t>
  </si>
  <si>
    <t>Find the salary and department from the employee’s name selected from the dropdown</t>
  </si>
  <si>
    <t>IP</t>
  </si>
  <si>
    <t>ID</t>
  </si>
  <si>
    <t>Product</t>
  </si>
  <si>
    <t>Price</t>
  </si>
  <si>
    <t>Quantity</t>
  </si>
  <si>
    <t>Rating</t>
  </si>
  <si>
    <t>Dell</t>
  </si>
  <si>
    <t>Logitech</t>
  </si>
  <si>
    <t>Computer</t>
  </si>
  <si>
    <t>Keyboard</t>
  </si>
  <si>
    <t>Mouse</t>
  </si>
  <si>
    <t>Printer</t>
  </si>
  <si>
    <t>Find the price and quantity of product 102.</t>
  </si>
  <si>
    <t>Q1</t>
  </si>
  <si>
    <t>Q3</t>
  </si>
  <si>
    <t>Merged</t>
  </si>
  <si>
    <t>Q2</t>
  </si>
  <si>
    <t>Find the rating and price of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</si>
</sst>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scheme val="minor"/>
    </font>
    <font>
      <b/>
      <sz val="14"/>
      <color theme="1"/>
      <name val="Calibri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4" fontId="3" fillId="0" borderId="0" xfId="1" applyFont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0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44" fontId="3" fillId="0" borderId="0" xfId="1" applyFont="1" applyFill="1" applyAlignment="1">
      <alignment horizontal="left" vertical="center" wrapText="1"/>
    </xf>
    <xf numFmtId="44" fontId="3" fillId="0" borderId="0" xfId="0" applyNumberFormat="1" applyFont="1" applyAlignment="1">
      <alignment vertical="center" wrapText="1"/>
    </xf>
    <xf numFmtId="0" fontId="4" fillId="0" borderId="0" xfId="0" applyFont="1" applyAlignment="1">
      <alignment horizontal="center"/>
    </xf>
    <xf numFmtId="0" fontId="0" fillId="6" borderId="0" xfId="0" applyFill="1"/>
    <xf numFmtId="0" fontId="6" fillId="4" borderId="0" xfId="0" applyFont="1" applyFill="1"/>
    <xf numFmtId="0" fontId="6" fillId="5" borderId="0" xfId="0" applyFont="1" applyFill="1"/>
    <xf numFmtId="0" fontId="0" fillId="10" borderId="0" xfId="0" applyFill="1"/>
    <xf numFmtId="0" fontId="6" fillId="8" borderId="0" xfId="0" applyFont="1" applyFill="1"/>
    <xf numFmtId="0" fontId="11" fillId="0" borderId="0" xfId="0" applyNumberFormat="1" applyFont="1" applyAlignment="1">
      <alignment horizontal="center" vertical="center" wrapText="1"/>
    </xf>
    <xf numFmtId="0" fontId="6" fillId="4" borderId="4" xfId="0" applyFont="1" applyFill="1" applyBorder="1"/>
    <xf numFmtId="0" fontId="5" fillId="10" borderId="3" xfId="0" applyFont="1" applyFill="1" applyBorder="1"/>
    <xf numFmtId="44" fontId="5" fillId="10" borderId="3" xfId="0" applyNumberFormat="1" applyFont="1" applyFill="1" applyBorder="1"/>
    <xf numFmtId="0" fontId="6" fillId="10" borderId="3" xfId="0" applyFont="1" applyFill="1" applyBorder="1"/>
    <xf numFmtId="0" fontId="0" fillId="7" borderId="3" xfId="0" applyFill="1" applyBorder="1"/>
    <xf numFmtId="0" fontId="0" fillId="8" borderId="3" xfId="0" applyFill="1" applyBorder="1"/>
    <xf numFmtId="0" fontId="0" fillId="9" borderId="3" xfId="0" applyFill="1" applyBorder="1"/>
  </cellXfs>
  <cellStyles count="2">
    <cellStyle name="Currency" xfId="1" builtinId="4"/>
    <cellStyle name="Normal" xfId="0" builtinId="0"/>
  </cellStyles>
  <dxfs count="21"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m/d/yyyy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Q3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Sheet1!$Q$3:$Q$17</c:f>
              <c:numCache>
                <c:formatCode>_("$"* #,##0.00_);_("$"* \(#,##0.00\);_("$"* "-"??_);_(@_)</c:formatCode>
                <c:ptCount val="15"/>
                <c:pt idx="0">
                  <c:v>83400</c:v>
                </c:pt>
                <c:pt idx="1">
                  <c:v>68400</c:v>
                </c:pt>
                <c:pt idx="2">
                  <c:v>143400</c:v>
                </c:pt>
                <c:pt idx="3">
                  <c:v>110100</c:v>
                </c:pt>
                <c:pt idx="4">
                  <c:v>110000</c:v>
                </c:pt>
                <c:pt idx="5">
                  <c:v>310100</c:v>
                </c:pt>
                <c:pt idx="6">
                  <c:v>153400</c:v>
                </c:pt>
                <c:pt idx="7">
                  <c:v>268400</c:v>
                </c:pt>
                <c:pt idx="8">
                  <c:v>35000</c:v>
                </c:pt>
                <c:pt idx="9">
                  <c:v>158500</c:v>
                </c:pt>
                <c:pt idx="10">
                  <c:v>47000</c:v>
                </c:pt>
                <c:pt idx="11">
                  <c:v>143400</c:v>
                </c:pt>
                <c:pt idx="12">
                  <c:v>137100</c:v>
                </c:pt>
                <c:pt idx="13">
                  <c:v>110000</c:v>
                </c:pt>
                <c:pt idx="14">
                  <c:v>305000</c:v>
                </c:pt>
              </c:numCache>
            </c:numRef>
          </c:val>
          <c:smooth val="0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74627536"/>
        <c:axId val="-774617744"/>
      </c:lineChart>
      <c:catAx>
        <c:axId val="-774627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EmPloyee ID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4617744"/>
        <c:crosses val="autoZero"/>
        <c:auto val="1"/>
        <c:lblAlgn val="ctr"/>
        <c:lblOffset val="100"/>
        <c:noMultiLvlLbl val="0"/>
      </c:catAx>
      <c:valAx>
        <c:axId val="-77461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462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Q1 and Q2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numRef>
              <c:f>Sheet1!$D$3:$D$17</c:f>
              <c:numCache>
                <c:formatCode>_("$"* #,##0.00_);_("$"* \(#,##0.00\);_("$"* "-"??_);_(@_)</c:formatCode>
                <c:ptCount val="15"/>
                <c:pt idx="0">
                  <c:v>25000</c:v>
                </c:pt>
                <c:pt idx="1">
                  <c:v>58400</c:v>
                </c:pt>
                <c:pt idx="2">
                  <c:v>58400</c:v>
                </c:pt>
                <c:pt idx="3">
                  <c:v>10000</c:v>
                </c:pt>
                <c:pt idx="4">
                  <c:v>85000</c:v>
                </c:pt>
                <c:pt idx="5">
                  <c:v>100100</c:v>
                </c:pt>
                <c:pt idx="6">
                  <c:v>58400</c:v>
                </c:pt>
                <c:pt idx="7">
                  <c:v>58400</c:v>
                </c:pt>
                <c:pt idx="8">
                  <c:v>10000</c:v>
                </c:pt>
                <c:pt idx="9">
                  <c:v>58400</c:v>
                </c:pt>
                <c:pt idx="10">
                  <c:v>10000</c:v>
                </c:pt>
                <c:pt idx="11">
                  <c:v>85000</c:v>
                </c:pt>
                <c:pt idx="12">
                  <c:v>100100</c:v>
                </c:pt>
                <c:pt idx="13">
                  <c:v>25000</c:v>
                </c:pt>
                <c:pt idx="14">
                  <c:v>210000</c:v>
                </c:pt>
              </c:numCache>
            </c:numRef>
          </c:cat>
          <c:val>
            <c:numRef>
              <c:f>Sheet1!$E$3:$E$17</c:f>
              <c:numCache>
                <c:formatCode>_("$"* #,##0.00_);_("$"* \(#,##0.00\);_("$"* "-"??_);_(@_)</c:formatCode>
                <c:ptCount val="15"/>
                <c:pt idx="0">
                  <c:v>58400</c:v>
                </c:pt>
                <c:pt idx="1">
                  <c:v>10000</c:v>
                </c:pt>
                <c:pt idx="2">
                  <c:v>85000</c:v>
                </c:pt>
                <c:pt idx="3">
                  <c:v>100100</c:v>
                </c:pt>
                <c:pt idx="4">
                  <c:v>25000</c:v>
                </c:pt>
                <c:pt idx="5">
                  <c:v>210000</c:v>
                </c:pt>
                <c:pt idx="6">
                  <c:v>95000</c:v>
                </c:pt>
                <c:pt idx="7">
                  <c:v>210000</c:v>
                </c:pt>
                <c:pt idx="8">
                  <c:v>25000</c:v>
                </c:pt>
                <c:pt idx="9">
                  <c:v>100100</c:v>
                </c:pt>
                <c:pt idx="10">
                  <c:v>37000</c:v>
                </c:pt>
                <c:pt idx="11">
                  <c:v>58400</c:v>
                </c:pt>
                <c:pt idx="12">
                  <c:v>37000</c:v>
                </c:pt>
                <c:pt idx="13">
                  <c:v>85000</c:v>
                </c:pt>
                <c:pt idx="14">
                  <c:v>95000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Q1</a:t>
            </a:r>
            <a:r>
              <a:rPr lang="en-US" baseline="0"/>
              <a:t> Q2 AND Q3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Sheet1!$D$3:$D$17</c:f>
              <c:numCache>
                <c:formatCode>_("$"* #,##0.00_);_("$"* \(#,##0.00\);_("$"* "-"??_);_(@_)</c:formatCode>
                <c:ptCount val="15"/>
                <c:pt idx="0">
                  <c:v>25000</c:v>
                </c:pt>
                <c:pt idx="1">
                  <c:v>58400</c:v>
                </c:pt>
                <c:pt idx="2">
                  <c:v>58400</c:v>
                </c:pt>
                <c:pt idx="3">
                  <c:v>10000</c:v>
                </c:pt>
                <c:pt idx="4">
                  <c:v>85000</c:v>
                </c:pt>
                <c:pt idx="5">
                  <c:v>100100</c:v>
                </c:pt>
                <c:pt idx="6">
                  <c:v>58400</c:v>
                </c:pt>
                <c:pt idx="7">
                  <c:v>58400</c:v>
                </c:pt>
                <c:pt idx="8">
                  <c:v>10000</c:v>
                </c:pt>
                <c:pt idx="9">
                  <c:v>58400</c:v>
                </c:pt>
                <c:pt idx="10">
                  <c:v>10000</c:v>
                </c:pt>
                <c:pt idx="11">
                  <c:v>85000</c:v>
                </c:pt>
                <c:pt idx="12">
                  <c:v>100100</c:v>
                </c:pt>
                <c:pt idx="13">
                  <c:v>25000</c:v>
                </c:pt>
                <c:pt idx="14">
                  <c:v>210000</c:v>
                </c:pt>
              </c:numCache>
            </c:numRef>
          </c:val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Sheet1!$E$3:$E$17</c:f>
              <c:numCache>
                <c:formatCode>_("$"* #,##0.00_);_("$"* \(#,##0.00\);_("$"* "-"??_);_(@_)</c:formatCode>
                <c:ptCount val="15"/>
                <c:pt idx="0">
                  <c:v>58400</c:v>
                </c:pt>
                <c:pt idx="1">
                  <c:v>10000</c:v>
                </c:pt>
                <c:pt idx="2">
                  <c:v>85000</c:v>
                </c:pt>
                <c:pt idx="3">
                  <c:v>100100</c:v>
                </c:pt>
                <c:pt idx="4">
                  <c:v>25000</c:v>
                </c:pt>
                <c:pt idx="5">
                  <c:v>210000</c:v>
                </c:pt>
                <c:pt idx="6">
                  <c:v>95000</c:v>
                </c:pt>
                <c:pt idx="7">
                  <c:v>210000</c:v>
                </c:pt>
                <c:pt idx="8">
                  <c:v>25000</c:v>
                </c:pt>
                <c:pt idx="9">
                  <c:v>100100</c:v>
                </c:pt>
                <c:pt idx="10">
                  <c:v>37000</c:v>
                </c:pt>
                <c:pt idx="11">
                  <c:v>58400</c:v>
                </c:pt>
                <c:pt idx="12">
                  <c:v>37000</c:v>
                </c:pt>
                <c:pt idx="13">
                  <c:v>85000</c:v>
                </c:pt>
                <c:pt idx="14">
                  <c:v>95000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774617200"/>
        <c:axId val="-689769760"/>
      </c:barChart>
      <c:lineChart>
        <c:grouping val="standard"/>
        <c:varyColors val="0"/>
        <c:ser>
          <c:idx val="2"/>
          <c:order val="2"/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Sheet1!$Q$3:$Q$17</c:f>
              <c:numCache>
                <c:formatCode>_("$"* #,##0.00_);_("$"* \(#,##0.00\);_("$"* "-"??_);_(@_)</c:formatCode>
                <c:ptCount val="15"/>
                <c:pt idx="0">
                  <c:v>83400</c:v>
                </c:pt>
                <c:pt idx="1">
                  <c:v>68400</c:v>
                </c:pt>
                <c:pt idx="2">
                  <c:v>143400</c:v>
                </c:pt>
                <c:pt idx="3">
                  <c:v>110100</c:v>
                </c:pt>
                <c:pt idx="4">
                  <c:v>110000</c:v>
                </c:pt>
                <c:pt idx="5">
                  <c:v>310100</c:v>
                </c:pt>
                <c:pt idx="6">
                  <c:v>153400</c:v>
                </c:pt>
                <c:pt idx="7">
                  <c:v>268400</c:v>
                </c:pt>
                <c:pt idx="8">
                  <c:v>35000</c:v>
                </c:pt>
                <c:pt idx="9">
                  <c:v>158500</c:v>
                </c:pt>
                <c:pt idx="10">
                  <c:v>47000</c:v>
                </c:pt>
                <c:pt idx="11">
                  <c:v>143400</c:v>
                </c:pt>
                <c:pt idx="12">
                  <c:v>137100</c:v>
                </c:pt>
                <c:pt idx="13">
                  <c:v>110000</c:v>
                </c:pt>
                <c:pt idx="14">
                  <c:v>305000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74617200"/>
        <c:axId val="-689769760"/>
      </c:lineChart>
      <c:catAx>
        <c:axId val="-774617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EMPLOYEE</a:t>
                </a:r>
                <a:r>
                  <a:rPr lang="en-US" baseline="0"/>
                  <a:t> ID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9769760"/>
        <c:crosses val="autoZero"/>
        <c:auto val="1"/>
        <c:lblAlgn val="ctr"/>
        <c:lblOffset val="100"/>
        <c:noMultiLvlLbl val="0"/>
      </c:catAx>
      <c:valAx>
        <c:axId val="-68976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461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580159</xdr:colOff>
      <xdr:row>18</xdr:row>
      <xdr:rowOff>5194</xdr:rowOff>
    </xdr:from>
    <xdr:to>
      <xdr:col>13</xdr:col>
      <xdr:colOff>1095374</xdr:colOff>
      <xdr:row>33</xdr:row>
      <xdr:rowOff>-1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640773</xdr:colOff>
      <xdr:row>18</xdr:row>
      <xdr:rowOff>5194</xdr:rowOff>
    </xdr:from>
    <xdr:to>
      <xdr:col>10</xdr:col>
      <xdr:colOff>484909</xdr:colOff>
      <xdr:row>33</xdr:row>
      <xdr:rowOff>34635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639535</xdr:colOff>
      <xdr:row>33</xdr:row>
      <xdr:rowOff>91166</xdr:rowOff>
    </xdr:from>
    <xdr:to>
      <xdr:col>10</xdr:col>
      <xdr:colOff>476249</xdr:colOff>
      <xdr:row>47</xdr:row>
      <xdr:rowOff>167366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R17" totalsRowShown="0" headerRowDxfId="19" dataDxfId="18">
  <autoFilter ref="A2:R17"/>
  <sortState ref="A2:J16">
    <sortCondition ref="D2"/>
  </sortState>
  <tableColumns count="18">
    <tableColumn id="1" name="Device ID" dataDxfId="0"/>
    <tableColumn id="2" name="Name" dataDxfId="1"/>
    <tableColumn id="3" name="Type" dataDxfId="17"/>
    <tableColumn id="4" name="Q1" dataDxfId="16"/>
    <tableColumn id="5" name="Q2" dataDxfId="15" dataCellStyle="Currency"/>
    <tableColumn id="6" name="IP Address" dataDxfId="14"/>
    <tableColumn id="7" name="MAC Address" dataDxfId="13"/>
    <tableColumn id="8" name="Device Name" dataDxfId="12"/>
    <tableColumn id="9" name="Date Installed" dataDxfId="11"/>
    <tableColumn id="10" name="Status" dataDxfId="10"/>
    <tableColumn id="15" name="Exp" dataDxfId="9"/>
    <tableColumn id="16" name="DEP" dataDxfId="8"/>
    <tableColumn id="17" name="Class" dataDxfId="7">
      <calculatedColumnFormula>IF(E3 &gt; 80000, "High Earners", "Low Earners")</calculatedColumnFormula>
    </tableColumn>
    <tableColumn id="11" name="Senior or not" dataDxfId="6">
      <calculatedColumnFormula>IF(AND(E3 &gt; 90000, K3 &gt; 7), "Senior", "Junior")</calculatedColumnFormula>
    </tableColumn>
    <tableColumn id="12" name="Length" dataDxfId="5">
      <calculatedColumnFormula>LEN(B3)</calculatedColumnFormula>
    </tableColumn>
    <tableColumn id="13" name="Grade" dataDxfId="4">
      <calculatedColumnFormula>IF(E3&gt;80000, "a", IF(E3&gt;60000, "b", "c"))</calculatedColumnFormula>
    </tableColumn>
    <tableColumn id="14" name="Q3" dataDxfId="3">
      <calculatedColumnFormula>SUM(D3:E3)</calculatedColumnFormula>
    </tableColumn>
    <tableColumn id="18" name="Merged" dataDxfId="2">
      <calculatedColumnFormula>CONCATENATE(B3,"-", L3)</calculatedColumnFormula>
    </tableColumn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topLeftCell="A22" zoomScale="70" zoomScaleNormal="70" workbookViewId="0">
      <selection activeCell="G32" sqref="G32"/>
    </sheetView>
  </sheetViews>
  <sheetFormatPr defaultRowHeight="15" x14ac:dyDescent="0.25"/>
  <cols>
    <col min="1" max="1" width="75.7109375" customWidth="1"/>
    <col min="2" max="2" width="18.140625" customWidth="1"/>
    <col min="3" max="5" width="15" customWidth="1"/>
    <col min="6" max="6" width="15.5703125" customWidth="1"/>
    <col min="7" max="7" width="21.140625" customWidth="1"/>
    <col min="8" max="8" width="22" customWidth="1"/>
    <col min="9" max="9" width="19" customWidth="1"/>
    <col min="10" max="10" width="15" customWidth="1"/>
    <col min="11" max="11" width="22.7109375" customWidth="1"/>
    <col min="12" max="12" width="23.7109375" customWidth="1"/>
    <col min="13" max="13" width="17.28515625" customWidth="1"/>
    <col min="14" max="14" width="29.5703125" customWidth="1"/>
    <col min="15" max="15" width="13.85546875" customWidth="1"/>
    <col min="16" max="16" width="16.42578125" customWidth="1"/>
    <col min="17" max="17" width="17.7109375" customWidth="1"/>
    <col min="18" max="18" width="20" customWidth="1"/>
  </cols>
  <sheetData>
    <row r="1" spans="1:18" ht="21" x14ac:dyDescent="0.35">
      <c r="A1" s="19" t="s">
        <v>61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8.75" x14ac:dyDescent="0.25">
      <c r="A2" s="2" t="s">
        <v>0</v>
      </c>
      <c r="B2" s="2" t="s">
        <v>45</v>
      </c>
      <c r="C2" s="2" t="s">
        <v>2</v>
      </c>
      <c r="D2" s="2" t="s">
        <v>97</v>
      </c>
      <c r="E2" s="2" t="s">
        <v>100</v>
      </c>
      <c r="F2" s="2" t="s">
        <v>4</v>
      </c>
      <c r="G2" s="2" t="s">
        <v>5</v>
      </c>
      <c r="H2" s="7" t="s">
        <v>1</v>
      </c>
      <c r="I2" s="2" t="s">
        <v>6</v>
      </c>
      <c r="J2" s="2" t="s">
        <v>7</v>
      </c>
      <c r="K2" s="2" t="s">
        <v>62</v>
      </c>
      <c r="L2" s="2" t="s">
        <v>65</v>
      </c>
      <c r="M2" s="2" t="s">
        <v>70</v>
      </c>
      <c r="N2" s="11" t="s">
        <v>71</v>
      </c>
      <c r="O2" s="11" t="s">
        <v>72</v>
      </c>
      <c r="P2" s="2" t="s">
        <v>82</v>
      </c>
      <c r="Q2" s="2" t="s">
        <v>98</v>
      </c>
      <c r="R2" s="2" t="s">
        <v>99</v>
      </c>
    </row>
    <row r="3" spans="1:18" ht="15.75" x14ac:dyDescent="0.25">
      <c r="A3" s="25">
        <v>4</v>
      </c>
      <c r="B3" s="1" t="s">
        <v>49</v>
      </c>
      <c r="C3" s="5" t="s">
        <v>18</v>
      </c>
      <c r="D3" s="17">
        <v>25000</v>
      </c>
      <c r="E3" s="6">
        <v>58400</v>
      </c>
      <c r="F3" s="3" t="s">
        <v>19</v>
      </c>
      <c r="G3" s="3" t="s">
        <v>20</v>
      </c>
      <c r="H3" s="8" t="s">
        <v>18</v>
      </c>
      <c r="I3" s="4">
        <v>44661</v>
      </c>
      <c r="J3" s="3" t="s">
        <v>11</v>
      </c>
      <c r="K3">
        <v>19</v>
      </c>
      <c r="L3" s="3" t="s">
        <v>66</v>
      </c>
      <c r="M3" t="str">
        <f>IF(E3 &gt; 80000, "High Earners", "Low Earners")</f>
        <v>Low Earners</v>
      </c>
      <c r="N3" s="10" t="str">
        <f>IF(AND(E3 &gt; 90000, K3 &gt; 7), "Senior", "Junior")</f>
        <v>Junior</v>
      </c>
      <c r="O3" s="10">
        <f t="shared" ref="O3:O17" si="0">LEN(B3)</f>
        <v>11</v>
      </c>
      <c r="P3" s="3" t="str">
        <f>IF(E3&gt;80000, "a", IF(E3&gt;60000, "b", "c"))</f>
        <v>c</v>
      </c>
      <c r="Q3" s="18">
        <f>SUM(D3:E3)</f>
        <v>83400</v>
      </c>
      <c r="R3" s="3" t="str">
        <f>CONCATENATE(B3,"-", L3)</f>
        <v>Max Donovan-IT</v>
      </c>
    </row>
    <row r="4" spans="1:18" ht="15.75" x14ac:dyDescent="0.25">
      <c r="A4" s="25">
        <v>15</v>
      </c>
      <c r="B4" s="1" t="s">
        <v>60</v>
      </c>
      <c r="C4" s="5" t="s">
        <v>15</v>
      </c>
      <c r="D4" s="17">
        <v>58400</v>
      </c>
      <c r="E4" s="6">
        <v>10000</v>
      </c>
      <c r="F4" s="3" t="s">
        <v>42</v>
      </c>
      <c r="G4" s="3" t="s">
        <v>43</v>
      </c>
      <c r="H4" s="8" t="s">
        <v>15</v>
      </c>
      <c r="I4" s="4">
        <v>44635</v>
      </c>
      <c r="J4" s="3" t="s">
        <v>11</v>
      </c>
      <c r="K4">
        <v>25</v>
      </c>
      <c r="L4" s="3" t="s">
        <v>67</v>
      </c>
      <c r="M4" t="str">
        <f t="shared" ref="M4:M17" si="1">IF(E4 &gt; 80000, "High Earners", "Low Earners")</f>
        <v>Low Earners</v>
      </c>
      <c r="N4" s="10" t="str">
        <f t="shared" ref="N4:N17" si="2">IF(AND(E4 &gt; 90000, K4 &gt; 7), "Senior", "Junior")</f>
        <v>Junior</v>
      </c>
      <c r="O4" s="10">
        <f t="shared" si="0"/>
        <v>11</v>
      </c>
      <c r="P4" s="3" t="str">
        <f t="shared" ref="P4:P17" si="3">IF(E4&gt;80000, "a", IF(E4&gt;60000, "b", "c"))</f>
        <v>c</v>
      </c>
      <c r="Q4" s="18">
        <f t="shared" ref="Q4:Q17" si="4">SUM(D4:E4)</f>
        <v>68400</v>
      </c>
      <c r="R4" s="3" t="str">
        <f t="shared" ref="R4:R17" si="5">CONCATENATE(B4,"-", L4)</f>
        <v>Lily Morgan-HR</v>
      </c>
    </row>
    <row r="5" spans="1:18" ht="15.75" x14ac:dyDescent="0.25">
      <c r="A5" s="25">
        <v>1</v>
      </c>
      <c r="B5" s="1" t="s">
        <v>46</v>
      </c>
      <c r="C5" s="5" t="s">
        <v>8</v>
      </c>
      <c r="D5" s="6">
        <v>58400</v>
      </c>
      <c r="E5" s="6">
        <v>85000</v>
      </c>
      <c r="F5" s="3" t="s">
        <v>9</v>
      </c>
      <c r="G5" s="3" t="s">
        <v>10</v>
      </c>
      <c r="H5" s="8" t="s">
        <v>8</v>
      </c>
      <c r="I5" s="4">
        <v>43831</v>
      </c>
      <c r="J5" s="3" t="s">
        <v>11</v>
      </c>
      <c r="K5">
        <v>3</v>
      </c>
      <c r="L5" s="3" t="s">
        <v>68</v>
      </c>
      <c r="M5" t="str">
        <f t="shared" si="1"/>
        <v>High Earners</v>
      </c>
      <c r="N5" s="10" t="str">
        <f t="shared" si="2"/>
        <v>Junior</v>
      </c>
      <c r="O5" s="10">
        <f t="shared" si="0"/>
        <v>10</v>
      </c>
      <c r="P5" s="3" t="str">
        <f t="shared" si="3"/>
        <v>a</v>
      </c>
      <c r="Q5" s="18">
        <f t="shared" si="4"/>
        <v>143400</v>
      </c>
      <c r="R5" s="3" t="str">
        <f t="shared" si="5"/>
        <v>Ava Benson-Finance</v>
      </c>
    </row>
    <row r="6" spans="1:18" ht="31.5" x14ac:dyDescent="0.25">
      <c r="A6" s="25">
        <v>5</v>
      </c>
      <c r="B6" s="1" t="s">
        <v>50</v>
      </c>
      <c r="C6" s="5" t="s">
        <v>8</v>
      </c>
      <c r="D6" s="6">
        <v>10000</v>
      </c>
      <c r="E6" s="6">
        <v>100100</v>
      </c>
      <c r="F6" s="3" t="s">
        <v>21</v>
      </c>
      <c r="G6" s="3" t="s">
        <v>22</v>
      </c>
      <c r="H6" s="8" t="s">
        <v>8</v>
      </c>
      <c r="I6" s="4">
        <v>44207</v>
      </c>
      <c r="J6" s="3" t="s">
        <v>11</v>
      </c>
      <c r="K6">
        <v>12</v>
      </c>
      <c r="L6" s="3" t="s">
        <v>69</v>
      </c>
      <c r="M6" t="str">
        <f t="shared" si="1"/>
        <v>High Earners</v>
      </c>
      <c r="N6" s="10" t="str">
        <f t="shared" si="2"/>
        <v>Senior</v>
      </c>
      <c r="O6" s="10">
        <f t="shared" si="0"/>
        <v>10</v>
      </c>
      <c r="P6" s="3" t="str">
        <f t="shared" si="3"/>
        <v>a</v>
      </c>
      <c r="Q6" s="18">
        <f t="shared" si="4"/>
        <v>110100</v>
      </c>
      <c r="R6" s="3" t="str">
        <f t="shared" si="5"/>
        <v>Mia Clarke-Marketing</v>
      </c>
    </row>
    <row r="7" spans="1:18" ht="15.75" x14ac:dyDescent="0.25">
      <c r="A7" s="25">
        <v>9</v>
      </c>
      <c r="B7" s="1" t="s">
        <v>54</v>
      </c>
      <c r="C7" s="5" t="s">
        <v>12</v>
      </c>
      <c r="D7" s="6">
        <v>85000</v>
      </c>
      <c r="E7" s="6">
        <v>25000</v>
      </c>
      <c r="F7" s="3" t="s">
        <v>30</v>
      </c>
      <c r="G7" s="3" t="s">
        <v>31</v>
      </c>
      <c r="H7" s="8" t="s">
        <v>12</v>
      </c>
      <c r="I7" s="4">
        <v>44177</v>
      </c>
      <c r="J7" s="3" t="s">
        <v>11</v>
      </c>
      <c r="K7">
        <v>6</v>
      </c>
      <c r="L7" s="3" t="s">
        <v>66</v>
      </c>
      <c r="M7" t="str">
        <f t="shared" si="1"/>
        <v>Low Earners</v>
      </c>
      <c r="N7" s="10" t="str">
        <f t="shared" si="2"/>
        <v>Junior</v>
      </c>
      <c r="O7" s="10">
        <f t="shared" si="0"/>
        <v>12</v>
      </c>
      <c r="P7" s="3" t="str">
        <f t="shared" si="3"/>
        <v>c</v>
      </c>
      <c r="Q7" s="18">
        <f t="shared" si="4"/>
        <v>110000</v>
      </c>
      <c r="R7" s="3" t="str">
        <f t="shared" si="5"/>
        <v>Emma Bennett-IT</v>
      </c>
    </row>
    <row r="8" spans="1:18" ht="31.5" x14ac:dyDescent="0.25">
      <c r="A8" s="25">
        <v>13</v>
      </c>
      <c r="B8" s="1" t="s">
        <v>58</v>
      </c>
      <c r="C8" s="5" t="s">
        <v>12</v>
      </c>
      <c r="D8" s="6">
        <v>100100</v>
      </c>
      <c r="E8" s="6">
        <v>210000</v>
      </c>
      <c r="F8" s="3" t="s">
        <v>38</v>
      </c>
      <c r="G8" s="3" t="s">
        <v>39</v>
      </c>
      <c r="H8" s="8" t="s">
        <v>12</v>
      </c>
      <c r="I8" s="4">
        <v>44201</v>
      </c>
      <c r="J8" s="3" t="s">
        <v>11</v>
      </c>
      <c r="K8">
        <v>12</v>
      </c>
      <c r="L8" s="3" t="s">
        <v>69</v>
      </c>
      <c r="M8" t="str">
        <f t="shared" si="1"/>
        <v>High Earners</v>
      </c>
      <c r="N8" s="10" t="str">
        <f t="shared" si="2"/>
        <v>Senior</v>
      </c>
      <c r="O8" s="10">
        <f t="shared" si="0"/>
        <v>13</v>
      </c>
      <c r="P8" s="3" t="str">
        <f t="shared" si="3"/>
        <v>a</v>
      </c>
      <c r="Q8" s="18">
        <f t="shared" si="4"/>
        <v>310100</v>
      </c>
      <c r="R8" s="3" t="str">
        <f t="shared" si="5"/>
        <v>Olivia Powell-Marketing</v>
      </c>
    </row>
    <row r="9" spans="1:18" ht="15.75" x14ac:dyDescent="0.25">
      <c r="A9" s="25">
        <v>7</v>
      </c>
      <c r="B9" s="1" t="s">
        <v>52</v>
      </c>
      <c r="C9" s="5" t="s">
        <v>15</v>
      </c>
      <c r="D9" s="6">
        <v>58400</v>
      </c>
      <c r="E9" s="6">
        <v>95000</v>
      </c>
      <c r="F9" s="3" t="s">
        <v>26</v>
      </c>
      <c r="G9" s="3" t="s">
        <v>27</v>
      </c>
      <c r="H9" s="8" t="s">
        <v>15</v>
      </c>
      <c r="I9" s="4">
        <v>43296</v>
      </c>
      <c r="J9" s="3" t="s">
        <v>11</v>
      </c>
      <c r="K9">
        <v>25</v>
      </c>
      <c r="L9" s="3" t="s">
        <v>66</v>
      </c>
      <c r="M9" t="str">
        <f t="shared" si="1"/>
        <v>High Earners</v>
      </c>
      <c r="N9" s="10" t="str">
        <f t="shared" si="2"/>
        <v>Senior</v>
      </c>
      <c r="O9" s="10">
        <f t="shared" si="0"/>
        <v>11</v>
      </c>
      <c r="P9" s="3" t="str">
        <f t="shared" si="3"/>
        <v>a</v>
      </c>
      <c r="Q9" s="18">
        <f t="shared" si="4"/>
        <v>153400</v>
      </c>
      <c r="R9" s="3" t="str">
        <f t="shared" si="5"/>
        <v>Sophie West-IT</v>
      </c>
    </row>
    <row r="10" spans="1:18" ht="15.75" x14ac:dyDescent="0.25">
      <c r="A10" s="25">
        <v>6</v>
      </c>
      <c r="B10" s="1" t="s">
        <v>51</v>
      </c>
      <c r="C10" s="5" t="s">
        <v>12</v>
      </c>
      <c r="D10" s="6">
        <v>58400</v>
      </c>
      <c r="E10" s="6">
        <v>210000</v>
      </c>
      <c r="F10" s="3" t="s">
        <v>24</v>
      </c>
      <c r="G10" s="3" t="s">
        <v>25</v>
      </c>
      <c r="H10" s="8" t="s">
        <v>12</v>
      </c>
      <c r="I10" s="4">
        <v>43988</v>
      </c>
      <c r="J10" s="3" t="s">
        <v>11</v>
      </c>
      <c r="K10">
        <v>27</v>
      </c>
      <c r="L10" s="3" t="s">
        <v>67</v>
      </c>
      <c r="M10" t="str">
        <f t="shared" si="1"/>
        <v>High Earners</v>
      </c>
      <c r="N10" s="10" t="str">
        <f t="shared" si="2"/>
        <v>Senior</v>
      </c>
      <c r="O10" s="10">
        <f t="shared" si="0"/>
        <v>13</v>
      </c>
      <c r="P10" s="3" t="str">
        <f t="shared" si="3"/>
        <v>a</v>
      </c>
      <c r="Q10" s="18">
        <f t="shared" si="4"/>
        <v>268400</v>
      </c>
      <c r="R10" s="3" t="str">
        <f t="shared" si="5"/>
        <v>Elijah Foster-HR</v>
      </c>
    </row>
    <row r="11" spans="1:18" ht="15.75" x14ac:dyDescent="0.25">
      <c r="A11" s="25">
        <v>2</v>
      </c>
      <c r="B11" s="1" t="s">
        <v>47</v>
      </c>
      <c r="C11" s="5" t="s">
        <v>12</v>
      </c>
      <c r="D11" s="6">
        <v>10000</v>
      </c>
      <c r="E11" s="6">
        <v>25000</v>
      </c>
      <c r="F11" s="3" t="s">
        <v>13</v>
      </c>
      <c r="G11" s="3" t="s">
        <v>14</v>
      </c>
      <c r="H11" s="8" t="s">
        <v>12</v>
      </c>
      <c r="I11" s="4">
        <v>44230</v>
      </c>
      <c r="J11" s="3" t="s">
        <v>11</v>
      </c>
      <c r="K11">
        <v>28</v>
      </c>
      <c r="L11" s="3" t="s">
        <v>68</v>
      </c>
      <c r="M11" t="str">
        <f t="shared" si="1"/>
        <v>Low Earners</v>
      </c>
      <c r="N11" s="10" t="str">
        <f t="shared" si="2"/>
        <v>Junior</v>
      </c>
      <c r="O11" s="10">
        <f t="shared" si="0"/>
        <v>10</v>
      </c>
      <c r="P11" s="3" t="str">
        <f t="shared" si="3"/>
        <v>c</v>
      </c>
      <c r="Q11" s="18">
        <f t="shared" si="4"/>
        <v>35000</v>
      </c>
      <c r="R11" s="3" t="str">
        <f t="shared" si="5"/>
        <v>Leo Harper-Finance</v>
      </c>
    </row>
    <row r="12" spans="1:18" ht="15.75" x14ac:dyDescent="0.25">
      <c r="A12" s="25">
        <v>12</v>
      </c>
      <c r="B12" s="1" t="s">
        <v>57</v>
      </c>
      <c r="C12" s="5" t="s">
        <v>18</v>
      </c>
      <c r="D12" s="6">
        <v>58400</v>
      </c>
      <c r="E12" s="6">
        <v>100100</v>
      </c>
      <c r="F12" s="3" t="s">
        <v>36</v>
      </c>
      <c r="G12" s="3" t="s">
        <v>37</v>
      </c>
      <c r="H12" s="8" t="s">
        <v>18</v>
      </c>
      <c r="I12" s="4">
        <v>44138</v>
      </c>
      <c r="J12" s="3" t="s">
        <v>11</v>
      </c>
      <c r="K12">
        <v>11</v>
      </c>
      <c r="L12" s="3" t="s">
        <v>66</v>
      </c>
      <c r="M12" t="str">
        <f t="shared" si="1"/>
        <v>High Earners</v>
      </c>
      <c r="N12" s="10" t="str">
        <f t="shared" si="2"/>
        <v>Senior</v>
      </c>
      <c r="O12" s="10">
        <f t="shared" si="0"/>
        <v>11</v>
      </c>
      <c r="P12" s="3" t="str">
        <f t="shared" si="3"/>
        <v>a</v>
      </c>
      <c r="Q12" s="18">
        <f t="shared" si="4"/>
        <v>158500</v>
      </c>
      <c r="R12" s="3" t="str">
        <f t="shared" si="5"/>
        <v>Jack Foster-IT</v>
      </c>
    </row>
    <row r="13" spans="1:18" ht="15.75" x14ac:dyDescent="0.25">
      <c r="A13" s="25">
        <v>3</v>
      </c>
      <c r="B13" s="1" t="s">
        <v>48</v>
      </c>
      <c r="C13" s="5" t="s">
        <v>15</v>
      </c>
      <c r="D13" s="6">
        <v>10000</v>
      </c>
      <c r="E13" s="6">
        <v>37000</v>
      </c>
      <c r="F13" s="3" t="s">
        <v>16</v>
      </c>
      <c r="G13" s="3" t="s">
        <v>17</v>
      </c>
      <c r="H13" s="8" t="s">
        <v>15</v>
      </c>
      <c r="I13" s="4">
        <v>43529</v>
      </c>
      <c r="J13" s="3" t="s">
        <v>11</v>
      </c>
      <c r="K13">
        <v>29</v>
      </c>
      <c r="L13" s="3" t="s">
        <v>67</v>
      </c>
      <c r="M13" t="str">
        <f t="shared" si="1"/>
        <v>Low Earners</v>
      </c>
      <c r="N13" s="10" t="str">
        <f t="shared" si="2"/>
        <v>Junior</v>
      </c>
      <c r="O13" s="10">
        <f t="shared" si="0"/>
        <v>12</v>
      </c>
      <c r="P13" s="3" t="str">
        <f t="shared" si="3"/>
        <v>c</v>
      </c>
      <c r="Q13" s="18">
        <f t="shared" si="4"/>
        <v>47000</v>
      </c>
      <c r="R13" s="3" t="str">
        <f t="shared" si="5"/>
        <v>Natalie Cruz-HR</v>
      </c>
    </row>
    <row r="14" spans="1:18" ht="31.5" x14ac:dyDescent="0.25">
      <c r="A14" s="25">
        <v>11</v>
      </c>
      <c r="B14" s="1" t="s">
        <v>56</v>
      </c>
      <c r="C14" s="5" t="s">
        <v>15</v>
      </c>
      <c r="D14" s="6">
        <v>85000</v>
      </c>
      <c r="E14" s="6">
        <v>58400</v>
      </c>
      <c r="F14" s="3" t="s">
        <v>34</v>
      </c>
      <c r="G14" s="3" t="s">
        <v>35</v>
      </c>
      <c r="H14" s="8" t="s">
        <v>15</v>
      </c>
      <c r="I14" s="4">
        <v>44835</v>
      </c>
      <c r="J14" s="3" t="s">
        <v>11</v>
      </c>
      <c r="K14">
        <v>5</v>
      </c>
      <c r="L14" s="3" t="s">
        <v>68</v>
      </c>
      <c r="M14" t="str">
        <f t="shared" si="1"/>
        <v>Low Earners</v>
      </c>
      <c r="N14" s="10" t="str">
        <f t="shared" si="2"/>
        <v>Junior</v>
      </c>
      <c r="O14" s="10">
        <f t="shared" si="0"/>
        <v>13</v>
      </c>
      <c r="P14" s="3" t="str">
        <f t="shared" si="3"/>
        <v>c</v>
      </c>
      <c r="Q14" s="18">
        <f t="shared" si="4"/>
        <v>143400</v>
      </c>
      <c r="R14" s="3" t="str">
        <f t="shared" si="5"/>
        <v>Amelia Carter-Finance</v>
      </c>
    </row>
    <row r="15" spans="1:18" ht="31.5" x14ac:dyDescent="0.25">
      <c r="A15" s="25">
        <v>10</v>
      </c>
      <c r="B15" s="1" t="s">
        <v>55</v>
      </c>
      <c r="C15" s="5" t="s">
        <v>8</v>
      </c>
      <c r="D15" s="6">
        <v>100100</v>
      </c>
      <c r="E15" s="6">
        <v>37000</v>
      </c>
      <c r="F15" s="3" t="s">
        <v>32</v>
      </c>
      <c r="G15" s="3" t="s">
        <v>33</v>
      </c>
      <c r="H15" s="8" t="s">
        <v>8</v>
      </c>
      <c r="I15" s="4">
        <v>43728</v>
      </c>
      <c r="J15" s="3" t="s">
        <v>11</v>
      </c>
      <c r="K15">
        <v>16</v>
      </c>
      <c r="L15" s="3" t="s">
        <v>69</v>
      </c>
      <c r="M15" t="str">
        <f t="shared" si="1"/>
        <v>Low Earners</v>
      </c>
      <c r="N15" s="10" t="str">
        <f t="shared" si="2"/>
        <v>Junior</v>
      </c>
      <c r="O15" s="10">
        <f t="shared" si="0"/>
        <v>9</v>
      </c>
      <c r="P15" s="3" t="str">
        <f t="shared" si="3"/>
        <v>c</v>
      </c>
      <c r="Q15" s="18">
        <f t="shared" si="4"/>
        <v>137100</v>
      </c>
      <c r="R15" s="3" t="str">
        <f t="shared" si="5"/>
        <v>Noah Gray-Marketing</v>
      </c>
    </row>
    <row r="16" spans="1:18" ht="15.75" x14ac:dyDescent="0.25">
      <c r="A16" s="25">
        <v>8</v>
      </c>
      <c r="B16" s="1" t="s">
        <v>53</v>
      </c>
      <c r="C16" s="5" t="s">
        <v>18</v>
      </c>
      <c r="D16" s="6">
        <v>25000</v>
      </c>
      <c r="E16" s="6">
        <v>85000</v>
      </c>
      <c r="F16" s="3" t="s">
        <v>28</v>
      </c>
      <c r="G16" s="3" t="s">
        <v>29</v>
      </c>
      <c r="H16" s="8" t="s">
        <v>18</v>
      </c>
      <c r="I16" s="4">
        <v>44409</v>
      </c>
      <c r="J16" s="3" t="s">
        <v>11</v>
      </c>
      <c r="K16">
        <v>5</v>
      </c>
      <c r="L16" s="3" t="s">
        <v>66</v>
      </c>
      <c r="M16" t="str">
        <f t="shared" si="1"/>
        <v>High Earners</v>
      </c>
      <c r="N16" s="10" t="str">
        <f t="shared" si="2"/>
        <v>Junior</v>
      </c>
      <c r="O16" s="10">
        <f t="shared" si="0"/>
        <v>12</v>
      </c>
      <c r="P16" s="3" t="str">
        <f t="shared" si="3"/>
        <v>a</v>
      </c>
      <c r="Q16" s="18">
        <f t="shared" si="4"/>
        <v>110000</v>
      </c>
      <c r="R16" s="3" t="str">
        <f t="shared" si="5"/>
        <v>Isaac Rhodes-IT</v>
      </c>
    </row>
    <row r="17" spans="1:18" ht="31.5" x14ac:dyDescent="0.25">
      <c r="A17" s="25">
        <v>14</v>
      </c>
      <c r="B17" s="1" t="s">
        <v>59</v>
      </c>
      <c r="C17" s="5" t="s">
        <v>8</v>
      </c>
      <c r="D17" s="6">
        <v>210000</v>
      </c>
      <c r="E17" s="6">
        <v>95000</v>
      </c>
      <c r="F17" s="3" t="s">
        <v>40</v>
      </c>
      <c r="G17" s="3" t="s">
        <v>41</v>
      </c>
      <c r="H17" s="9" t="s">
        <v>8</v>
      </c>
      <c r="I17" s="4">
        <v>44236</v>
      </c>
      <c r="J17" s="3" t="s">
        <v>11</v>
      </c>
      <c r="K17">
        <v>27</v>
      </c>
      <c r="L17" s="3" t="s">
        <v>69</v>
      </c>
      <c r="M17" t="str">
        <f t="shared" si="1"/>
        <v>High Earners</v>
      </c>
      <c r="N17" s="10" t="str">
        <f t="shared" si="2"/>
        <v>Senior</v>
      </c>
      <c r="O17" s="10">
        <f t="shared" si="0"/>
        <v>12</v>
      </c>
      <c r="P17" s="3" t="str">
        <f t="shared" si="3"/>
        <v>a</v>
      </c>
      <c r="Q17" s="18">
        <f t="shared" si="4"/>
        <v>305000</v>
      </c>
      <c r="R17" s="3" t="str">
        <f t="shared" si="5"/>
        <v>Caleb Harris-Marketing</v>
      </c>
    </row>
    <row r="19" spans="1:18" x14ac:dyDescent="0.25">
      <c r="A19" s="21"/>
    </row>
    <row r="20" spans="1:18" x14ac:dyDescent="0.25">
      <c r="A20" s="26" t="s">
        <v>73</v>
      </c>
      <c r="B20" s="27">
        <f>AVERAGE(Table1[Exp])</f>
        <v>16.666666666666668</v>
      </c>
      <c r="C20" s="16"/>
      <c r="D20" s="16"/>
      <c r="E20" s="16"/>
    </row>
    <row r="21" spans="1:18" x14ac:dyDescent="0.25">
      <c r="A21" s="26" t="s">
        <v>76</v>
      </c>
      <c r="B21" s="28" t="str">
        <f>INDEX(B3:B17, MATCH(MIN(E3:E17), E3:E17,1))</f>
        <v>Lily Morgan</v>
      </c>
      <c r="C21" s="16"/>
      <c r="D21" s="16"/>
      <c r="E21" s="16" t="str">
        <f>IF(MIN(Table1[Q2]),"")</f>
        <v/>
      </c>
    </row>
    <row r="22" spans="1:18" x14ac:dyDescent="0.25">
      <c r="A22" s="26" t="s">
        <v>75</v>
      </c>
      <c r="B22" s="28" t="str">
        <f>INDEX(B3:B17, MATCH(MAX(E3:E17), E3:E17, 0))</f>
        <v>Olivia Powell</v>
      </c>
      <c r="C22" s="16"/>
      <c r="D22" s="16"/>
      <c r="E22" s="16"/>
    </row>
    <row r="23" spans="1:18" x14ac:dyDescent="0.25">
      <c r="A23" s="26" t="s">
        <v>64</v>
      </c>
      <c r="B23" s="27">
        <f>MIN(Table1[Q2])</f>
        <v>10000</v>
      </c>
      <c r="C23" s="16"/>
      <c r="D23" s="16"/>
      <c r="E23" s="16"/>
    </row>
    <row r="24" spans="1:18" x14ac:dyDescent="0.25">
      <c r="A24" s="26" t="s">
        <v>63</v>
      </c>
      <c r="B24" s="27">
        <f>MAX(Table1[Q2])</f>
        <v>210000</v>
      </c>
      <c r="C24" s="16"/>
      <c r="D24" s="16"/>
      <c r="E24" s="16"/>
    </row>
    <row r="25" spans="1:18" x14ac:dyDescent="0.25">
      <c r="A25" s="26" t="s">
        <v>74</v>
      </c>
      <c r="B25" s="27">
        <f>COUNTIF(Table1[DEP],  "IT")</f>
        <v>5</v>
      </c>
      <c r="C25" s="16"/>
      <c r="D25" s="16"/>
      <c r="E25" s="16"/>
    </row>
    <row r="26" spans="1:18" x14ac:dyDescent="0.25">
      <c r="A26" s="26" t="s">
        <v>77</v>
      </c>
      <c r="B26" s="29">
        <v>6</v>
      </c>
      <c r="C26" s="27" t="str">
        <f>VLOOKUP(B26,Table1[#All], 12,FALSE)</f>
        <v>HR</v>
      </c>
      <c r="D26" s="16"/>
      <c r="E26" s="16"/>
    </row>
    <row r="27" spans="1:18" x14ac:dyDescent="0.25">
      <c r="A27" s="26" t="s">
        <v>78</v>
      </c>
      <c r="B27" s="30" t="s">
        <v>80</v>
      </c>
      <c r="C27" s="30" t="s">
        <v>44</v>
      </c>
      <c r="D27" s="30" t="s">
        <v>79</v>
      </c>
      <c r="E27" s="30" t="s">
        <v>84</v>
      </c>
    </row>
    <row r="28" spans="1:18" x14ac:dyDescent="0.25">
      <c r="A28" s="26"/>
      <c r="B28" s="31" t="s">
        <v>56</v>
      </c>
      <c r="C28" s="32">
        <f>VLOOKUP(B28,Table1[[#All],[Name]:[Length]], 4,FALSE)</f>
        <v>58400</v>
      </c>
      <c r="D28" s="32">
        <f>VLOOKUP(B28,Table1[[#All],[Name]:[Length]], 10,FALSE)</f>
        <v>5</v>
      </c>
      <c r="E28" s="32" t="str">
        <f>VLOOKUP(B28,Table1[[#All],[Name]:[Length]], 5,FALSE)</f>
        <v>192.168.3.2</v>
      </c>
    </row>
    <row r="29" spans="1:18" x14ac:dyDescent="0.25">
      <c r="A29" s="26"/>
      <c r="B29" s="16"/>
      <c r="C29" s="16"/>
      <c r="D29" s="16"/>
      <c r="E29" s="16"/>
      <c r="H29" t="str">
        <f>IF(B2 &gt; 80000, "a", IF(B2 &gt; 60000, "b", "c"))</f>
        <v>a</v>
      </c>
    </row>
    <row r="30" spans="1:18" x14ac:dyDescent="0.25">
      <c r="A30" s="26" t="s">
        <v>83</v>
      </c>
      <c r="B30" s="30" t="s">
        <v>80</v>
      </c>
      <c r="C30" s="30" t="s">
        <v>44</v>
      </c>
      <c r="D30" s="30" t="s">
        <v>81</v>
      </c>
      <c r="E30" s="16"/>
    </row>
    <row r="31" spans="1:18" x14ac:dyDescent="0.25">
      <c r="B31" s="31" t="s">
        <v>60</v>
      </c>
      <c r="C31" s="32">
        <f>VLOOKUP(B31,Table1[[#All],[Name]:[Length]], 4,FALSE)</f>
        <v>10000</v>
      </c>
      <c r="D31" s="32" t="str">
        <f>VLOOKUP(B31,Table1[[#All],[Name]:[Length]], 11,FALSE)</f>
        <v>HR</v>
      </c>
      <c r="E31" s="16"/>
    </row>
    <row r="35" spans="1:6" x14ac:dyDescent="0.25">
      <c r="B35" s="12" t="s">
        <v>85</v>
      </c>
      <c r="C35" s="13">
        <v>101</v>
      </c>
      <c r="D35" s="13">
        <v>102</v>
      </c>
      <c r="E35" s="13">
        <v>103</v>
      </c>
      <c r="F35" s="13">
        <v>104</v>
      </c>
    </row>
    <row r="36" spans="1:6" x14ac:dyDescent="0.25">
      <c r="B36" s="14" t="s">
        <v>3</v>
      </c>
      <c r="C36" s="15" t="s">
        <v>90</v>
      </c>
      <c r="D36" s="15" t="s">
        <v>91</v>
      </c>
      <c r="E36" s="15" t="s">
        <v>91</v>
      </c>
      <c r="F36" s="15" t="s">
        <v>23</v>
      </c>
    </row>
    <row r="37" spans="1:6" x14ac:dyDescent="0.25">
      <c r="B37" s="14" t="s">
        <v>86</v>
      </c>
      <c r="C37" s="15" t="s">
        <v>92</v>
      </c>
      <c r="D37" s="15" t="s">
        <v>93</v>
      </c>
      <c r="E37" s="15" t="s">
        <v>94</v>
      </c>
      <c r="F37" s="15" t="s">
        <v>95</v>
      </c>
    </row>
    <row r="38" spans="1:6" x14ac:dyDescent="0.25">
      <c r="B38" s="14" t="s">
        <v>87</v>
      </c>
      <c r="C38" s="16">
        <v>70000</v>
      </c>
      <c r="D38" s="16">
        <v>55000</v>
      </c>
      <c r="E38" s="16">
        <v>60000</v>
      </c>
      <c r="F38" s="16">
        <v>65000</v>
      </c>
    </row>
    <row r="39" spans="1:6" x14ac:dyDescent="0.25">
      <c r="B39" s="14" t="s">
        <v>88</v>
      </c>
      <c r="C39" s="16">
        <v>70</v>
      </c>
      <c r="D39" s="16">
        <v>40</v>
      </c>
      <c r="E39" s="16">
        <v>30</v>
      </c>
      <c r="F39" s="16">
        <v>10</v>
      </c>
    </row>
    <row r="40" spans="1:6" x14ac:dyDescent="0.25">
      <c r="B40" s="14" t="s">
        <v>89</v>
      </c>
      <c r="C40" s="16">
        <v>4.7</v>
      </c>
      <c r="D40" s="16">
        <v>3.8</v>
      </c>
      <c r="E40" s="16">
        <v>5</v>
      </c>
      <c r="F40" s="16">
        <v>2.7</v>
      </c>
    </row>
    <row r="41" spans="1:6" x14ac:dyDescent="0.25">
      <c r="C41" s="20" t="s">
        <v>87</v>
      </c>
      <c r="D41" s="20" t="s">
        <v>88</v>
      </c>
    </row>
    <row r="42" spans="1:6" x14ac:dyDescent="0.25">
      <c r="A42" s="22" t="s">
        <v>96</v>
      </c>
      <c r="B42" s="24">
        <v>102</v>
      </c>
      <c r="C42" s="23">
        <f>HLOOKUP(B42,C35:F40,4,FALSE)</f>
        <v>55000</v>
      </c>
      <c r="D42" s="23">
        <f>HLOOKUP(B42,C35:F40,5,FALSE)</f>
        <v>40</v>
      </c>
    </row>
    <row r="43" spans="1:6" x14ac:dyDescent="0.25">
      <c r="A43" s="22" t="s">
        <v>101</v>
      </c>
      <c r="C43" s="20" t="s">
        <v>89</v>
      </c>
      <c r="D43" s="20" t="s">
        <v>87</v>
      </c>
    </row>
    <row r="44" spans="1:6" x14ac:dyDescent="0.25">
      <c r="B44" s="24">
        <v>101</v>
      </c>
      <c r="C44" s="23">
        <f>HLOOKUP(B44,C35:F40,6,FALSE)</f>
        <v>4.7</v>
      </c>
      <c r="D44" s="23">
        <f>HLOOKUP(B44,C35:F40,4,FALSE)</f>
        <v>70000</v>
      </c>
    </row>
  </sheetData>
  <mergeCells count="1">
    <mergeCell ref="A1:R1"/>
  </mergeCells>
  <conditionalFormatting sqref="E3:E17">
    <cfRule type="cellIs" dxfId="20" priority="10" operator="greaterThan">
      <formula>50000</formula>
    </cfRule>
  </conditionalFormatting>
  <dataValidations count="3">
    <dataValidation type="whole" allowBlank="1" showInputMessage="1" showErrorMessage="1" sqref="D3:E17">
      <formula1>10000</formula1>
      <formula2>250000</formula2>
    </dataValidation>
    <dataValidation type="list" allowBlank="1" showInputMessage="1" showErrorMessage="1" sqref="B26">
      <formula1>$A$2:$A$17</formula1>
    </dataValidation>
    <dataValidation type="list" allowBlank="1" showInputMessage="1" showErrorMessage="1" sqref="B28 B31">
      <formula1>$B$3:$B$17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 10</dc:title>
  <dc:creator>Aryan Vala</dc:creator>
  <cp:keywords>Lab 10</cp:keywords>
  <cp:lastModifiedBy>student</cp:lastModifiedBy>
  <dcterms:created xsi:type="dcterms:W3CDTF">2025-02-04T06:42:20Z</dcterms:created>
  <dcterms:modified xsi:type="dcterms:W3CDTF">2025-02-18T06:44:04Z</dcterms:modified>
  <cp:category>Lab 10</cp:category>
</cp:coreProperties>
</file>