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8400" windowHeight="23460" tabRatio="500" activeTab="7"/>
  </bookViews>
  <sheets>
    <sheet name="EasiBuild Mk 2" sheetId="1" r:id="rId1"/>
    <sheet name="Component Costs" sheetId="2" r:id="rId2"/>
    <sheet name="Resistor value for relay switch" sheetId="3" r:id="rId3"/>
    <sheet name="Transistors" sheetId="4" r:id="rId4"/>
    <sheet name="Delivery" sheetId="5" r:id="rId5"/>
    <sheet name="Other parts" sheetId="6" r:id="rId6"/>
    <sheet name="Bandpass filter from G4AON" sheetId="7" r:id="rId7"/>
    <sheet name="PWM bandpass" sheetId="8" r:id="rId8"/>
  </sheets>
  <definedNames>
    <definedName name="_xlnm._FilterDatabase" localSheetId="1" hidden="1">'Component Costs'!$A$1:$H$144</definedName>
    <definedName name="base_v">'Resistor value for relay switch'!$A$5</definedName>
    <definedName name="coil_ic">'Resistor value for relay switch'!$C$2</definedName>
    <definedName name="comp_name">'EasiBuild Mk 2'!$A:$A</definedName>
    <definedName name="comp_quantity">'EasiBuild Mk 2'!$F:$F</definedName>
    <definedName name="components">'EasiBuild Mk 2'!$A:$A,'EasiBuild Mk 2'!$F:$F</definedName>
    <definedName name="costs">'Component Costs'!$A:$B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E9" i="2"/>
  <c r="D8" i="2"/>
  <c r="E8" i="2"/>
  <c r="D130" i="2"/>
  <c r="E130" i="2"/>
  <c r="D129" i="2"/>
  <c r="E129" i="2"/>
  <c r="E234" i="1"/>
  <c r="E233" i="1"/>
  <c r="D101" i="2"/>
  <c r="E101" i="2"/>
  <c r="D93" i="2"/>
  <c r="E93" i="2"/>
  <c r="D103" i="2"/>
  <c r="E103" i="2"/>
  <c r="D96" i="2"/>
  <c r="E96" i="2"/>
  <c r="D75" i="2"/>
  <c r="E75" i="2"/>
  <c r="D66" i="2"/>
  <c r="E66" i="2"/>
  <c r="D55" i="2"/>
  <c r="E55" i="2"/>
  <c r="E219" i="1"/>
  <c r="G219" i="1"/>
  <c r="E218" i="1"/>
  <c r="G218" i="1"/>
  <c r="E217" i="1"/>
  <c r="G217" i="1"/>
  <c r="E216" i="1"/>
  <c r="G216" i="1"/>
  <c r="E215" i="1"/>
  <c r="G215" i="1"/>
  <c r="E214" i="1"/>
  <c r="G214" i="1"/>
  <c r="E213" i="1"/>
  <c r="G213" i="1"/>
  <c r="E210" i="1"/>
  <c r="G210" i="1"/>
  <c r="E212" i="1"/>
  <c r="E232" i="1"/>
  <c r="E33" i="1"/>
  <c r="D132" i="2"/>
  <c r="E132" i="2"/>
  <c r="D131" i="2"/>
  <c r="E131" i="2"/>
  <c r="E199" i="1"/>
  <c r="G199" i="1"/>
  <c r="E205" i="1"/>
  <c r="G205" i="1"/>
  <c r="D122" i="2"/>
  <c r="E122" i="2"/>
  <c r="E204" i="1"/>
  <c r="G204" i="1"/>
  <c r="E203" i="1"/>
  <c r="G203" i="1"/>
  <c r="E202" i="1"/>
  <c r="G202" i="1"/>
  <c r="E200" i="1"/>
  <c r="G200" i="1"/>
  <c r="E198" i="1"/>
  <c r="G198" i="1"/>
  <c r="E197" i="1"/>
  <c r="G197" i="1"/>
  <c r="D64" i="2"/>
  <c r="E64" i="2"/>
  <c r="E209" i="1"/>
  <c r="G209" i="1"/>
  <c r="E208" i="1"/>
  <c r="G208" i="1"/>
  <c r="D76" i="2"/>
  <c r="E76" i="2"/>
  <c r="D63" i="2"/>
  <c r="E63" i="2"/>
  <c r="B138" i="2"/>
  <c r="B137" i="2"/>
  <c r="E90" i="1"/>
  <c r="G90" i="1"/>
  <c r="E89" i="1"/>
  <c r="G89" i="1"/>
  <c r="D128" i="2"/>
  <c r="E128" i="2"/>
  <c r="D123" i="2"/>
  <c r="E123" i="2"/>
  <c r="E31" i="1"/>
  <c r="G31" i="1"/>
  <c r="D140" i="2"/>
  <c r="E140" i="2"/>
  <c r="E12" i="1"/>
  <c r="G12" i="1"/>
  <c r="D142" i="2"/>
  <c r="E142" i="2"/>
  <c r="D121" i="2"/>
  <c r="E121" i="2"/>
  <c r="E13" i="1"/>
  <c r="G13" i="1"/>
  <c r="E207" i="1"/>
  <c r="G207" i="1"/>
  <c r="E201" i="1"/>
  <c r="G201" i="1"/>
  <c r="D139" i="2"/>
  <c r="E96" i="1"/>
  <c r="E139" i="2"/>
  <c r="E28" i="1"/>
  <c r="G149" i="1"/>
  <c r="G148" i="1"/>
  <c r="G147" i="1"/>
  <c r="D7" i="2"/>
  <c r="E7" i="2"/>
  <c r="D40" i="2"/>
  <c r="E40" i="2"/>
  <c r="E64" i="1"/>
  <c r="G64" i="1"/>
  <c r="E54" i="1"/>
  <c r="G54" i="1"/>
  <c r="E93" i="1"/>
  <c r="G93" i="1"/>
  <c r="E92" i="1"/>
  <c r="G92" i="1"/>
  <c r="E91" i="1"/>
  <c r="G91" i="1"/>
  <c r="D13" i="2"/>
  <c r="E13" i="2"/>
  <c r="D16" i="2"/>
  <c r="E16" i="2"/>
  <c r="D15" i="2"/>
  <c r="E15" i="2"/>
  <c r="D14" i="2"/>
  <c r="E14" i="2"/>
  <c r="D3" i="2"/>
  <c r="E3" i="2"/>
  <c r="D4" i="2"/>
  <c r="E4" i="2"/>
  <c r="D5" i="2"/>
  <c r="E5" i="2"/>
  <c r="D10" i="2"/>
  <c r="E10" i="2"/>
  <c r="D11" i="2"/>
  <c r="E11" i="2"/>
  <c r="D12" i="2"/>
  <c r="E12" i="2"/>
  <c r="D17" i="2"/>
  <c r="E17" i="2"/>
  <c r="D18" i="2"/>
  <c r="E18" i="2"/>
  <c r="D19" i="2"/>
  <c r="E19" i="2"/>
  <c r="D20" i="2"/>
  <c r="E20" i="2"/>
  <c r="D21" i="2"/>
  <c r="E21" i="2"/>
  <c r="D22" i="2"/>
  <c r="B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50" i="2"/>
  <c r="E50" i="2"/>
  <c r="D51" i="2"/>
  <c r="E51" i="2"/>
  <c r="D52" i="2"/>
  <c r="E52" i="2"/>
  <c r="D53" i="2"/>
  <c r="E53" i="2"/>
  <c r="D54" i="2"/>
  <c r="E54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5" i="2"/>
  <c r="E65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4" i="2"/>
  <c r="E94" i="2"/>
  <c r="D95" i="2"/>
  <c r="E95" i="2"/>
  <c r="D97" i="2"/>
  <c r="E97" i="2"/>
  <c r="D98" i="2"/>
  <c r="E98" i="2"/>
  <c r="D99" i="2"/>
  <c r="E99" i="2"/>
  <c r="D100" i="2"/>
  <c r="E100" i="2"/>
  <c r="D102" i="2"/>
  <c r="E102" i="2"/>
  <c r="D104" i="2"/>
  <c r="E104" i="2"/>
  <c r="D105" i="2"/>
  <c r="E105" i="2"/>
  <c r="D107" i="2"/>
  <c r="E107" i="2"/>
  <c r="D108" i="2"/>
  <c r="B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B115" i="2"/>
  <c r="E115" i="2"/>
  <c r="D116" i="2"/>
  <c r="E116" i="2"/>
  <c r="D117" i="2"/>
  <c r="B117" i="2"/>
  <c r="E117" i="2"/>
  <c r="D118" i="2"/>
  <c r="E118" i="2"/>
  <c r="D119" i="2"/>
  <c r="E119" i="2"/>
  <c r="D120" i="2"/>
  <c r="E120" i="2"/>
  <c r="D124" i="2"/>
  <c r="E124" i="2"/>
  <c r="D126" i="2"/>
  <c r="E126" i="2"/>
  <c r="D127" i="2"/>
  <c r="E127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41" i="2"/>
  <c r="E141" i="2"/>
  <c r="D143" i="2"/>
  <c r="E143" i="2"/>
  <c r="D144" i="2"/>
  <c r="E144" i="2"/>
  <c r="E146" i="2"/>
  <c r="E11" i="1"/>
  <c r="G11" i="1"/>
  <c r="E10" i="1"/>
  <c r="G10" i="1"/>
  <c r="E144" i="1"/>
  <c r="G144" i="1"/>
  <c r="A17" i="8"/>
  <c r="A11" i="8"/>
  <c r="A20" i="8"/>
  <c r="B8" i="8"/>
  <c r="A14" i="8"/>
  <c r="G33" i="1"/>
  <c r="E34" i="1"/>
  <c r="G34" i="1"/>
  <c r="E32" i="1"/>
  <c r="E9" i="1"/>
  <c r="G8" i="1"/>
  <c r="E196" i="1"/>
  <c r="E18" i="1"/>
  <c r="E19" i="1"/>
  <c r="E20" i="1"/>
  <c r="E21" i="1"/>
  <c r="E22" i="1"/>
  <c r="E23" i="1"/>
  <c r="E24" i="1"/>
  <c r="E16" i="1"/>
  <c r="E12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0" i="1"/>
  <c r="E169" i="1"/>
  <c r="E168" i="1"/>
  <c r="E167" i="1"/>
  <c r="E165" i="1"/>
  <c r="E164" i="1"/>
  <c r="E163" i="1"/>
  <c r="E162" i="1"/>
  <c r="E161" i="1"/>
  <c r="E156" i="1"/>
  <c r="E155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8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5" i="1"/>
  <c r="E94" i="1"/>
  <c r="E88" i="1"/>
  <c r="E87" i="1"/>
  <c r="E85" i="1"/>
  <c r="E84" i="1"/>
  <c r="E83" i="1"/>
  <c r="E82" i="1"/>
  <c r="E80" i="1"/>
  <c r="E79" i="1"/>
  <c r="E78" i="1"/>
  <c r="E77" i="1"/>
  <c r="E75" i="1"/>
  <c r="E74" i="1"/>
  <c r="E73" i="1"/>
  <c r="E72" i="1"/>
  <c r="E70" i="1"/>
  <c r="E69" i="1"/>
  <c r="E68" i="1"/>
  <c r="E67" i="1"/>
  <c r="E65" i="1"/>
  <c r="E63" i="1"/>
  <c r="E62" i="1"/>
  <c r="E61" i="1"/>
  <c r="E59" i="1"/>
  <c r="E58" i="1"/>
  <c r="E57" i="1"/>
  <c r="E55" i="1"/>
  <c r="E53" i="1"/>
  <c r="E52" i="1"/>
  <c r="E51" i="1"/>
  <c r="E49" i="1"/>
  <c r="E48" i="1"/>
  <c r="E47" i="1"/>
  <c r="E46" i="1"/>
  <c r="E44" i="1"/>
  <c r="E43" i="1"/>
  <c r="E42" i="1"/>
  <c r="E41" i="1"/>
  <c r="E39" i="1"/>
  <c r="E38" i="1"/>
  <c r="E37" i="1"/>
  <c r="E36" i="1"/>
  <c r="E30" i="1"/>
  <c r="E29" i="1"/>
  <c r="E17" i="1"/>
  <c r="G85" i="1"/>
  <c r="G84" i="1"/>
  <c r="G83" i="1"/>
  <c r="G82" i="1"/>
  <c r="G80" i="1"/>
  <c r="G79" i="1"/>
  <c r="G78" i="1"/>
  <c r="G77" i="1"/>
  <c r="G75" i="1"/>
  <c r="G74" i="1"/>
  <c r="G73" i="1"/>
  <c r="G72" i="1"/>
  <c r="G70" i="1"/>
  <c r="G69" i="1"/>
  <c r="G68" i="1"/>
  <c r="G67" i="1"/>
  <c r="G65" i="1"/>
  <c r="G63" i="1"/>
  <c r="G62" i="1"/>
  <c r="G61" i="1"/>
  <c r="G59" i="1"/>
  <c r="G58" i="1"/>
  <c r="G57" i="1"/>
  <c r="G55" i="1"/>
  <c r="G53" i="1"/>
  <c r="G52" i="1"/>
  <c r="G51" i="1"/>
  <c r="G49" i="1"/>
  <c r="G48" i="1"/>
  <c r="G47" i="1"/>
  <c r="G46" i="1"/>
  <c r="B45" i="1"/>
  <c r="G42" i="1"/>
  <c r="G37" i="1"/>
  <c r="G41" i="1"/>
  <c r="G36" i="1"/>
  <c r="H172" i="1"/>
  <c r="G152" i="1"/>
  <c r="G153" i="1"/>
  <c r="G154" i="1"/>
  <c r="G151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30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7" i="1"/>
  <c r="G102" i="1"/>
  <c r="G103" i="1"/>
  <c r="G104" i="1"/>
  <c r="G105" i="1"/>
  <c r="G88" i="1"/>
  <c r="G4" i="6"/>
  <c r="G3" i="6"/>
  <c r="G2" i="6"/>
  <c r="G87" i="1"/>
  <c r="G94" i="1"/>
  <c r="L3" i="3"/>
  <c r="L4" i="3"/>
  <c r="L2" i="3"/>
  <c r="C2" i="3"/>
  <c r="H3" i="3"/>
  <c r="J3" i="3"/>
  <c r="M3" i="3"/>
  <c r="H4" i="3"/>
  <c r="J4" i="3"/>
  <c r="M4" i="3"/>
  <c r="H2" i="3"/>
  <c r="J2" i="3"/>
  <c r="M2" i="3"/>
  <c r="I4" i="3"/>
  <c r="I3" i="3"/>
  <c r="I2" i="3"/>
  <c r="D2" i="3"/>
  <c r="G95" i="1"/>
  <c r="G96" i="1"/>
  <c r="G99" i="1"/>
  <c r="B81" i="1"/>
  <c r="B76" i="1"/>
  <c r="B71" i="1"/>
  <c r="B66" i="1"/>
  <c r="B60" i="1"/>
  <c r="B56" i="1"/>
  <c r="B50" i="1"/>
  <c r="G44" i="1"/>
  <c r="B40" i="1"/>
  <c r="G39" i="1"/>
  <c r="B35" i="1"/>
  <c r="G38" i="1"/>
  <c r="G43" i="1"/>
  <c r="G100" i="1"/>
  <c r="G101" i="1"/>
  <c r="G155" i="1"/>
  <c r="G156" i="1"/>
  <c r="G20" i="1"/>
  <c r="G21" i="1"/>
  <c r="G22" i="1"/>
  <c r="G23" i="1"/>
  <c r="G24" i="1"/>
  <c r="G16" i="1"/>
  <c r="G17" i="1"/>
  <c r="G18" i="1"/>
  <c r="G9" i="1"/>
  <c r="G27" i="1"/>
  <c r="G5" i="1"/>
  <c r="G6" i="1"/>
  <c r="G7" i="1"/>
  <c r="G98" i="1"/>
  <c r="G14" i="1"/>
  <c r="G26" i="1"/>
  <c r="G28" i="1"/>
  <c r="G29" i="1"/>
  <c r="G30" i="1"/>
  <c r="G4" i="1"/>
  <c r="G19" i="1"/>
  <c r="G32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11" i="1"/>
  <c r="G212" i="1"/>
  <c r="G220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</calcChain>
</file>

<file path=xl/sharedStrings.xml><?xml version="1.0" encoding="utf-8"?>
<sst xmlns="http://schemas.openxmlformats.org/spreadsheetml/2006/main" count="1038" uniqueCount="621">
  <si>
    <t>EasiBuild Mark 2 Parts</t>
  </si>
  <si>
    <t>Arduino Micro</t>
  </si>
  <si>
    <t>Orig EB part</t>
  </si>
  <si>
    <t>Mk2 part</t>
  </si>
  <si>
    <t>Supplier</t>
  </si>
  <si>
    <t>Cost</t>
  </si>
  <si>
    <t>URL</t>
  </si>
  <si>
    <t>http://4tronix.co.uk/store/index.php?rt=product/product&amp;product_id=122</t>
  </si>
  <si>
    <t>Proto-pic</t>
  </si>
  <si>
    <t>Silver metal knob</t>
  </si>
  <si>
    <t>Mouser</t>
  </si>
  <si>
    <t>RS</t>
  </si>
  <si>
    <t>In a pack of 2</t>
  </si>
  <si>
    <t>Notes</t>
  </si>
  <si>
    <t>http://proto-pic.co.uk/serial-enabled-16x2-lcd-white-on-black-5v/</t>
  </si>
  <si>
    <t>http://uk.mouser.com/ProductDetail/Bourns/PEC16-4020F-S0024/?qs=%2fha2pyFaduidMAYXvh4P%252bBRWlDqCgjW9Zaz1UYvxiiu4QrPXX2IsiUoSeMNo</t>
  </si>
  <si>
    <t>http://proto-pic.co.uk/silver-metal-knob-14x24mm/</t>
  </si>
  <si>
    <t>http://uk.rs-online.com/web/p/up-down-converter-mixer-circuits/7257613/</t>
  </si>
  <si>
    <t>AD9850 DDS</t>
  </si>
  <si>
    <t>eBay</t>
  </si>
  <si>
    <t>Power supply:</t>
  </si>
  <si>
    <t>Quantity</t>
  </si>
  <si>
    <t>Total</t>
  </si>
  <si>
    <t>Power coaxial jack</t>
  </si>
  <si>
    <t>Power mating plug</t>
  </si>
  <si>
    <t>LM7805CT</t>
  </si>
  <si>
    <t>RS 671-0309</t>
  </si>
  <si>
    <t>L7809CV</t>
  </si>
  <si>
    <t>Farnell 1087089</t>
  </si>
  <si>
    <t>1N4001</t>
  </si>
  <si>
    <t>1N4007</t>
  </si>
  <si>
    <t>Decoupling</t>
  </si>
  <si>
    <t>Mouser 1710-2131 Maplin HH60Q is £1.99</t>
  </si>
  <si>
    <t>3.5mm mono socket</t>
  </si>
  <si>
    <t>http://uk.mouser.com/ProductDetail/Kobiconn/16PJ138/?qs=sGAEpiMZZMv0W4pxf2HiV%2fnr77mf5Re9ND9N%252bfZwulQ%3d</t>
  </si>
  <si>
    <t>3.5mm stereo socket</t>
  </si>
  <si>
    <t>http://uk.mouser.com/ProductDetail/Kobiconn/161-3402-E/?qs=sGAEpiMZZMv0W4pxf2HiV4Mt5ZQSVq1hAasLUHlfK30%3d</t>
  </si>
  <si>
    <t>Mouser 163-4304 - look elsewhere, maybe cheaper? Maplin JK09K £2.29 Proto-pic PPADA610 £2.71</t>
  </si>
  <si>
    <t>http://cpc.farnell.com/epcos/b78108s1105j/inductor-axial-1000uh/dp/FT01436</t>
  </si>
  <si>
    <t>Control &amp; VFO:</t>
  </si>
  <si>
    <t>BC108</t>
  </si>
  <si>
    <t>C5</t>
  </si>
  <si>
    <t>TR2</t>
  </si>
  <si>
    <t>R5</t>
  </si>
  <si>
    <t>C8</t>
  </si>
  <si>
    <t>R3</t>
  </si>
  <si>
    <t>R4</t>
  </si>
  <si>
    <t>R6</t>
  </si>
  <si>
    <t>R7</t>
  </si>
  <si>
    <t>R8</t>
  </si>
  <si>
    <t>Mixer:</t>
  </si>
  <si>
    <t>IC3</t>
  </si>
  <si>
    <t>C13</t>
  </si>
  <si>
    <t>C15</t>
  </si>
  <si>
    <t>C16</t>
  </si>
  <si>
    <t>1mH</t>
  </si>
  <si>
    <t>RFC2</t>
  </si>
  <si>
    <t>Hi-Per-Mite filter/amplifier:</t>
  </si>
  <si>
    <t>0.01uF</t>
  </si>
  <si>
    <t>Value</t>
  </si>
  <si>
    <t>Ceramic plate</t>
  </si>
  <si>
    <t>Polystyrene</t>
  </si>
  <si>
    <t>16V electrolytic</t>
  </si>
  <si>
    <t>Ceramic</t>
  </si>
  <si>
    <t>Elec</t>
  </si>
  <si>
    <t>Ceramic 104</t>
  </si>
  <si>
    <t>47n</t>
  </si>
  <si>
    <t>LM386</t>
  </si>
  <si>
    <t>DIP-14-socket</t>
  </si>
  <si>
    <t>DIP-8-socket</t>
  </si>
  <si>
    <t>100k log pot + switch</t>
  </si>
  <si>
    <t>C1,C10,C11,C15</t>
  </si>
  <si>
    <t>C4,C6,C9</t>
  </si>
  <si>
    <t>C12,C13,C14</t>
  </si>
  <si>
    <t>C7,C8</t>
  </si>
  <si>
    <t>C2</t>
  </si>
  <si>
    <t>C3</t>
  </si>
  <si>
    <t>R1</t>
  </si>
  <si>
    <t>R2</t>
  </si>
  <si>
    <t>R4,R5</t>
  </si>
  <si>
    <t>R6,R7</t>
  </si>
  <si>
    <t>R9</t>
  </si>
  <si>
    <t>R10</t>
  </si>
  <si>
    <t>R14</t>
  </si>
  <si>
    <t>5% resistors, these are for 640Hz</t>
  </si>
  <si>
    <t>Misc</t>
  </si>
  <si>
    <t>Semiconductors</t>
  </si>
  <si>
    <t>JAB</t>
  </si>
  <si>
    <t>NE612</t>
  </si>
  <si>
    <t>V23105A5006A201</t>
  </si>
  <si>
    <t>V23105A5476A201</t>
  </si>
  <si>
    <t>CPC</t>
  </si>
  <si>
    <t>V23105A5001A201</t>
  </si>
  <si>
    <t>12v, 400mW</t>
  </si>
  <si>
    <t>5v, 150mW, out of stock</t>
  </si>
  <si>
    <t>Transmitter:</t>
  </si>
  <si>
    <t>R15</t>
  </si>
  <si>
    <t>R16</t>
  </si>
  <si>
    <t>BFY51</t>
  </si>
  <si>
    <t>TR5,TR6</t>
  </si>
  <si>
    <t>R18</t>
  </si>
  <si>
    <t>R17</t>
  </si>
  <si>
    <t>L2</t>
  </si>
  <si>
    <t>T50-2</t>
  </si>
  <si>
    <t>C29</t>
  </si>
  <si>
    <t>C36</t>
  </si>
  <si>
    <t>R19</t>
  </si>
  <si>
    <t>2N2222</t>
  </si>
  <si>
    <t>TR7</t>
  </si>
  <si>
    <t>FB</t>
  </si>
  <si>
    <t>RFC3</t>
  </si>
  <si>
    <t>C27,C28,C30,C31,C32</t>
  </si>
  <si>
    <t>R20</t>
  </si>
  <si>
    <t>78L08</t>
  </si>
  <si>
    <t>IC2</t>
  </si>
  <si>
    <t>8v? Supply</t>
  </si>
  <si>
    <t>C14,C17,C20,C21</t>
  </si>
  <si>
    <t>2N2222A</t>
  </si>
  <si>
    <t>2N2905</t>
  </si>
  <si>
    <t>4N25</t>
  </si>
  <si>
    <t xml:space="preserve">From Arduino out to opto diode </t>
  </si>
  <si>
    <t>To prevent back e.m.f. from relay coil</t>
  </si>
  <si>
    <t>BC547B</t>
  </si>
  <si>
    <t>£1 for a bag of 20</t>
  </si>
  <si>
    <t>Bowood</t>
  </si>
  <si>
    <t>Coil resistance (ohm)</t>
  </si>
  <si>
    <t>Coil voltage (volts)</t>
  </si>
  <si>
    <t>Ic (mA)</t>
  </si>
  <si>
    <t>Transistor Ic (mA)</t>
  </si>
  <si>
    <t>Transistor Vceo (volts)</t>
  </si>
  <si>
    <t>Ib (mA)</t>
  </si>
  <si>
    <t>R1 (ohms)</t>
  </si>
  <si>
    <t>Transistor type</t>
  </si>
  <si>
    <t>BC548</t>
  </si>
  <si>
    <t>For key/paddle, and audio out</t>
  </si>
  <si>
    <t>BNC socket</t>
  </si>
  <si>
    <t>£1 for a bag of 50</t>
  </si>
  <si>
    <t>Coil current (amps)</t>
  </si>
  <si>
    <t>Transistor min hfe</t>
  </si>
  <si>
    <t>Ib (amps)k(x2 for saturation)</t>
  </si>
  <si>
    <t>Base switching voltage</t>
  </si>
  <si>
    <t>Actual ib (amps)</t>
  </si>
  <si>
    <t>Actual Ib (mA)</t>
  </si>
  <si>
    <t>Std. Val. R1 (ohms)</t>
  </si>
  <si>
    <t>CPC Farnell</t>
  </si>
  <si>
    <t>min 5. (JAB 10 for £3.60) (Bowood £0.40 ea) (£0.13 ea, min 5, CPC) (£0.29 ea RS) (Mouser expensive)</t>
  </si>
  <si>
    <t>Vceo</t>
  </si>
  <si>
    <t>Vcbo</t>
  </si>
  <si>
    <t>hfe</t>
  </si>
  <si>
    <t>BC548B</t>
  </si>
  <si>
    <t>BFY52</t>
  </si>
  <si>
    <t>2N3866</t>
  </si>
  <si>
    <t>Common Transistor Characteristics</t>
  </si>
  <si>
    <t>BFY50</t>
  </si>
  <si>
    <t>BC546B</t>
  </si>
  <si>
    <t>2.0mA, 5V</t>
  </si>
  <si>
    <t>@</t>
  </si>
  <si>
    <t>&gt; 50</t>
  </si>
  <si>
    <t>1mA, 10V</t>
  </si>
  <si>
    <t>10-200</t>
  </si>
  <si>
    <t>50mA,5V</t>
  </si>
  <si>
    <t>110-800</t>
  </si>
  <si>
    <t>2mA,5V</t>
  </si>
  <si>
    <t>BC107</t>
  </si>
  <si>
    <t>BC109</t>
  </si>
  <si>
    <t>110-450</t>
  </si>
  <si>
    <t>200-800</t>
  </si>
  <si>
    <t>75-325</t>
  </si>
  <si>
    <t>150mA, 10V</t>
  </si>
  <si>
    <t>l</t>
  </si>
  <si>
    <t>Delivery</t>
  </si>
  <si>
    <t>UK delivery from £2.85</t>
  </si>
  <si>
    <t>Min order</t>
  </si>
  <si>
    <t>up to £10: £3.75, [£10.01 to £30] £2.90, over £30 Free</t>
  </si>
  <si>
    <t>9v, 150mW, coil resistance 540Ohm, DPDT</t>
  </si>
  <si>
    <t>Bandpass filter/T/R switching:</t>
  </si>
  <si>
    <t>C43</t>
  </si>
  <si>
    <t>Min order 5</t>
  </si>
  <si>
    <t>http://uk.mouser.com/ProductDetail/STMicroelectronics/L78L08ACZ/?qs=sGAEpiMZZMtUqDgmOWBjgLulMc5AC7ohIqVN43421GQ%3d</t>
  </si>
  <si>
    <t>CN variant</t>
  </si>
  <si>
    <t>Stripboard</t>
  </si>
  <si>
    <t>Matrix board</t>
  </si>
  <si>
    <t>Enclosure</t>
  </si>
  <si>
    <t>Nuts, Bolts</t>
  </si>
  <si>
    <t>http://uk.mouser.com/ProductDetail/BI-Technologies-TT-Electronics/P170S-FC15BR100K/?qs=sGAEpiMZZMv3em63uDEI%2fCOZJx%2fr8SQe</t>
  </si>
  <si>
    <t>Miscellaneous:</t>
  </si>
  <si>
    <t>N0SS Noise Generator:</t>
  </si>
  <si>
    <t>TLC274CN</t>
  </si>
  <si>
    <t>On/Off Switch</t>
  </si>
  <si>
    <t>PP3 Battery Connector</t>
  </si>
  <si>
    <t>1k preset</t>
  </si>
  <si>
    <t>6.8Vz</t>
  </si>
  <si>
    <t>1W; bowood no detail of values on site; CPC min 10; RS min 50</t>
  </si>
  <si>
    <t>http://uk.mouser.com/ProductDetail/Fairchild-Semiconductor/BZX85C6V8/?qs=sGAEpiMZZMtQ8nqTKtFS%2fD313Kx94AdFpPaOxQsl53s%3d</t>
  </si>
  <si>
    <t>DPDT switch</t>
  </si>
  <si>
    <t>for the attenuator</t>
  </si>
  <si>
    <t>http://cpc.farnell.com/multicomp/1md1t1b1m1qe/switch-dpdt/dp/SW02853</t>
  </si>
  <si>
    <t>T50-6</t>
  </si>
  <si>
    <t>Free</t>
  </si>
  <si>
    <t>Free in May</t>
  </si>
  <si>
    <t>None</t>
  </si>
  <si>
    <t>£12, free on order over £50</t>
  </si>
  <si>
    <t>Rapid</t>
  </si>
  <si>
    <t>£? Free on order over £30</t>
  </si>
  <si>
    <t>Bandpass filter 10m/28MHz:</t>
  </si>
  <si>
    <t>Bandpass filter 12m/24MHz:</t>
  </si>
  <si>
    <t>Bandpass filter 15m/21MHz:</t>
  </si>
  <si>
    <t>Bandpass filter 17m/18MHz:</t>
  </si>
  <si>
    <t>Bandpass filter 20m/14MHz:</t>
  </si>
  <si>
    <t>Bandpass filter 30m/10MHz:</t>
  </si>
  <si>
    <t>Bandpass filter 40m/7MHz:</t>
  </si>
  <si>
    <t>Bandpass filter 80m/3.5MHz:</t>
  </si>
  <si>
    <t>Bandpass filter 160m/1.8MHz:</t>
  </si>
  <si>
    <t>Quantity to order</t>
  </si>
  <si>
    <t xml:space="preserve">Band </t>
  </si>
  <si>
    <t xml:space="preserve">L1 </t>
  </si>
  <si>
    <t xml:space="preserve">L2 </t>
  </si>
  <si>
    <t xml:space="preserve">L3 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</si>
  <si>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</si>
  <si>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</si>
  <si>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</si>
  <si>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</si>
  <si>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</si>
  <si>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 xml:space="preserve">Toroid type </t>
  </si>
  <si>
    <t xml:space="preserve">Turns </t>
  </si>
  <si>
    <t xml:space="preserve">1.8 MHz </t>
  </si>
  <si>
    <t xml:space="preserve">20.23uH </t>
  </si>
  <si>
    <t xml:space="preserve">20.44uH </t>
  </si>
  <si>
    <t xml:space="preserve">430pF </t>
  </si>
  <si>
    <t xml:space="preserve">560pF </t>
  </si>
  <si>
    <t xml:space="preserve">1800pF </t>
  </si>
  <si>
    <t xml:space="preserve">T50-2 </t>
  </si>
  <si>
    <t xml:space="preserve">3.5 MHz </t>
  </si>
  <si>
    <t xml:space="preserve">15.79uH </t>
  </si>
  <si>
    <t xml:space="preserve">15.91uH </t>
  </si>
  <si>
    <t xml:space="preserve">15.9uH </t>
  </si>
  <si>
    <t xml:space="preserve">130pF </t>
  </si>
  <si>
    <t xml:space="preserve">150pF </t>
  </si>
  <si>
    <t xml:space="preserve">910pF </t>
  </si>
  <si>
    <t xml:space="preserve">5 MHz </t>
  </si>
  <si>
    <t xml:space="preserve">19.83uH </t>
  </si>
  <si>
    <t xml:space="preserve">19.72uH </t>
  </si>
  <si>
    <t xml:space="preserve">47pF </t>
  </si>
  <si>
    <t xml:space="preserve">51pF </t>
  </si>
  <si>
    <t xml:space="preserve">620pF </t>
  </si>
  <si>
    <t xml:space="preserve">7 MHz </t>
  </si>
  <si>
    <t xml:space="preserve">13.98uH </t>
  </si>
  <si>
    <t xml:space="preserve">13.84uH </t>
  </si>
  <si>
    <t xml:space="preserve">39pF </t>
  </si>
  <si>
    <t xml:space="preserve">43pF </t>
  </si>
  <si>
    <t xml:space="preserve">470pF </t>
  </si>
  <si>
    <t xml:space="preserve">10 MHz </t>
  </si>
  <si>
    <t xml:space="preserve">16.18uH </t>
  </si>
  <si>
    <t xml:space="preserve">16.98uH </t>
  </si>
  <si>
    <t xml:space="preserve">16pF </t>
  </si>
  <si>
    <t xml:space="preserve">330pF </t>
  </si>
  <si>
    <t xml:space="preserve">14 MHz </t>
  </si>
  <si>
    <t xml:space="preserve">8.40uH </t>
  </si>
  <si>
    <t xml:space="preserve">8.02uH </t>
  </si>
  <si>
    <t xml:space="preserve">18pF </t>
  </si>
  <si>
    <t xml:space="preserve">240pF </t>
  </si>
  <si>
    <t xml:space="preserve">T50-6 </t>
  </si>
  <si>
    <t xml:space="preserve">18 MHz </t>
  </si>
  <si>
    <t xml:space="preserve">4.30uH </t>
  </si>
  <si>
    <t xml:space="preserve">4.04uH </t>
  </si>
  <si>
    <t xml:space="preserve">20pF </t>
  </si>
  <si>
    <t xml:space="preserve">24pF </t>
  </si>
  <si>
    <t xml:space="preserve">180pF </t>
  </si>
  <si>
    <t xml:space="preserve">21 MHz </t>
  </si>
  <si>
    <t xml:space="preserve">4.11uH </t>
  </si>
  <si>
    <t xml:space="preserve">4.26uH </t>
  </si>
  <si>
    <t xml:space="preserve">15pF </t>
  </si>
  <si>
    <t xml:space="preserve">160pF </t>
  </si>
  <si>
    <t xml:space="preserve">24 MHz </t>
  </si>
  <si>
    <t xml:space="preserve">4.15uH </t>
  </si>
  <si>
    <t xml:space="preserve">4.14uH </t>
  </si>
  <si>
    <t xml:space="preserve">11pF </t>
  </si>
  <si>
    <t xml:space="preserve">12pF </t>
  </si>
  <si>
    <t xml:space="preserve">28 MHz </t>
  </si>
  <si>
    <t xml:space="preserve">2.77uH </t>
  </si>
  <si>
    <t xml:space="preserve">2.86uH </t>
  </si>
  <si>
    <t xml:space="preserve">13pF </t>
  </si>
  <si>
    <t xml:space="preserve">120pF </t>
  </si>
  <si>
    <t>430pF close</t>
  </si>
  <si>
    <t>560pF close</t>
  </si>
  <si>
    <t>1800pF close</t>
  </si>
  <si>
    <t>130pF close</t>
  </si>
  <si>
    <t>150pF close</t>
  </si>
  <si>
    <t>910pF close</t>
  </si>
  <si>
    <t>Bandpass filter 60m/5MHz:</t>
  </si>
  <si>
    <t>47pF close</t>
  </si>
  <si>
    <t>51pF close</t>
  </si>
  <si>
    <t>620pF close</t>
  </si>
  <si>
    <t>39pF close</t>
  </si>
  <si>
    <t>43pF close</t>
  </si>
  <si>
    <t>470pF close</t>
  </si>
  <si>
    <t>16pF close</t>
  </si>
  <si>
    <t>330pF close</t>
  </si>
  <si>
    <t>18pF close</t>
  </si>
  <si>
    <t>240pF close</t>
  </si>
  <si>
    <t>20pF close</t>
  </si>
  <si>
    <t>24pF close</t>
  </si>
  <si>
    <t>180pF close</t>
  </si>
  <si>
    <t>15pF close</t>
  </si>
  <si>
    <t>160pF close</t>
  </si>
  <si>
    <t>11pF close</t>
  </si>
  <si>
    <t>12pF close</t>
  </si>
  <si>
    <t>13pF close</t>
  </si>
  <si>
    <t>120pF close</t>
  </si>
  <si>
    <t>1k5 0.6W metal film</t>
  </si>
  <si>
    <t>12k 0.6W metal film</t>
  </si>
  <si>
    <t>33r 0.6W metal film</t>
  </si>
  <si>
    <t>820r 0.6W metal film</t>
  </si>
  <si>
    <t>15r 0.6W metal film</t>
  </si>
  <si>
    <t>Resistors</t>
  </si>
  <si>
    <t>Electrolytic capacitors</t>
  </si>
  <si>
    <t>Capacitors</t>
  </si>
  <si>
    <t>100nF ceramic</t>
  </si>
  <si>
    <t>33k 5%</t>
  </si>
  <si>
    <t>36k 5%</t>
  </si>
  <si>
    <t>1M 5%</t>
  </si>
  <si>
    <t>51k 5%</t>
  </si>
  <si>
    <t>39k 5%</t>
  </si>
  <si>
    <t>11k 5%</t>
  </si>
  <si>
    <t>820k 5%</t>
  </si>
  <si>
    <t>10r 5%</t>
  </si>
  <si>
    <t>10k 5%</t>
  </si>
  <si>
    <t>1k 0.6W metal film</t>
  </si>
  <si>
    <t>220r 0.6W metal film</t>
  </si>
  <si>
    <t>56r 0.6W metal film</t>
  </si>
  <si>
    <t>47r 0.6W metal film</t>
  </si>
  <si>
    <t>470r 0.6W metal film</t>
  </si>
  <si>
    <t>2u2 ceramic</t>
  </si>
  <si>
    <t>0.56mm wire</t>
  </si>
  <si>
    <t>0.375mm wire</t>
  </si>
  <si>
    <t>PVC covererd link wire</t>
  </si>
  <si>
    <t>22r 0.25W</t>
  </si>
  <si>
    <t>6r8 0.25W</t>
  </si>
  <si>
    <t>470r 0.25W</t>
  </si>
  <si>
    <t>5k6 0.25W</t>
  </si>
  <si>
    <t>100r 0.25W</t>
  </si>
  <si>
    <t>68r 0.25W</t>
  </si>
  <si>
    <t>220r 0.25W</t>
  </si>
  <si>
    <t>10k 0.25W</t>
  </si>
  <si>
    <t>12r 0.25W</t>
  </si>
  <si>
    <t>2k2 0.25W</t>
  </si>
  <si>
    <t>120r 0.25W</t>
  </si>
  <si>
    <t>1k 0.25W</t>
  </si>
  <si>
    <t>4k7 0.25W</t>
  </si>
  <si>
    <t>56r 0.25W</t>
  </si>
  <si>
    <t>330r 0.25W</t>
  </si>
  <si>
    <t>820r 0.25W</t>
  </si>
  <si>
    <t>3k9 0.25W</t>
  </si>
  <si>
    <t>560r 0.25W</t>
  </si>
  <si>
    <t>47r 0.25W</t>
  </si>
  <si>
    <t>680r 0.25W</t>
  </si>
  <si>
    <t>1k2 0.25W</t>
  </si>
  <si>
    <t>1k8 0.25W</t>
  </si>
  <si>
    <t>22k 0.25W</t>
  </si>
  <si>
    <t>http://uk.mouser.com/ProductDetail/TE-Connectivity/LR1F1K5/?qs=ip69W3eHERWeVkC3Rc8WnA%3d%3d</t>
  </si>
  <si>
    <t>http://uk.mouser.com/ProductDetail/TE-Connectivity/LR1F15R/?qs=ip69W3eHERXAiaIcuBY1og%3d%3d</t>
  </si>
  <si>
    <t>http://uk.mouser.com/ProductDetail/TE-Connectivity/LR1F820R/?qs=ip69W3eHERXnEpAgCZKZDQ%3d%3d</t>
  </si>
  <si>
    <t>http://uk.mouser.com/ProductDetail/TE-Connectivity/LR1F33R/?qs=ip69W3eHERXJBF1EX4msog%3d%3d</t>
  </si>
  <si>
    <t>http://uk.mouser.com/ProductDetail/TE-Connectivity/LR1F12K/?qs=ip69W3eHERUWzk9kJLfQiQ%3d%3d</t>
  </si>
  <si>
    <t>270r 0.6W metal film</t>
  </si>
  <si>
    <t>http://uk.mouser.com/ProductDetail/TE-Connectivity/LR1F270R/?qs=ip69W3eHERVdh4KsKGQZHg%3d%3d</t>
  </si>
  <si>
    <t>16k 0.25W</t>
  </si>
  <si>
    <t>http://uk.mouser.com/ProductDetail/KOA-Speer/MF1-4DCT52R1602F/?qs=sGAEpiMZZMsPqMdJzcrNwk4M%252bI85OEMFwuWai3yITJI%3d</t>
  </si>
  <si>
    <t>160k 0.25W</t>
  </si>
  <si>
    <t>http://uk.mouser.com/ProductDetail/Yageo/MFR-25FRF52-160K/?qs=sGAEpiMZZMsPqMdJzcrNwiweiCzxKzWLKp1bNII2Nvk%3d</t>
  </si>
  <si>
    <t>http://uk.mouser.com/ProductDetail/KOA-Speer/MF1-4LCT52R333J/?qs=sGAEpiMZZMsPqMdJzcrNwk4M%252bI85OEMFQvCfIlCw%2fnk%3d</t>
  </si>
  <si>
    <t>http://uk.mouser.com/ProductDetail/KOA-Speer/MF1-4DCT52R3602F/?qs=sGAEpiMZZMsPqMdJzcrNwk4M%252bI85OEMF7N9uPRwayNk%3d</t>
  </si>
  <si>
    <t>http://uk.mouser.com/ProductDetail/Yageo/MFR-25FRF52-1M/?qs=sGAEpiMZZMsPqMdJzcrNwsMt%252bTupSSYjrr6GxW2i79c%3d</t>
  </si>
  <si>
    <t>http://uk.mouser.com/ProductDetail/KOA-Speer/MF1-4LCT52R513G/?qs=sGAEpiMZZMsPqMdJzcrNwk4M%252bI85OEMFa2YqaBKcJz4%3d</t>
  </si>
  <si>
    <t>http://uk.mouser.com/ProductDetail/Yageo/MFR-25FBF52-11K/?qs=sGAEpiMZZMsPqMdJzcrNwiweiCzxKzWLkfMDDlq4H58%3d</t>
  </si>
  <si>
    <t>http://uk.mouser.com/ProductDetail/Yageo/MFR-25FTE52-820K/?qs=sGAEpiMZZMsPqMdJzcrNwiweiCzxKzWL6umSMMvy%252bSg%3d</t>
  </si>
  <si>
    <t>http://uk.mouser.com/ProductDetail/Yageo/MFR-25FBF52-10R/?qs=sGAEpiMZZMsPqMdJzcrNwiweiCzxKzWL5wyla%252bjuQEU%3d</t>
  </si>
  <si>
    <t>http://uk.mouser.com/ProductDetail/Yageo/MFR-25FRF52-10K/?qs=sGAEpiMZZMsPqMdJzcrNwsMt%252bTupSSYjsHbYIpRcPS8%3d</t>
  </si>
  <si>
    <t>http://uk.mouser.com/ProductDetail/TE-Connectivity/LR1F1K0/?qs=ip69W3eHERVhMxNSZkerTg%3d%3d</t>
  </si>
  <si>
    <t>http://uk.mouser.com/ProductDetail/TE-Connectivity/LR1F220R/?qs=ip69W3eHERVejNQBGjgYsQ%3d%3d</t>
  </si>
  <si>
    <t>http://uk.mouser.com/ProductDetail/TE-Connectivity/LR1F56R/?qs=ip69W3eHERWLNQcgiYR7kA%3d%3d</t>
  </si>
  <si>
    <t>http://uk.mouser.com/ProductDetail/TE-Connectivity/LR1F47R/?qs=ip69W3eHERUjMhpCvjXiww%3d%3d</t>
  </si>
  <si>
    <t>http://uk.mouser.com/ProductDetail/TE-Connectivity/LR1F470R/?qs=ip69W3eHERXVS%2f1ithav3g%3d%3d</t>
  </si>
  <si>
    <t>http://uk.mouser.com/ProductDetail/KOA-Speer/MF1-4LCT52R182G/?qs=sGAEpiMZZMsPqMdJzcrNwk4M%252bI85OEMFMyjn7RlkFLI%3d</t>
  </si>
  <si>
    <t>http://uk.mouser.com/ProductDetail/KOA-Speer/MF1-4LCT52R122J/?qs=sGAEpiMZZMsPqMdJzcrNwk4M%252bI85OEMFj4Wz3rIpAEg%3d</t>
  </si>
  <si>
    <t>http://uk.mouser.com/ProductDetail/KOA-Speer/MF1-4LCT52R681J/?qs=sGAEpiMZZMsPqMdJzcrNwk4M%252bI85OEMFrDCmYXRQX6A%3d</t>
  </si>
  <si>
    <t>http://uk.mouser.com/ProductDetail/KOA-Speer/MF1-4LCT52R223G/?qs=sGAEpiMZZMsPqMdJzcrNwk4M%252bI85OEMF2qpnbBn8vzk%3d</t>
  </si>
  <si>
    <t>http://uk.mouser.com/ProductDetail/KOA-Speer/MF1-4DCT52R6R80F/?qs=sGAEpiMZZMsPqMdJzcrNwk4M%252bI85OEMFf8A%2fwikUrPk%3d</t>
  </si>
  <si>
    <t>http://uk.mouser.com/ProductDetail/Yageo/MFR-25FTE52-22R/?qs=sGAEpiMZZMsPqMdJzcrNwiweiCzxKzWL05FsoZ6xF5k%3d</t>
  </si>
  <si>
    <t>http://uk.mouser.com/ProductDetail/Yageo/MFR-25FRF52-470R/?qs=sGAEpiMZZMsPqMdJzcrNwiweiCzxKzWLq8ivPhzz%2fpI%3d</t>
  </si>
  <si>
    <t>http://uk.mouser.com/ProductDetail/KOA-Speer/MFS1-4DCT52R5601F/?qs=sGAEpiMZZMsPqMdJzcrNwtW9JYaS7UVFmDH8jJu7oyo%3d</t>
  </si>
  <si>
    <t>pcb sanding block</t>
  </si>
  <si>
    <t>http://uk.mouser.com/ProductDetail/Yageo/MFR-25FBF52-100R/?qs=sGAEpiMZZMsPqMdJzcrNwiweiCzxKzWLVzyaJUd%252bKGQ%3d</t>
  </si>
  <si>
    <t>http://uk.mouser.com/ProductDetail/KOA-Speer/MF1-4DCT52R68R0F/?qs=sGAEpiMZZMsPqMdJzcrNwk4M%252bI85OEMFlkacFZXSLbU%3d</t>
  </si>
  <si>
    <t>http://uk.mouser.com/ProductDetail/Yageo/MFR-25FRF52-220R/?qs=sGAEpiMZZMsPqMdJzcrNwiweiCzxKzWLiIp2BUlcs7w%3d</t>
  </si>
  <si>
    <t>http://uk.mouser.com/ProductDetail/KOA-Speer/MFS1-4DCT52R12R0F/?qs=sGAEpiMZZMsPqMdJzcrNwk4M%252bI85OEMFd4OvDY7uLJw%3d</t>
  </si>
  <si>
    <t>http://uk.mouser.com/ProductDetail/KOA-Speer/MFS1-4DCT52R2201F/?qs=sGAEpiMZZMsPqMdJzcrNwk4M%252bI85OEMFRZ1JFV2Fg28%3d</t>
  </si>
  <si>
    <t>http://uk.mouser.com/ProductDetail/KOA-Speer/MFS1-4DCT52R1200F/?qs=sGAEpiMZZMsPqMdJzcrNwk4M%252bI85OEMFbfdbJXcKbTg%3d</t>
  </si>
  <si>
    <t>http://uk.mouser.com/ProductDetail/Yageo/MFR-25FRF52-4K7/?qs=sGAEpiMZZMsPqMdJzcrNwiweiCzxKzWLSmOYyQgL5OQ%3d</t>
  </si>
  <si>
    <t>http://uk.mouser.com/ProductDetail/KOA-Speer/MF1-4DCT52R56R0F/?qs=sGAEpiMZZMsPqMdJzcrNwk4M%252bI85OEMFL2DXeO2VGmo%3d</t>
  </si>
  <si>
    <t>http://uk.mouser.com/ProductDetail/Yageo/MFR-25FTE52-330R/?qs=sGAEpiMZZMsPqMdJzcrNwiweiCzxKzWLJXhTxyv%2fW6Y%3d</t>
  </si>
  <si>
    <t>http://uk.mouser.com/ProductDetail/Yageo/MFR-25FBF52-820R/?qs=sGAEpiMZZMsPqMdJzcrNwiweiCzxKzWLLuACzKO9H8U%3d</t>
  </si>
  <si>
    <t>http://uk.mouser.com/ProductDetail/Yageo/MFR-25FRF52-3K9/?qs=sGAEpiMZZMsPqMdJzcrNwiweiCzxKzWL1b5QcO7Z0uA%3d</t>
  </si>
  <si>
    <t>http://uk.mouser.com/ProductDetail/Yageo/MFR-25FBF52-560R/?qs=sGAEpiMZZMsPqMdJzcrNwiweiCzxKzWLM2%252bDX7hl2%252bg%3d</t>
  </si>
  <si>
    <t>http://uk.mouser.com/ProductDetail/KOA-Speer/MFS1-4DCT52R47R0F/?qs=sGAEpiMZZMsPqMdJzcrNwpYoffxyN7cLsn8gbyCIRMw%3d</t>
  </si>
  <si>
    <t>50r 1W</t>
  </si>
  <si>
    <t>http://uk.mouser.com/ProductDetail/Vishay-Dale/CPF150R000FEE14/?qs=sGAEpiMZZMsPqMdJzcrNwq6irEuVjABlmGl5JhycQX4%3d</t>
  </si>
  <si>
    <t>http://uk.rs-online.com/web/p/pcb-cleaning-scrub-blocks/2162706/</t>
  </si>
  <si>
    <t>From UK seller etang-uk</t>
  </si>
  <si>
    <t>LCD</t>
  </si>
  <si>
    <t>LCD SPI/I2C interface</t>
  </si>
  <si>
    <t>Amazon/hielec</t>
  </si>
  <si>
    <t>Amazon/4tronix</t>
  </si>
  <si>
    <t>Amazon/inspiredeal limited</t>
  </si>
  <si>
    <t>Amazon/sourcingmap</t>
  </si>
  <si>
    <t>Momentary tactile push button switch + cap</t>
  </si>
  <si>
    <t>http://cpc.farnell.com/lcr-components/fsc-160v-22pf-1pf/capacitor-160v-22pf/dp/CA05848?categoryId=700000011519</t>
  </si>
  <si>
    <t>In Velleman set</t>
  </si>
  <si>
    <t>Velleman</t>
  </si>
  <si>
    <t>10nF ceramic</t>
  </si>
  <si>
    <t>100pF ceramic</t>
  </si>
  <si>
    <t>1uF 16V elec</t>
  </si>
  <si>
    <t>http://cpc.farnell.com/unbranded/np16v105m5x11/capacitor-n-p-1-0uf-16v/dp/CA05943?categoryId=700000011529</t>
  </si>
  <si>
    <t>220uF 16V elec</t>
  </si>
  <si>
    <t>http://cpc.farnell.com/multicomp/mcmr16v227m8x7/capacitor-220uf-16v-radial-7mm/dp/CA08168</t>
  </si>
  <si>
    <t>10pF ceramic</t>
  </si>
  <si>
    <t>150pF ceramic</t>
  </si>
  <si>
    <t>http://cpc.farnell.com/multicomp/mcchu8151j5/capacitor-150pf-50v/dp/CA06306</t>
  </si>
  <si>
    <t>£0.24 for a pack of 10</t>
  </si>
  <si>
    <t>http://uk.mouser.com/ProductDetail/Kemet/C430C225K5R5TA/?qs=sGAEpiMZZMsh%252b1woXyUXj9JvRrcYD9gIQfs2tLQ5vyY%3d</t>
  </si>
  <si>
    <t>Unknown</t>
  </si>
  <si>
    <t>Cutoff Hz</t>
  </si>
  <si>
    <t>K</t>
  </si>
  <si>
    <t>C uF</t>
  </si>
  <si>
    <t>C F</t>
  </si>
  <si>
    <t>RC</t>
  </si>
  <si>
    <t>R</t>
  </si>
  <si>
    <t>Fpwm</t>
  </si>
  <si>
    <t>dB cut off at Fpwm</t>
  </si>
  <si>
    <t>TO-39 Heatsink</t>
  </si>
  <si>
    <t>CPC do min order 5, 0.22ea</t>
  </si>
  <si>
    <t>Stock</t>
  </si>
  <si>
    <t>RS was cheapest</t>
  </si>
  <si>
    <t>CPC 0.23</t>
  </si>
  <si>
    <t>Mouser 0.25</t>
  </si>
  <si>
    <t>Bowood 0.40</t>
  </si>
  <si>
    <t>Bowood 0.50</t>
  </si>
  <si>
    <t>For PWM RC network to audio amp</t>
  </si>
  <si>
    <t>Total Cost</t>
  </si>
  <si>
    <t>Grand Total</t>
  </si>
  <si>
    <t>x T50-2</t>
  </si>
  <si>
    <t>x 430pF close</t>
  </si>
  <si>
    <t>x 560pF close</t>
  </si>
  <si>
    <t>x 1800pF close</t>
  </si>
  <si>
    <t>x 130pF close</t>
  </si>
  <si>
    <t>x 150pF close</t>
  </si>
  <si>
    <t>x 910pF close</t>
  </si>
  <si>
    <t>x 47pF close</t>
  </si>
  <si>
    <t>x 51pF close</t>
  </si>
  <si>
    <t>x 620pF close</t>
  </si>
  <si>
    <t>x T50-6</t>
  </si>
  <si>
    <t>x 20pF close</t>
  </si>
  <si>
    <t>x 24pF close</t>
  </si>
  <si>
    <t>x 180pF close</t>
  </si>
  <si>
    <t>x 15pF close</t>
  </si>
  <si>
    <t>x 16pF close</t>
  </si>
  <si>
    <t>x 160pF close</t>
  </si>
  <si>
    <t>x 11pF close</t>
  </si>
  <si>
    <t>x 12pF close</t>
  </si>
  <si>
    <t>x 13pF close</t>
  </si>
  <si>
    <t>x 120pF close</t>
  </si>
  <si>
    <t>Polyester .001u or 1n0</t>
  </si>
  <si>
    <t>Polyester .0022u</t>
  </si>
  <si>
    <t>Polyester .047u</t>
  </si>
  <si>
    <t>Polyester .039u</t>
  </si>
  <si>
    <t>Polyester .036u</t>
  </si>
  <si>
    <t>1nF polyester</t>
  </si>
  <si>
    <t>2n2 polyester</t>
  </si>
  <si>
    <t>47nF polyester</t>
  </si>
  <si>
    <t>39nF polyester</t>
  </si>
  <si>
    <t>36nF polyester</t>
  </si>
  <si>
    <t>22pF polystyrene</t>
  </si>
  <si>
    <t>10nF polyester</t>
  </si>
  <si>
    <t>Ceramic disc - wonder if C17 should be polyester as it's audio?</t>
  </si>
  <si>
    <t>0.047uF</t>
  </si>
  <si>
    <t>0.039uF</t>
  </si>
  <si>
    <t>0.036uF</t>
  </si>
  <si>
    <t>0.001uF 1000pF</t>
  </si>
  <si>
    <t>0.0022uF 2200pF</t>
  </si>
  <si>
    <t>2200nF</t>
  </si>
  <si>
    <t>http://uk.mouser.com/ProductDetail/Kemet/R82EC1100AA50J/?qs=sGAEpiMZZMv1cc3ydrPrF0%2fKYujtVgoKz395sw2%252bV8U%3d</t>
  </si>
  <si>
    <t>http://uk.mouser.com/ProductDetail/Kemet/R82MC1220AA50J/?qs=sGAEpiMZZMv1cc3ydrPrF0%2fKYujtVgoKVqX2i7fJ7eA%3d</t>
  </si>
  <si>
    <t>http://uk.mouser.com/ProductDetail/Kemet/R82EC2100AA50J/?qs=sGAEpiMZZMv1cc3ydrPrFydms7rHA4JZm5kfI2%252b1v6o%3d</t>
  </si>
  <si>
    <t>http://uk.mouser.com/ProductDetail/Kemet/R82EC2470AA60J/?qs=sGAEpiMZZMv1cc3ydrPrF0%2fKYujtVgoKVRx6SLwX4vc%3d</t>
  </si>
  <si>
    <t>http://uk.mouser.com/ProductDetail/Panasonic/ECQ-E2393JF/?qs=sGAEpiMZZMv1cc3ydrPrF0%252bjlB8SXIRuDt9NCryjSCY%3d</t>
  </si>
  <si>
    <t>http://uk.mouser.com/ProductDetail/Vishay/BFC241643603/?qs=%2fha2pyFadugojKD8L5ryKijWpDodWHyAKpXl7PBf%2fc0%3d</t>
  </si>
  <si>
    <t>close means 100V good tolerance RF ceramic</t>
  </si>
  <si>
    <t>http://uk.mouser.com/ProductDetail/AVX/SR151A160JAR/?qs=G2E3TvrFun24hZu%252bwlfrfg%3d%3d</t>
  </si>
  <si>
    <t>http://uk.mouser.com/ProductDetail/AVX/SR151A180JAR/?qs=sGAEpiMZZMt3KoXD5rJ2N%2fRwGcpeXsP5jEreQXX%252bsqc%3d</t>
  </si>
  <si>
    <t>Trimmer</t>
  </si>
  <si>
    <t>220pF close</t>
  </si>
  <si>
    <t>Unobtainable</t>
  </si>
  <si>
    <t>http://uk.mouser.com/ProductDetail/AVX/SR151A221JAR/?qs=sGAEpiMZZMt3KoXD5rJ2N2to1Wh0ElM26jzESq0OTWI%3d</t>
  </si>
  <si>
    <t>http://uk.mouser.com/ProductDetail/AVX/SR151A331JAR/?qs=sGAEpiMZZMt3KoXD5rJ2N7PtT0SQbQfdEjRnghX6gSs%3d</t>
  </si>
  <si>
    <t>http://uk.mouser.com/ProductDetail/AVX/SR151A390JAR/?qs=sGAEpiMZZMt3KoXD5rJ2NwG2NqU%2fTYWlIBJgCvyJXuI%3d</t>
  </si>
  <si>
    <t>http://uk.mouser.com/ProductDetail/AVX/SA051A471JAR/?qs=sGAEpiMZZMuMW9TJLBQkXtuSvlMoo6ldmJYgsExi9pI%3d</t>
  </si>
  <si>
    <t>http://uk.mouser.com/ProductDetail/Sprague-Goodman/GYA22000/?qs=sGAEpiMZZMvkLkkMVBW%252bEHJoJc9bEjDMHDVTTm%2fQer0%3d</t>
  </si>
  <si>
    <t>2.2pF to 22pF 100V</t>
  </si>
  <si>
    <t>W5DOR buffer components</t>
  </si>
  <si>
    <t>Brainwagon buffer components</t>
  </si>
  <si>
    <t>10uF 50V elec</t>
  </si>
  <si>
    <t>27r 0.6W metal film</t>
  </si>
  <si>
    <t>Q1,Q2</t>
  </si>
  <si>
    <t>120r 0.6W metal film</t>
  </si>
  <si>
    <t>C1,C2,C3</t>
  </si>
  <si>
    <t>0.1uF ceramic</t>
  </si>
  <si>
    <t>C1,C2</t>
  </si>
  <si>
    <t>560r 0.6W metal film</t>
  </si>
  <si>
    <t>82r 0.6W metal film</t>
  </si>
  <si>
    <t>2r2 0.6W metal film</t>
  </si>
  <si>
    <t>50r 0.6W metal film</t>
  </si>
  <si>
    <t>http://uk.mouser.com/ProductDetail/TE-Connectivity/V23105A5006A201/?qs=%2fha2pyFadujy7ZeKoZt4A7f8g68eUTFeEaQSrFpDfc3%252b1aytkb93rg%3d%3d</t>
  </si>
  <si>
    <t>http://uk.mouser.com/ProductDetail/ON-Semiconductor/15KE18ARL4G/?qs=sGAEpiMZZMuNo3spt1BaV6ZZhAoz%2fLLcx4%2fK4gQIVHE%3d</t>
  </si>
  <si>
    <t>1.5KE18ARL4G</t>
  </si>
  <si>
    <t>http://cpc.farnell.com/texas-instruments/tlc274cn/op-amp-quad-cmos-dip14-274/dp/SC07945?ost=TLC274CN</t>
  </si>
  <si>
    <t>http://cpc.farnell.com/unbranded/2n2222a/transistor-npn-to-18/dp/SC06714</t>
  </si>
  <si>
    <t>Get a few - they seem rare - check in stock (min order 25, but cheap enough)</t>
  </si>
  <si>
    <t>min order 5</t>
  </si>
  <si>
    <t>http://uk.mouser.com/ProductDetail/Vishay-BC-Components/SFR16S0003902JA500/?qs=sGAEpiMZZMsPqMdJzcrNwq9WDdhxcQOnXYgI6mYoJwc%3d</t>
  </si>
  <si>
    <t>http://uk.mouser.com/ProductDetail/KOA-Speer/MF1-4LCT52R102J/?qs=sGAEpiMZZMsPqMdJzcrNwk4M%252bI85OEMFCjKjjm8Oavo%3d</t>
  </si>
  <si>
    <t>Join GQRP for 10 for 1.45</t>
  </si>
  <si>
    <t>Join GQRP for 10 for 2.20</t>
  </si>
  <si>
    <t>Dummy load and attenuator</t>
  </si>
  <si>
    <t>100r 5w 5% metal oxide film</t>
  </si>
  <si>
    <t>620r 2% 0.5w metal film</t>
  </si>
  <si>
    <t>100r 2% 0.5w metal film</t>
  </si>
  <si>
    <t>74HC595</t>
  </si>
  <si>
    <t>M20-7821046</t>
  </si>
  <si>
    <t>10 pin female SIL socket (2 for DDS, 4 for Arduino)</t>
  </si>
  <si>
    <t>Hobbytronics</t>
  </si>
  <si>
    <t>http://www.hobbytronics.co.uk/cables-connectors/pcb-headers-sockets/header-female-1-10</t>
  </si>
  <si>
    <t>In a pack of 2 - get several packs</t>
  </si>
  <si>
    <t>PEC16-4020F-S0024</t>
  </si>
  <si>
    <t>Rotary encoder Mike N2HTT uses Bourns PEC16-4020F-S0024 Mouser 652-PEC16-4020FS0024</t>
  </si>
  <si>
    <t>http://uk.mouser.com/ProductDetail/Bourns/PEC16-4020F-S0024/?qs=%2fha2pyFaduidMAYXvh4P%252bBRWlDqCgjW9Zaz1UYvxiiu4QrPXX2IsiUoSeMNo9bgu</t>
  </si>
  <si>
    <t>http://uk.rs-online.com/web/p/counters-shift-registers/2175695/</t>
  </si>
  <si>
    <t>http://uk.rs-online.com/web/p/optocouplers/0597289/</t>
  </si>
  <si>
    <t>Bowood 0.45; Mouser 0.418; RS 0.31</t>
  </si>
  <si>
    <t>DIP-6-socket</t>
  </si>
  <si>
    <t>http://uk.rs-online.com/web/p/products/6742426/</t>
  </si>
  <si>
    <t>Min order 10</t>
  </si>
  <si>
    <t>DIP-6-Socket</t>
  </si>
  <si>
    <t>Band: Pull-down to prevent spurious triggering - 10x the base current resistor</t>
  </si>
  <si>
    <t>Band: To reduce current from opto to two transistors; coil resistance is 540r</t>
  </si>
  <si>
    <t>27k 0.25W</t>
  </si>
  <si>
    <t>270k 0.25W</t>
  </si>
  <si>
    <t>13k 0.25W</t>
  </si>
  <si>
    <t>130k 0.25W</t>
  </si>
  <si>
    <t>GQRP</t>
  </si>
  <si>
    <t>http://uk.mouser.com/ProductDetail/Texas-Instruments/LM386N-4-NOPB/?qs=sGAEpiMZZMuMkwKcEjFF1JGV2%252bUMr8HiKASUhiqTPAo%3d</t>
  </si>
  <si>
    <t>http://uk.mouser.com/ProductDetail/KOA-Speer/MOS5C101J/?qs=sGAEpiMZZMvmQ%252bOLa8n%2fM5uRxY2%252b5i%252bezzeAYtFvBd4%3d</t>
  </si>
  <si>
    <t>http://uk.mouser.com/ProductDetail/Vishay-Dale/RL20S621GB14/?qs=sGAEpiMZZMtG0KNrPCHnjVJFrQ1zkYeo6WTPWoMhBU8%3d</t>
  </si>
  <si>
    <t>http://uk.mouser.com/ProductDetail/Vishay-Dale/RL20S101GB14/?qs=sGAEpiMZZMu61qfTUdNhGy2XqlsoYCVG5A%2fbK5vHuVo%3d</t>
  </si>
  <si>
    <t>Signal attenuator (not building yet):</t>
  </si>
  <si>
    <t>v Total number of resistors                                                                      number required when I build it v</t>
  </si>
  <si>
    <t>649r 0.25W 5% 50PPM</t>
  </si>
  <si>
    <t>10k</t>
  </si>
  <si>
    <t>R1,R2,R3</t>
  </si>
  <si>
    <t>100k</t>
  </si>
  <si>
    <t>5k</t>
  </si>
  <si>
    <t>R6,R10</t>
  </si>
  <si>
    <t>R4,R8</t>
  </si>
  <si>
    <t>R5,R9</t>
  </si>
  <si>
    <t>0.1uF elec</t>
  </si>
  <si>
    <t>C1</t>
  </si>
  <si>
    <t>C2,C4</t>
  </si>
  <si>
    <t>C3,C5,C6</t>
  </si>
  <si>
    <t>MCP6002</t>
  </si>
  <si>
    <t>U2</t>
  </si>
  <si>
    <t>22k</t>
  </si>
  <si>
    <t>R6,R10 (alt)</t>
  </si>
  <si>
    <t>R7,R11</t>
  </si>
  <si>
    <t>T/R: To reduce current from opto to transistor; coil resistance is 540r</t>
  </si>
  <si>
    <t>T/R: Pull-down to prevent spurious triggering - 10x the base current resistor</t>
  </si>
  <si>
    <t>Band, T/R: each band has 2 relays (2x3) plus one for T/R</t>
  </si>
  <si>
    <t xml:space="preserve">Band, T/R: From Arduino out to opto diode </t>
  </si>
  <si>
    <t>Band, T/R: Opto to control relay</t>
  </si>
  <si>
    <t>SWR analyser version 2 (not building yet):</t>
  </si>
  <si>
    <t xml:space="preserve">                                                                                                                       number required when I build it v</t>
  </si>
  <si>
    <t>Transient suppressor diode</t>
  </si>
  <si>
    <t>http://uk.mouser.com/ProductDetail/Fairchild-Semiconductor/LM7805CT/?qs=sGAEpiMZZMtUqDgmOWBjgPJMQlYvsHAW%252bBbwCYnQla0%3d</t>
  </si>
  <si>
    <t>1A Fuse</t>
  </si>
  <si>
    <t>http://uk.mouser.com/ProductDetail/Schurter/00341516/?qs=sGAEpiMZZMuMS2dUaCDnDFe1E5JCIxfJ</t>
  </si>
  <si>
    <t>5x20mm</t>
  </si>
  <si>
    <t>5x20mm fuse holder</t>
  </si>
  <si>
    <t>http://uk.mouser.com/ProductDetail/Schurter/86012010/?qs=sGAEpiMZZMtRmoYvq3OwzBxyed2Ii3ui0fQBNVYn1SY%3d</t>
  </si>
  <si>
    <t>Buffer (not building this version):</t>
  </si>
  <si>
    <t>Miscellaneous/stock building extras</t>
  </si>
  <si>
    <t>http://uk.mouser.com/ProductDetail/TE-Connectivity/LR1F27R/?qs=ip69W3eHERU80cCHlxDX0g%3d%3d</t>
  </si>
  <si>
    <t>100nF = 0.1uF</t>
  </si>
  <si>
    <t>http://uk.mouser.com/ProductDetail/TE-Connectivity/LR1F120R/?qs=ip69W3eHERVVN0%2faPZ4FyA%3d%3d</t>
  </si>
  <si>
    <t>620r 0.5W metal film</t>
  </si>
  <si>
    <t>http://uk.mouser.com/ProductDetail/Yageo/MFR50SFTE52-620R/?qs=sGAEpiMZZMu61qfTUdNhG0IXHLFuiNndTLF7AJ2%252bcA4%3d</t>
  </si>
  <si>
    <t>0.6W not available</t>
  </si>
  <si>
    <t>http://uk.mouser.com/ProductDetail/KOA-Speer/MF1-4LCT52R273G/?qs=sGAEpiMZZMsPqMdJzcrNwk4M%252bI85OEMFQNViC0bKdRc%3d</t>
  </si>
  <si>
    <t>http://uk.mouser.com/ProductDetail/Yageo/MFR-25FTE52-270K/?qs=sGAEpiMZZMsPqMdJzcrNwiweiCzxKzWLIMXg3W78tiM%3d</t>
  </si>
  <si>
    <t>http://uk.mouser.com/ProductDetail/Yageo/MFR-25FRF52-13K/?qs=sGAEpiMZZMsPqMdJzcrNwiweiCzxKzWLtZYyyYSUqX8%3d</t>
  </si>
  <si>
    <t>http://uk.mouser.com/ProductDetail/KOA-Speer/MF1-4DC1303F/?qs=sGAEpiMZZMsPqMdJzcrNwlIzJk2YGEV83hDeXEq1E7E%3d</t>
  </si>
  <si>
    <t>http://uk.mouser.com/ProductDetail/Vishay-Sprague/1C10Z5U103M050B/?qs=sGAEpiMZZMuMW9TJLBQkXoQWOOtM%252bnTPMoAHsUpCpzw%3d</t>
  </si>
  <si>
    <t>http://uk.mouser.com/ProductDetail/Vishay-Sprague/1C10Z5U104M050B/?qs=sGAEpiMZZMuMW9TJLBQkXuP0rItz7gptz7jNMXhVbX0%3d</t>
  </si>
  <si>
    <t>http://uk.mouser.com/ProductDetail/Kobiconn/163-4304-E/?qs=%2fha2pyFadugdsgI149mNull0dEpW4vVjscCZK%252bt%252bPvc%3d</t>
  </si>
  <si>
    <t>http://uk.mouser.com/ProductDetail/Kobiconn/171-PA5521-1-E/?qs=sGAEpiMZZMtnOp%252bbbqA00wUKgdJTQV7TrGfaeQ1EjJg%3d</t>
  </si>
  <si>
    <t>Should be 43pF but can't get those, so use 39pF + 4pF (1.5pF to 5pF) trimmer</t>
  </si>
  <si>
    <t>1.5pF to 5pF Trimmer</t>
  </si>
  <si>
    <t>http://uk.mouser.com/ProductDetail/Murata-Electronics/TZ03Z050N169B00/?qs=sGAEpiMZZMvkLkkMVBW%252bEPSNPdF3yXOLdyit70cGHU0%3d</t>
  </si>
  <si>
    <t>2.3pF to 27pF Trimmer</t>
  </si>
  <si>
    <t>Should be 240pF but can't get those, so use 220pF + 20pF (2.3pF to 27pF) trimmer</t>
  </si>
  <si>
    <t>http://uk.mouser.com/ProductDetail/Sprague-Goodman/GYA27000/?qs=sGAEpiMZZMvkLkkMVBW%252bEB9lINrb3%252bmPNXAv4VgQlu4%3d</t>
  </si>
  <si>
    <t>orig 1000</t>
  </si>
  <si>
    <t>0.01 is a 103</t>
  </si>
  <si>
    <t>0.1 is a 104 which I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</si>
</sst>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.00"/>
    <numFmt numFmtId="165" formatCode="&quot;£&quot;#,##0.00;[Red]&quot;£&quot;#,##0.00"/>
    <numFmt numFmtId="166" formatCode="0.000000"/>
    <numFmt numFmtId="167" formatCode="0.0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MT"/>
    </font>
    <font>
      <sz val="12"/>
      <color theme="0" tint="-0.14999847407452621"/>
      <name val="Calibri"/>
      <scheme val="minor"/>
    </font>
    <font>
      <b/>
      <sz val="12"/>
      <color theme="0" tint="-0.14999847407452621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164" fontId="5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" fontId="1" fillId="2" borderId="0" xfId="0" applyNumberFormat="1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/>
    <xf numFmtId="0" fontId="6" fillId="0" borderId="0" xfId="0" applyFont="1"/>
    <xf numFmtId="166" fontId="0" fillId="0" borderId="0" xfId="0" applyNumberFormat="1"/>
    <xf numFmtId="166" fontId="6" fillId="0" borderId="0" xfId="0" applyNumberFormat="1" applyFont="1"/>
    <xf numFmtId="167" fontId="0" fillId="0" borderId="0" xfId="0" applyNumberFormat="1"/>
    <xf numFmtId="167" fontId="6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/>
    <xf numFmtId="0" fontId="7" fillId="0" borderId="0" xfId="0" applyFont="1"/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65" fontId="1" fillId="0" borderId="0" xfId="0" applyNumberFormat="1" applyFont="1" applyFill="1"/>
    <xf numFmtId="165" fontId="0" fillId="0" borderId="0" xfId="0" applyNumberFormat="1" applyFont="1" applyFill="1"/>
    <xf numFmtId="0" fontId="0" fillId="0" borderId="0" xfId="0" applyFont="1" applyFill="1"/>
    <xf numFmtId="165" fontId="0" fillId="0" borderId="0" xfId="0" applyNumberFormat="1" applyFont="1"/>
    <xf numFmtId="165" fontId="0" fillId="2" borderId="0" xfId="0" applyNumberFormat="1" applyFont="1" applyFill="1"/>
    <xf numFmtId="0" fontId="0" fillId="2" borderId="0" xfId="0" applyFont="1" applyFill="1"/>
    <xf numFmtId="0" fontId="0" fillId="7" borderId="0" xfId="0" applyFill="1"/>
    <xf numFmtId="165" fontId="0" fillId="7" borderId="0" xfId="0" applyNumberFormat="1" applyFill="1"/>
    <xf numFmtId="0" fontId="1" fillId="8" borderId="0" xfId="0" applyFont="1" applyFill="1"/>
    <xf numFmtId="0" fontId="1" fillId="5" borderId="0" xfId="0" applyFont="1" applyFill="1"/>
    <xf numFmtId="0" fontId="4" fillId="9" borderId="0" xfId="0" applyFont="1" applyFill="1"/>
    <xf numFmtId="1" fontId="5" fillId="0" borderId="0" xfId="0" applyNumberFormat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ill="1"/>
    <xf numFmtId="0" fontId="10" fillId="0" borderId="0" xfId="0" applyFont="1"/>
    <xf numFmtId="165" fontId="11" fillId="0" borderId="0" xfId="0" applyNumberFormat="1" applyFont="1" applyFill="1"/>
    <xf numFmtId="0" fontId="11" fillId="0" borderId="0" xfId="0" applyFont="1" applyFill="1"/>
    <xf numFmtId="165" fontId="10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2" fillId="0" borderId="0" xfId="0" applyNumberFormat="1" applyFont="1" applyFill="1"/>
    <xf numFmtId="0" fontId="12" fillId="0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0" fontId="0" fillId="3" borderId="0" xfId="0" applyFont="1" applyFill="1"/>
    <xf numFmtId="165" fontId="0" fillId="10" borderId="0" xfId="0" applyNumberFormat="1" applyFont="1" applyFill="1"/>
    <xf numFmtId="165" fontId="0" fillId="10" borderId="0" xfId="0" applyNumberFormat="1" applyFill="1"/>
    <xf numFmtId="165" fontId="10" fillId="0" borderId="0" xfId="0" applyNumberFormat="1" applyFont="1" applyFill="1"/>
    <xf numFmtId="0" fontId="10" fillId="0" borderId="0" xfId="0" applyFont="1" applyFill="1"/>
    <xf numFmtId="164" fontId="10" fillId="0" borderId="0" xfId="0" applyNumberFormat="1" applyFont="1" applyAlignment="1">
      <alignment horizontal="right"/>
    </xf>
    <xf numFmtId="1" fontId="1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Alignment="1">
      <alignment horizontal="left"/>
    </xf>
    <xf numFmtId="164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/>
    <xf numFmtId="0" fontId="0" fillId="10" borderId="0" xfId="0" applyFont="1" applyFill="1"/>
    <xf numFmtId="0" fontId="0" fillId="11" borderId="0" xfId="0" applyFill="1"/>
    <xf numFmtId="0" fontId="5" fillId="11" borderId="0" xfId="0" applyFont="1" applyFill="1"/>
    <xf numFmtId="0" fontId="5" fillId="11" borderId="0" xfId="0" applyFont="1" applyFill="1" applyAlignment="1">
      <alignment horizontal="left"/>
    </xf>
    <xf numFmtId="0" fontId="12" fillId="11" borderId="0" xfId="0" applyFont="1" applyFill="1"/>
    <xf numFmtId="0" fontId="0" fillId="11" borderId="0" xfId="0" applyFont="1" applyFill="1"/>
    <xf numFmtId="0" fontId="0" fillId="8" borderId="0" xfId="0" applyFill="1"/>
  </cellXfs>
  <cellStyles count="11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opLeftCell="A5" workbookViewId="0">
      <selection activeCell="H27" sqref="H27"/>
    </sheetView>
  </sheetViews>
  <sheetFormatPr baseColWidth="10" defaultRowHeight="15" x14ac:dyDescent="0"/>
  <cols>
    <col min="1" max="1" width="39.5" customWidth="1"/>
    <col min="2" max="2" width="17.1640625" customWidth="1"/>
    <col min="4" max="4" width="18.83203125" customWidth="1"/>
    <col min="5" max="5" width="10.83203125" style="40"/>
    <col min="6" max="6" width="10.83203125" style="2"/>
    <col min="7" max="7" width="10.83203125" style="1"/>
    <col min="8" max="8" width="83.33203125" customWidth="1"/>
    <col min="9" max="9" width="95.83203125" customWidth="1"/>
  </cols>
  <sheetData>
    <row r="1" spans="1:9" s="6" customFormat="1">
      <c r="A1" s="6" t="s">
        <v>0</v>
      </c>
      <c r="B1" s="6" t="s">
        <v>2</v>
      </c>
      <c r="C1" s="6" t="s">
        <v>3</v>
      </c>
      <c r="D1" s="6" t="s">
        <v>4</v>
      </c>
      <c r="E1" s="39" t="s">
        <v>5</v>
      </c>
      <c r="F1" s="8" t="s">
        <v>21</v>
      </c>
      <c r="G1" s="7" t="s">
        <v>22</v>
      </c>
      <c r="H1" s="6" t="s">
        <v>13</v>
      </c>
      <c r="I1" s="6" t="s">
        <v>6</v>
      </c>
    </row>
    <row r="2" spans="1:9">
      <c r="G2" s="3" t="e">
        <f>SUM(G4:G255)</f>
        <v>#N/A</v>
      </c>
    </row>
    <row r="3" spans="1:9" s="6" customFormat="1">
      <c r="A3" s="9" t="s">
        <v>39</v>
      </c>
      <c r="E3" s="39"/>
      <c r="F3" s="8"/>
      <c r="G3" s="10"/>
    </row>
    <row r="4" spans="1:9">
      <c r="A4" t="s">
        <v>1</v>
      </c>
      <c r="D4" t="s">
        <v>412</v>
      </c>
      <c r="E4" s="40">
        <v>15.12</v>
      </c>
      <c r="F4" s="2">
        <v>1</v>
      </c>
      <c r="G4" s="1">
        <f t="shared" ref="G4:G14" si="0">E4*F4</f>
        <v>15.12</v>
      </c>
      <c r="I4" t="s">
        <v>7</v>
      </c>
    </row>
    <row r="5" spans="1:9">
      <c r="A5" t="s">
        <v>542</v>
      </c>
      <c r="D5" s="5" t="s">
        <v>10</v>
      </c>
      <c r="E5" s="40">
        <v>1.02</v>
      </c>
      <c r="F5" s="2">
        <v>1</v>
      </c>
      <c r="G5" s="1">
        <f t="shared" si="0"/>
        <v>1.02</v>
      </c>
      <c r="H5" t="s">
        <v>543</v>
      </c>
      <c r="I5" t="s">
        <v>15</v>
      </c>
    </row>
    <row r="6" spans="1:9">
      <c r="A6" t="s">
        <v>9</v>
      </c>
      <c r="D6" t="s">
        <v>8</v>
      </c>
      <c r="E6" s="40">
        <v>1.07</v>
      </c>
      <c r="F6" s="2">
        <v>1</v>
      </c>
      <c r="G6" s="1">
        <f t="shared" si="0"/>
        <v>1.07</v>
      </c>
      <c r="I6" t="s">
        <v>16</v>
      </c>
    </row>
    <row r="7" spans="1:9">
      <c r="A7" t="s">
        <v>409</v>
      </c>
      <c r="D7" t="s">
        <v>413</v>
      </c>
      <c r="E7" s="40">
        <v>1.19</v>
      </c>
      <c r="F7" s="2">
        <v>1</v>
      </c>
      <c r="G7" s="1">
        <f t="shared" si="0"/>
        <v>1.19</v>
      </c>
      <c r="I7" t="s">
        <v>14</v>
      </c>
    </row>
    <row r="8" spans="1:9">
      <c r="A8" t="s">
        <v>410</v>
      </c>
      <c r="D8" t="s">
        <v>411</v>
      </c>
      <c r="E8" s="40">
        <v>1.1000000000000001</v>
      </c>
      <c r="F8" s="2">
        <v>1</v>
      </c>
      <c r="G8" s="1">
        <f t="shared" si="0"/>
        <v>1.1000000000000001</v>
      </c>
    </row>
    <row r="9" spans="1:9" s="62" customFormat="1">
      <c r="A9" s="62" t="s">
        <v>415</v>
      </c>
      <c r="D9" s="62" t="s">
        <v>414</v>
      </c>
      <c r="E9" s="77">
        <f>2.41/10</f>
        <v>0.24100000000000002</v>
      </c>
      <c r="F9" s="78">
        <v>0</v>
      </c>
      <c r="G9" s="79">
        <f t="shared" si="0"/>
        <v>0</v>
      </c>
    </row>
    <row r="10" spans="1:9">
      <c r="A10" t="s">
        <v>366</v>
      </c>
      <c r="D10" s="5" t="s">
        <v>10</v>
      </c>
      <c r="E10" s="40">
        <f>VLOOKUP(A10,costs,2,FALSE)</f>
        <v>9.4E-2</v>
      </c>
      <c r="F10" s="2">
        <v>1</v>
      </c>
      <c r="G10" s="1">
        <f t="shared" si="0"/>
        <v>9.4E-2</v>
      </c>
      <c r="H10" t="s">
        <v>447</v>
      </c>
    </row>
    <row r="11" spans="1:9">
      <c r="A11" t="s">
        <v>482</v>
      </c>
      <c r="D11" s="5" t="s">
        <v>10</v>
      </c>
      <c r="E11" s="40">
        <f>VLOOKUP(A11,costs,2,FALSE)</f>
        <v>0.158</v>
      </c>
      <c r="F11" s="2">
        <v>1</v>
      </c>
      <c r="G11" s="1">
        <f t="shared" si="0"/>
        <v>0.158</v>
      </c>
      <c r="H11" t="s">
        <v>447</v>
      </c>
    </row>
    <row r="12" spans="1:9">
      <c r="A12" t="s">
        <v>537</v>
      </c>
      <c r="D12" s="5"/>
      <c r="E12" s="40">
        <f>VLOOKUP(A12,costs,2,FALSE)</f>
        <v>0.11</v>
      </c>
      <c r="F12" s="2">
        <v>6</v>
      </c>
      <c r="G12" s="1">
        <f t="shared" si="0"/>
        <v>0.66</v>
      </c>
      <c r="H12" t="s">
        <v>538</v>
      </c>
    </row>
    <row r="13" spans="1:9" s="62" customFormat="1">
      <c r="A13" s="62" t="s">
        <v>536</v>
      </c>
      <c r="D13" s="84"/>
      <c r="E13" s="77">
        <f>VLOOKUP(A13,costs,2,FALSE)</f>
        <v>0.41</v>
      </c>
      <c r="F13" s="78">
        <v>0</v>
      </c>
      <c r="G13" s="79">
        <f t="shared" si="0"/>
        <v>0</v>
      </c>
    </row>
    <row r="14" spans="1:9">
      <c r="A14" t="s">
        <v>18</v>
      </c>
      <c r="D14" t="s">
        <v>19</v>
      </c>
      <c r="E14" s="40">
        <v>7.45</v>
      </c>
      <c r="F14" s="2">
        <v>1</v>
      </c>
      <c r="G14" s="1">
        <f t="shared" si="0"/>
        <v>7.45</v>
      </c>
      <c r="H14" t="s">
        <v>408</v>
      </c>
    </row>
    <row r="15" spans="1:9" s="6" customFormat="1">
      <c r="A15" s="9" t="s">
        <v>596</v>
      </c>
      <c r="E15" s="39"/>
      <c r="F15" s="8"/>
      <c r="G15" s="7"/>
      <c r="H15" s="6" t="s">
        <v>588</v>
      </c>
    </row>
    <row r="16" spans="1:9" s="62" customFormat="1">
      <c r="A16" s="62" t="s">
        <v>481</v>
      </c>
      <c r="B16" s="62" t="s">
        <v>41</v>
      </c>
      <c r="E16" s="77">
        <f t="shared" ref="E16:E24" si="1">VLOOKUP(A16,costs,2,FALSE)</f>
        <v>0</v>
      </c>
      <c r="F16" s="78">
        <v>0</v>
      </c>
      <c r="G16" s="79">
        <f t="shared" ref="G16:G24" si="2">E16*F16</f>
        <v>0</v>
      </c>
      <c r="H16" s="62">
        <v>1</v>
      </c>
    </row>
    <row r="17" spans="1:8" s="62" customFormat="1">
      <c r="A17" s="62" t="s">
        <v>40</v>
      </c>
      <c r="B17" s="62" t="s">
        <v>42</v>
      </c>
      <c r="D17" s="62" t="s">
        <v>441</v>
      </c>
      <c r="E17" s="77">
        <f t="shared" si="1"/>
        <v>0</v>
      </c>
      <c r="F17" s="78">
        <v>0</v>
      </c>
      <c r="G17" s="79">
        <f t="shared" si="2"/>
        <v>0</v>
      </c>
      <c r="H17" s="62">
        <v>2</v>
      </c>
    </row>
    <row r="18" spans="1:8" s="62" customFormat="1">
      <c r="A18" s="62" t="s">
        <v>309</v>
      </c>
      <c r="B18" s="62" t="s">
        <v>43</v>
      </c>
      <c r="E18" s="77">
        <f t="shared" si="1"/>
        <v>9.8000000000000004E-2</v>
      </c>
      <c r="F18" s="78">
        <v>0</v>
      </c>
      <c r="G18" s="79">
        <f t="shared" si="2"/>
        <v>0</v>
      </c>
      <c r="H18" s="62">
        <v>1</v>
      </c>
    </row>
    <row r="19" spans="1:8" s="62" customFormat="1">
      <c r="A19" s="62" t="s">
        <v>419</v>
      </c>
      <c r="B19" s="62" t="s">
        <v>44</v>
      </c>
      <c r="D19" s="62" t="s">
        <v>418</v>
      </c>
      <c r="E19" s="77">
        <f t="shared" si="1"/>
        <v>9.8000000000000004E-2</v>
      </c>
      <c r="F19" s="78">
        <v>0</v>
      </c>
      <c r="G19" s="79">
        <f t="shared" si="2"/>
        <v>0</v>
      </c>
      <c r="H19" s="62">
        <v>2</v>
      </c>
    </row>
    <row r="20" spans="1:8" s="62" customFormat="1">
      <c r="A20" s="62" t="s">
        <v>313</v>
      </c>
      <c r="B20" s="62" t="s">
        <v>45</v>
      </c>
      <c r="E20" s="77">
        <f t="shared" si="1"/>
        <v>9.8000000000000004E-2</v>
      </c>
      <c r="F20" s="78">
        <v>0</v>
      </c>
      <c r="G20" s="79">
        <f t="shared" si="2"/>
        <v>0</v>
      </c>
      <c r="H20" s="62">
        <v>1</v>
      </c>
    </row>
    <row r="21" spans="1:8" s="62" customFormat="1">
      <c r="A21" s="62" t="s">
        <v>312</v>
      </c>
      <c r="B21" s="62" t="s">
        <v>46</v>
      </c>
      <c r="E21" s="77">
        <f t="shared" si="1"/>
        <v>9.8000000000000004E-2</v>
      </c>
      <c r="F21" s="78">
        <v>0</v>
      </c>
      <c r="G21" s="79">
        <f t="shared" si="2"/>
        <v>0</v>
      </c>
      <c r="H21" s="62">
        <v>1</v>
      </c>
    </row>
    <row r="22" spans="1:8" s="62" customFormat="1">
      <c r="A22" s="62" t="s">
        <v>311</v>
      </c>
      <c r="B22" s="62" t="s">
        <v>47</v>
      </c>
      <c r="E22" s="77">
        <f t="shared" si="1"/>
        <v>9.8000000000000004E-2</v>
      </c>
      <c r="F22" s="78">
        <v>0</v>
      </c>
      <c r="G22" s="79">
        <f t="shared" si="2"/>
        <v>0</v>
      </c>
      <c r="H22" s="62">
        <v>1</v>
      </c>
    </row>
    <row r="23" spans="1:8" s="62" customFormat="1">
      <c r="A23" s="62" t="s">
        <v>310</v>
      </c>
      <c r="B23" s="62" t="s">
        <v>48</v>
      </c>
      <c r="E23" s="77">
        <f t="shared" si="1"/>
        <v>9.8000000000000004E-2</v>
      </c>
      <c r="F23" s="78">
        <v>0</v>
      </c>
      <c r="G23" s="79">
        <f t="shared" si="2"/>
        <v>0</v>
      </c>
      <c r="H23" s="62">
        <v>1</v>
      </c>
    </row>
    <row r="24" spans="1:8" s="62" customFormat="1">
      <c r="A24" s="62" t="s">
        <v>364</v>
      </c>
      <c r="B24" s="62" t="s">
        <v>49</v>
      </c>
      <c r="E24" s="77">
        <f t="shared" si="1"/>
        <v>9.8000000000000004E-2</v>
      </c>
      <c r="F24" s="78">
        <v>0</v>
      </c>
      <c r="G24" s="79">
        <f t="shared" si="2"/>
        <v>0</v>
      </c>
      <c r="H24" s="62">
        <v>1</v>
      </c>
    </row>
    <row r="25" spans="1:8" s="6" customFormat="1">
      <c r="A25" s="9" t="s">
        <v>20</v>
      </c>
      <c r="E25" s="39"/>
      <c r="F25" s="8"/>
      <c r="G25" s="7"/>
    </row>
    <row r="26" spans="1:8">
      <c r="A26" t="s">
        <v>23</v>
      </c>
      <c r="D26" t="s">
        <v>10</v>
      </c>
      <c r="E26" s="40">
        <v>2.3199999999999998</v>
      </c>
      <c r="F26" s="2">
        <v>1</v>
      </c>
      <c r="G26" s="1">
        <f t="shared" ref="G26:G32" si="3">E26*F26</f>
        <v>2.3199999999999998</v>
      </c>
      <c r="H26" t="s">
        <v>37</v>
      </c>
    </row>
    <row r="27" spans="1:8">
      <c r="A27" t="s">
        <v>24</v>
      </c>
      <c r="D27" t="s">
        <v>10</v>
      </c>
      <c r="E27" s="40">
        <v>0.99399999999999999</v>
      </c>
      <c r="F27" s="2">
        <v>1</v>
      </c>
      <c r="G27" s="1">
        <f t="shared" si="3"/>
        <v>0.99399999999999999</v>
      </c>
      <c r="H27" t="s">
        <v>32</v>
      </c>
    </row>
    <row r="28" spans="1:8">
      <c r="A28" s="37" t="s">
        <v>510</v>
      </c>
      <c r="D28" t="s">
        <v>441</v>
      </c>
      <c r="E28" s="40">
        <f t="shared" ref="E28:E33" si="4">VLOOKUP(A28,costs,2,FALSE)</f>
        <v>0</v>
      </c>
      <c r="F28" s="2">
        <v>3</v>
      </c>
      <c r="G28" s="1">
        <f t="shared" si="3"/>
        <v>0</v>
      </c>
    </row>
    <row r="29" spans="1:8">
      <c r="A29" t="s">
        <v>25</v>
      </c>
      <c r="E29" s="40">
        <f t="shared" si="4"/>
        <v>0.48199999999999998</v>
      </c>
      <c r="F29" s="2">
        <v>1</v>
      </c>
      <c r="G29" s="1">
        <f t="shared" si="3"/>
        <v>0.48199999999999998</v>
      </c>
      <c r="H29" s="4" t="s">
        <v>26</v>
      </c>
    </row>
    <row r="30" spans="1:8">
      <c r="A30" t="s">
        <v>27</v>
      </c>
      <c r="D30" t="s">
        <v>441</v>
      </c>
      <c r="E30" s="40">
        <f t="shared" si="4"/>
        <v>0</v>
      </c>
      <c r="F30" s="2">
        <v>1</v>
      </c>
      <c r="G30" s="1">
        <f t="shared" si="3"/>
        <v>0</v>
      </c>
      <c r="H30" t="s">
        <v>28</v>
      </c>
    </row>
    <row r="31" spans="1:8">
      <c r="A31" s="14" t="s">
        <v>523</v>
      </c>
      <c r="E31" s="40">
        <f t="shared" si="4"/>
        <v>0.42299999999999999</v>
      </c>
      <c r="F31" s="2">
        <v>1</v>
      </c>
      <c r="G31" s="1">
        <f t="shared" si="3"/>
        <v>0.42299999999999999</v>
      </c>
    </row>
    <row r="32" spans="1:8">
      <c r="A32" t="s">
        <v>317</v>
      </c>
      <c r="B32" t="s">
        <v>176</v>
      </c>
      <c r="D32" t="s">
        <v>418</v>
      </c>
      <c r="E32" s="40">
        <f t="shared" si="4"/>
        <v>6.6000000000000003E-2</v>
      </c>
      <c r="F32" s="2">
        <v>1</v>
      </c>
      <c r="G32" s="1">
        <f t="shared" si="3"/>
        <v>6.6000000000000003E-2</v>
      </c>
      <c r="H32" t="s">
        <v>31</v>
      </c>
    </row>
    <row r="33" spans="1:7">
      <c r="A33" s="14" t="s">
        <v>594</v>
      </c>
      <c r="E33" s="40">
        <f t="shared" si="4"/>
        <v>0.69599999999999995</v>
      </c>
      <c r="F33" s="2">
        <v>1</v>
      </c>
      <c r="G33" s="1">
        <f t="shared" ref="G33:G34" si="5">E33*F33</f>
        <v>0.69599999999999995</v>
      </c>
    </row>
    <row r="34" spans="1:7">
      <c r="A34" t="s">
        <v>591</v>
      </c>
      <c r="E34" s="40">
        <f>VLOOKUP(A34,costs,2,FALSE)</f>
        <v>0.13</v>
      </c>
      <c r="F34" s="2">
        <v>1</v>
      </c>
      <c r="G34" s="1">
        <f t="shared" si="5"/>
        <v>0.13</v>
      </c>
    </row>
    <row r="35" spans="1:7" s="6" customFormat="1">
      <c r="A35" s="57" t="s">
        <v>212</v>
      </c>
      <c r="B35" s="7" t="e">
        <f>SUM(#REF!,G39)</f>
        <v>#REF!</v>
      </c>
      <c r="E35" s="39"/>
      <c r="F35" s="8"/>
      <c r="G35" s="7"/>
    </row>
    <row r="36" spans="1:7" s="62" customFormat="1">
      <c r="A36" s="62" t="s">
        <v>450</v>
      </c>
      <c r="E36" s="77" t="e">
        <f>VLOOKUP(A36,costs,2,FALSE)</f>
        <v>#N/A</v>
      </c>
      <c r="F36" s="78">
        <v>3</v>
      </c>
      <c r="G36" s="79" t="e">
        <f>E36*F36</f>
        <v>#N/A</v>
      </c>
    </row>
    <row r="37" spans="1:7" s="62" customFormat="1">
      <c r="A37" s="62" t="s">
        <v>451</v>
      </c>
      <c r="E37" s="77" t="e">
        <f>VLOOKUP(A37,costs,2,FALSE)</f>
        <v>#N/A</v>
      </c>
      <c r="F37" s="78">
        <v>2</v>
      </c>
      <c r="G37" s="79" t="e">
        <f>E37*F37</f>
        <v>#N/A</v>
      </c>
    </row>
    <row r="38" spans="1:7" s="62" customFormat="1">
      <c r="A38" s="62" t="s">
        <v>452</v>
      </c>
      <c r="E38" s="77" t="e">
        <f>VLOOKUP(A38,costs,2,FALSE)</f>
        <v>#N/A</v>
      </c>
      <c r="F38" s="78">
        <v>1</v>
      </c>
      <c r="G38" s="79" t="e">
        <f>E38*F38</f>
        <v>#N/A</v>
      </c>
    </row>
    <row r="39" spans="1:7" s="62" customFormat="1">
      <c r="A39" s="62" t="s">
        <v>453</v>
      </c>
      <c r="E39" s="77" t="e">
        <f>VLOOKUP(A39,costs,2,FALSE)</f>
        <v>#N/A</v>
      </c>
      <c r="F39" s="78">
        <v>2</v>
      </c>
      <c r="G39" s="79" t="e">
        <f>E39*F39</f>
        <v>#N/A</v>
      </c>
    </row>
    <row r="40" spans="1:7" s="6" customFormat="1">
      <c r="A40" s="57" t="s">
        <v>211</v>
      </c>
      <c r="B40" s="7" t="e">
        <f>SUM(#REF!,G44)</f>
        <v>#REF!</v>
      </c>
      <c r="E40" s="39"/>
      <c r="F40" s="8"/>
      <c r="G40" s="7"/>
    </row>
    <row r="41" spans="1:7" s="62" customFormat="1">
      <c r="A41" s="62" t="s">
        <v>450</v>
      </c>
      <c r="E41" s="77" t="e">
        <f>VLOOKUP(A41,costs,2,FALSE)</f>
        <v>#N/A</v>
      </c>
      <c r="F41" s="78">
        <v>3</v>
      </c>
      <c r="G41" s="79" t="e">
        <f>E41*F41</f>
        <v>#N/A</v>
      </c>
    </row>
    <row r="42" spans="1:7" s="62" customFormat="1">
      <c r="A42" s="62" t="s">
        <v>454</v>
      </c>
      <c r="E42" s="77" t="e">
        <f>VLOOKUP(A42,costs,2,FALSE)</f>
        <v>#N/A</v>
      </c>
      <c r="F42" s="78">
        <v>2</v>
      </c>
      <c r="G42" s="79" t="e">
        <f>E42*F42</f>
        <v>#N/A</v>
      </c>
    </row>
    <row r="43" spans="1:7" s="62" customFormat="1">
      <c r="A43" s="62" t="s">
        <v>455</v>
      </c>
      <c r="E43" s="77" t="e">
        <f>VLOOKUP(A43,costs,2,FALSE)</f>
        <v>#N/A</v>
      </c>
      <c r="F43" s="78">
        <v>1</v>
      </c>
      <c r="G43" s="79" t="e">
        <f>E43*F43</f>
        <v>#N/A</v>
      </c>
    </row>
    <row r="44" spans="1:7" s="62" customFormat="1">
      <c r="A44" s="62" t="s">
        <v>456</v>
      </c>
      <c r="E44" s="77" t="e">
        <f>VLOOKUP(A44,costs,2,FALSE)</f>
        <v>#N/A</v>
      </c>
      <c r="F44" s="78">
        <v>2</v>
      </c>
      <c r="G44" s="79" t="e">
        <f>E44*F44</f>
        <v>#N/A</v>
      </c>
    </row>
    <row r="45" spans="1:7" s="6" customFormat="1">
      <c r="A45" s="57" t="s">
        <v>289</v>
      </c>
      <c r="B45" s="7" t="e">
        <f>SUM(#REF!,G49)</f>
        <v>#REF!</v>
      </c>
      <c r="E45" s="39"/>
      <c r="F45" s="8"/>
      <c r="G45" s="7"/>
    </row>
    <row r="46" spans="1:7" s="62" customFormat="1">
      <c r="A46" s="62" t="s">
        <v>450</v>
      </c>
      <c r="E46" s="77" t="e">
        <f>VLOOKUP(A46,costs,2,FALSE)</f>
        <v>#N/A</v>
      </c>
      <c r="F46" s="78">
        <v>3</v>
      </c>
      <c r="G46" s="79" t="e">
        <f>E46*F46</f>
        <v>#N/A</v>
      </c>
    </row>
    <row r="47" spans="1:7" s="62" customFormat="1">
      <c r="A47" s="62" t="s">
        <v>457</v>
      </c>
      <c r="E47" s="77" t="e">
        <f>VLOOKUP(A47,costs,2,FALSE)</f>
        <v>#N/A</v>
      </c>
      <c r="F47" s="78">
        <v>2</v>
      </c>
      <c r="G47" s="79" t="e">
        <f>E47*F47</f>
        <v>#N/A</v>
      </c>
    </row>
    <row r="48" spans="1:7" s="62" customFormat="1">
      <c r="A48" s="62" t="s">
        <v>458</v>
      </c>
      <c r="E48" s="77" t="e">
        <f>VLOOKUP(A48,costs,2,FALSE)</f>
        <v>#N/A</v>
      </c>
      <c r="F48" s="78">
        <v>1</v>
      </c>
      <c r="G48" s="79" t="e">
        <f>E48*F48</f>
        <v>#N/A</v>
      </c>
    </row>
    <row r="49" spans="1:8" s="62" customFormat="1">
      <c r="A49" s="62" t="s">
        <v>459</v>
      </c>
      <c r="E49" s="77" t="e">
        <f>VLOOKUP(A49,costs,2,FALSE)</f>
        <v>#N/A</v>
      </c>
      <c r="F49" s="78">
        <v>2</v>
      </c>
      <c r="G49" s="79" t="e">
        <f>E49*F49</f>
        <v>#N/A</v>
      </c>
    </row>
    <row r="50" spans="1:8" s="6" customFormat="1">
      <c r="A50" s="56" t="s">
        <v>210</v>
      </c>
      <c r="B50" s="7">
        <f>SUM(G51,G55)</f>
        <v>0.7569999999999999</v>
      </c>
      <c r="E50" s="39"/>
      <c r="F50" s="8"/>
      <c r="G50" s="7"/>
    </row>
    <row r="51" spans="1:8">
      <c r="A51" t="s">
        <v>103</v>
      </c>
      <c r="B51" s="14"/>
      <c r="E51" s="40">
        <f>VLOOKUP(A51,costs,2,FALSE)</f>
        <v>0.14499999999999999</v>
      </c>
      <c r="F51" s="2">
        <v>3</v>
      </c>
      <c r="G51" s="1">
        <f>E51*F51</f>
        <v>0.43499999999999994</v>
      </c>
    </row>
    <row r="52" spans="1:8">
      <c r="A52" t="s">
        <v>293</v>
      </c>
      <c r="E52" s="40">
        <f>VLOOKUP(A52,costs,2,FALSE)</f>
        <v>0.153</v>
      </c>
      <c r="F52" s="2">
        <v>2</v>
      </c>
      <c r="G52" s="1">
        <f>E52*F52</f>
        <v>0.30599999999999999</v>
      </c>
    </row>
    <row r="53" spans="1:8">
      <c r="A53" t="s">
        <v>293</v>
      </c>
      <c r="B53" s="14"/>
      <c r="E53" s="40">
        <f>VLOOKUP(A53,costs,2,FALSE)</f>
        <v>0.153</v>
      </c>
      <c r="F53" s="2">
        <v>1</v>
      </c>
      <c r="G53" s="1">
        <f>E53*F53</f>
        <v>0.153</v>
      </c>
      <c r="H53" t="s">
        <v>612</v>
      </c>
    </row>
    <row r="54" spans="1:8">
      <c r="A54" t="s">
        <v>613</v>
      </c>
      <c r="B54" s="14"/>
      <c r="E54" s="40">
        <f>VLOOKUP(A54,costs,2,FALSE)</f>
        <v>0.47</v>
      </c>
      <c r="F54" s="2">
        <v>1</v>
      </c>
      <c r="G54" s="1">
        <f>E54*F54</f>
        <v>0.47</v>
      </c>
    </row>
    <row r="55" spans="1:8">
      <c r="A55" t="s">
        <v>295</v>
      </c>
      <c r="E55" s="40">
        <f>VLOOKUP(A55,costs,2,FALSE)</f>
        <v>0.161</v>
      </c>
      <c r="F55" s="2">
        <v>2</v>
      </c>
      <c r="G55" s="1">
        <f>E55*F55</f>
        <v>0.32200000000000001</v>
      </c>
    </row>
    <row r="56" spans="1:8" s="6" customFormat="1">
      <c r="A56" s="56" t="s">
        <v>209</v>
      </c>
      <c r="B56" s="7">
        <f>SUM(G57,G59)</f>
        <v>0.72899999999999987</v>
      </c>
      <c r="E56" s="39"/>
      <c r="F56" s="8"/>
      <c r="G56" s="7"/>
    </row>
    <row r="57" spans="1:8">
      <c r="A57" t="s">
        <v>103</v>
      </c>
      <c r="B57" s="14"/>
      <c r="E57" s="40">
        <f>VLOOKUP(A57,costs,2,FALSE)</f>
        <v>0.14499999999999999</v>
      </c>
      <c r="F57" s="2">
        <v>3</v>
      </c>
      <c r="G57" s="1">
        <f>E57*F57</f>
        <v>0.43499999999999994</v>
      </c>
    </row>
    <row r="58" spans="1:8">
      <c r="A58" t="s">
        <v>296</v>
      </c>
      <c r="E58" s="40">
        <f>VLOOKUP(A58,costs,2,FALSE)</f>
        <v>0.21</v>
      </c>
      <c r="F58" s="2">
        <v>3</v>
      </c>
      <c r="G58" s="1">
        <f>E58*F58</f>
        <v>0.63</v>
      </c>
    </row>
    <row r="59" spans="1:8">
      <c r="A59" t="s">
        <v>297</v>
      </c>
      <c r="E59" s="40">
        <f>VLOOKUP(A59,costs,2,FALSE)</f>
        <v>0.14699999999999999</v>
      </c>
      <c r="F59" s="2">
        <v>2</v>
      </c>
      <c r="G59" s="1">
        <f>E59*F59</f>
        <v>0.29399999999999998</v>
      </c>
    </row>
    <row r="60" spans="1:8" s="6" customFormat="1">
      <c r="A60" s="56" t="s">
        <v>208</v>
      </c>
      <c r="B60" s="7">
        <f>SUM(G61,G65)</f>
        <v>0.94000000000000017</v>
      </c>
      <c r="E60" s="39"/>
      <c r="F60" s="8"/>
      <c r="G60" s="7"/>
    </row>
    <row r="61" spans="1:8">
      <c r="A61" t="s">
        <v>197</v>
      </c>
      <c r="B61" s="14"/>
      <c r="E61" s="40">
        <f>VLOOKUP(A61,costs,2,FALSE)</f>
        <v>0.22000000000000003</v>
      </c>
      <c r="F61" s="2">
        <v>3</v>
      </c>
      <c r="G61" s="1">
        <f>E61*F61</f>
        <v>0.66000000000000014</v>
      </c>
    </row>
    <row r="62" spans="1:8">
      <c r="A62" t="s">
        <v>296</v>
      </c>
      <c r="E62" s="40">
        <f>VLOOKUP(A62,costs,2,FALSE)</f>
        <v>0.21</v>
      </c>
      <c r="F62" s="2">
        <v>2</v>
      </c>
      <c r="G62" s="1">
        <f>E62*F62</f>
        <v>0.42</v>
      </c>
    </row>
    <row r="63" spans="1:8">
      <c r="A63" t="s">
        <v>298</v>
      </c>
      <c r="B63" s="14"/>
      <c r="E63" s="40">
        <f>VLOOKUP(A63,costs,2,FALSE)</f>
        <v>7.0000000000000007E-2</v>
      </c>
      <c r="F63" s="2">
        <v>1</v>
      </c>
      <c r="G63" s="1">
        <f>E63*F63</f>
        <v>7.0000000000000007E-2</v>
      </c>
    </row>
    <row r="64" spans="1:8">
      <c r="A64" t="s">
        <v>615</v>
      </c>
      <c r="B64" s="14"/>
      <c r="E64" s="40">
        <f>VLOOKUP(A64,costs,2,FALSE)</f>
        <v>1.79</v>
      </c>
      <c r="F64" s="2">
        <v>1</v>
      </c>
      <c r="G64" s="1">
        <f>E64*F64</f>
        <v>1.79</v>
      </c>
    </row>
    <row r="65" spans="1:9">
      <c r="A65" t="s">
        <v>500</v>
      </c>
      <c r="E65" s="40">
        <f>VLOOKUP(A65,costs,2,FALSE)</f>
        <v>0.14000000000000001</v>
      </c>
      <c r="F65" s="2">
        <v>2</v>
      </c>
      <c r="G65" s="1">
        <f>E65*F65</f>
        <v>0.28000000000000003</v>
      </c>
      <c r="H65" t="s">
        <v>616</v>
      </c>
    </row>
    <row r="66" spans="1:9" s="6" customFormat="1">
      <c r="A66" s="58" t="s">
        <v>207</v>
      </c>
      <c r="B66" s="22" t="e">
        <f>SUM(G67,G70)</f>
        <v>#N/A</v>
      </c>
      <c r="C66" s="21"/>
      <c r="D66" s="21"/>
      <c r="E66" s="41"/>
      <c r="F66" s="23"/>
      <c r="G66" s="7"/>
      <c r="H66" s="21"/>
      <c r="I66" s="21"/>
    </row>
    <row r="67" spans="1:9" s="62" customFormat="1">
      <c r="A67" s="62" t="s">
        <v>460</v>
      </c>
      <c r="E67" s="77" t="e">
        <f>VLOOKUP(A67,costs,2,FALSE)</f>
        <v>#N/A</v>
      </c>
      <c r="F67" s="78">
        <v>3</v>
      </c>
      <c r="G67" s="79" t="e">
        <f>E67*F67</f>
        <v>#N/A</v>
      </c>
    </row>
    <row r="68" spans="1:9" s="62" customFormat="1">
      <c r="A68" s="62" t="s">
        <v>461</v>
      </c>
      <c r="E68" s="77" t="e">
        <f>VLOOKUP(A68,costs,2,FALSE)</f>
        <v>#N/A</v>
      </c>
      <c r="F68" s="78">
        <v>2</v>
      </c>
      <c r="G68" s="79" t="e">
        <f>E68*F68</f>
        <v>#N/A</v>
      </c>
    </row>
    <row r="69" spans="1:9" s="62" customFormat="1">
      <c r="A69" s="62" t="s">
        <v>462</v>
      </c>
      <c r="E69" s="77" t="e">
        <f>VLOOKUP(A69,costs,2,FALSE)</f>
        <v>#N/A</v>
      </c>
      <c r="F69" s="78">
        <v>1</v>
      </c>
      <c r="G69" s="79" t="e">
        <f>E69*F69</f>
        <v>#N/A</v>
      </c>
    </row>
    <row r="70" spans="1:9" s="62" customFormat="1">
      <c r="A70" s="62" t="s">
        <v>463</v>
      </c>
      <c r="E70" s="77" t="e">
        <f>VLOOKUP(A70,costs,2,FALSE)</f>
        <v>#N/A</v>
      </c>
      <c r="F70" s="78">
        <v>2</v>
      </c>
      <c r="G70" s="79" t="e">
        <f>E70*F70</f>
        <v>#N/A</v>
      </c>
    </row>
    <row r="71" spans="1:9" s="6" customFormat="1">
      <c r="A71" s="58" t="s">
        <v>206</v>
      </c>
      <c r="B71" s="22" t="e">
        <f>SUM(G72,G75)</f>
        <v>#N/A</v>
      </c>
      <c r="C71" s="21"/>
      <c r="D71" s="21"/>
      <c r="E71" s="41"/>
      <c r="F71" s="23"/>
      <c r="G71" s="7"/>
      <c r="H71" s="21"/>
      <c r="I71" s="21"/>
    </row>
    <row r="72" spans="1:9" s="62" customFormat="1">
      <c r="A72" s="62" t="s">
        <v>460</v>
      </c>
      <c r="E72" s="77" t="e">
        <f>VLOOKUP(A72,costs,2,FALSE)</f>
        <v>#N/A</v>
      </c>
      <c r="F72" s="78">
        <v>3</v>
      </c>
      <c r="G72" s="79" t="e">
        <f>E72*F72</f>
        <v>#N/A</v>
      </c>
    </row>
    <row r="73" spans="1:9" s="62" customFormat="1">
      <c r="A73" s="62" t="s">
        <v>464</v>
      </c>
      <c r="E73" s="77" t="e">
        <f>VLOOKUP(A73,costs,2,FALSE)</f>
        <v>#N/A</v>
      </c>
      <c r="F73" s="78">
        <v>2</v>
      </c>
      <c r="G73" s="79" t="e">
        <f>E73*F73</f>
        <v>#N/A</v>
      </c>
    </row>
    <row r="74" spans="1:9" s="62" customFormat="1">
      <c r="A74" s="62" t="s">
        <v>465</v>
      </c>
      <c r="E74" s="77" t="e">
        <f>VLOOKUP(A74,costs,2,FALSE)</f>
        <v>#N/A</v>
      </c>
      <c r="F74" s="78">
        <v>1</v>
      </c>
      <c r="G74" s="79" t="e">
        <f>E74*F74</f>
        <v>#N/A</v>
      </c>
    </row>
    <row r="75" spans="1:9" s="62" customFormat="1">
      <c r="A75" s="62" t="s">
        <v>466</v>
      </c>
      <c r="E75" s="77" t="e">
        <f>VLOOKUP(A75,costs,2,FALSE)</f>
        <v>#N/A</v>
      </c>
      <c r="F75" s="78">
        <v>2</v>
      </c>
      <c r="G75" s="79" t="e">
        <f>E75*F75</f>
        <v>#N/A</v>
      </c>
    </row>
    <row r="76" spans="1:9" s="6" customFormat="1">
      <c r="A76" s="58" t="s">
        <v>205</v>
      </c>
      <c r="B76" s="22" t="e">
        <f>SUM(G77,G80)</f>
        <v>#N/A</v>
      </c>
      <c r="C76" s="21"/>
      <c r="D76" s="21"/>
      <c r="E76" s="41"/>
      <c r="F76" s="23"/>
      <c r="G76" s="7"/>
      <c r="H76" s="21"/>
      <c r="I76" s="21"/>
    </row>
    <row r="77" spans="1:9" s="62" customFormat="1">
      <c r="A77" s="62" t="s">
        <v>460</v>
      </c>
      <c r="E77" s="77" t="e">
        <f>VLOOKUP(A77,costs,2,FALSE)</f>
        <v>#N/A</v>
      </c>
      <c r="F77" s="78">
        <v>3</v>
      </c>
      <c r="G77" s="79" t="e">
        <f>E77*F77</f>
        <v>#N/A</v>
      </c>
    </row>
    <row r="78" spans="1:9" s="62" customFormat="1">
      <c r="A78" s="62" t="s">
        <v>467</v>
      </c>
      <c r="E78" s="77" t="e">
        <f>VLOOKUP(A78,costs,2,FALSE)</f>
        <v>#N/A</v>
      </c>
      <c r="F78" s="78">
        <v>2</v>
      </c>
      <c r="G78" s="79" t="e">
        <f>E78*F78</f>
        <v>#N/A</v>
      </c>
    </row>
    <row r="79" spans="1:9" s="62" customFormat="1">
      <c r="A79" s="62" t="s">
        <v>468</v>
      </c>
      <c r="E79" s="77" t="e">
        <f>VLOOKUP(A79,costs,2,FALSE)</f>
        <v>#N/A</v>
      </c>
      <c r="F79" s="78">
        <v>1</v>
      </c>
      <c r="G79" s="79" t="e">
        <f>E79*F79</f>
        <v>#N/A</v>
      </c>
    </row>
    <row r="80" spans="1:9" s="62" customFormat="1">
      <c r="A80" s="62" t="s">
        <v>454</v>
      </c>
      <c r="E80" s="77" t="e">
        <f>VLOOKUP(A80,costs,2,FALSE)</f>
        <v>#N/A</v>
      </c>
      <c r="F80" s="78">
        <v>2</v>
      </c>
      <c r="G80" s="79" t="e">
        <f>E80*F80</f>
        <v>#N/A</v>
      </c>
    </row>
    <row r="81" spans="1:9" s="6" customFormat="1">
      <c r="A81" s="58" t="s">
        <v>204</v>
      </c>
      <c r="B81" s="22" t="e">
        <f>SUM(G82,G85)</f>
        <v>#N/A</v>
      </c>
      <c r="C81" s="21"/>
      <c r="D81" s="21"/>
      <c r="E81" s="41"/>
      <c r="F81" s="23"/>
      <c r="G81" s="7"/>
      <c r="H81" s="21"/>
      <c r="I81" s="21"/>
    </row>
    <row r="82" spans="1:9" s="62" customFormat="1">
      <c r="A82" s="62" t="s">
        <v>460</v>
      </c>
      <c r="E82" s="77" t="e">
        <f>VLOOKUP(A82,costs,2,FALSE)</f>
        <v>#N/A</v>
      </c>
      <c r="F82" s="78">
        <v>3</v>
      </c>
      <c r="G82" s="79" t="e">
        <f>E82*F82</f>
        <v>#N/A</v>
      </c>
    </row>
    <row r="83" spans="1:9" s="62" customFormat="1">
      <c r="A83" s="62" t="s">
        <v>468</v>
      </c>
      <c r="E83" s="77" t="e">
        <f>VLOOKUP(A83,costs,2,FALSE)</f>
        <v>#N/A</v>
      </c>
      <c r="F83" s="78">
        <v>2</v>
      </c>
      <c r="G83" s="79" t="e">
        <f>E83*F83</f>
        <v>#N/A</v>
      </c>
    </row>
    <row r="84" spans="1:9" s="62" customFormat="1">
      <c r="A84" s="62" t="s">
        <v>469</v>
      </c>
      <c r="E84" s="77" t="e">
        <f>VLOOKUP(A84,costs,2,FALSE)</f>
        <v>#N/A</v>
      </c>
      <c r="F84" s="78">
        <v>1</v>
      </c>
      <c r="G84" s="79" t="e">
        <f>E84*F84</f>
        <v>#N/A</v>
      </c>
    </row>
    <row r="85" spans="1:9" s="62" customFormat="1">
      <c r="A85" s="62" t="s">
        <v>470</v>
      </c>
      <c r="E85" s="77" t="e">
        <f>VLOOKUP(A85,costs,2,FALSE)</f>
        <v>#N/A</v>
      </c>
      <c r="F85" s="78">
        <v>2</v>
      </c>
      <c r="G85" s="79" t="e">
        <f>E85*F85</f>
        <v>#N/A</v>
      </c>
    </row>
    <row r="86" spans="1:9" s="6" customFormat="1">
      <c r="A86" s="17" t="s">
        <v>175</v>
      </c>
      <c r="B86" s="18"/>
      <c r="C86" s="18"/>
      <c r="D86" s="18"/>
      <c r="E86" s="42"/>
      <c r="F86" s="20"/>
      <c r="G86" s="19"/>
      <c r="H86" s="18"/>
      <c r="I86" s="18"/>
    </row>
    <row r="87" spans="1:9">
      <c r="A87" s="30" t="s">
        <v>554</v>
      </c>
      <c r="B87" s="14"/>
      <c r="C87" s="14"/>
      <c r="D87" s="14"/>
      <c r="E87" s="40">
        <f t="shared" ref="E87:E96" si="6">VLOOKUP(A87,costs,2,FALSE)</f>
        <v>7.8E-2</v>
      </c>
      <c r="F87" s="16">
        <v>1</v>
      </c>
      <c r="G87" s="15">
        <f t="shared" ref="G87:G96" si="7">F87*E87</f>
        <v>7.8E-2</v>
      </c>
      <c r="H87" s="14" t="s">
        <v>582</v>
      </c>
      <c r="I87" s="14"/>
    </row>
    <row r="88" spans="1:9">
      <c r="A88" s="30" t="s">
        <v>555</v>
      </c>
      <c r="B88" s="14"/>
      <c r="C88" s="14"/>
      <c r="D88" s="14"/>
      <c r="E88" s="40">
        <f t="shared" si="6"/>
        <v>8.5999999999999993E-2</v>
      </c>
      <c r="F88" s="16">
        <v>1</v>
      </c>
      <c r="G88" s="15">
        <f t="shared" si="7"/>
        <v>8.5999999999999993E-2</v>
      </c>
      <c r="H88" s="14" t="s">
        <v>583</v>
      </c>
      <c r="I88" s="14"/>
    </row>
    <row r="89" spans="1:9">
      <c r="A89" s="30" t="s">
        <v>556</v>
      </c>
      <c r="B89" s="14"/>
      <c r="C89" s="14"/>
      <c r="D89" s="14"/>
      <c r="E89" s="40">
        <f t="shared" si="6"/>
        <v>7.0999999999999994E-2</v>
      </c>
      <c r="F89" s="16">
        <v>3</v>
      </c>
      <c r="G89" s="15">
        <f t="shared" si="7"/>
        <v>0.21299999999999997</v>
      </c>
      <c r="H89" s="14" t="s">
        <v>553</v>
      </c>
      <c r="I89" s="14"/>
    </row>
    <row r="90" spans="1:9">
      <c r="A90" s="30" t="s">
        <v>557</v>
      </c>
      <c r="B90" s="14"/>
      <c r="C90" s="14"/>
      <c r="D90" s="14"/>
      <c r="E90" s="40">
        <f t="shared" si="6"/>
        <v>9.4E-2</v>
      </c>
      <c r="F90" s="16">
        <v>3</v>
      </c>
      <c r="G90" s="15">
        <f t="shared" si="7"/>
        <v>0.28200000000000003</v>
      </c>
      <c r="H90" s="14" t="s">
        <v>552</v>
      </c>
      <c r="I90" s="14"/>
    </row>
    <row r="91" spans="1:9">
      <c r="A91" s="14" t="s">
        <v>331</v>
      </c>
      <c r="B91" s="14"/>
      <c r="C91" s="14"/>
      <c r="D91" s="14"/>
      <c r="E91" s="40">
        <f t="shared" si="6"/>
        <v>9.8000000000000004E-2</v>
      </c>
      <c r="F91" s="16">
        <v>5</v>
      </c>
      <c r="G91" s="15">
        <f t="shared" si="7"/>
        <v>0.49</v>
      </c>
      <c r="H91" t="s">
        <v>585</v>
      </c>
      <c r="I91" s="14"/>
    </row>
    <row r="92" spans="1:9">
      <c r="A92" s="14" t="s">
        <v>119</v>
      </c>
      <c r="B92" s="14"/>
      <c r="C92" s="14"/>
      <c r="D92" s="14"/>
      <c r="E92" s="40">
        <f t="shared" si="6"/>
        <v>0.31</v>
      </c>
      <c r="F92" s="16">
        <v>5</v>
      </c>
      <c r="G92" s="15">
        <f t="shared" si="7"/>
        <v>1.55</v>
      </c>
      <c r="H92" s="14" t="s">
        <v>586</v>
      </c>
      <c r="I92" s="14"/>
    </row>
    <row r="93" spans="1:9">
      <c r="A93" s="14" t="s">
        <v>551</v>
      </c>
      <c r="B93" s="14"/>
      <c r="C93" s="14"/>
      <c r="D93" s="14"/>
      <c r="E93" s="40">
        <f t="shared" si="6"/>
        <v>0.16400000000000001</v>
      </c>
      <c r="F93" s="16">
        <v>5</v>
      </c>
      <c r="G93" s="15">
        <f t="shared" si="7"/>
        <v>0.82000000000000006</v>
      </c>
      <c r="H93" s="14"/>
      <c r="I93" s="14"/>
    </row>
    <row r="94" spans="1:9">
      <c r="A94" s="30" t="s">
        <v>29</v>
      </c>
      <c r="B94" s="14"/>
      <c r="C94" s="14"/>
      <c r="D94" s="14"/>
      <c r="E94" s="40">
        <f t="shared" si="6"/>
        <v>0.02</v>
      </c>
      <c r="F94" s="16">
        <v>7</v>
      </c>
      <c r="G94" s="15">
        <f t="shared" si="7"/>
        <v>0.14000000000000001</v>
      </c>
      <c r="H94" s="14" t="s">
        <v>121</v>
      </c>
      <c r="I94" s="14"/>
    </row>
    <row r="95" spans="1:9">
      <c r="A95" t="s">
        <v>122</v>
      </c>
      <c r="B95" s="14"/>
      <c r="C95" s="14"/>
      <c r="D95" s="14"/>
      <c r="E95" s="40">
        <f t="shared" si="6"/>
        <v>0.05</v>
      </c>
      <c r="F95" s="16">
        <v>7</v>
      </c>
      <c r="G95" s="15">
        <f t="shared" si="7"/>
        <v>0.35000000000000003</v>
      </c>
      <c r="H95" s="14" t="s">
        <v>584</v>
      </c>
      <c r="I95" s="14"/>
    </row>
    <row r="96" spans="1:9" s="60" customFormat="1" ht="15" customHeight="1">
      <c r="A96" s="28" t="s">
        <v>89</v>
      </c>
      <c r="B96" s="28"/>
      <c r="C96" s="28"/>
      <c r="D96" s="28"/>
      <c r="E96" s="40">
        <f t="shared" si="6"/>
        <v>1.34</v>
      </c>
      <c r="F96" s="59">
        <v>7</v>
      </c>
      <c r="G96" s="15">
        <f t="shared" si="7"/>
        <v>9.3800000000000008</v>
      </c>
      <c r="H96" s="28" t="s">
        <v>174</v>
      </c>
      <c r="I96" s="28"/>
    </row>
    <row r="97" spans="1:9" s="6" customFormat="1">
      <c r="A97" s="17" t="s">
        <v>50</v>
      </c>
      <c r="E97" s="39"/>
      <c r="F97" s="8"/>
      <c r="G97" s="7"/>
    </row>
    <row r="98" spans="1:9">
      <c r="A98" t="s">
        <v>88</v>
      </c>
      <c r="B98" s="14" t="s">
        <v>51</v>
      </c>
      <c r="E98" s="40">
        <f t="shared" ref="E98:E105" si="8">VLOOKUP(A98,costs,2,FALSE)</f>
        <v>1.875</v>
      </c>
      <c r="F98" s="2">
        <v>1</v>
      </c>
      <c r="G98" s="1">
        <f>E98*F98</f>
        <v>1.875</v>
      </c>
      <c r="H98" t="s">
        <v>12</v>
      </c>
      <c r="I98" t="s">
        <v>17</v>
      </c>
    </row>
    <row r="99" spans="1:9">
      <c r="A99" t="s">
        <v>69</v>
      </c>
      <c r="B99" s="14"/>
      <c r="D99" t="s">
        <v>441</v>
      </c>
      <c r="E99" s="40">
        <f t="shared" si="8"/>
        <v>0</v>
      </c>
      <c r="F99" s="2">
        <v>1</v>
      </c>
      <c r="G99" s="1">
        <f>E99*F99</f>
        <v>0</v>
      </c>
    </row>
    <row r="100" spans="1:9">
      <c r="A100" s="14" t="s">
        <v>420</v>
      </c>
      <c r="B100" s="14" t="s">
        <v>52</v>
      </c>
      <c r="D100" t="s">
        <v>418</v>
      </c>
      <c r="E100" s="40">
        <f t="shared" si="8"/>
        <v>0</v>
      </c>
      <c r="F100" s="2">
        <v>1</v>
      </c>
      <c r="G100" s="1">
        <f>E100*F100</f>
        <v>0</v>
      </c>
      <c r="H100" t="s">
        <v>60</v>
      </c>
    </row>
    <row r="101" spans="1:9">
      <c r="A101" s="14" t="s">
        <v>419</v>
      </c>
      <c r="B101" s="14" t="s">
        <v>116</v>
      </c>
      <c r="D101" t="s">
        <v>418</v>
      </c>
      <c r="E101" s="40">
        <f t="shared" si="8"/>
        <v>9.8000000000000004E-2</v>
      </c>
      <c r="F101" s="2">
        <v>4</v>
      </c>
      <c r="G101" s="1">
        <f>E101*F101</f>
        <v>0.39200000000000002</v>
      </c>
      <c r="H101" t="s">
        <v>483</v>
      </c>
    </row>
    <row r="102" spans="1:9">
      <c r="A102" s="14" t="s">
        <v>481</v>
      </c>
      <c r="B102" s="14" t="s">
        <v>53</v>
      </c>
      <c r="E102" s="40">
        <f t="shared" si="8"/>
        <v>0</v>
      </c>
      <c r="F102" s="2">
        <v>1</v>
      </c>
      <c r="G102" s="1">
        <f t="shared" ref="G102:G105" si="9">E102*F102</f>
        <v>0</v>
      </c>
      <c r="H102" t="s">
        <v>61</v>
      </c>
    </row>
    <row r="103" spans="1:9">
      <c r="A103" s="14" t="s">
        <v>421</v>
      </c>
      <c r="B103" s="14" t="s">
        <v>54</v>
      </c>
      <c r="E103" s="40">
        <f t="shared" si="8"/>
        <v>0.02</v>
      </c>
      <c r="F103" s="2">
        <v>1</v>
      </c>
      <c r="G103" s="1">
        <f t="shared" si="9"/>
        <v>0.02</v>
      </c>
      <c r="H103" t="s">
        <v>62</v>
      </c>
    </row>
    <row r="104" spans="1:9">
      <c r="A104" s="14" t="s">
        <v>55</v>
      </c>
      <c r="B104" s="14" t="s">
        <v>56</v>
      </c>
      <c r="E104" s="40">
        <f t="shared" si="8"/>
        <v>0.12</v>
      </c>
      <c r="F104" s="2">
        <v>1</v>
      </c>
      <c r="G104" s="1">
        <f t="shared" si="9"/>
        <v>0.12</v>
      </c>
    </row>
    <row r="105" spans="1:9">
      <c r="A105" s="14" t="s">
        <v>113</v>
      </c>
      <c r="B105" s="14" t="s">
        <v>114</v>
      </c>
      <c r="D105" t="s">
        <v>441</v>
      </c>
      <c r="E105" s="40">
        <f t="shared" si="8"/>
        <v>0</v>
      </c>
      <c r="F105" s="2">
        <v>1</v>
      </c>
      <c r="G105" s="1">
        <f t="shared" si="9"/>
        <v>0</v>
      </c>
      <c r="H105" t="s">
        <v>115</v>
      </c>
    </row>
    <row r="106" spans="1:9" s="6" customFormat="1">
      <c r="A106" s="17" t="s">
        <v>57</v>
      </c>
      <c r="B106" s="18"/>
      <c r="E106" s="39"/>
      <c r="F106" s="8"/>
      <c r="G106" s="7"/>
    </row>
    <row r="107" spans="1:9">
      <c r="A107" s="14" t="s">
        <v>317</v>
      </c>
      <c r="B107" s="14" t="s">
        <v>71</v>
      </c>
      <c r="D107" t="s">
        <v>418</v>
      </c>
      <c r="E107" s="40">
        <f t="shared" ref="E107:E128" si="10">VLOOKUP(A107,costs,2,FALSE)</f>
        <v>6.6000000000000003E-2</v>
      </c>
      <c r="F107" s="2">
        <v>4</v>
      </c>
      <c r="G107" s="1">
        <f t="shared" ref="G107:G128" si="11">E107*F107</f>
        <v>0.26400000000000001</v>
      </c>
      <c r="H107" t="s">
        <v>65</v>
      </c>
    </row>
    <row r="108" spans="1:9">
      <c r="A108" s="14" t="s">
        <v>476</v>
      </c>
      <c r="B108" s="14" t="s">
        <v>72</v>
      </c>
      <c r="E108" s="40">
        <f t="shared" si="10"/>
        <v>0.18</v>
      </c>
      <c r="F108" s="2">
        <v>3</v>
      </c>
      <c r="G108" s="1">
        <f t="shared" si="11"/>
        <v>0.54</v>
      </c>
      <c r="H108" t="s">
        <v>471</v>
      </c>
    </row>
    <row r="109" spans="1:9">
      <c r="A109" s="14" t="s">
        <v>423</v>
      </c>
      <c r="B109" s="14" t="s">
        <v>73</v>
      </c>
      <c r="E109" s="40">
        <f t="shared" si="10"/>
        <v>0.06</v>
      </c>
      <c r="F109" s="2">
        <v>3</v>
      </c>
      <c r="G109" s="1">
        <f t="shared" si="11"/>
        <v>0.18</v>
      </c>
      <c r="H109" t="s">
        <v>64</v>
      </c>
    </row>
    <row r="110" spans="1:9">
      <c r="A110" s="14" t="s">
        <v>477</v>
      </c>
      <c r="B110" s="14" t="s">
        <v>74</v>
      </c>
      <c r="E110" s="40">
        <f t="shared" si="10"/>
        <v>0.16</v>
      </c>
      <c r="F110" s="2">
        <v>2</v>
      </c>
      <c r="G110" s="1">
        <f t="shared" si="11"/>
        <v>0.32</v>
      </c>
      <c r="H110" t="s">
        <v>472</v>
      </c>
    </row>
    <row r="111" spans="1:9">
      <c r="A111" s="14" t="s">
        <v>425</v>
      </c>
      <c r="B111" s="14" t="s">
        <v>54</v>
      </c>
      <c r="D111" t="s">
        <v>418</v>
      </c>
      <c r="E111" s="40">
        <f t="shared" si="10"/>
        <v>0</v>
      </c>
      <c r="F111" s="2">
        <v>1</v>
      </c>
      <c r="G111" s="1">
        <f t="shared" si="11"/>
        <v>0</v>
      </c>
      <c r="H111" t="s">
        <v>63</v>
      </c>
    </row>
    <row r="112" spans="1:9">
      <c r="A112" s="14" t="s">
        <v>478</v>
      </c>
      <c r="B112" s="14" t="s">
        <v>75</v>
      </c>
      <c r="E112" s="40">
        <f t="shared" si="10"/>
        <v>0.16400000000000001</v>
      </c>
      <c r="F112" s="2">
        <v>1</v>
      </c>
      <c r="G112" s="1">
        <f t="shared" si="11"/>
        <v>0.16400000000000001</v>
      </c>
      <c r="H112" t="s">
        <v>473</v>
      </c>
    </row>
    <row r="113" spans="1:8">
      <c r="A113" s="14" t="s">
        <v>479</v>
      </c>
      <c r="B113" s="14" t="s">
        <v>41</v>
      </c>
      <c r="E113" s="40">
        <f t="shared" si="10"/>
        <v>0.248</v>
      </c>
      <c r="F113" s="2">
        <v>1</v>
      </c>
      <c r="G113" s="1">
        <f t="shared" si="11"/>
        <v>0.248</v>
      </c>
      <c r="H113" t="s">
        <v>474</v>
      </c>
    </row>
    <row r="114" spans="1:8">
      <c r="A114" s="14" t="s">
        <v>480</v>
      </c>
      <c r="B114" s="14" t="s">
        <v>76</v>
      </c>
      <c r="E114" s="40">
        <f t="shared" si="10"/>
        <v>1.85</v>
      </c>
      <c r="F114" s="2">
        <v>1</v>
      </c>
      <c r="G114" s="1">
        <f t="shared" si="11"/>
        <v>1.85</v>
      </c>
      <c r="H114" t="s">
        <v>475</v>
      </c>
    </row>
    <row r="115" spans="1:8">
      <c r="A115" s="14" t="s">
        <v>318</v>
      </c>
      <c r="B115" s="14" t="s">
        <v>77</v>
      </c>
      <c r="E115" s="40">
        <f t="shared" si="10"/>
        <v>7.8E-2</v>
      </c>
      <c r="F115" s="2">
        <v>1</v>
      </c>
      <c r="G115" s="1">
        <f t="shared" si="11"/>
        <v>7.8E-2</v>
      </c>
      <c r="H115" t="s">
        <v>84</v>
      </c>
    </row>
    <row r="116" spans="1:8">
      <c r="A116" s="14" t="s">
        <v>319</v>
      </c>
      <c r="B116" s="14" t="s">
        <v>78</v>
      </c>
      <c r="E116" s="40">
        <f t="shared" si="10"/>
        <v>9.4E-2</v>
      </c>
      <c r="F116" s="2">
        <v>1</v>
      </c>
      <c r="G116" s="1">
        <f t="shared" si="11"/>
        <v>9.4E-2</v>
      </c>
    </row>
    <row r="117" spans="1:8">
      <c r="A117" s="14" t="s">
        <v>320</v>
      </c>
      <c r="B117" s="14" t="s">
        <v>45</v>
      </c>
      <c r="E117" s="40">
        <f t="shared" si="10"/>
        <v>7.0999999999999994E-2</v>
      </c>
      <c r="F117" s="2">
        <v>1</v>
      </c>
      <c r="G117" s="1">
        <f t="shared" si="11"/>
        <v>7.0999999999999994E-2</v>
      </c>
    </row>
    <row r="118" spans="1:8">
      <c r="A118" s="14" t="s">
        <v>321</v>
      </c>
      <c r="B118" s="14" t="s">
        <v>79</v>
      </c>
      <c r="E118" s="40">
        <f t="shared" si="10"/>
        <v>7.8E-2</v>
      </c>
      <c r="F118" s="2">
        <v>2</v>
      </c>
      <c r="G118" s="1">
        <f t="shared" si="11"/>
        <v>0.156</v>
      </c>
    </row>
    <row r="119" spans="1:8">
      <c r="A119" s="14" t="s">
        <v>322</v>
      </c>
      <c r="B119" s="14" t="s">
        <v>80</v>
      </c>
      <c r="E119" s="40">
        <f t="shared" si="10"/>
        <v>7.0999999999999994E-2</v>
      </c>
      <c r="F119" s="2">
        <v>2</v>
      </c>
      <c r="G119" s="1">
        <f t="shared" si="11"/>
        <v>0.14199999999999999</v>
      </c>
    </row>
    <row r="120" spans="1:8">
      <c r="A120" s="14" t="s">
        <v>323</v>
      </c>
      <c r="B120" s="14" t="s">
        <v>49</v>
      </c>
      <c r="E120" s="40">
        <f t="shared" si="10"/>
        <v>7.0999999999999994E-2</v>
      </c>
      <c r="F120" s="2">
        <v>1</v>
      </c>
      <c r="G120" s="1">
        <f t="shared" si="11"/>
        <v>7.0999999999999994E-2</v>
      </c>
    </row>
    <row r="121" spans="1:8">
      <c r="A121" s="14" t="s">
        <v>324</v>
      </c>
      <c r="B121" s="14" t="s">
        <v>81</v>
      </c>
      <c r="E121" s="40">
        <f t="shared" si="10"/>
        <v>8.5999999999999993E-2</v>
      </c>
      <c r="F121" s="2">
        <v>1</v>
      </c>
      <c r="G121" s="1">
        <f t="shared" si="11"/>
        <v>8.5999999999999993E-2</v>
      </c>
    </row>
    <row r="122" spans="1:8">
      <c r="A122" s="14" t="s">
        <v>325</v>
      </c>
      <c r="B122" s="14" t="s">
        <v>82</v>
      </c>
      <c r="E122" s="40">
        <f t="shared" si="10"/>
        <v>7.0999999999999994E-2</v>
      </c>
      <c r="F122" s="2">
        <v>1</v>
      </c>
      <c r="G122" s="1">
        <f t="shared" si="11"/>
        <v>7.0999999999999994E-2</v>
      </c>
    </row>
    <row r="123" spans="1:8">
      <c r="A123" s="14" t="s">
        <v>326</v>
      </c>
      <c r="B123" s="14" t="s">
        <v>83</v>
      </c>
      <c r="E123" s="40">
        <f t="shared" si="10"/>
        <v>7.0000000000000007E-2</v>
      </c>
      <c r="F123" s="2">
        <v>1</v>
      </c>
      <c r="G123" s="1">
        <f t="shared" si="11"/>
        <v>7.0000000000000007E-2</v>
      </c>
    </row>
    <row r="124" spans="1:8">
      <c r="A124" s="14" t="s">
        <v>70</v>
      </c>
      <c r="E124" s="40">
        <f t="shared" si="10"/>
        <v>0.63400000000000001</v>
      </c>
      <c r="F124" s="2">
        <v>1</v>
      </c>
      <c r="G124" s="1">
        <f t="shared" si="11"/>
        <v>0.63400000000000001</v>
      </c>
    </row>
    <row r="125" spans="1:8">
      <c r="A125" s="14" t="s">
        <v>187</v>
      </c>
      <c r="E125" s="40">
        <f t="shared" si="10"/>
        <v>0.69</v>
      </c>
      <c r="F125" s="2">
        <v>1</v>
      </c>
      <c r="G125" s="1">
        <f t="shared" si="11"/>
        <v>0.69</v>
      </c>
    </row>
    <row r="126" spans="1:8">
      <c r="A126" s="14" t="s">
        <v>67</v>
      </c>
      <c r="E126" s="40">
        <f t="shared" si="10"/>
        <v>0.65800000000000003</v>
      </c>
      <c r="F126" s="2">
        <v>1</v>
      </c>
      <c r="G126" s="1">
        <f t="shared" si="11"/>
        <v>0.65800000000000003</v>
      </c>
    </row>
    <row r="127" spans="1:8">
      <c r="A127" s="14" t="s">
        <v>68</v>
      </c>
      <c r="D127" t="s">
        <v>441</v>
      </c>
      <c r="E127" s="40">
        <f t="shared" si="10"/>
        <v>0</v>
      </c>
      <c r="F127" s="2">
        <v>1</v>
      </c>
      <c r="G127" s="1">
        <f t="shared" si="11"/>
        <v>0</v>
      </c>
    </row>
    <row r="128" spans="1:8">
      <c r="A128" s="14" t="s">
        <v>69</v>
      </c>
      <c r="D128" t="s">
        <v>441</v>
      </c>
      <c r="E128" s="40">
        <f t="shared" si="10"/>
        <v>0</v>
      </c>
      <c r="F128" s="2">
        <v>1</v>
      </c>
      <c r="G128" s="1">
        <f t="shared" si="11"/>
        <v>0</v>
      </c>
    </row>
    <row r="129" spans="1:7" s="9" customFormat="1">
      <c r="A129" s="17" t="s">
        <v>95</v>
      </c>
      <c r="E129" s="43"/>
      <c r="F129" s="27"/>
      <c r="G129" s="10"/>
    </row>
    <row r="130" spans="1:7">
      <c r="A130" s="14" t="s">
        <v>419</v>
      </c>
      <c r="B130" t="s">
        <v>111</v>
      </c>
      <c r="D130" t="s">
        <v>418</v>
      </c>
      <c r="E130" s="40">
        <f t="shared" ref="E130:E146" si="12">VLOOKUP(A130,costs,2,FALSE)</f>
        <v>9.8000000000000004E-2</v>
      </c>
      <c r="F130" s="2">
        <v>5</v>
      </c>
      <c r="G130" s="1">
        <f t="shared" ref="G130:G149" si="13">E130*F130</f>
        <v>0.49</v>
      </c>
    </row>
    <row r="131" spans="1:7">
      <c r="A131" s="14" t="s">
        <v>327</v>
      </c>
      <c r="B131" t="s">
        <v>96</v>
      </c>
      <c r="E131" s="40">
        <f t="shared" si="12"/>
        <v>9.8000000000000004E-2</v>
      </c>
      <c r="F131" s="2">
        <v>1</v>
      </c>
      <c r="G131" s="1">
        <f t="shared" si="13"/>
        <v>9.8000000000000004E-2</v>
      </c>
    </row>
    <row r="132" spans="1:7">
      <c r="A132" s="14" t="s">
        <v>328</v>
      </c>
      <c r="B132" t="s">
        <v>97</v>
      </c>
      <c r="E132" s="40">
        <f t="shared" si="12"/>
        <v>9.8000000000000004E-2</v>
      </c>
      <c r="F132" s="2">
        <v>1</v>
      </c>
      <c r="G132" s="1">
        <f t="shared" si="13"/>
        <v>9.8000000000000004E-2</v>
      </c>
    </row>
    <row r="133" spans="1:7">
      <c r="A133" s="14" t="s">
        <v>98</v>
      </c>
      <c r="B133" t="s">
        <v>99</v>
      </c>
      <c r="D133" t="s">
        <v>441</v>
      </c>
      <c r="E133" s="40">
        <f t="shared" si="12"/>
        <v>0</v>
      </c>
      <c r="F133" s="2">
        <v>2</v>
      </c>
      <c r="G133" s="1">
        <f t="shared" si="13"/>
        <v>0</v>
      </c>
    </row>
    <row r="134" spans="1:7">
      <c r="A134" s="14" t="s">
        <v>329</v>
      </c>
      <c r="B134" t="s">
        <v>100</v>
      </c>
      <c r="E134" s="40">
        <f t="shared" si="12"/>
        <v>9.8000000000000004E-2</v>
      </c>
      <c r="F134" s="2">
        <v>1</v>
      </c>
      <c r="G134" s="1">
        <f t="shared" si="13"/>
        <v>9.8000000000000004E-2</v>
      </c>
    </row>
    <row r="135" spans="1:7">
      <c r="A135" s="14" t="s">
        <v>330</v>
      </c>
      <c r="B135" t="s">
        <v>101</v>
      </c>
      <c r="E135" s="40">
        <f t="shared" si="12"/>
        <v>9.8000000000000004E-2</v>
      </c>
      <c r="F135" s="2">
        <v>1</v>
      </c>
      <c r="G135" s="1">
        <f t="shared" si="13"/>
        <v>9.8000000000000004E-2</v>
      </c>
    </row>
    <row r="136" spans="1:7">
      <c r="A136" s="14" t="s">
        <v>103</v>
      </c>
      <c r="B136" t="s">
        <v>102</v>
      </c>
      <c r="E136" s="40">
        <f t="shared" si="12"/>
        <v>0.14499999999999999</v>
      </c>
      <c r="F136" s="2">
        <v>1</v>
      </c>
      <c r="G136" s="1">
        <f t="shared" si="13"/>
        <v>0.14499999999999999</v>
      </c>
    </row>
    <row r="137" spans="1:7">
      <c r="A137" s="14" t="s">
        <v>426</v>
      </c>
      <c r="B137" t="s">
        <v>104</v>
      </c>
      <c r="E137" s="40">
        <f t="shared" si="12"/>
        <v>2.4E-2</v>
      </c>
      <c r="F137" s="2">
        <v>1</v>
      </c>
      <c r="G137" s="1">
        <f t="shared" si="13"/>
        <v>2.4E-2</v>
      </c>
    </row>
    <row r="138" spans="1:7">
      <c r="A138" s="14" t="s">
        <v>332</v>
      </c>
      <c r="B138" t="s">
        <v>105</v>
      </c>
      <c r="E138" s="40">
        <f t="shared" si="12"/>
        <v>1.79</v>
      </c>
      <c r="F138" s="2">
        <v>1</v>
      </c>
      <c r="G138" s="1">
        <f t="shared" si="13"/>
        <v>1.79</v>
      </c>
    </row>
    <row r="139" spans="1:7">
      <c r="A139" s="14" t="s">
        <v>311</v>
      </c>
      <c r="B139" t="s">
        <v>106</v>
      </c>
      <c r="E139" s="40">
        <f t="shared" si="12"/>
        <v>9.8000000000000004E-2</v>
      </c>
      <c r="F139" s="2">
        <v>1</v>
      </c>
      <c r="G139" s="1">
        <f t="shared" si="13"/>
        <v>9.8000000000000004E-2</v>
      </c>
    </row>
    <row r="140" spans="1:7">
      <c r="A140" s="14" t="s">
        <v>118</v>
      </c>
      <c r="B140" t="s">
        <v>108</v>
      </c>
      <c r="D140" t="s">
        <v>441</v>
      </c>
      <c r="E140" s="40">
        <f t="shared" si="12"/>
        <v>0</v>
      </c>
      <c r="F140" s="2">
        <v>1</v>
      </c>
      <c r="G140" s="1">
        <f t="shared" si="13"/>
        <v>0</v>
      </c>
    </row>
    <row r="141" spans="1:7">
      <c r="A141" s="14" t="s">
        <v>109</v>
      </c>
      <c r="B141" t="s">
        <v>110</v>
      </c>
      <c r="D141" t="s">
        <v>441</v>
      </c>
      <c r="E141" s="40">
        <f t="shared" si="12"/>
        <v>0</v>
      </c>
      <c r="F141" s="2">
        <v>1</v>
      </c>
      <c r="G141" s="1">
        <f t="shared" si="13"/>
        <v>0</v>
      </c>
    </row>
    <row r="142" spans="1:7">
      <c r="A142" s="14" t="s">
        <v>327</v>
      </c>
      <c r="B142" t="s">
        <v>112</v>
      </c>
      <c r="E142" s="40">
        <f t="shared" si="12"/>
        <v>9.8000000000000004E-2</v>
      </c>
      <c r="F142" s="2">
        <v>1</v>
      </c>
      <c r="G142" s="1">
        <f t="shared" si="13"/>
        <v>9.8000000000000004E-2</v>
      </c>
    </row>
    <row r="143" spans="1:7">
      <c r="A143" s="14" t="s">
        <v>119</v>
      </c>
      <c r="E143" s="40">
        <f t="shared" si="12"/>
        <v>0.31</v>
      </c>
      <c r="F143" s="2">
        <v>1</v>
      </c>
      <c r="G143" s="1">
        <f t="shared" si="13"/>
        <v>0.31</v>
      </c>
    </row>
    <row r="144" spans="1:7">
      <c r="A144" s="14" t="s">
        <v>439</v>
      </c>
      <c r="E144" s="40">
        <f t="shared" si="12"/>
        <v>0.3</v>
      </c>
      <c r="F144" s="2">
        <v>1</v>
      </c>
      <c r="G144" s="1">
        <f t="shared" si="13"/>
        <v>0.3</v>
      </c>
    </row>
    <row r="145" spans="1:9">
      <c r="A145" s="14" t="s">
        <v>551</v>
      </c>
      <c r="E145" s="40">
        <f t="shared" si="12"/>
        <v>0.16400000000000001</v>
      </c>
      <c r="F145" s="2">
        <v>1</v>
      </c>
      <c r="G145" s="1">
        <f t="shared" si="13"/>
        <v>0.16400000000000001</v>
      </c>
    </row>
    <row r="146" spans="1:9">
      <c r="A146" s="14" t="s">
        <v>331</v>
      </c>
      <c r="E146" s="40">
        <f t="shared" si="12"/>
        <v>9.8000000000000004E-2</v>
      </c>
      <c r="F146" s="2">
        <v>1</v>
      </c>
      <c r="G146" s="1">
        <f t="shared" si="13"/>
        <v>9.8000000000000004E-2</v>
      </c>
      <c r="H146" t="s">
        <v>120</v>
      </c>
    </row>
    <row r="147" spans="1:9">
      <c r="A147" s="14" t="s">
        <v>335</v>
      </c>
      <c r="D147" t="s">
        <v>441</v>
      </c>
      <c r="E147" s="40">
        <v>0</v>
      </c>
      <c r="F147" s="2">
        <v>1</v>
      </c>
      <c r="G147" s="1">
        <f t="shared" si="13"/>
        <v>0</v>
      </c>
    </row>
    <row r="148" spans="1:9">
      <c r="A148" s="14" t="s">
        <v>333</v>
      </c>
      <c r="D148" t="s">
        <v>441</v>
      </c>
      <c r="E148" s="40">
        <v>0</v>
      </c>
      <c r="F148" s="2">
        <v>1</v>
      </c>
      <c r="G148" s="1">
        <f t="shared" si="13"/>
        <v>0</v>
      </c>
    </row>
    <row r="149" spans="1:9">
      <c r="A149" s="14" t="s">
        <v>334</v>
      </c>
      <c r="D149" t="s">
        <v>441</v>
      </c>
      <c r="E149" s="40">
        <v>0</v>
      </c>
      <c r="F149" s="2">
        <v>1</v>
      </c>
      <c r="G149" s="1">
        <f t="shared" si="13"/>
        <v>0</v>
      </c>
    </row>
    <row r="150" spans="1:9" s="6" customFormat="1">
      <c r="A150" s="17" t="s">
        <v>185</v>
      </c>
      <c r="E150" s="39"/>
      <c r="F150" s="8"/>
      <c r="G150" s="7"/>
    </row>
    <row r="151" spans="1:9">
      <c r="A151" s="14" t="s">
        <v>183</v>
      </c>
      <c r="G151" s="1">
        <f t="shared" ref="G151:G154" si="14">E151*F151</f>
        <v>0</v>
      </c>
    </row>
    <row r="152" spans="1:9">
      <c r="A152" s="14" t="s">
        <v>182</v>
      </c>
      <c r="G152" s="1">
        <f t="shared" si="14"/>
        <v>0</v>
      </c>
    </row>
    <row r="153" spans="1:9">
      <c r="A153" s="14" t="s">
        <v>181</v>
      </c>
      <c r="G153" s="1">
        <f t="shared" si="14"/>
        <v>0</v>
      </c>
    </row>
    <row r="154" spans="1:9">
      <c r="A154" t="s">
        <v>180</v>
      </c>
      <c r="G154" s="1">
        <f t="shared" si="14"/>
        <v>0</v>
      </c>
    </row>
    <row r="155" spans="1:9">
      <c r="A155" t="s">
        <v>35</v>
      </c>
      <c r="E155" s="40">
        <f>VLOOKUP(A155,costs,2,FALSE)</f>
        <v>0.45</v>
      </c>
      <c r="F155" s="2">
        <v>2</v>
      </c>
      <c r="G155" s="1">
        <f>E155*F155</f>
        <v>0.9</v>
      </c>
      <c r="H155" t="s">
        <v>134</v>
      </c>
      <c r="I155" t="s">
        <v>36</v>
      </c>
    </row>
    <row r="156" spans="1:9">
      <c r="A156" t="s">
        <v>135</v>
      </c>
      <c r="E156" s="40">
        <f>VLOOKUP(A156,costs,2,FALSE)</f>
        <v>0.85</v>
      </c>
      <c r="F156" s="2">
        <v>1</v>
      </c>
      <c r="G156" s="1">
        <f>E156*F156</f>
        <v>0.85</v>
      </c>
    </row>
    <row r="157" spans="1:9" s="6" customFormat="1">
      <c r="A157" s="9" t="s">
        <v>186</v>
      </c>
      <c r="E157" s="39"/>
      <c r="F157" s="8"/>
      <c r="G157" s="7"/>
    </row>
    <row r="158" spans="1:9">
      <c r="A158" s="91" t="s">
        <v>182</v>
      </c>
      <c r="G158" s="1">
        <f t="shared" ref="G158:G194" si="15">E158*F158</f>
        <v>0</v>
      </c>
    </row>
    <row r="159" spans="1:9">
      <c r="A159" s="91" t="s">
        <v>188</v>
      </c>
      <c r="G159" s="1">
        <f t="shared" si="15"/>
        <v>0</v>
      </c>
    </row>
    <row r="160" spans="1:9">
      <c r="A160" s="91" t="s">
        <v>189</v>
      </c>
      <c r="G160" s="1">
        <f t="shared" si="15"/>
        <v>0</v>
      </c>
    </row>
    <row r="161" spans="1:8">
      <c r="A161" s="91" t="s">
        <v>357</v>
      </c>
      <c r="E161" s="40">
        <f>VLOOKUP(A161,costs,2,FALSE)</f>
        <v>7.8E-2</v>
      </c>
      <c r="F161" s="2">
        <v>1</v>
      </c>
      <c r="G161" s="1">
        <f t="shared" si="15"/>
        <v>7.8E-2</v>
      </c>
    </row>
    <row r="162" spans="1:8">
      <c r="A162" s="91" t="s">
        <v>356</v>
      </c>
      <c r="E162" s="40">
        <f>VLOOKUP(A162,costs,2,FALSE)</f>
        <v>7.8E-2</v>
      </c>
      <c r="F162" s="2">
        <v>1</v>
      </c>
      <c r="G162" s="1">
        <f t="shared" si="15"/>
        <v>7.8E-2</v>
      </c>
    </row>
    <row r="163" spans="1:8">
      <c r="A163" s="91" t="s">
        <v>355</v>
      </c>
      <c r="E163" s="40">
        <f>VLOOKUP(A163,costs,2,FALSE)</f>
        <v>7.8E-2</v>
      </c>
      <c r="F163" s="2">
        <v>1</v>
      </c>
      <c r="G163" s="1">
        <f t="shared" si="15"/>
        <v>7.8E-2</v>
      </c>
    </row>
    <row r="164" spans="1:8">
      <c r="A164" s="91" t="s">
        <v>358</v>
      </c>
      <c r="E164" s="40">
        <f>VLOOKUP(A164,costs,2,FALSE)</f>
        <v>7.8E-2</v>
      </c>
      <c r="F164" s="2">
        <v>1</v>
      </c>
      <c r="G164" s="1">
        <f t="shared" si="15"/>
        <v>7.8E-2</v>
      </c>
    </row>
    <row r="165" spans="1:8">
      <c r="A165" s="91" t="s">
        <v>343</v>
      </c>
      <c r="E165" s="40">
        <f>VLOOKUP(A165,costs,2,FALSE)</f>
        <v>7.0999999999999994E-2</v>
      </c>
      <c r="F165" s="2">
        <v>1</v>
      </c>
      <c r="G165" s="1">
        <f t="shared" si="15"/>
        <v>7.0999999999999994E-2</v>
      </c>
    </row>
    <row r="166" spans="1:8">
      <c r="A166" s="91" t="s">
        <v>190</v>
      </c>
      <c r="D166" s="13" t="s">
        <v>441</v>
      </c>
      <c r="E166" s="40">
        <v>0</v>
      </c>
      <c r="F166" s="2">
        <v>1</v>
      </c>
      <c r="G166" s="1">
        <f t="shared" si="15"/>
        <v>0</v>
      </c>
    </row>
    <row r="167" spans="1:8">
      <c r="A167" s="91" t="s">
        <v>419</v>
      </c>
      <c r="D167" t="s">
        <v>441</v>
      </c>
      <c r="E167" s="40">
        <f>VLOOKUP(A167,costs,2,FALSE)</f>
        <v>9.8000000000000004E-2</v>
      </c>
      <c r="F167" s="2">
        <v>4</v>
      </c>
      <c r="G167" s="1">
        <f t="shared" si="15"/>
        <v>0.39200000000000002</v>
      </c>
    </row>
    <row r="168" spans="1:8">
      <c r="A168" s="91" t="s">
        <v>117</v>
      </c>
      <c r="E168" s="40">
        <f>VLOOKUP(A168,costs,2,FALSE)</f>
        <v>0.13</v>
      </c>
      <c r="F168" s="2">
        <v>2</v>
      </c>
      <c r="G168" s="1">
        <f t="shared" si="15"/>
        <v>0.26</v>
      </c>
    </row>
    <row r="169" spans="1:8">
      <c r="A169" s="91" t="s">
        <v>135</v>
      </c>
      <c r="E169" s="40">
        <f>VLOOKUP(A169,costs,2,FALSE)</f>
        <v>0.85</v>
      </c>
      <c r="F169" s="2">
        <v>1</v>
      </c>
      <c r="G169" s="1">
        <f t="shared" si="15"/>
        <v>0.85</v>
      </c>
    </row>
    <row r="170" spans="1:8">
      <c r="A170" s="91" t="s">
        <v>191</v>
      </c>
      <c r="E170" s="40">
        <f>VLOOKUP(A170,costs,2,FALSE)</f>
        <v>0.153</v>
      </c>
      <c r="F170" s="2">
        <v>1</v>
      </c>
      <c r="G170" s="1">
        <f t="shared" si="15"/>
        <v>0.153</v>
      </c>
    </row>
    <row r="171" spans="1:8" s="6" customFormat="1">
      <c r="A171" s="9" t="s">
        <v>563</v>
      </c>
      <c r="E171" s="39"/>
      <c r="F171" s="8"/>
      <c r="G171" s="7">
        <f t="shared" si="15"/>
        <v>0</v>
      </c>
      <c r="H171" s="6" t="s">
        <v>564</v>
      </c>
    </row>
    <row r="172" spans="1:8" s="62" customFormat="1">
      <c r="A172" s="62" t="s">
        <v>135</v>
      </c>
      <c r="E172" s="77">
        <f>VLOOKUP(A172,costs,2,FALSE)</f>
        <v>0.85</v>
      </c>
      <c r="F172" s="78">
        <v>2</v>
      </c>
      <c r="G172" s="79">
        <f t="shared" si="15"/>
        <v>1.7</v>
      </c>
      <c r="H172" s="80">
        <f>SUM(F175:F193)</f>
        <v>0</v>
      </c>
    </row>
    <row r="173" spans="1:8" s="62" customFormat="1">
      <c r="A173" s="62" t="s">
        <v>194</v>
      </c>
      <c r="E173" s="77">
        <f>VLOOKUP(A173,costs,2,FALSE)</f>
        <v>0.72</v>
      </c>
      <c r="F173" s="78">
        <v>6</v>
      </c>
      <c r="G173" s="79">
        <f t="shared" si="15"/>
        <v>4.32</v>
      </c>
    </row>
    <row r="174" spans="1:8" s="62" customFormat="1">
      <c r="A174" s="62" t="s">
        <v>66</v>
      </c>
      <c r="D174" s="62" t="s">
        <v>418</v>
      </c>
      <c r="E174" s="77">
        <v>0</v>
      </c>
      <c r="F174" s="78">
        <v>0</v>
      </c>
      <c r="G174" s="79">
        <f t="shared" si="15"/>
        <v>0</v>
      </c>
      <c r="H174" s="62">
        <v>1</v>
      </c>
    </row>
    <row r="175" spans="1:8" s="62" customFormat="1">
      <c r="A175" s="62" t="s">
        <v>337</v>
      </c>
      <c r="E175" s="77">
        <f t="shared" ref="E175:E193" si="16">VLOOKUP(A175,costs,2,FALSE)</f>
        <v>7.8E-2</v>
      </c>
      <c r="F175" s="78">
        <v>0</v>
      </c>
      <c r="G175" s="79">
        <f t="shared" si="15"/>
        <v>0</v>
      </c>
      <c r="H175" s="62">
        <v>8</v>
      </c>
    </row>
    <row r="176" spans="1:8" s="62" customFormat="1">
      <c r="A176" s="62" t="s">
        <v>336</v>
      </c>
      <c r="E176" s="77">
        <f t="shared" si="16"/>
        <v>7.8E-2</v>
      </c>
      <c r="F176" s="78">
        <v>0</v>
      </c>
      <c r="G176" s="79">
        <f t="shared" si="15"/>
        <v>0</v>
      </c>
      <c r="H176" s="62">
        <v>5</v>
      </c>
    </row>
    <row r="177" spans="1:8" s="62" customFormat="1">
      <c r="A177" s="62" t="s">
        <v>338</v>
      </c>
      <c r="E177" s="77">
        <f t="shared" si="16"/>
        <v>8.5999999999999993E-2</v>
      </c>
      <c r="F177" s="78">
        <v>0</v>
      </c>
      <c r="G177" s="79">
        <f t="shared" si="15"/>
        <v>0</v>
      </c>
      <c r="H177" s="62">
        <v>1</v>
      </c>
    </row>
    <row r="178" spans="1:8" s="62" customFormat="1">
      <c r="A178" s="62" t="s">
        <v>339</v>
      </c>
      <c r="E178" s="77">
        <f t="shared" si="16"/>
        <v>7.8E-2</v>
      </c>
      <c r="F178" s="78">
        <v>0</v>
      </c>
      <c r="G178" s="79">
        <f t="shared" si="15"/>
        <v>0</v>
      </c>
      <c r="H178" s="62">
        <v>1</v>
      </c>
    </row>
    <row r="179" spans="1:8" s="62" customFormat="1">
      <c r="A179" s="62" t="s">
        <v>340</v>
      </c>
      <c r="E179" s="77">
        <f t="shared" si="16"/>
        <v>7.0999999999999994E-2</v>
      </c>
      <c r="F179" s="78">
        <v>0</v>
      </c>
      <c r="G179" s="79">
        <f t="shared" si="15"/>
        <v>0</v>
      </c>
      <c r="H179" s="62">
        <v>4</v>
      </c>
    </row>
    <row r="180" spans="1:8" s="62" customFormat="1">
      <c r="A180" s="62" t="s">
        <v>341</v>
      </c>
      <c r="E180" s="77">
        <f t="shared" si="16"/>
        <v>9.4E-2</v>
      </c>
      <c r="F180" s="78">
        <v>0</v>
      </c>
      <c r="G180" s="79">
        <f t="shared" si="15"/>
        <v>0</v>
      </c>
      <c r="H180" s="62">
        <v>7</v>
      </c>
    </row>
    <row r="181" spans="1:8" s="62" customFormat="1">
      <c r="A181" s="62" t="s">
        <v>342</v>
      </c>
      <c r="E181" s="77">
        <f t="shared" si="16"/>
        <v>8.5999999999999993E-2</v>
      </c>
      <c r="F181" s="78">
        <v>0</v>
      </c>
      <c r="G181" s="79">
        <f t="shared" si="15"/>
        <v>0</v>
      </c>
      <c r="H181" s="62">
        <v>5</v>
      </c>
    </row>
    <row r="182" spans="1:8" s="62" customFormat="1">
      <c r="A182" s="62" t="s">
        <v>343</v>
      </c>
      <c r="E182" s="77">
        <f t="shared" si="16"/>
        <v>7.0999999999999994E-2</v>
      </c>
      <c r="F182" s="78">
        <v>0</v>
      </c>
      <c r="G182" s="79">
        <f t="shared" si="15"/>
        <v>0</v>
      </c>
      <c r="H182" s="62">
        <v>1</v>
      </c>
    </row>
    <row r="183" spans="1:8" s="62" customFormat="1">
      <c r="A183" s="62" t="s">
        <v>344</v>
      </c>
      <c r="E183" s="77">
        <f t="shared" si="16"/>
        <v>7.8E-2</v>
      </c>
      <c r="F183" s="78">
        <v>0</v>
      </c>
      <c r="G183" s="79">
        <f t="shared" si="15"/>
        <v>0</v>
      </c>
      <c r="H183" s="62">
        <v>3</v>
      </c>
    </row>
    <row r="184" spans="1:8" s="62" customFormat="1">
      <c r="A184" s="62" t="s">
        <v>345</v>
      </c>
      <c r="E184" s="77">
        <f t="shared" si="16"/>
        <v>7.8E-2</v>
      </c>
      <c r="F184" s="78">
        <v>0</v>
      </c>
      <c r="G184" s="79">
        <f t="shared" si="15"/>
        <v>0</v>
      </c>
      <c r="H184" s="62">
        <v>2</v>
      </c>
    </row>
    <row r="185" spans="1:8" s="62" customFormat="1">
      <c r="A185" s="62" t="s">
        <v>346</v>
      </c>
      <c r="E185" s="77">
        <f t="shared" si="16"/>
        <v>7.8E-2</v>
      </c>
      <c r="F185" s="78">
        <v>0</v>
      </c>
      <c r="G185" s="79">
        <f t="shared" si="15"/>
        <v>0</v>
      </c>
      <c r="H185" s="62">
        <v>1</v>
      </c>
    </row>
    <row r="186" spans="1:8" s="62" customFormat="1">
      <c r="A186" s="62" t="s">
        <v>347</v>
      </c>
      <c r="E186" s="77">
        <f t="shared" si="16"/>
        <v>7.0999999999999994E-2</v>
      </c>
      <c r="F186" s="78">
        <v>0</v>
      </c>
      <c r="G186" s="79">
        <f t="shared" si="15"/>
        <v>0</v>
      </c>
      <c r="H186" s="62">
        <v>3</v>
      </c>
    </row>
    <row r="187" spans="1:8" s="62" customFormat="1">
      <c r="A187" s="62" t="s">
        <v>348</v>
      </c>
      <c r="E187" s="77">
        <f t="shared" si="16"/>
        <v>8.5999999999999993E-2</v>
      </c>
      <c r="F187" s="78">
        <v>0</v>
      </c>
      <c r="G187" s="79">
        <f t="shared" si="15"/>
        <v>0</v>
      </c>
      <c r="H187" s="62">
        <v>1</v>
      </c>
    </row>
    <row r="188" spans="1:8" s="62" customFormat="1">
      <c r="A188" s="62" t="s">
        <v>349</v>
      </c>
      <c r="E188" s="77">
        <f t="shared" si="16"/>
        <v>9.4E-2</v>
      </c>
      <c r="F188" s="78">
        <v>0</v>
      </c>
      <c r="G188" s="79">
        <f t="shared" si="15"/>
        <v>0</v>
      </c>
      <c r="H188" s="62">
        <v>1</v>
      </c>
    </row>
    <row r="189" spans="1:8" s="62" customFormat="1">
      <c r="A189" s="62" t="s">
        <v>350</v>
      </c>
      <c r="E189" s="77">
        <f t="shared" si="16"/>
        <v>8.5999999999999993E-2</v>
      </c>
      <c r="F189" s="78">
        <v>0</v>
      </c>
      <c r="G189" s="79">
        <f t="shared" si="15"/>
        <v>0</v>
      </c>
      <c r="H189" s="62">
        <v>3</v>
      </c>
    </row>
    <row r="190" spans="1:8" s="62" customFormat="1">
      <c r="A190" s="62" t="s">
        <v>351</v>
      </c>
      <c r="E190" s="77">
        <f t="shared" si="16"/>
        <v>8.5999999999999993E-2</v>
      </c>
      <c r="F190" s="78">
        <v>0</v>
      </c>
      <c r="G190" s="79">
        <f t="shared" si="15"/>
        <v>0</v>
      </c>
      <c r="H190" s="62">
        <v>1</v>
      </c>
    </row>
    <row r="191" spans="1:8" s="62" customFormat="1">
      <c r="A191" s="62" t="s">
        <v>352</v>
      </c>
      <c r="E191" s="77">
        <f t="shared" si="16"/>
        <v>8.5999999999999993E-2</v>
      </c>
      <c r="F191" s="78">
        <v>0</v>
      </c>
      <c r="G191" s="79">
        <f t="shared" si="15"/>
        <v>0</v>
      </c>
      <c r="H191" s="62">
        <v>1</v>
      </c>
    </row>
    <row r="192" spans="1:8" s="62" customFormat="1">
      <c r="A192" s="62" t="s">
        <v>353</v>
      </c>
      <c r="E192" s="77">
        <f t="shared" si="16"/>
        <v>8.5999999999999993E-2</v>
      </c>
      <c r="F192" s="78">
        <v>0</v>
      </c>
      <c r="G192" s="79">
        <f t="shared" si="15"/>
        <v>0</v>
      </c>
      <c r="H192" s="62">
        <v>2</v>
      </c>
    </row>
    <row r="193" spans="1:8" s="62" customFormat="1">
      <c r="A193" s="62" t="s">
        <v>354</v>
      </c>
      <c r="E193" s="77">
        <f t="shared" si="16"/>
        <v>7.8E-2</v>
      </c>
      <c r="F193" s="78">
        <v>0</v>
      </c>
      <c r="G193" s="79">
        <f t="shared" si="15"/>
        <v>0</v>
      </c>
      <c r="H193" s="62">
        <v>1</v>
      </c>
    </row>
    <row r="194" spans="1:8" s="62" customFormat="1">
      <c r="A194" s="62" t="s">
        <v>182</v>
      </c>
      <c r="E194" s="77"/>
      <c r="F194" s="78"/>
      <c r="G194" s="79">
        <f t="shared" si="15"/>
        <v>0</v>
      </c>
    </row>
    <row r="195" spans="1:8" s="9" customFormat="1">
      <c r="A195" s="9" t="s">
        <v>587</v>
      </c>
      <c r="E195" s="43"/>
      <c r="F195" s="27"/>
      <c r="G195" s="10">
        <f t="shared" ref="G195:G255" si="17">E195*F195</f>
        <v>0</v>
      </c>
      <c r="H195" s="6" t="s">
        <v>588</v>
      </c>
    </row>
    <row r="196" spans="1:8" s="62" customFormat="1">
      <c r="A196" s="62" t="s">
        <v>405</v>
      </c>
      <c r="B196" s="62" t="s">
        <v>567</v>
      </c>
      <c r="E196" s="77">
        <f t="shared" ref="E196:E205" si="18">VLOOKUP(A196,costs,2,FALSE)</f>
        <v>0.31900000000000001</v>
      </c>
      <c r="F196" s="78">
        <v>0</v>
      </c>
      <c r="G196" s="79">
        <f t="shared" si="17"/>
        <v>0</v>
      </c>
      <c r="H196" s="62">
        <v>3</v>
      </c>
    </row>
    <row r="197" spans="1:8" s="62" customFormat="1">
      <c r="A197" s="62" t="s">
        <v>568</v>
      </c>
      <c r="B197" s="62" t="s">
        <v>572</v>
      </c>
      <c r="E197" s="77" t="e">
        <f t="shared" si="18"/>
        <v>#N/A</v>
      </c>
      <c r="F197" s="78">
        <v>0</v>
      </c>
      <c r="G197" s="79" t="e">
        <f t="shared" si="17"/>
        <v>#N/A</v>
      </c>
      <c r="H197" s="62">
        <v>2</v>
      </c>
    </row>
    <row r="198" spans="1:8" s="62" customFormat="1">
      <c r="A198" s="62" t="s">
        <v>569</v>
      </c>
      <c r="B198" s="62" t="s">
        <v>570</v>
      </c>
      <c r="E198" s="77" t="e">
        <f t="shared" si="18"/>
        <v>#N/A</v>
      </c>
      <c r="F198" s="78">
        <v>0</v>
      </c>
      <c r="G198" s="79" t="e">
        <f t="shared" si="17"/>
        <v>#N/A</v>
      </c>
      <c r="H198" s="62">
        <v>2</v>
      </c>
    </row>
    <row r="199" spans="1:8" s="62" customFormat="1">
      <c r="A199" s="62" t="s">
        <v>579</v>
      </c>
      <c r="B199" s="62" t="s">
        <v>580</v>
      </c>
      <c r="E199" s="77" t="e">
        <f t="shared" si="18"/>
        <v>#N/A</v>
      </c>
      <c r="F199" s="78">
        <v>0</v>
      </c>
      <c r="G199" s="79" t="e">
        <f t="shared" si="17"/>
        <v>#N/A</v>
      </c>
      <c r="H199" s="62">
        <v>2</v>
      </c>
    </row>
    <row r="200" spans="1:8" s="62" customFormat="1">
      <c r="A200" s="62" t="s">
        <v>566</v>
      </c>
      <c r="B200" s="62" t="s">
        <v>571</v>
      </c>
      <c r="E200" s="77" t="e">
        <f t="shared" si="18"/>
        <v>#N/A</v>
      </c>
      <c r="F200" s="78">
        <v>0</v>
      </c>
      <c r="G200" s="79" t="e">
        <f t="shared" si="17"/>
        <v>#N/A</v>
      </c>
      <c r="H200" s="62">
        <v>2</v>
      </c>
    </row>
    <row r="201" spans="1:8" s="62" customFormat="1">
      <c r="A201" s="62" t="s">
        <v>565</v>
      </c>
      <c r="B201" s="62" t="s">
        <v>581</v>
      </c>
      <c r="E201" s="77" t="e">
        <f t="shared" si="18"/>
        <v>#N/A</v>
      </c>
      <c r="F201" s="78">
        <v>0</v>
      </c>
      <c r="G201" s="79" t="e">
        <f t="shared" si="17"/>
        <v>#N/A</v>
      </c>
      <c r="H201" s="62">
        <v>2</v>
      </c>
    </row>
    <row r="202" spans="1:8" s="62" customFormat="1">
      <c r="A202" s="62" t="s">
        <v>573</v>
      </c>
      <c r="B202" s="62" t="s">
        <v>574</v>
      </c>
      <c r="E202" s="77" t="e">
        <f t="shared" si="18"/>
        <v>#N/A</v>
      </c>
      <c r="F202" s="78">
        <v>0</v>
      </c>
      <c r="G202" s="79" t="e">
        <f t="shared" si="17"/>
        <v>#N/A</v>
      </c>
      <c r="H202" s="62">
        <v>1</v>
      </c>
    </row>
    <row r="203" spans="1:8" s="62" customFormat="1">
      <c r="A203" s="62" t="s">
        <v>317</v>
      </c>
      <c r="B203" s="62" t="s">
        <v>575</v>
      </c>
      <c r="E203" s="77">
        <f t="shared" si="18"/>
        <v>6.6000000000000003E-2</v>
      </c>
      <c r="F203" s="78">
        <v>0</v>
      </c>
      <c r="G203" s="79">
        <f t="shared" si="17"/>
        <v>0</v>
      </c>
      <c r="H203" s="62">
        <v>2</v>
      </c>
    </row>
    <row r="204" spans="1:8" s="62" customFormat="1">
      <c r="A204" s="62" t="s">
        <v>419</v>
      </c>
      <c r="B204" s="62" t="s">
        <v>576</v>
      </c>
      <c r="E204" s="77">
        <f t="shared" si="18"/>
        <v>9.8000000000000004E-2</v>
      </c>
      <c r="F204" s="78">
        <v>0</v>
      </c>
      <c r="G204" s="79">
        <f t="shared" si="17"/>
        <v>0</v>
      </c>
      <c r="H204" s="62">
        <v>3</v>
      </c>
    </row>
    <row r="205" spans="1:8" s="62" customFormat="1">
      <c r="A205" s="62" t="s">
        <v>577</v>
      </c>
      <c r="B205" s="62" t="s">
        <v>578</v>
      </c>
      <c r="E205" s="77">
        <f t="shared" si="18"/>
        <v>0</v>
      </c>
      <c r="F205" s="78">
        <v>0</v>
      </c>
      <c r="G205" s="79">
        <f t="shared" si="17"/>
        <v>0</v>
      </c>
      <c r="H205" s="62">
        <v>1</v>
      </c>
    </row>
    <row r="206" spans="1:8" s="6" customFormat="1">
      <c r="A206" s="9" t="s">
        <v>532</v>
      </c>
      <c r="E206" s="39"/>
      <c r="F206" s="8"/>
      <c r="G206" s="7"/>
    </row>
    <row r="207" spans="1:8">
      <c r="A207" s="91" t="s">
        <v>135</v>
      </c>
      <c r="E207" s="40">
        <f>VLOOKUP(A207,costs,2,FALSE)</f>
        <v>0.85</v>
      </c>
      <c r="F207" s="2">
        <v>2</v>
      </c>
      <c r="G207" s="1">
        <f t="shared" si="17"/>
        <v>1.7</v>
      </c>
    </row>
    <row r="208" spans="1:8">
      <c r="A208" s="91" t="s">
        <v>533</v>
      </c>
      <c r="E208" s="40">
        <f>VLOOKUP(A208,costs,2,FALSE)</f>
        <v>0.82099999999999995</v>
      </c>
      <c r="F208" s="2">
        <v>2</v>
      </c>
      <c r="G208" s="1">
        <f t="shared" si="17"/>
        <v>1.6419999999999999</v>
      </c>
    </row>
    <row r="209" spans="1:8">
      <c r="A209" s="91" t="s">
        <v>534</v>
      </c>
      <c r="E209" s="40">
        <f>VLOOKUP(A209,costs,2,FALSE)</f>
        <v>0.20899999999999999</v>
      </c>
      <c r="F209" s="2">
        <v>4</v>
      </c>
      <c r="G209" s="1">
        <f t="shared" si="17"/>
        <v>0.83599999999999997</v>
      </c>
    </row>
    <row r="210" spans="1:8">
      <c r="A210" s="91" t="s">
        <v>535</v>
      </c>
      <c r="E210" s="40">
        <f>VLOOKUP(A210,costs,2,FALSE)</f>
        <v>0.20899999999999999</v>
      </c>
      <c r="F210" s="2">
        <v>2</v>
      </c>
      <c r="G210" s="1">
        <f t="shared" si="17"/>
        <v>0.41799999999999998</v>
      </c>
    </row>
    <row r="211" spans="1:8" s="9" customFormat="1">
      <c r="A211" s="9" t="s">
        <v>508</v>
      </c>
      <c r="E211" s="43"/>
      <c r="F211" s="27"/>
      <c r="G211" s="10">
        <f t="shared" si="17"/>
        <v>0</v>
      </c>
    </row>
    <row r="212" spans="1:8">
      <c r="A212" s="37" t="s">
        <v>511</v>
      </c>
      <c r="B212" s="37" t="s">
        <v>48</v>
      </c>
      <c r="C212" s="37"/>
      <c r="D212" s="37"/>
      <c r="E212" s="40">
        <f t="shared" ref="E212:E219" si="19">VLOOKUP(A212,costs,2,FALSE)</f>
        <v>9.8000000000000004E-2</v>
      </c>
      <c r="F212" s="70">
        <v>1</v>
      </c>
      <c r="G212" s="71">
        <f t="shared" si="17"/>
        <v>9.8000000000000004E-2</v>
      </c>
    </row>
    <row r="213" spans="1:8">
      <c r="A213" s="50" t="s">
        <v>317</v>
      </c>
      <c r="B213" s="37" t="s">
        <v>514</v>
      </c>
      <c r="C213" s="37"/>
      <c r="D213" s="37" t="s">
        <v>418</v>
      </c>
      <c r="E213" s="40">
        <f t="shared" si="19"/>
        <v>6.6000000000000003E-2</v>
      </c>
      <c r="F213" s="70">
        <v>3</v>
      </c>
      <c r="G213" s="1">
        <f t="shared" si="17"/>
        <v>0.19800000000000001</v>
      </c>
      <c r="H213" t="s">
        <v>599</v>
      </c>
    </row>
    <row r="214" spans="1:8">
      <c r="A214" s="37" t="s">
        <v>327</v>
      </c>
      <c r="B214" s="37" t="s">
        <v>45</v>
      </c>
      <c r="C214" s="37"/>
      <c r="D214" s="37"/>
      <c r="E214" s="40">
        <f t="shared" si="19"/>
        <v>9.8000000000000004E-2</v>
      </c>
      <c r="F214" s="70">
        <v>1</v>
      </c>
      <c r="G214" s="1">
        <f t="shared" si="17"/>
        <v>9.8000000000000004E-2</v>
      </c>
    </row>
    <row r="215" spans="1:8">
      <c r="A215" s="37" t="s">
        <v>330</v>
      </c>
      <c r="B215" s="37" t="s">
        <v>78</v>
      </c>
      <c r="C215" s="37"/>
      <c r="D215" s="37"/>
      <c r="E215" s="40">
        <f t="shared" si="19"/>
        <v>9.8000000000000004E-2</v>
      </c>
      <c r="F215" s="70">
        <v>1</v>
      </c>
      <c r="G215" s="1">
        <f t="shared" si="17"/>
        <v>9.8000000000000004E-2</v>
      </c>
    </row>
    <row r="216" spans="1:8">
      <c r="A216" s="37" t="s">
        <v>117</v>
      </c>
      <c r="B216" s="37" t="s">
        <v>512</v>
      </c>
      <c r="C216" s="37"/>
      <c r="D216" s="37"/>
      <c r="E216" s="40">
        <f t="shared" si="19"/>
        <v>0.13</v>
      </c>
      <c r="F216" s="70">
        <v>2</v>
      </c>
      <c r="G216" s="1">
        <f t="shared" si="17"/>
        <v>0.26</v>
      </c>
    </row>
    <row r="217" spans="1:8">
      <c r="A217" s="37" t="s">
        <v>513</v>
      </c>
      <c r="B217" s="37" t="s">
        <v>46</v>
      </c>
      <c r="C217" s="37"/>
      <c r="D217" s="37"/>
      <c r="E217" s="40">
        <f t="shared" si="19"/>
        <v>9.8000000000000004E-2</v>
      </c>
      <c r="F217" s="70">
        <v>1</v>
      </c>
      <c r="G217" s="1">
        <f t="shared" si="17"/>
        <v>9.8000000000000004E-2</v>
      </c>
    </row>
    <row r="218" spans="1:8">
      <c r="A218" s="37" t="s">
        <v>601</v>
      </c>
      <c r="B218" s="37" t="s">
        <v>47</v>
      </c>
      <c r="C218" s="37"/>
      <c r="D218" s="37"/>
      <c r="E218" s="40">
        <f t="shared" si="19"/>
        <v>0.128</v>
      </c>
      <c r="F218" s="70">
        <v>1</v>
      </c>
      <c r="G218" s="1">
        <f t="shared" si="17"/>
        <v>0.128</v>
      </c>
      <c r="H218" t="s">
        <v>603</v>
      </c>
    </row>
    <row r="219" spans="1:8">
      <c r="A219" s="37" t="s">
        <v>331</v>
      </c>
      <c r="B219" s="37" t="s">
        <v>43</v>
      </c>
      <c r="C219" s="37"/>
      <c r="D219" s="37"/>
      <c r="E219" s="40">
        <f t="shared" si="19"/>
        <v>9.8000000000000004E-2</v>
      </c>
      <c r="F219" s="70">
        <v>1</v>
      </c>
      <c r="G219" s="1">
        <f t="shared" si="17"/>
        <v>9.8000000000000004E-2</v>
      </c>
    </row>
    <row r="220" spans="1:8" s="9" customFormat="1">
      <c r="A220" s="9" t="s">
        <v>509</v>
      </c>
      <c r="E220" s="43"/>
      <c r="F220" s="27"/>
      <c r="G220" s="10">
        <f t="shared" si="17"/>
        <v>0</v>
      </c>
      <c r="H220" s="6" t="s">
        <v>588</v>
      </c>
    </row>
    <row r="221" spans="1:8" s="64" customFormat="1">
      <c r="A221" s="76" t="s">
        <v>328</v>
      </c>
      <c r="B221" s="76" t="s">
        <v>43</v>
      </c>
      <c r="C221" s="76"/>
      <c r="D221" s="76"/>
      <c r="E221" s="81"/>
      <c r="F221" s="82">
        <v>0</v>
      </c>
      <c r="G221" s="83"/>
      <c r="H221" s="64">
        <v>1</v>
      </c>
    </row>
    <row r="222" spans="1:8" s="64" customFormat="1">
      <c r="A222" s="76" t="s">
        <v>515</v>
      </c>
      <c r="B222" s="76" t="s">
        <v>516</v>
      </c>
      <c r="C222" s="76"/>
      <c r="D222" s="76"/>
      <c r="E222" s="81"/>
      <c r="F222" s="82">
        <v>0</v>
      </c>
      <c r="G222" s="83"/>
      <c r="H222" s="64">
        <v>2</v>
      </c>
    </row>
    <row r="223" spans="1:8" s="64" customFormat="1">
      <c r="A223" s="76" t="s">
        <v>517</v>
      </c>
      <c r="B223" s="76" t="s">
        <v>46</v>
      </c>
      <c r="C223" s="76"/>
      <c r="D223" s="76"/>
      <c r="E223" s="81"/>
      <c r="F223" s="82">
        <v>0</v>
      </c>
      <c r="G223" s="83"/>
      <c r="H223" s="64">
        <v>1</v>
      </c>
    </row>
    <row r="224" spans="1:8" s="64" customFormat="1">
      <c r="A224" s="76" t="s">
        <v>331</v>
      </c>
      <c r="B224" s="76" t="s">
        <v>77</v>
      </c>
      <c r="C224" s="76"/>
      <c r="D224" s="76"/>
      <c r="E224" s="81"/>
      <c r="F224" s="82">
        <v>0</v>
      </c>
      <c r="G224" s="83"/>
      <c r="H224" s="64">
        <v>1</v>
      </c>
    </row>
    <row r="225" spans="1:9" s="64" customFormat="1">
      <c r="A225" s="76" t="s">
        <v>328</v>
      </c>
      <c r="B225" s="76" t="s">
        <v>48</v>
      </c>
      <c r="C225" s="76"/>
      <c r="D225" s="76"/>
      <c r="E225" s="81"/>
      <c r="F225" s="82">
        <v>0</v>
      </c>
      <c r="G225" s="83"/>
      <c r="H225" s="64">
        <v>1</v>
      </c>
    </row>
    <row r="226" spans="1:9" s="64" customFormat="1">
      <c r="A226" s="76" t="s">
        <v>518</v>
      </c>
      <c r="B226" s="76" t="s">
        <v>78</v>
      </c>
      <c r="C226" s="76"/>
      <c r="D226" s="76"/>
      <c r="E226" s="81"/>
      <c r="F226" s="82">
        <v>0</v>
      </c>
      <c r="G226" s="83"/>
      <c r="H226" s="64">
        <v>1</v>
      </c>
    </row>
    <row r="227" spans="1:9" s="64" customFormat="1">
      <c r="A227" s="76" t="s">
        <v>519</v>
      </c>
      <c r="B227" s="76" t="s">
        <v>45</v>
      </c>
      <c r="C227" s="76"/>
      <c r="D227" s="76"/>
      <c r="E227" s="81"/>
      <c r="F227" s="82">
        <v>0</v>
      </c>
      <c r="G227" s="83"/>
      <c r="H227" s="64">
        <v>1</v>
      </c>
    </row>
    <row r="228" spans="1:9" s="64" customFormat="1">
      <c r="A228" s="76" t="s">
        <v>520</v>
      </c>
      <c r="B228" s="76" t="s">
        <v>47</v>
      </c>
      <c r="C228" s="76"/>
      <c r="D228" s="76"/>
      <c r="E228" s="81"/>
      <c r="F228" s="82">
        <v>0</v>
      </c>
      <c r="G228" s="83"/>
      <c r="H228" s="64">
        <v>1</v>
      </c>
    </row>
    <row r="229" spans="1:9" s="64" customFormat="1">
      <c r="A229" s="76" t="s">
        <v>117</v>
      </c>
      <c r="B229" s="76" t="s">
        <v>512</v>
      </c>
      <c r="C229" s="76"/>
      <c r="D229" s="76"/>
      <c r="E229" s="81"/>
      <c r="F229" s="82">
        <v>0</v>
      </c>
      <c r="G229" s="83"/>
      <c r="H229" s="64">
        <v>2</v>
      </c>
    </row>
    <row r="230" spans="1:9" s="6" customFormat="1">
      <c r="A230" s="9" t="s">
        <v>597</v>
      </c>
      <c r="E230" s="39"/>
      <c r="F230" s="8"/>
      <c r="G230" s="7">
        <f t="shared" si="17"/>
        <v>0</v>
      </c>
    </row>
    <row r="231" spans="1:9">
      <c r="A231" t="s">
        <v>391</v>
      </c>
      <c r="E231" s="40">
        <v>3.36</v>
      </c>
      <c r="G231" s="1">
        <f t="shared" si="17"/>
        <v>0</v>
      </c>
      <c r="I231" t="s">
        <v>407</v>
      </c>
    </row>
    <row r="232" spans="1:9">
      <c r="A232" t="s">
        <v>25</v>
      </c>
      <c r="E232" s="40">
        <f>VLOOKUP(A232,costs,2,FALSE)</f>
        <v>0.48199999999999998</v>
      </c>
      <c r="F232" s="2">
        <v>2</v>
      </c>
      <c r="G232" s="1">
        <f t="shared" si="17"/>
        <v>0.96399999999999997</v>
      </c>
    </row>
    <row r="233" spans="1:9">
      <c r="A233" t="s">
        <v>523</v>
      </c>
      <c r="E233" s="40">
        <f>VLOOKUP(A233,costs,2,FALSE)</f>
        <v>0.42299999999999999</v>
      </c>
      <c r="F233" s="2">
        <v>2</v>
      </c>
      <c r="G233" s="1">
        <f t="shared" si="17"/>
        <v>0.84599999999999997</v>
      </c>
    </row>
    <row r="234" spans="1:9">
      <c r="A234" t="s">
        <v>591</v>
      </c>
      <c r="E234" s="40">
        <f>VLOOKUP(A234,costs,2,FALSE)</f>
        <v>0.13</v>
      </c>
      <c r="F234" s="2">
        <v>4</v>
      </c>
      <c r="G234" s="1">
        <f t="shared" si="17"/>
        <v>0.52</v>
      </c>
    </row>
    <row r="235" spans="1:9">
      <c r="G235" s="1">
        <f t="shared" si="17"/>
        <v>0</v>
      </c>
    </row>
    <row r="236" spans="1:9">
      <c r="G236" s="1">
        <f t="shared" si="17"/>
        <v>0</v>
      </c>
    </row>
    <row r="237" spans="1:9">
      <c r="G237" s="1">
        <f t="shared" si="17"/>
        <v>0</v>
      </c>
    </row>
    <row r="238" spans="1:9">
      <c r="G238" s="1">
        <f t="shared" si="17"/>
        <v>0</v>
      </c>
    </row>
    <row r="239" spans="1:9">
      <c r="G239" s="1">
        <f t="shared" si="17"/>
        <v>0</v>
      </c>
    </row>
    <row r="240" spans="1:9">
      <c r="G240" s="1">
        <f t="shared" si="17"/>
        <v>0</v>
      </c>
    </row>
    <row r="241" spans="7:7">
      <c r="G241" s="1">
        <f t="shared" si="17"/>
        <v>0</v>
      </c>
    </row>
    <row r="242" spans="7:7">
      <c r="G242" s="1">
        <f t="shared" si="17"/>
        <v>0</v>
      </c>
    </row>
    <row r="243" spans="7:7">
      <c r="G243" s="1">
        <f t="shared" si="17"/>
        <v>0</v>
      </c>
    </row>
    <row r="244" spans="7:7">
      <c r="G244" s="1">
        <f t="shared" si="17"/>
        <v>0</v>
      </c>
    </row>
    <row r="245" spans="7:7">
      <c r="G245" s="1">
        <f t="shared" si="17"/>
        <v>0</v>
      </c>
    </row>
    <row r="246" spans="7:7">
      <c r="G246" s="1">
        <f t="shared" si="17"/>
        <v>0</v>
      </c>
    </row>
    <row r="247" spans="7:7">
      <c r="G247" s="1">
        <f t="shared" si="17"/>
        <v>0</v>
      </c>
    </row>
    <row r="248" spans="7:7">
      <c r="G248" s="1">
        <f t="shared" si="17"/>
        <v>0</v>
      </c>
    </row>
    <row r="249" spans="7:7">
      <c r="G249" s="1">
        <f t="shared" si="17"/>
        <v>0</v>
      </c>
    </row>
    <row r="250" spans="7:7">
      <c r="G250" s="1">
        <f t="shared" si="17"/>
        <v>0</v>
      </c>
    </row>
    <row r="251" spans="7:7">
      <c r="G251" s="1">
        <f t="shared" si="17"/>
        <v>0</v>
      </c>
    </row>
    <row r="252" spans="7:7">
      <c r="G252" s="1">
        <f t="shared" si="17"/>
        <v>0</v>
      </c>
    </row>
    <row r="253" spans="7:7">
      <c r="G253" s="1">
        <f t="shared" si="17"/>
        <v>0</v>
      </c>
    </row>
    <row r="254" spans="7:7">
      <c r="G254" s="1">
        <f t="shared" si="17"/>
        <v>0</v>
      </c>
    </row>
    <row r="255" spans="7:7">
      <c r="G255" s="1">
        <f t="shared" si="17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48"/>
  <sheetViews>
    <sheetView workbookViewId="0">
      <selection activeCell="G132" sqref="G132"/>
    </sheetView>
  </sheetViews>
  <sheetFormatPr baseColWidth="10" defaultRowHeight="15" x14ac:dyDescent="0"/>
  <cols>
    <col min="1" max="1" width="23.83203125" customWidth="1"/>
    <col min="2" max="2" width="10.83203125" style="26"/>
    <col min="3" max="3" width="25.33203125" customWidth="1"/>
    <col min="4" max="4" width="9.6640625" customWidth="1"/>
    <col min="5" max="5" width="11.83203125" customWidth="1"/>
    <col min="6" max="6" width="30.83203125" customWidth="1"/>
    <col min="7" max="7" width="90.1640625" customWidth="1"/>
  </cols>
  <sheetData>
    <row r="1" spans="1:7">
      <c r="A1" s="5" t="s">
        <v>59</v>
      </c>
      <c r="B1" s="24" t="s">
        <v>5</v>
      </c>
      <c r="C1" s="5" t="s">
        <v>4</v>
      </c>
      <c r="D1" s="5" t="s">
        <v>213</v>
      </c>
      <c r="E1" s="5" t="s">
        <v>448</v>
      </c>
      <c r="F1" s="5" t="s">
        <v>13</v>
      </c>
      <c r="G1" s="5" t="s">
        <v>6</v>
      </c>
    </row>
    <row r="2" spans="1:7" hidden="1">
      <c r="A2" s="9" t="s">
        <v>315</v>
      </c>
      <c r="B2" s="52">
        <v>0</v>
      </c>
      <c r="C2" s="53" t="s">
        <v>200</v>
      </c>
      <c r="D2" s="9"/>
      <c r="E2" s="9"/>
      <c r="F2" s="9"/>
      <c r="G2" s="9"/>
    </row>
    <row r="3" spans="1:7" s="13" customFormat="1" hidden="1">
      <c r="A3" s="50" t="s">
        <v>421</v>
      </c>
      <c r="B3" s="49">
        <v>0.02</v>
      </c>
      <c r="C3" s="50" t="s">
        <v>144</v>
      </c>
      <c r="D3">
        <f>SUMIF(comp_name, "="&amp;A3,comp_quantity)</f>
        <v>1</v>
      </c>
      <c r="E3" s="26">
        <f>B3*D3</f>
        <v>0.02</v>
      </c>
      <c r="F3" s="72" t="s">
        <v>526</v>
      </c>
      <c r="G3" s="50" t="s">
        <v>422</v>
      </c>
    </row>
    <row r="4" spans="1:7" s="13" customFormat="1" hidden="1">
      <c r="A4" s="14" t="s">
        <v>423</v>
      </c>
      <c r="B4" s="49">
        <v>0.06</v>
      </c>
      <c r="C4" s="50" t="s">
        <v>144</v>
      </c>
      <c r="D4">
        <f>SUMIF(comp_name, "="&amp;A4,comp_quantity)</f>
        <v>3</v>
      </c>
      <c r="E4" s="26">
        <f>B4*D4</f>
        <v>0.18</v>
      </c>
      <c r="F4" s="50" t="s">
        <v>527</v>
      </c>
      <c r="G4" s="50" t="s">
        <v>424</v>
      </c>
    </row>
    <row r="5" spans="1:7" s="9" customFormat="1" hidden="1">
      <c r="A5" t="s">
        <v>510</v>
      </c>
      <c r="B5" s="40">
        <v>0</v>
      </c>
      <c r="C5" t="s">
        <v>441</v>
      </c>
      <c r="D5">
        <f>SUMIF(comp_name, "="&amp;A5,comp_quantity)</f>
        <v>3</v>
      </c>
      <c r="E5" s="26">
        <f>B5*D5</f>
        <v>0</v>
      </c>
      <c r="F5" s="13"/>
      <c r="G5"/>
    </row>
    <row r="6" spans="1:7" s="9" customFormat="1" hidden="1">
      <c r="A6" s="9" t="s">
        <v>316</v>
      </c>
      <c r="B6" s="52">
        <v>0</v>
      </c>
      <c r="C6" s="53" t="s">
        <v>200</v>
      </c>
    </row>
    <row r="7" spans="1:7" s="12" customFormat="1" hidden="1">
      <c r="A7" s="85" t="s">
        <v>499</v>
      </c>
      <c r="B7" s="73">
        <v>1.56</v>
      </c>
      <c r="C7" s="50" t="s">
        <v>10</v>
      </c>
      <c r="D7">
        <f t="shared" ref="D7:D48" si="0">SUMIF(comp_name, "="&amp;A7,comp_quantity)</f>
        <v>0</v>
      </c>
      <c r="E7" s="26">
        <f t="shared" ref="E7:E48" si="1">B7*D7</f>
        <v>0</v>
      </c>
      <c r="F7" s="50" t="s">
        <v>507</v>
      </c>
      <c r="G7" s="50" t="s">
        <v>506</v>
      </c>
    </row>
    <row r="8" spans="1:7" s="12" customFormat="1">
      <c r="A8" s="87" t="s">
        <v>613</v>
      </c>
      <c r="B8" s="49">
        <v>0.47</v>
      </c>
      <c r="C8" s="50" t="s">
        <v>10</v>
      </c>
      <c r="D8">
        <f t="shared" si="0"/>
        <v>1</v>
      </c>
      <c r="E8" s="26">
        <f t="shared" si="1"/>
        <v>0.47</v>
      </c>
      <c r="F8" s="50"/>
      <c r="G8" s="50" t="s">
        <v>614</v>
      </c>
    </row>
    <row r="9" spans="1:7" s="12" customFormat="1">
      <c r="A9" s="86" t="s">
        <v>615</v>
      </c>
      <c r="B9" s="49">
        <v>1.79</v>
      </c>
      <c r="C9" s="50" t="s">
        <v>10</v>
      </c>
      <c r="D9">
        <f t="shared" si="0"/>
        <v>1</v>
      </c>
      <c r="E9" s="26">
        <f t="shared" si="1"/>
        <v>1.79</v>
      </c>
      <c r="F9" s="50"/>
      <c r="G9" s="50" t="s">
        <v>617</v>
      </c>
    </row>
    <row r="10" spans="1:7" s="12" customFormat="1">
      <c r="A10" s="87" t="s">
        <v>476</v>
      </c>
      <c r="B10" s="49">
        <v>0.18</v>
      </c>
      <c r="C10" s="50" t="s">
        <v>10</v>
      </c>
      <c r="D10">
        <f t="shared" si="0"/>
        <v>3</v>
      </c>
      <c r="E10" s="26">
        <f t="shared" si="1"/>
        <v>0.54</v>
      </c>
      <c r="F10" s="50" t="s">
        <v>487</v>
      </c>
      <c r="G10" s="50" t="s">
        <v>490</v>
      </c>
    </row>
    <row r="11" spans="1:7" hidden="1">
      <c r="A11" t="s">
        <v>481</v>
      </c>
      <c r="B11" s="61">
        <v>0</v>
      </c>
      <c r="C11" t="s">
        <v>441</v>
      </c>
      <c r="D11">
        <f t="shared" si="0"/>
        <v>1</v>
      </c>
      <c r="E11" s="26">
        <f t="shared" si="1"/>
        <v>0</v>
      </c>
      <c r="F11" s="13"/>
      <c r="G11" t="s">
        <v>416</v>
      </c>
    </row>
    <row r="12" spans="1:7">
      <c r="A12" s="11" t="s">
        <v>477</v>
      </c>
      <c r="B12" s="61">
        <v>0.16</v>
      </c>
      <c r="C12" t="s">
        <v>10</v>
      </c>
      <c r="D12">
        <f t="shared" si="0"/>
        <v>2</v>
      </c>
      <c r="E12" s="26">
        <f t="shared" si="1"/>
        <v>0.32</v>
      </c>
      <c r="F12" t="s">
        <v>488</v>
      </c>
      <c r="G12" t="s">
        <v>491</v>
      </c>
    </row>
    <row r="13" spans="1:7">
      <c r="A13" s="86" t="s">
        <v>482</v>
      </c>
      <c r="B13" s="49">
        <v>0.158</v>
      </c>
      <c r="C13" s="37" t="s">
        <v>10</v>
      </c>
      <c r="D13">
        <f t="shared" si="0"/>
        <v>1</v>
      </c>
      <c r="E13" s="26">
        <f t="shared" si="1"/>
        <v>0.158</v>
      </c>
      <c r="F13" t="s">
        <v>58</v>
      </c>
      <c r="G13" t="s">
        <v>492</v>
      </c>
    </row>
    <row r="14" spans="1:7">
      <c r="A14" s="87" t="s">
        <v>478</v>
      </c>
      <c r="B14" s="61">
        <v>0.16400000000000001</v>
      </c>
      <c r="C14" t="s">
        <v>10</v>
      </c>
      <c r="D14">
        <f t="shared" si="0"/>
        <v>1</v>
      </c>
      <c r="E14" s="26">
        <f t="shared" si="1"/>
        <v>0.16400000000000001</v>
      </c>
      <c r="F14" t="s">
        <v>484</v>
      </c>
      <c r="G14" t="s">
        <v>493</v>
      </c>
    </row>
    <row r="15" spans="1:7">
      <c r="A15" s="87" t="s">
        <v>479</v>
      </c>
      <c r="B15" s="49">
        <v>0.248</v>
      </c>
      <c r="C15" s="37" t="s">
        <v>10</v>
      </c>
      <c r="D15">
        <f t="shared" si="0"/>
        <v>1</v>
      </c>
      <c r="E15" s="26">
        <f t="shared" si="1"/>
        <v>0.248</v>
      </c>
      <c r="F15" t="s">
        <v>485</v>
      </c>
      <c r="G15" t="s">
        <v>494</v>
      </c>
    </row>
    <row r="16" spans="1:7">
      <c r="A16" s="87" t="s">
        <v>480</v>
      </c>
      <c r="B16" s="73">
        <v>1.85</v>
      </c>
      <c r="C16" s="37" t="s">
        <v>10</v>
      </c>
      <c r="D16">
        <f t="shared" si="0"/>
        <v>1</v>
      </c>
      <c r="E16" s="26">
        <f t="shared" si="1"/>
        <v>1.85</v>
      </c>
      <c r="F16" t="s">
        <v>486</v>
      </c>
      <c r="G16" t="s">
        <v>495</v>
      </c>
    </row>
    <row r="17" spans="1:7">
      <c r="A17" s="86" t="s">
        <v>332</v>
      </c>
      <c r="B17" s="74">
        <v>1.79</v>
      </c>
      <c r="C17" t="s">
        <v>10</v>
      </c>
      <c r="D17">
        <f t="shared" si="0"/>
        <v>1</v>
      </c>
      <c r="E17" s="26">
        <f t="shared" si="1"/>
        <v>1.79</v>
      </c>
      <c r="F17" t="s">
        <v>489</v>
      </c>
      <c r="G17" t="s">
        <v>429</v>
      </c>
    </row>
    <row r="18" spans="1:7" hidden="1">
      <c r="A18" s="14" t="s">
        <v>419</v>
      </c>
      <c r="B18" s="26">
        <v>9.8000000000000004E-2</v>
      </c>
      <c r="C18" t="s">
        <v>417</v>
      </c>
      <c r="D18">
        <f t="shared" si="0"/>
        <v>13</v>
      </c>
      <c r="E18" s="26">
        <f t="shared" si="1"/>
        <v>1.274</v>
      </c>
      <c r="G18" t="s">
        <v>608</v>
      </c>
    </row>
    <row r="19" spans="1:7" hidden="1">
      <c r="A19" t="s">
        <v>317</v>
      </c>
      <c r="B19" s="26">
        <v>6.6000000000000003E-2</v>
      </c>
      <c r="C19" t="s">
        <v>417</v>
      </c>
      <c r="D19">
        <f t="shared" si="0"/>
        <v>8</v>
      </c>
      <c r="E19" s="26">
        <f t="shared" si="1"/>
        <v>0.52800000000000002</v>
      </c>
      <c r="G19" t="s">
        <v>609</v>
      </c>
    </row>
    <row r="20" spans="1:7" hidden="1">
      <c r="A20" t="s">
        <v>425</v>
      </c>
      <c r="B20" s="26">
        <v>0</v>
      </c>
      <c r="C20" t="s">
        <v>417</v>
      </c>
      <c r="D20">
        <f t="shared" si="0"/>
        <v>1</v>
      </c>
      <c r="E20" s="26">
        <f t="shared" si="1"/>
        <v>0</v>
      </c>
    </row>
    <row r="21" spans="1:7" hidden="1">
      <c r="A21" t="s">
        <v>420</v>
      </c>
      <c r="B21" s="26">
        <v>0</v>
      </c>
      <c r="C21" t="s">
        <v>417</v>
      </c>
      <c r="D21">
        <f t="shared" si="0"/>
        <v>1</v>
      </c>
      <c r="E21" s="26">
        <f t="shared" si="1"/>
        <v>0</v>
      </c>
    </row>
    <row r="22" spans="1:7" hidden="1">
      <c r="A22" t="s">
        <v>426</v>
      </c>
      <c r="B22" s="26">
        <f>0.24/10</f>
        <v>2.4E-2</v>
      </c>
      <c r="C22" t="s">
        <v>144</v>
      </c>
      <c r="D22">
        <f t="shared" si="0"/>
        <v>1</v>
      </c>
      <c r="E22" s="26">
        <f t="shared" si="1"/>
        <v>2.4E-2</v>
      </c>
      <c r="F22" t="s">
        <v>428</v>
      </c>
      <c r="G22" t="s">
        <v>427</v>
      </c>
    </row>
    <row r="23" spans="1:7" s="12" customFormat="1" hidden="1">
      <c r="A23" s="62" t="s">
        <v>305</v>
      </c>
      <c r="B23" s="63">
        <v>0</v>
      </c>
      <c r="C23" s="64" t="s">
        <v>430</v>
      </c>
      <c r="D23" s="62">
        <f t="shared" si="0"/>
        <v>0</v>
      </c>
      <c r="E23" s="65">
        <f t="shared" si="1"/>
        <v>0</v>
      </c>
      <c r="G23" s="12" t="s">
        <v>496</v>
      </c>
    </row>
    <row r="24" spans="1:7" hidden="1">
      <c r="A24" s="62" t="s">
        <v>306</v>
      </c>
      <c r="B24" s="63">
        <v>0</v>
      </c>
      <c r="C24" s="64" t="s">
        <v>430</v>
      </c>
      <c r="D24" s="62">
        <f t="shared" si="0"/>
        <v>0</v>
      </c>
      <c r="E24" s="65">
        <f t="shared" si="1"/>
        <v>0</v>
      </c>
    </row>
    <row r="25" spans="1:7" hidden="1">
      <c r="A25" s="62" t="s">
        <v>307</v>
      </c>
      <c r="B25" s="63">
        <v>0</v>
      </c>
      <c r="C25" s="64" t="s">
        <v>430</v>
      </c>
      <c r="D25" s="62">
        <f t="shared" si="0"/>
        <v>0</v>
      </c>
      <c r="E25" s="65">
        <f t="shared" si="1"/>
        <v>0</v>
      </c>
    </row>
    <row r="26" spans="1:7" hidden="1">
      <c r="A26" s="62" t="s">
        <v>303</v>
      </c>
      <c r="B26" s="63">
        <v>0</v>
      </c>
      <c r="C26" s="64" t="s">
        <v>430</v>
      </c>
      <c r="D26" s="62">
        <f t="shared" si="0"/>
        <v>0</v>
      </c>
      <c r="E26" s="65">
        <f t="shared" si="1"/>
        <v>0</v>
      </c>
    </row>
    <row r="27" spans="1:7">
      <c r="A27" s="86" t="s">
        <v>296</v>
      </c>
      <c r="B27" s="49">
        <v>0.21</v>
      </c>
      <c r="C27" s="50" t="s">
        <v>10</v>
      </c>
      <c r="D27">
        <f t="shared" si="0"/>
        <v>5</v>
      </c>
      <c r="E27" s="26">
        <f t="shared" si="1"/>
        <v>1.05</v>
      </c>
      <c r="G27" t="s">
        <v>497</v>
      </c>
    </row>
    <row r="28" spans="1:7">
      <c r="A28" s="86" t="s">
        <v>298</v>
      </c>
      <c r="B28" s="49">
        <v>7.0000000000000007E-2</v>
      </c>
      <c r="C28" s="50" t="s">
        <v>10</v>
      </c>
      <c r="D28">
        <f t="shared" si="0"/>
        <v>1</v>
      </c>
      <c r="E28" s="26">
        <f t="shared" si="1"/>
        <v>7.0000000000000007E-2</v>
      </c>
      <c r="G28" t="s">
        <v>498</v>
      </c>
    </row>
    <row r="29" spans="1:7" hidden="1">
      <c r="A29" s="62" t="s">
        <v>300</v>
      </c>
      <c r="B29" s="63">
        <v>0</v>
      </c>
      <c r="C29" s="64" t="s">
        <v>430</v>
      </c>
      <c r="D29" s="62">
        <f t="shared" si="0"/>
        <v>0</v>
      </c>
      <c r="E29" s="65">
        <f t="shared" si="1"/>
        <v>0</v>
      </c>
    </row>
    <row r="30" spans="1:7" hidden="1">
      <c r="A30" s="62" t="s">
        <v>301</v>
      </c>
      <c r="B30" s="63">
        <v>0</v>
      </c>
      <c r="C30" s="64" t="s">
        <v>430</v>
      </c>
      <c r="D30" s="62">
        <f t="shared" si="0"/>
        <v>0</v>
      </c>
      <c r="E30" s="65">
        <f t="shared" si="1"/>
        <v>0</v>
      </c>
    </row>
    <row r="31" spans="1:7">
      <c r="A31" s="86" t="s">
        <v>293</v>
      </c>
      <c r="B31" s="49">
        <v>0.153</v>
      </c>
      <c r="C31" s="50" t="s">
        <v>10</v>
      </c>
      <c r="D31">
        <f t="shared" si="0"/>
        <v>3</v>
      </c>
      <c r="E31" s="26">
        <f t="shared" si="1"/>
        <v>0.45899999999999996</v>
      </c>
      <c r="G31" s="37" t="s">
        <v>504</v>
      </c>
    </row>
    <row r="32" spans="1:7" hidden="1">
      <c r="A32" t="s">
        <v>294</v>
      </c>
      <c r="B32" s="48">
        <v>0</v>
      </c>
      <c r="C32" s="12" t="s">
        <v>501</v>
      </c>
      <c r="D32">
        <f t="shared" si="0"/>
        <v>0</v>
      </c>
      <c r="E32" s="26">
        <f t="shared" si="1"/>
        <v>0</v>
      </c>
    </row>
    <row r="33" spans="1:7" hidden="1">
      <c r="A33" s="62" t="s">
        <v>290</v>
      </c>
      <c r="B33" s="63">
        <v>0</v>
      </c>
      <c r="C33" s="64" t="s">
        <v>430</v>
      </c>
      <c r="D33" s="62">
        <f t="shared" si="0"/>
        <v>0</v>
      </c>
      <c r="E33" s="65">
        <f t="shared" si="1"/>
        <v>0</v>
      </c>
    </row>
    <row r="34" spans="1:7" hidden="1">
      <c r="A34" s="62" t="s">
        <v>291</v>
      </c>
      <c r="B34" s="63">
        <v>0</v>
      </c>
      <c r="C34" s="64" t="s">
        <v>430</v>
      </c>
      <c r="D34" s="62">
        <f t="shared" si="0"/>
        <v>0</v>
      </c>
      <c r="E34" s="65">
        <f t="shared" si="1"/>
        <v>0</v>
      </c>
    </row>
    <row r="35" spans="1:7" hidden="1">
      <c r="A35" s="62" t="s">
        <v>308</v>
      </c>
      <c r="B35" s="63">
        <v>0</v>
      </c>
      <c r="C35" s="64" t="s">
        <v>430</v>
      </c>
      <c r="D35" s="62">
        <f t="shared" si="0"/>
        <v>0</v>
      </c>
      <c r="E35" s="65">
        <f t="shared" si="1"/>
        <v>0</v>
      </c>
    </row>
    <row r="36" spans="1:7" hidden="1">
      <c r="A36" s="62" t="s">
        <v>286</v>
      </c>
      <c r="B36" s="63">
        <v>0</v>
      </c>
      <c r="C36" s="64" t="s">
        <v>430</v>
      </c>
      <c r="D36" s="62">
        <f t="shared" si="0"/>
        <v>0</v>
      </c>
      <c r="E36" s="65">
        <f t="shared" si="1"/>
        <v>0</v>
      </c>
    </row>
    <row r="37" spans="1:7" hidden="1">
      <c r="A37" s="62" t="s">
        <v>287</v>
      </c>
      <c r="B37" s="63">
        <v>0</v>
      </c>
      <c r="C37" s="64" t="s">
        <v>430</v>
      </c>
      <c r="D37" s="62">
        <f t="shared" si="0"/>
        <v>0</v>
      </c>
      <c r="E37" s="65">
        <f t="shared" si="1"/>
        <v>0</v>
      </c>
    </row>
    <row r="38" spans="1:7" hidden="1">
      <c r="A38" s="62" t="s">
        <v>304</v>
      </c>
      <c r="B38" s="63">
        <v>0</v>
      </c>
      <c r="C38" s="64" t="s">
        <v>430</v>
      </c>
      <c r="D38" s="62">
        <f t="shared" si="0"/>
        <v>0</v>
      </c>
      <c r="E38" s="65">
        <f t="shared" si="1"/>
        <v>0</v>
      </c>
    </row>
    <row r="39" spans="1:7" hidden="1">
      <c r="A39" s="62" t="s">
        <v>302</v>
      </c>
      <c r="B39" s="63">
        <v>0</v>
      </c>
      <c r="C39" s="64" t="s">
        <v>430</v>
      </c>
      <c r="D39" s="62">
        <f t="shared" si="0"/>
        <v>0</v>
      </c>
      <c r="E39" s="65">
        <f t="shared" si="1"/>
        <v>0</v>
      </c>
    </row>
    <row r="40" spans="1:7">
      <c r="A40" s="89" t="s">
        <v>500</v>
      </c>
      <c r="B40" s="68">
        <v>0.14000000000000001</v>
      </c>
      <c r="C40" s="69" t="s">
        <v>10</v>
      </c>
      <c r="D40" s="66">
        <f t="shared" si="0"/>
        <v>2</v>
      </c>
      <c r="E40" s="67">
        <f t="shared" si="1"/>
        <v>0.28000000000000003</v>
      </c>
      <c r="F40" s="66"/>
      <c r="G40" s="66" t="s">
        <v>502</v>
      </c>
    </row>
    <row r="41" spans="1:7" hidden="1">
      <c r="A41" t="s">
        <v>299</v>
      </c>
      <c r="B41" s="48">
        <v>0</v>
      </c>
      <c r="C41" s="12" t="s">
        <v>501</v>
      </c>
      <c r="D41">
        <f t="shared" si="0"/>
        <v>0</v>
      </c>
      <c r="E41" s="26">
        <f t="shared" si="1"/>
        <v>0</v>
      </c>
    </row>
    <row r="42" spans="1:7">
      <c r="A42" s="86" t="s">
        <v>297</v>
      </c>
      <c r="B42" s="49">
        <v>0.14699999999999999</v>
      </c>
      <c r="C42" s="50" t="s">
        <v>10</v>
      </c>
      <c r="D42">
        <f t="shared" si="0"/>
        <v>2</v>
      </c>
      <c r="E42" s="26">
        <f t="shared" si="1"/>
        <v>0.29399999999999998</v>
      </c>
      <c r="G42" t="s">
        <v>503</v>
      </c>
    </row>
    <row r="43" spans="1:7" hidden="1">
      <c r="A43" s="62" t="s">
        <v>283</v>
      </c>
      <c r="B43" s="63">
        <v>0</v>
      </c>
      <c r="C43" s="64" t="s">
        <v>430</v>
      </c>
      <c r="D43" s="62">
        <f t="shared" si="0"/>
        <v>0</v>
      </c>
      <c r="E43" s="65">
        <f t="shared" si="1"/>
        <v>0</v>
      </c>
    </row>
    <row r="44" spans="1:7">
      <c r="A44" s="86" t="s">
        <v>295</v>
      </c>
      <c r="B44" s="49">
        <v>0.161</v>
      </c>
      <c r="C44" s="50" t="s">
        <v>10</v>
      </c>
      <c r="D44">
        <f t="shared" si="0"/>
        <v>2</v>
      </c>
      <c r="E44" s="26">
        <f t="shared" si="1"/>
        <v>0.32200000000000001</v>
      </c>
      <c r="G44" t="s">
        <v>505</v>
      </c>
    </row>
    <row r="45" spans="1:7" hidden="1">
      <c r="A45" s="62" t="s">
        <v>284</v>
      </c>
      <c r="B45" s="63">
        <v>0</v>
      </c>
      <c r="C45" s="64" t="s">
        <v>430</v>
      </c>
      <c r="D45" s="62">
        <f t="shared" si="0"/>
        <v>0</v>
      </c>
      <c r="E45" s="65">
        <f t="shared" si="1"/>
        <v>0</v>
      </c>
    </row>
    <row r="46" spans="1:7" hidden="1">
      <c r="A46" s="62" t="s">
        <v>292</v>
      </c>
      <c r="B46" s="63">
        <v>0</v>
      </c>
      <c r="C46" s="64" t="s">
        <v>430</v>
      </c>
      <c r="D46" s="62">
        <f t="shared" si="0"/>
        <v>0</v>
      </c>
      <c r="E46" s="65">
        <f t="shared" si="1"/>
        <v>0</v>
      </c>
    </row>
    <row r="47" spans="1:7" hidden="1">
      <c r="A47" s="62" t="s">
        <v>288</v>
      </c>
      <c r="B47" s="63">
        <v>0</v>
      </c>
      <c r="C47" s="64" t="s">
        <v>430</v>
      </c>
      <c r="D47" s="62">
        <f t="shared" si="0"/>
        <v>0</v>
      </c>
      <c r="E47" s="65">
        <f t="shared" si="1"/>
        <v>0</v>
      </c>
    </row>
    <row r="48" spans="1:7" hidden="1">
      <c r="A48" s="62" t="s">
        <v>285</v>
      </c>
      <c r="B48" s="63">
        <v>0</v>
      </c>
      <c r="C48" s="64" t="s">
        <v>430</v>
      </c>
      <c r="D48" s="62">
        <f t="shared" si="0"/>
        <v>0</v>
      </c>
      <c r="E48" s="65">
        <f t="shared" si="1"/>
        <v>0</v>
      </c>
    </row>
    <row r="49" spans="1:8" s="9" customFormat="1" hidden="1">
      <c r="A49" s="9" t="s">
        <v>314</v>
      </c>
      <c r="B49" s="52">
        <v>0</v>
      </c>
      <c r="C49" s="53" t="s">
        <v>200</v>
      </c>
    </row>
    <row r="50" spans="1:8" s="64" customFormat="1" hidden="1">
      <c r="A50" s="62" t="s">
        <v>337</v>
      </c>
      <c r="B50" s="75">
        <v>7.8E-2</v>
      </c>
      <c r="C50" s="76" t="s">
        <v>10</v>
      </c>
      <c r="D50" s="62">
        <f t="shared" ref="D50:D81" si="2">SUMIF(comp_name, "="&amp;A50,comp_quantity)</f>
        <v>0</v>
      </c>
      <c r="E50" s="65">
        <f t="shared" ref="E50:E81" si="3">B50*D50</f>
        <v>0</v>
      </c>
      <c r="F50" s="76"/>
      <c r="G50" s="76" t="s">
        <v>387</v>
      </c>
    </row>
    <row r="51" spans="1:8" s="12" customFormat="1">
      <c r="A51" s="87" t="s">
        <v>325</v>
      </c>
      <c r="B51" s="49">
        <v>7.0999999999999994E-2</v>
      </c>
      <c r="C51" s="50" t="s">
        <v>10</v>
      </c>
      <c r="D51">
        <f t="shared" si="2"/>
        <v>1</v>
      </c>
      <c r="E51" s="26">
        <f t="shared" si="3"/>
        <v>7.0999999999999994E-2</v>
      </c>
      <c r="F51" s="50"/>
      <c r="G51" s="50" t="s">
        <v>376</v>
      </c>
    </row>
    <row r="52" spans="1:8" s="64" customFormat="1" hidden="1">
      <c r="A52" s="62" t="s">
        <v>344</v>
      </c>
      <c r="B52" s="75">
        <v>7.8E-2</v>
      </c>
      <c r="C52" s="76" t="s">
        <v>10</v>
      </c>
      <c r="D52" s="62">
        <f t="shared" si="2"/>
        <v>0</v>
      </c>
      <c r="E52" s="65">
        <f t="shared" si="3"/>
        <v>0</v>
      </c>
      <c r="F52" s="76"/>
      <c r="G52" s="76" t="s">
        <v>395</v>
      </c>
    </row>
    <row r="53" spans="1:8" s="64" customFormat="1" hidden="1">
      <c r="A53" s="62" t="s">
        <v>313</v>
      </c>
      <c r="B53" s="75">
        <v>9.8000000000000004E-2</v>
      </c>
      <c r="C53" s="76" t="s">
        <v>10</v>
      </c>
      <c r="D53" s="62">
        <f t="shared" si="2"/>
        <v>0</v>
      </c>
      <c r="E53" s="65">
        <f t="shared" si="3"/>
        <v>0</v>
      </c>
      <c r="F53" s="76"/>
      <c r="G53" s="76" t="s">
        <v>360</v>
      </c>
    </row>
    <row r="54" spans="1:8" s="64" customFormat="1" hidden="1">
      <c r="A54" s="62" t="s">
        <v>336</v>
      </c>
      <c r="B54" s="75">
        <v>7.8E-2</v>
      </c>
      <c r="C54" s="76" t="s">
        <v>10</v>
      </c>
      <c r="D54" s="62">
        <f t="shared" si="2"/>
        <v>0</v>
      </c>
      <c r="E54" s="65">
        <f t="shared" si="3"/>
        <v>0</v>
      </c>
      <c r="F54" s="76"/>
      <c r="G54" s="76" t="s">
        <v>388</v>
      </c>
    </row>
    <row r="55" spans="1:8" s="12" customFormat="1">
      <c r="A55" s="90" t="s">
        <v>511</v>
      </c>
      <c r="B55" s="49">
        <v>9.8000000000000004E-2</v>
      </c>
      <c r="C55" s="50" t="s">
        <v>10</v>
      </c>
      <c r="D55" s="37">
        <f t="shared" si="2"/>
        <v>1</v>
      </c>
      <c r="E55" s="26">
        <f t="shared" si="3"/>
        <v>9.8000000000000004E-2</v>
      </c>
      <c r="F55" s="50"/>
      <c r="G55" s="50" t="s">
        <v>598</v>
      </c>
    </row>
    <row r="56" spans="1:8" s="12" customFormat="1">
      <c r="A56" s="87" t="s">
        <v>311</v>
      </c>
      <c r="B56" s="49">
        <v>9.8000000000000004E-2</v>
      </c>
      <c r="C56" s="50" t="s">
        <v>10</v>
      </c>
      <c r="D56">
        <f t="shared" si="2"/>
        <v>1</v>
      </c>
      <c r="E56" s="26">
        <f t="shared" si="3"/>
        <v>9.8000000000000004E-2</v>
      </c>
      <c r="F56" s="50"/>
      <c r="G56" s="50" t="s">
        <v>362</v>
      </c>
    </row>
    <row r="57" spans="1:8" s="64" customFormat="1" hidden="1">
      <c r="A57" s="62" t="s">
        <v>354</v>
      </c>
      <c r="B57" s="75">
        <v>7.8E-2</v>
      </c>
      <c r="C57" s="76" t="s">
        <v>10</v>
      </c>
      <c r="D57" s="62">
        <f t="shared" si="2"/>
        <v>0</v>
      </c>
      <c r="E57" s="65">
        <f t="shared" si="3"/>
        <v>0</v>
      </c>
      <c r="F57" s="76"/>
      <c r="G57" s="76" t="s">
        <v>404</v>
      </c>
    </row>
    <row r="58" spans="1:8" s="12" customFormat="1">
      <c r="A58" s="87" t="s">
        <v>330</v>
      </c>
      <c r="B58" s="49">
        <v>9.8000000000000004E-2</v>
      </c>
      <c r="C58" s="50" t="s">
        <v>10</v>
      </c>
      <c r="D58">
        <f t="shared" si="2"/>
        <v>2</v>
      </c>
      <c r="E58" s="26">
        <f t="shared" si="3"/>
        <v>0.19600000000000001</v>
      </c>
      <c r="F58" s="50"/>
      <c r="G58" s="50" t="s">
        <v>381</v>
      </c>
    </row>
    <row r="59" spans="1:8" s="64" customFormat="1" hidden="1">
      <c r="A59" s="62" t="s">
        <v>405</v>
      </c>
      <c r="B59" s="75">
        <v>0.31900000000000001</v>
      </c>
      <c r="C59" s="76" t="s">
        <v>10</v>
      </c>
      <c r="D59" s="62">
        <f t="shared" si="2"/>
        <v>0</v>
      </c>
      <c r="E59" s="65">
        <f t="shared" si="3"/>
        <v>0</v>
      </c>
      <c r="F59" s="76"/>
      <c r="G59" s="76" t="s">
        <v>406</v>
      </c>
    </row>
    <row r="60" spans="1:8" s="12" customFormat="1">
      <c r="A60" s="87" t="s">
        <v>329</v>
      </c>
      <c r="B60" s="49">
        <v>9.8000000000000004E-2</v>
      </c>
      <c r="C60" s="50" t="s">
        <v>10</v>
      </c>
      <c r="D60">
        <f t="shared" si="2"/>
        <v>1</v>
      </c>
      <c r="E60" s="26">
        <f t="shared" si="3"/>
        <v>9.8000000000000004E-2</v>
      </c>
      <c r="F60" s="50"/>
      <c r="G60" s="50" t="s">
        <v>380</v>
      </c>
    </row>
    <row r="61" spans="1:8" s="64" customFormat="1" hidden="1">
      <c r="A61" s="62" t="s">
        <v>349</v>
      </c>
      <c r="B61" s="75">
        <v>9.4E-2</v>
      </c>
      <c r="C61" s="76" t="s">
        <v>10</v>
      </c>
      <c r="D61" s="62">
        <f t="shared" si="2"/>
        <v>0</v>
      </c>
      <c r="E61" s="65">
        <f t="shared" si="3"/>
        <v>0</v>
      </c>
      <c r="F61" s="76"/>
      <c r="G61" s="76" t="s">
        <v>399</v>
      </c>
      <c r="H61" s="76"/>
    </row>
    <row r="62" spans="1:8" s="64" customFormat="1" hidden="1">
      <c r="A62" s="62" t="s">
        <v>341</v>
      </c>
      <c r="B62" s="75">
        <v>9.4E-2</v>
      </c>
      <c r="C62" s="76" t="s">
        <v>10</v>
      </c>
      <c r="D62" s="62">
        <f t="shared" si="2"/>
        <v>0</v>
      </c>
      <c r="E62" s="65">
        <f t="shared" si="3"/>
        <v>0</v>
      </c>
      <c r="F62" s="76"/>
      <c r="G62" s="76" t="s">
        <v>393</v>
      </c>
      <c r="H62" s="76"/>
    </row>
    <row r="63" spans="1:8" s="12" customFormat="1">
      <c r="A63" s="86" t="s">
        <v>533</v>
      </c>
      <c r="B63" s="49">
        <v>0.82099999999999995</v>
      </c>
      <c r="C63" s="50" t="s">
        <v>10</v>
      </c>
      <c r="D63">
        <f t="shared" si="2"/>
        <v>2</v>
      </c>
      <c r="E63" s="26">
        <f t="shared" si="3"/>
        <v>1.6419999999999999</v>
      </c>
      <c r="F63" s="50"/>
      <c r="G63" s="50" t="s">
        <v>560</v>
      </c>
      <c r="H63" s="50"/>
    </row>
    <row r="64" spans="1:8" s="12" customFormat="1">
      <c r="A64" s="87" t="s">
        <v>535</v>
      </c>
      <c r="B64" s="49">
        <v>0.20899999999999999</v>
      </c>
      <c r="C64" s="50" t="s">
        <v>10</v>
      </c>
      <c r="D64">
        <f t="shared" si="2"/>
        <v>2</v>
      </c>
      <c r="E64" s="26">
        <f t="shared" si="3"/>
        <v>0.41799999999999998</v>
      </c>
      <c r="F64" s="50"/>
      <c r="G64" s="50" t="s">
        <v>562</v>
      </c>
      <c r="H64" s="50"/>
    </row>
    <row r="65" spans="1:8" s="64" customFormat="1" hidden="1">
      <c r="A65" s="62" t="s">
        <v>340</v>
      </c>
      <c r="B65" s="75">
        <v>7.0999999999999994E-2</v>
      </c>
      <c r="C65" s="76" t="s">
        <v>10</v>
      </c>
      <c r="D65" s="62">
        <f t="shared" si="2"/>
        <v>0</v>
      </c>
      <c r="E65" s="65">
        <f t="shared" si="3"/>
        <v>0</v>
      </c>
      <c r="F65" s="76"/>
      <c r="G65" s="76" t="s">
        <v>392</v>
      </c>
      <c r="H65" s="76"/>
    </row>
    <row r="66" spans="1:8" s="12" customFormat="1">
      <c r="A66" s="90" t="s">
        <v>513</v>
      </c>
      <c r="B66" s="49">
        <v>9.8000000000000004E-2</v>
      </c>
      <c r="C66" s="50" t="s">
        <v>10</v>
      </c>
      <c r="D66">
        <f t="shared" si="2"/>
        <v>1</v>
      </c>
      <c r="E66" s="26">
        <f t="shared" si="3"/>
        <v>9.8000000000000004E-2</v>
      </c>
      <c r="F66" s="50"/>
      <c r="G66" s="50" t="s">
        <v>600</v>
      </c>
      <c r="H66" s="50"/>
    </row>
    <row r="67" spans="1:8" s="64" customFormat="1" hidden="1">
      <c r="A67" s="62" t="s">
        <v>346</v>
      </c>
      <c r="B67" s="75">
        <v>7.8E-2</v>
      </c>
      <c r="C67" s="76" t="s">
        <v>10</v>
      </c>
      <c r="D67" s="62">
        <f t="shared" si="2"/>
        <v>0</v>
      </c>
      <c r="E67" s="65">
        <f t="shared" si="3"/>
        <v>0</v>
      </c>
      <c r="F67" s="76"/>
      <c r="G67" s="76" t="s">
        <v>397</v>
      </c>
      <c r="H67" s="76"/>
    </row>
    <row r="68" spans="1:8" s="64" customFormat="1" hidden="1">
      <c r="A68" s="62" t="s">
        <v>342</v>
      </c>
      <c r="B68" s="75">
        <v>8.5999999999999993E-2</v>
      </c>
      <c r="C68" s="76" t="s">
        <v>10</v>
      </c>
      <c r="D68" s="62">
        <f t="shared" si="2"/>
        <v>0</v>
      </c>
      <c r="E68" s="65">
        <f t="shared" si="3"/>
        <v>0</v>
      </c>
      <c r="F68" s="76"/>
      <c r="G68" s="76" t="s">
        <v>394</v>
      </c>
    </row>
    <row r="69" spans="1:8" s="12" customFormat="1">
      <c r="A69" s="87" t="s">
        <v>328</v>
      </c>
      <c r="B69" s="49">
        <v>9.8000000000000004E-2</v>
      </c>
      <c r="C69" s="50" t="s">
        <v>10</v>
      </c>
      <c r="D69">
        <f t="shared" si="2"/>
        <v>1</v>
      </c>
      <c r="E69" s="26">
        <f t="shared" si="3"/>
        <v>9.8000000000000004E-2</v>
      </c>
      <c r="F69" s="50"/>
      <c r="G69" s="50" t="s">
        <v>379</v>
      </c>
    </row>
    <row r="70" spans="1:8" s="64" customFormat="1" hidden="1">
      <c r="A70" s="62" t="s">
        <v>364</v>
      </c>
      <c r="B70" s="75">
        <v>9.8000000000000004E-2</v>
      </c>
      <c r="C70" s="76" t="s">
        <v>10</v>
      </c>
      <c r="D70" s="62">
        <f t="shared" si="2"/>
        <v>0</v>
      </c>
      <c r="E70" s="65">
        <f t="shared" si="3"/>
        <v>0</v>
      </c>
      <c r="F70" s="76"/>
      <c r="G70" s="76" t="s">
        <v>365</v>
      </c>
    </row>
    <row r="71" spans="1:8" s="64" customFormat="1" hidden="1">
      <c r="A71" s="62" t="s">
        <v>350</v>
      </c>
      <c r="B71" s="75">
        <v>8.5999999999999993E-2</v>
      </c>
      <c r="C71" s="76" t="s">
        <v>10</v>
      </c>
      <c r="D71" s="62">
        <f t="shared" si="2"/>
        <v>0</v>
      </c>
      <c r="E71" s="65">
        <f t="shared" si="3"/>
        <v>0</v>
      </c>
      <c r="F71" s="76"/>
      <c r="G71" s="76" t="s">
        <v>400</v>
      </c>
      <c r="H71" s="76"/>
    </row>
    <row r="72" spans="1:8" s="12" customFormat="1">
      <c r="A72" s="87" t="s">
        <v>331</v>
      </c>
      <c r="B72" s="49">
        <v>9.8000000000000004E-2</v>
      </c>
      <c r="C72" s="50" t="s">
        <v>10</v>
      </c>
      <c r="D72">
        <f t="shared" si="2"/>
        <v>7</v>
      </c>
      <c r="E72" s="26">
        <f t="shared" si="3"/>
        <v>0.68600000000000005</v>
      </c>
      <c r="F72" s="50"/>
      <c r="G72" s="50" t="s">
        <v>382</v>
      </c>
    </row>
    <row r="73" spans="1:8" s="64" customFormat="1" hidden="1">
      <c r="A73" s="62" t="s">
        <v>338</v>
      </c>
      <c r="B73" s="75">
        <v>8.5999999999999993E-2</v>
      </c>
      <c r="C73" s="76" t="s">
        <v>10</v>
      </c>
      <c r="D73" s="62">
        <f t="shared" si="2"/>
        <v>0</v>
      </c>
      <c r="E73" s="65">
        <f t="shared" si="3"/>
        <v>0</v>
      </c>
      <c r="G73" s="76" t="s">
        <v>389</v>
      </c>
    </row>
    <row r="74" spans="1:8" s="64" customFormat="1" hidden="1">
      <c r="A74" s="62" t="s">
        <v>353</v>
      </c>
      <c r="B74" s="75">
        <v>8.5999999999999993E-2</v>
      </c>
      <c r="C74" s="76" t="s">
        <v>10</v>
      </c>
      <c r="D74" s="62">
        <f t="shared" si="2"/>
        <v>0</v>
      </c>
      <c r="E74" s="65">
        <f t="shared" si="3"/>
        <v>0</v>
      </c>
      <c r="F74" s="76"/>
      <c r="G74" s="76" t="s">
        <v>403</v>
      </c>
    </row>
    <row r="75" spans="1:8" s="12" customFormat="1">
      <c r="A75" s="90" t="s">
        <v>601</v>
      </c>
      <c r="B75" s="49">
        <v>0.128</v>
      </c>
      <c r="C75" s="50" t="s">
        <v>10</v>
      </c>
      <c r="D75" s="37">
        <f t="shared" si="2"/>
        <v>1</v>
      </c>
      <c r="E75" s="51">
        <f t="shared" si="3"/>
        <v>0.128</v>
      </c>
      <c r="F75" s="50"/>
      <c r="G75" s="50" t="s">
        <v>602</v>
      </c>
    </row>
    <row r="76" spans="1:8" s="12" customFormat="1">
      <c r="A76" s="87" t="s">
        <v>534</v>
      </c>
      <c r="B76" s="49">
        <v>0.20899999999999999</v>
      </c>
      <c r="C76" s="50" t="s">
        <v>10</v>
      </c>
      <c r="D76">
        <f t="shared" si="2"/>
        <v>4</v>
      </c>
      <c r="E76" s="26">
        <f t="shared" si="3"/>
        <v>0.83599999999999997</v>
      </c>
      <c r="F76" s="50"/>
      <c r="G76" s="50" t="s">
        <v>561</v>
      </c>
    </row>
    <row r="77" spans="1:8" s="50" customFormat="1">
      <c r="A77" s="90" t="s">
        <v>355</v>
      </c>
      <c r="B77" s="49">
        <v>7.8E-2</v>
      </c>
      <c r="C77" s="50" t="s">
        <v>10</v>
      </c>
      <c r="D77" s="37">
        <f t="shared" si="2"/>
        <v>1</v>
      </c>
      <c r="E77" s="51">
        <f t="shared" si="3"/>
        <v>7.8E-2</v>
      </c>
      <c r="G77" s="50" t="s">
        <v>385</v>
      </c>
    </row>
    <row r="78" spans="1:8" s="64" customFormat="1" hidden="1">
      <c r="A78" s="62" t="s">
        <v>351</v>
      </c>
      <c r="B78" s="75">
        <v>8.5999999999999993E-2</v>
      </c>
      <c r="C78" s="76" t="s">
        <v>10</v>
      </c>
      <c r="D78" s="62">
        <f t="shared" si="2"/>
        <v>0</v>
      </c>
      <c r="E78" s="65">
        <f t="shared" si="3"/>
        <v>0</v>
      </c>
      <c r="F78" s="76"/>
      <c r="G78" s="76" t="s">
        <v>401</v>
      </c>
      <c r="H78" s="76"/>
    </row>
    <row r="79" spans="1:8" s="64" customFormat="1" hidden="1">
      <c r="A79" s="62" t="s">
        <v>312</v>
      </c>
      <c r="B79" s="75">
        <v>9.8000000000000004E-2</v>
      </c>
      <c r="C79" s="76" t="s">
        <v>10</v>
      </c>
      <c r="D79" s="62">
        <f t="shared" si="2"/>
        <v>0</v>
      </c>
      <c r="E79" s="65">
        <f t="shared" si="3"/>
        <v>0</v>
      </c>
      <c r="F79" s="76"/>
      <c r="G79" s="76" t="s">
        <v>361</v>
      </c>
    </row>
    <row r="80" spans="1:8" s="12" customFormat="1">
      <c r="A80" s="87" t="s">
        <v>327</v>
      </c>
      <c r="B80" s="49">
        <v>9.8000000000000004E-2</v>
      </c>
      <c r="C80" s="50" t="s">
        <v>10</v>
      </c>
      <c r="D80">
        <f t="shared" si="2"/>
        <v>3</v>
      </c>
      <c r="E80" s="26">
        <f t="shared" si="3"/>
        <v>0.29400000000000004</v>
      </c>
      <c r="F80" s="50"/>
      <c r="G80" s="50" t="s">
        <v>378</v>
      </c>
    </row>
    <row r="81" spans="1:8" s="64" customFormat="1" hidden="1">
      <c r="A81" s="62" t="s">
        <v>347</v>
      </c>
      <c r="B81" s="75">
        <v>7.0999999999999994E-2</v>
      </c>
      <c r="C81" s="76" t="s">
        <v>10</v>
      </c>
      <c r="D81" s="62">
        <f t="shared" si="2"/>
        <v>0</v>
      </c>
      <c r="E81" s="65">
        <f t="shared" si="3"/>
        <v>0</v>
      </c>
      <c r="F81" s="76"/>
      <c r="G81" s="76" t="s">
        <v>529</v>
      </c>
      <c r="H81" s="76"/>
    </row>
    <row r="82" spans="1:8" s="12" customFormat="1">
      <c r="A82" s="86" t="s">
        <v>356</v>
      </c>
      <c r="B82" s="49">
        <v>7.8E-2</v>
      </c>
      <c r="C82" s="50" t="s">
        <v>10</v>
      </c>
      <c r="D82">
        <f t="shared" ref="D82:D105" si="4">SUMIF(comp_name, "="&amp;A82,comp_quantity)</f>
        <v>1</v>
      </c>
      <c r="E82" s="26">
        <f t="shared" ref="E82:E105" si="5">B82*D82</f>
        <v>7.8E-2</v>
      </c>
      <c r="F82" s="50"/>
      <c r="G82" s="50" t="s">
        <v>384</v>
      </c>
    </row>
    <row r="83" spans="1:8" s="64" customFormat="1" hidden="1">
      <c r="A83" s="62" t="s">
        <v>309</v>
      </c>
      <c r="B83" s="75">
        <v>9.8000000000000004E-2</v>
      </c>
      <c r="C83" s="76" t="s">
        <v>10</v>
      </c>
      <c r="D83" s="62">
        <f t="shared" si="4"/>
        <v>0</v>
      </c>
      <c r="E83" s="65">
        <f t="shared" si="5"/>
        <v>0</v>
      </c>
      <c r="F83" s="76"/>
      <c r="G83" s="76" t="s">
        <v>359</v>
      </c>
    </row>
    <row r="84" spans="1:8" s="12" customFormat="1">
      <c r="A84" s="86" t="s">
        <v>357</v>
      </c>
      <c r="B84" s="49">
        <v>7.8E-2</v>
      </c>
      <c r="C84" s="50" t="s">
        <v>10</v>
      </c>
      <c r="D84">
        <f t="shared" si="4"/>
        <v>1</v>
      </c>
      <c r="E84" s="26">
        <f t="shared" si="5"/>
        <v>7.8E-2</v>
      </c>
      <c r="F84" s="50"/>
      <c r="G84" s="50" t="s">
        <v>383</v>
      </c>
    </row>
    <row r="85" spans="1:8" s="64" customFormat="1" hidden="1">
      <c r="A85" s="62" t="s">
        <v>345</v>
      </c>
      <c r="B85" s="75">
        <v>7.8E-2</v>
      </c>
      <c r="C85" s="76" t="s">
        <v>10</v>
      </c>
      <c r="D85" s="62">
        <f t="shared" si="4"/>
        <v>0</v>
      </c>
      <c r="E85" s="65">
        <f t="shared" si="5"/>
        <v>0</v>
      </c>
      <c r="F85" s="76"/>
      <c r="G85" s="76" t="s">
        <v>396</v>
      </c>
    </row>
    <row r="86" spans="1:8" s="64" customFormat="1" hidden="1">
      <c r="A86" s="62" t="s">
        <v>352</v>
      </c>
      <c r="B86" s="75">
        <v>8.5999999999999993E-2</v>
      </c>
      <c r="C86" s="76" t="s">
        <v>10</v>
      </c>
      <c r="D86" s="62">
        <f t="shared" si="4"/>
        <v>0</v>
      </c>
      <c r="E86" s="65">
        <f t="shared" si="5"/>
        <v>0</v>
      </c>
      <c r="F86" s="76"/>
      <c r="G86" s="76" t="s">
        <v>402</v>
      </c>
    </row>
    <row r="87" spans="1:8" s="64" customFormat="1" hidden="1">
      <c r="A87" s="62" t="s">
        <v>348</v>
      </c>
      <c r="B87" s="75">
        <v>8.5999999999999993E-2</v>
      </c>
      <c r="C87" s="76" t="s">
        <v>10</v>
      </c>
      <c r="D87" s="62">
        <f t="shared" si="4"/>
        <v>0</v>
      </c>
      <c r="E87" s="65">
        <f t="shared" si="5"/>
        <v>0</v>
      </c>
      <c r="F87" s="76"/>
      <c r="G87" s="76" t="s">
        <v>398</v>
      </c>
      <c r="H87" s="76"/>
    </row>
    <row r="88" spans="1:8" s="64" customFormat="1" hidden="1">
      <c r="A88" s="62" t="s">
        <v>339</v>
      </c>
      <c r="B88" s="75">
        <v>7.8E-2</v>
      </c>
      <c r="C88" s="76" t="s">
        <v>10</v>
      </c>
      <c r="D88" s="62">
        <f t="shared" si="4"/>
        <v>0</v>
      </c>
      <c r="E88" s="65">
        <f t="shared" si="5"/>
        <v>0</v>
      </c>
      <c r="F88" s="76"/>
      <c r="G88" s="76" t="s">
        <v>390</v>
      </c>
      <c r="H88" s="76"/>
    </row>
    <row r="89" spans="1:8" s="12" customFormat="1">
      <c r="A89" s="86" t="s">
        <v>343</v>
      </c>
      <c r="B89" s="49">
        <v>7.0999999999999994E-2</v>
      </c>
      <c r="C89" s="50" t="s">
        <v>10</v>
      </c>
      <c r="D89">
        <f t="shared" si="4"/>
        <v>1</v>
      </c>
      <c r="E89" s="26">
        <f t="shared" si="5"/>
        <v>7.0999999999999994E-2</v>
      </c>
      <c r="F89" s="50"/>
      <c r="G89" s="50" t="s">
        <v>377</v>
      </c>
    </row>
    <row r="90" spans="1:8" s="12" customFormat="1">
      <c r="A90" s="87" t="s">
        <v>326</v>
      </c>
      <c r="B90" s="49">
        <v>7.0000000000000007E-2</v>
      </c>
      <c r="C90" s="50" t="s">
        <v>10</v>
      </c>
      <c r="D90">
        <f t="shared" si="4"/>
        <v>1</v>
      </c>
      <c r="E90" s="26">
        <f t="shared" si="5"/>
        <v>7.0000000000000007E-2</v>
      </c>
      <c r="F90" s="50"/>
      <c r="G90" s="50" t="s">
        <v>377</v>
      </c>
    </row>
    <row r="91" spans="1:8" s="12" customFormat="1">
      <c r="A91" s="87" t="s">
        <v>323</v>
      </c>
      <c r="B91" s="49">
        <v>7.0999999999999994E-2</v>
      </c>
      <c r="C91" s="50" t="s">
        <v>10</v>
      </c>
      <c r="D91">
        <f t="shared" si="4"/>
        <v>1</v>
      </c>
      <c r="E91" s="26">
        <f t="shared" si="5"/>
        <v>7.0999999999999994E-2</v>
      </c>
      <c r="F91" s="50"/>
      <c r="G91" s="50" t="s">
        <v>374</v>
      </c>
    </row>
    <row r="92" spans="1:8" s="64" customFormat="1" hidden="1">
      <c r="A92" s="62" t="s">
        <v>310</v>
      </c>
      <c r="B92" s="75">
        <v>9.8000000000000004E-2</v>
      </c>
      <c r="C92" s="76" t="s">
        <v>10</v>
      </c>
      <c r="D92" s="62">
        <f t="shared" si="4"/>
        <v>0</v>
      </c>
      <c r="E92" s="65">
        <f t="shared" si="5"/>
        <v>0</v>
      </c>
      <c r="F92" s="76"/>
      <c r="G92" s="76" t="s">
        <v>363</v>
      </c>
    </row>
    <row r="93" spans="1:8" s="12" customFormat="1">
      <c r="A93" s="90" t="s">
        <v>556</v>
      </c>
      <c r="B93" s="49">
        <v>7.0999999999999994E-2</v>
      </c>
      <c r="C93" s="50" t="s">
        <v>10</v>
      </c>
      <c r="D93">
        <f t="shared" si="4"/>
        <v>3</v>
      </c>
      <c r="E93" s="26">
        <f t="shared" si="5"/>
        <v>0.21299999999999997</v>
      </c>
      <c r="F93" s="50"/>
      <c r="G93" s="50" t="s">
        <v>606</v>
      </c>
    </row>
    <row r="94" spans="1:8">
      <c r="A94" s="87" t="s">
        <v>366</v>
      </c>
      <c r="B94" s="51">
        <v>9.4E-2</v>
      </c>
      <c r="C94" s="37" t="s">
        <v>10</v>
      </c>
      <c r="D94">
        <f t="shared" si="4"/>
        <v>1</v>
      </c>
      <c r="E94" s="26">
        <f t="shared" si="5"/>
        <v>9.4E-2</v>
      </c>
      <c r="F94" s="37"/>
      <c r="G94" s="37" t="s">
        <v>367</v>
      </c>
    </row>
    <row r="95" spans="1:8">
      <c r="A95" s="86" t="s">
        <v>358</v>
      </c>
      <c r="B95" s="51">
        <v>7.8E-2</v>
      </c>
      <c r="C95" s="37" t="s">
        <v>10</v>
      </c>
      <c r="D95">
        <f t="shared" si="4"/>
        <v>1</v>
      </c>
      <c r="E95" s="26">
        <f t="shared" si="5"/>
        <v>7.8E-2</v>
      </c>
      <c r="F95" s="37"/>
      <c r="G95" s="37" t="s">
        <v>386</v>
      </c>
    </row>
    <row r="96" spans="1:8">
      <c r="A96" s="87" t="s">
        <v>554</v>
      </c>
      <c r="B96" s="51">
        <v>7.8E-2</v>
      </c>
      <c r="C96" s="37" t="s">
        <v>10</v>
      </c>
      <c r="D96">
        <f t="shared" si="4"/>
        <v>1</v>
      </c>
      <c r="E96" s="26">
        <f t="shared" si="5"/>
        <v>7.8E-2</v>
      </c>
      <c r="F96" s="37"/>
      <c r="G96" s="37" t="s">
        <v>604</v>
      </c>
    </row>
    <row r="97" spans="1:7">
      <c r="A97" s="87" t="s">
        <v>318</v>
      </c>
      <c r="B97" s="26">
        <v>7.8E-2</v>
      </c>
      <c r="C97" t="s">
        <v>10</v>
      </c>
      <c r="D97">
        <f t="shared" si="4"/>
        <v>1</v>
      </c>
      <c r="E97" s="26">
        <f t="shared" si="5"/>
        <v>7.8E-2</v>
      </c>
      <c r="G97" t="s">
        <v>370</v>
      </c>
    </row>
    <row r="98" spans="1:7">
      <c r="A98" s="87" t="s">
        <v>319</v>
      </c>
      <c r="B98" s="26">
        <v>9.4E-2</v>
      </c>
      <c r="C98" t="s">
        <v>10</v>
      </c>
      <c r="D98">
        <f t="shared" si="4"/>
        <v>1</v>
      </c>
      <c r="E98" s="26">
        <f t="shared" si="5"/>
        <v>9.4E-2</v>
      </c>
      <c r="G98" t="s">
        <v>371</v>
      </c>
    </row>
    <row r="99" spans="1:7">
      <c r="A99" s="87" t="s">
        <v>322</v>
      </c>
      <c r="B99" s="26">
        <v>7.0999999999999994E-2</v>
      </c>
      <c r="C99" t="s">
        <v>10</v>
      </c>
      <c r="D99">
        <f t="shared" si="4"/>
        <v>2</v>
      </c>
      <c r="E99" s="26">
        <f t="shared" si="5"/>
        <v>0.14199999999999999</v>
      </c>
      <c r="G99" t="s">
        <v>528</v>
      </c>
    </row>
    <row r="100" spans="1:7">
      <c r="A100" s="87" t="s">
        <v>321</v>
      </c>
      <c r="B100" s="26">
        <v>7.8E-2</v>
      </c>
      <c r="C100" t="s">
        <v>10</v>
      </c>
      <c r="D100">
        <f t="shared" si="4"/>
        <v>2</v>
      </c>
      <c r="E100" s="26">
        <f t="shared" si="5"/>
        <v>0.156</v>
      </c>
      <c r="G100" t="s">
        <v>373</v>
      </c>
    </row>
    <row r="101" spans="1:7">
      <c r="A101" s="87" t="s">
        <v>557</v>
      </c>
      <c r="B101" s="26">
        <v>9.4E-2</v>
      </c>
      <c r="C101" t="s">
        <v>10</v>
      </c>
      <c r="D101">
        <f t="shared" si="4"/>
        <v>3</v>
      </c>
      <c r="E101" s="26">
        <f t="shared" si="5"/>
        <v>0.28200000000000003</v>
      </c>
      <c r="G101" t="s">
        <v>607</v>
      </c>
    </row>
    <row r="102" spans="1:7" s="62" customFormat="1" hidden="1">
      <c r="A102" s="76" t="s">
        <v>368</v>
      </c>
      <c r="B102" s="65">
        <v>8.5999999999999993E-2</v>
      </c>
      <c r="C102" s="62" t="s">
        <v>10</v>
      </c>
      <c r="D102" s="62">
        <f t="shared" si="4"/>
        <v>0</v>
      </c>
      <c r="E102" s="65">
        <f t="shared" si="5"/>
        <v>0</v>
      </c>
      <c r="G102" s="62" t="s">
        <v>369</v>
      </c>
    </row>
    <row r="103" spans="1:7" s="37" customFormat="1">
      <c r="A103" s="90" t="s">
        <v>555</v>
      </c>
      <c r="B103" s="51">
        <v>8.5999999999999993E-2</v>
      </c>
      <c r="C103" s="37" t="s">
        <v>10</v>
      </c>
      <c r="D103">
        <f t="shared" si="4"/>
        <v>1</v>
      </c>
      <c r="E103" s="26">
        <f t="shared" si="5"/>
        <v>8.5999999999999993E-2</v>
      </c>
      <c r="G103" s="37" t="s">
        <v>605</v>
      </c>
    </row>
    <row r="104" spans="1:7">
      <c r="A104" s="87" t="s">
        <v>324</v>
      </c>
      <c r="B104" s="26">
        <v>8.5999999999999993E-2</v>
      </c>
      <c r="C104" s="37" t="s">
        <v>10</v>
      </c>
      <c r="D104">
        <f t="shared" si="4"/>
        <v>1</v>
      </c>
      <c r="E104" s="26">
        <f t="shared" si="5"/>
        <v>8.5999999999999993E-2</v>
      </c>
      <c r="G104" t="s">
        <v>375</v>
      </c>
    </row>
    <row r="105" spans="1:7">
      <c r="A105" s="87" t="s">
        <v>320</v>
      </c>
      <c r="B105" s="26">
        <v>7.0999999999999994E-2</v>
      </c>
      <c r="C105" s="37" t="s">
        <v>10</v>
      </c>
      <c r="D105">
        <f t="shared" si="4"/>
        <v>1</v>
      </c>
      <c r="E105" s="26">
        <f t="shared" si="5"/>
        <v>7.0999999999999994E-2</v>
      </c>
      <c r="G105" t="s">
        <v>372</v>
      </c>
    </row>
    <row r="106" spans="1:7" s="6" customFormat="1" hidden="1">
      <c r="A106" s="9" t="s">
        <v>86</v>
      </c>
      <c r="B106" s="25">
        <v>0</v>
      </c>
      <c r="C106" s="6" t="s">
        <v>200</v>
      </c>
    </row>
    <row r="107" spans="1:7" hidden="1">
      <c r="A107" t="s">
        <v>40</v>
      </c>
      <c r="B107" s="26">
        <v>0</v>
      </c>
      <c r="C107" t="s">
        <v>441</v>
      </c>
      <c r="D107">
        <f t="shared" ref="D107:D124" si="6">SUMIF(comp_name, "="&amp;A107,comp_quantity)</f>
        <v>0</v>
      </c>
      <c r="E107" s="26">
        <f t="shared" ref="E107:E124" si="7">B107*D107</f>
        <v>0</v>
      </c>
      <c r="F107" s="13" t="s">
        <v>440</v>
      </c>
    </row>
    <row r="108" spans="1:7" hidden="1">
      <c r="A108" t="s">
        <v>30</v>
      </c>
      <c r="B108" s="26">
        <f>1/50</f>
        <v>0.02</v>
      </c>
      <c r="C108" t="s">
        <v>124</v>
      </c>
      <c r="D108">
        <f t="shared" si="6"/>
        <v>0</v>
      </c>
      <c r="E108" s="26">
        <f t="shared" si="7"/>
        <v>0</v>
      </c>
      <c r="F108" t="s">
        <v>136</v>
      </c>
    </row>
    <row r="109" spans="1:7">
      <c r="A109" s="86" t="s">
        <v>67</v>
      </c>
      <c r="B109" s="26">
        <v>0.65800000000000003</v>
      </c>
      <c r="C109" t="s">
        <v>10</v>
      </c>
      <c r="D109">
        <f t="shared" si="6"/>
        <v>1</v>
      </c>
      <c r="E109" s="26">
        <f t="shared" si="7"/>
        <v>0.65800000000000003</v>
      </c>
      <c r="G109" t="s">
        <v>559</v>
      </c>
    </row>
    <row r="110" spans="1:7" hidden="1">
      <c r="A110" t="s">
        <v>88</v>
      </c>
      <c r="B110" s="26">
        <v>1.875</v>
      </c>
      <c r="C110" t="s">
        <v>11</v>
      </c>
      <c r="D110">
        <f t="shared" si="6"/>
        <v>1</v>
      </c>
      <c r="E110" s="26">
        <f t="shared" si="7"/>
        <v>1.875</v>
      </c>
      <c r="F110" t="s">
        <v>541</v>
      </c>
      <c r="G110" t="s">
        <v>17</v>
      </c>
    </row>
    <row r="111" spans="1:7">
      <c r="A111" s="86" t="s">
        <v>25</v>
      </c>
      <c r="B111" s="26">
        <v>0.48199999999999998</v>
      </c>
      <c r="C111" t="s">
        <v>10</v>
      </c>
      <c r="D111">
        <f t="shared" si="6"/>
        <v>3</v>
      </c>
      <c r="E111" s="26">
        <f t="shared" si="7"/>
        <v>1.446</v>
      </c>
      <c r="F111" t="s">
        <v>442</v>
      </c>
      <c r="G111" t="s">
        <v>590</v>
      </c>
    </row>
    <row r="112" spans="1:7" hidden="1">
      <c r="A112" t="s">
        <v>27</v>
      </c>
      <c r="B112" s="26">
        <v>0</v>
      </c>
      <c r="C112" t="s">
        <v>441</v>
      </c>
      <c r="D112">
        <f t="shared" si="6"/>
        <v>1</v>
      </c>
      <c r="E112" s="26">
        <f t="shared" si="7"/>
        <v>0</v>
      </c>
      <c r="F112" t="s">
        <v>443</v>
      </c>
    </row>
    <row r="113" spans="1:7" hidden="1">
      <c r="A113" t="s">
        <v>113</v>
      </c>
      <c r="B113" s="26">
        <v>0</v>
      </c>
      <c r="C113" t="s">
        <v>441</v>
      </c>
      <c r="D113">
        <f t="shared" si="6"/>
        <v>1</v>
      </c>
      <c r="E113" s="26">
        <f t="shared" si="7"/>
        <v>0</v>
      </c>
      <c r="F113" t="s">
        <v>444</v>
      </c>
      <c r="G113" t="s">
        <v>178</v>
      </c>
    </row>
    <row r="114" spans="1:7" hidden="1">
      <c r="A114" t="s">
        <v>187</v>
      </c>
      <c r="B114" s="26">
        <v>0.69</v>
      </c>
      <c r="C114" t="s">
        <v>144</v>
      </c>
      <c r="D114">
        <f t="shared" si="6"/>
        <v>1</v>
      </c>
      <c r="E114" s="26">
        <f t="shared" si="7"/>
        <v>0.69</v>
      </c>
      <c r="F114" t="s">
        <v>179</v>
      </c>
      <c r="G114" t="s">
        <v>524</v>
      </c>
    </row>
    <row r="115" spans="1:7" hidden="1">
      <c r="A115" t="s">
        <v>122</v>
      </c>
      <c r="B115" s="26">
        <f>1/20</f>
        <v>0.05</v>
      </c>
      <c r="C115" t="s">
        <v>124</v>
      </c>
      <c r="D115">
        <f t="shared" si="6"/>
        <v>7</v>
      </c>
      <c r="E115" s="26">
        <f t="shared" si="7"/>
        <v>0.35000000000000003</v>
      </c>
      <c r="F115" t="s">
        <v>123</v>
      </c>
    </row>
    <row r="116" spans="1:7" hidden="1">
      <c r="A116" t="s">
        <v>117</v>
      </c>
      <c r="B116" s="26">
        <v>0.13</v>
      </c>
      <c r="C116" t="s">
        <v>144</v>
      </c>
      <c r="D116">
        <f t="shared" si="6"/>
        <v>4</v>
      </c>
      <c r="E116" s="26">
        <f t="shared" si="7"/>
        <v>0.52</v>
      </c>
      <c r="F116" t="s">
        <v>145</v>
      </c>
      <c r="G116" t="s">
        <v>525</v>
      </c>
    </row>
    <row r="117" spans="1:7" hidden="1">
      <c r="A117" t="s">
        <v>29</v>
      </c>
      <c r="B117" s="26">
        <f>1/50</f>
        <v>0.02</v>
      </c>
      <c r="C117" t="s">
        <v>124</v>
      </c>
      <c r="D117">
        <f t="shared" si="6"/>
        <v>7</v>
      </c>
      <c r="E117" s="26">
        <f t="shared" si="7"/>
        <v>0.14000000000000001</v>
      </c>
      <c r="F117" t="s">
        <v>136</v>
      </c>
    </row>
    <row r="118" spans="1:7" hidden="1">
      <c r="A118" t="s">
        <v>119</v>
      </c>
      <c r="B118" s="26">
        <v>0.31</v>
      </c>
      <c r="C118" t="s">
        <v>11</v>
      </c>
      <c r="D118">
        <f t="shared" si="6"/>
        <v>6</v>
      </c>
      <c r="E118" s="26">
        <f t="shared" si="7"/>
        <v>1.8599999999999999</v>
      </c>
      <c r="F118" t="s">
        <v>547</v>
      </c>
      <c r="G118" t="s">
        <v>546</v>
      </c>
    </row>
    <row r="119" spans="1:7" hidden="1">
      <c r="A119" t="s">
        <v>118</v>
      </c>
      <c r="B119" s="26">
        <v>0</v>
      </c>
      <c r="C119" t="s">
        <v>441</v>
      </c>
      <c r="D119">
        <f t="shared" si="6"/>
        <v>1</v>
      </c>
      <c r="E119" s="26">
        <f t="shared" si="7"/>
        <v>0</v>
      </c>
      <c r="F119" t="s">
        <v>445</v>
      </c>
    </row>
    <row r="120" spans="1:7" hidden="1">
      <c r="A120" t="s">
        <v>98</v>
      </c>
      <c r="B120" s="26">
        <v>0</v>
      </c>
      <c r="C120" t="s">
        <v>441</v>
      </c>
      <c r="D120">
        <f t="shared" si="6"/>
        <v>2</v>
      </c>
      <c r="E120" s="26">
        <f t="shared" si="7"/>
        <v>0</v>
      </c>
      <c r="F120" t="s">
        <v>446</v>
      </c>
    </row>
    <row r="121" spans="1:7" hidden="1">
      <c r="A121" s="14" t="s">
        <v>536</v>
      </c>
      <c r="B121" s="26">
        <v>0.41</v>
      </c>
      <c r="C121" t="s">
        <v>11</v>
      </c>
      <c r="D121">
        <f t="shared" si="6"/>
        <v>0</v>
      </c>
      <c r="E121" s="26">
        <f t="shared" si="7"/>
        <v>0</v>
      </c>
      <c r="G121" t="s">
        <v>545</v>
      </c>
    </row>
    <row r="122" spans="1:7" hidden="1">
      <c r="A122" s="14" t="s">
        <v>577</v>
      </c>
      <c r="B122" s="26">
        <v>0</v>
      </c>
      <c r="C122" t="s">
        <v>441</v>
      </c>
      <c r="D122">
        <f t="shared" si="6"/>
        <v>0</v>
      </c>
      <c r="E122" s="26">
        <f t="shared" si="7"/>
        <v>0</v>
      </c>
    </row>
    <row r="123" spans="1:7">
      <c r="A123" s="86" t="s">
        <v>523</v>
      </c>
      <c r="B123" s="26">
        <v>0.42299999999999999</v>
      </c>
      <c r="C123" t="s">
        <v>10</v>
      </c>
      <c r="D123">
        <f t="shared" si="6"/>
        <v>3</v>
      </c>
      <c r="E123" s="26">
        <f t="shared" si="7"/>
        <v>1.2689999999999999</v>
      </c>
      <c r="F123" s="13" t="s">
        <v>589</v>
      </c>
      <c r="G123" t="s">
        <v>522</v>
      </c>
    </row>
    <row r="124" spans="1:7">
      <c r="A124" s="86" t="s">
        <v>191</v>
      </c>
      <c r="B124" s="26">
        <v>0.153</v>
      </c>
      <c r="C124" t="s">
        <v>10</v>
      </c>
      <c r="D124">
        <f t="shared" si="6"/>
        <v>1</v>
      </c>
      <c r="E124" s="26">
        <f t="shared" si="7"/>
        <v>0.153</v>
      </c>
      <c r="F124" t="s">
        <v>192</v>
      </c>
      <c r="G124" t="s">
        <v>193</v>
      </c>
    </row>
    <row r="125" spans="1:7" s="6" customFormat="1" hidden="1">
      <c r="A125" s="9" t="s">
        <v>85</v>
      </c>
      <c r="B125" s="25">
        <v>0</v>
      </c>
      <c r="C125" s="6" t="s">
        <v>200</v>
      </c>
    </row>
    <row r="126" spans="1:7" hidden="1">
      <c r="A126" s="14" t="s">
        <v>68</v>
      </c>
      <c r="B126" s="26">
        <v>0</v>
      </c>
      <c r="C126" t="s">
        <v>441</v>
      </c>
      <c r="D126">
        <f t="shared" ref="D126:D131" si="8">SUMIF(comp_name, "="&amp;A126,comp_quantity)</f>
        <v>1</v>
      </c>
      <c r="E126" s="26">
        <f t="shared" ref="E126:E144" si="9">B126*D126</f>
        <v>0</v>
      </c>
    </row>
    <row r="127" spans="1:7" hidden="1">
      <c r="A127" s="14" t="s">
        <v>69</v>
      </c>
      <c r="B127" s="26">
        <v>0</v>
      </c>
      <c r="C127" t="s">
        <v>441</v>
      </c>
      <c r="D127">
        <f t="shared" si="8"/>
        <v>2</v>
      </c>
      <c r="E127" s="26">
        <f t="shared" si="9"/>
        <v>0</v>
      </c>
    </row>
    <row r="128" spans="1:7" hidden="1">
      <c r="A128" s="14" t="s">
        <v>548</v>
      </c>
      <c r="B128" s="26">
        <v>0.16400000000000001</v>
      </c>
      <c r="C128" t="s">
        <v>11</v>
      </c>
      <c r="D128">
        <f t="shared" si="8"/>
        <v>6</v>
      </c>
      <c r="E128" s="26">
        <f t="shared" si="9"/>
        <v>0.98399999999999999</v>
      </c>
      <c r="F128" t="s">
        <v>550</v>
      </c>
      <c r="G128" t="s">
        <v>549</v>
      </c>
    </row>
    <row r="129" spans="1:7">
      <c r="A129" s="86" t="s">
        <v>23</v>
      </c>
      <c r="B129" s="26">
        <v>2.3199999999999998</v>
      </c>
      <c r="C129" t="s">
        <v>10</v>
      </c>
      <c r="D129">
        <f t="shared" si="8"/>
        <v>1</v>
      </c>
      <c r="E129" s="26">
        <f t="shared" si="9"/>
        <v>2.3199999999999998</v>
      </c>
      <c r="G129" t="s">
        <v>610</v>
      </c>
    </row>
    <row r="130" spans="1:7">
      <c r="A130" s="86" t="s">
        <v>24</v>
      </c>
      <c r="B130" s="26">
        <v>0.97899999999999998</v>
      </c>
      <c r="C130" t="s">
        <v>10</v>
      </c>
      <c r="D130">
        <f t="shared" si="8"/>
        <v>1</v>
      </c>
      <c r="E130" s="26">
        <f t="shared" si="9"/>
        <v>0.97899999999999998</v>
      </c>
      <c r="G130" t="s">
        <v>611</v>
      </c>
    </row>
    <row r="131" spans="1:7">
      <c r="A131" s="87" t="s">
        <v>591</v>
      </c>
      <c r="B131" s="26">
        <v>0.13</v>
      </c>
      <c r="C131" t="s">
        <v>10</v>
      </c>
      <c r="D131">
        <f t="shared" si="8"/>
        <v>5</v>
      </c>
      <c r="E131" s="26">
        <f t="shared" si="9"/>
        <v>0.65</v>
      </c>
      <c r="F131" t="s">
        <v>593</v>
      </c>
      <c r="G131" t="s">
        <v>592</v>
      </c>
    </row>
    <row r="132" spans="1:7">
      <c r="A132" s="87" t="s">
        <v>594</v>
      </c>
      <c r="B132" s="26">
        <v>0.69599999999999995</v>
      </c>
      <c r="C132" t="s">
        <v>10</v>
      </c>
      <c r="D132">
        <f>SUMIF(comp_name, "="&amp;'EasiBuild Mk 2'!A33,comp_quantity)</f>
        <v>1</v>
      </c>
      <c r="E132" s="26">
        <f t="shared" si="9"/>
        <v>0.69599999999999995</v>
      </c>
      <c r="G132" t="s">
        <v>595</v>
      </c>
    </row>
    <row r="133" spans="1:7" hidden="1">
      <c r="A133" t="s">
        <v>35</v>
      </c>
      <c r="B133" s="40">
        <v>0.45</v>
      </c>
      <c r="C133" t="s">
        <v>124</v>
      </c>
      <c r="D133">
        <f t="shared" ref="D133:D144" si="10">SUMIF(comp_name, "="&amp;A133,comp_quantity)</f>
        <v>2</v>
      </c>
      <c r="E133" s="26">
        <f t="shared" si="9"/>
        <v>0.9</v>
      </c>
    </row>
    <row r="134" spans="1:7" hidden="1">
      <c r="A134" t="s">
        <v>135</v>
      </c>
      <c r="B134" s="26">
        <v>0.85</v>
      </c>
      <c r="C134" t="s">
        <v>124</v>
      </c>
      <c r="D134">
        <f t="shared" si="10"/>
        <v>6</v>
      </c>
      <c r="E134" s="26">
        <f t="shared" si="9"/>
        <v>5.0999999999999996</v>
      </c>
    </row>
    <row r="135" spans="1:7" hidden="1">
      <c r="A135" t="s">
        <v>55</v>
      </c>
      <c r="B135" s="26">
        <v>0.12</v>
      </c>
      <c r="C135" t="s">
        <v>144</v>
      </c>
      <c r="D135">
        <f t="shared" si="10"/>
        <v>1</v>
      </c>
      <c r="E135" s="26">
        <f t="shared" si="9"/>
        <v>0.12</v>
      </c>
      <c r="F135" s="13" t="s">
        <v>177</v>
      </c>
      <c r="G135" t="s">
        <v>38</v>
      </c>
    </row>
    <row r="136" spans="1:7" hidden="1">
      <c r="A136" t="s">
        <v>194</v>
      </c>
      <c r="B136" s="26">
        <v>0.72</v>
      </c>
      <c r="C136" t="s">
        <v>144</v>
      </c>
      <c r="D136">
        <f t="shared" si="10"/>
        <v>6</v>
      </c>
      <c r="E136" s="26">
        <f t="shared" si="9"/>
        <v>4.32</v>
      </c>
      <c r="F136" t="s">
        <v>195</v>
      </c>
      <c r="G136" t="s">
        <v>196</v>
      </c>
    </row>
    <row r="137" spans="1:7" hidden="1">
      <c r="A137" t="s">
        <v>103</v>
      </c>
      <c r="B137" s="26">
        <f>1.45/10</f>
        <v>0.14499999999999999</v>
      </c>
      <c r="C137" t="s">
        <v>558</v>
      </c>
      <c r="D137">
        <f t="shared" si="10"/>
        <v>7</v>
      </c>
      <c r="E137" s="26">
        <f t="shared" si="9"/>
        <v>1.0149999999999999</v>
      </c>
      <c r="F137" t="s">
        <v>530</v>
      </c>
    </row>
    <row r="138" spans="1:7" hidden="1">
      <c r="A138" t="s">
        <v>197</v>
      </c>
      <c r="B138" s="26">
        <f>2.2/10</f>
        <v>0.22000000000000003</v>
      </c>
      <c r="C138" t="s">
        <v>558</v>
      </c>
      <c r="D138">
        <f t="shared" si="10"/>
        <v>3</v>
      </c>
      <c r="E138" s="26">
        <f t="shared" si="9"/>
        <v>0.66000000000000014</v>
      </c>
      <c r="F138" t="s">
        <v>531</v>
      </c>
    </row>
    <row r="139" spans="1:7">
      <c r="A139" s="88" t="s">
        <v>89</v>
      </c>
      <c r="B139" s="26">
        <v>1.34</v>
      </c>
      <c r="C139" t="s">
        <v>10</v>
      </c>
      <c r="D139">
        <f t="shared" si="10"/>
        <v>7</v>
      </c>
      <c r="E139" s="26">
        <f t="shared" si="9"/>
        <v>9.3800000000000008</v>
      </c>
      <c r="G139" t="s">
        <v>521</v>
      </c>
    </row>
    <row r="140" spans="1:7">
      <c r="A140" s="87" t="s">
        <v>542</v>
      </c>
      <c r="B140" s="26">
        <v>0.94299999999999995</v>
      </c>
      <c r="C140" t="s">
        <v>10</v>
      </c>
      <c r="D140">
        <f t="shared" si="10"/>
        <v>1</v>
      </c>
      <c r="E140" s="26">
        <f t="shared" si="9"/>
        <v>0.94299999999999995</v>
      </c>
      <c r="G140" t="s">
        <v>544</v>
      </c>
    </row>
    <row r="141" spans="1:7">
      <c r="A141" s="87" t="s">
        <v>70</v>
      </c>
      <c r="B141" s="40">
        <v>0.63400000000000001</v>
      </c>
      <c r="C141" t="s">
        <v>10</v>
      </c>
      <c r="D141">
        <f t="shared" si="10"/>
        <v>1</v>
      </c>
      <c r="E141" s="26">
        <f t="shared" si="9"/>
        <v>0.63400000000000001</v>
      </c>
      <c r="G141" t="s">
        <v>184</v>
      </c>
    </row>
    <row r="142" spans="1:7" hidden="1">
      <c r="A142" t="s">
        <v>537</v>
      </c>
      <c r="B142" s="40">
        <v>0.11</v>
      </c>
      <c r="C142" t="s">
        <v>539</v>
      </c>
      <c r="D142">
        <f t="shared" si="10"/>
        <v>6</v>
      </c>
      <c r="E142" s="26">
        <f t="shared" si="9"/>
        <v>0.66</v>
      </c>
      <c r="G142" t="s">
        <v>540</v>
      </c>
    </row>
    <row r="143" spans="1:7" hidden="1">
      <c r="A143" s="14" t="s">
        <v>439</v>
      </c>
      <c r="B143" s="40">
        <v>0.3</v>
      </c>
      <c r="C143" t="s">
        <v>124</v>
      </c>
      <c r="D143">
        <f t="shared" si="10"/>
        <v>1</v>
      </c>
      <c r="E143" s="26">
        <f t="shared" si="9"/>
        <v>0.3</v>
      </c>
    </row>
    <row r="144" spans="1:7" hidden="1">
      <c r="A144" s="13" t="s">
        <v>109</v>
      </c>
      <c r="B144" s="26">
        <v>0</v>
      </c>
      <c r="C144" t="s">
        <v>441</v>
      </c>
      <c r="D144">
        <f t="shared" si="10"/>
        <v>1</v>
      </c>
      <c r="E144" s="26">
        <f t="shared" si="9"/>
        <v>0</v>
      </c>
      <c r="F144" s="13"/>
    </row>
    <row r="145" spans="2:5" s="54" customFormat="1">
      <c r="B145" s="55"/>
    </row>
    <row r="146" spans="2:5">
      <c r="D146" s="5" t="s">
        <v>449</v>
      </c>
      <c r="E146" s="24">
        <f>SUM(E2:E144)</f>
        <v>57.117999999999988</v>
      </c>
    </row>
    <row r="148" spans="2:5">
      <c r="E148" s="26"/>
    </row>
  </sheetData>
  <autoFilter ref="A1:H144">
    <filterColumn colId="2">
      <filters>
        <filter val="Mouser"/>
      </filters>
    </filterColumn>
    <filterColumn colId="3">
      <customFilters>
        <customFilter operator="greaterThan" val="0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4" sqref="J4"/>
    </sheetView>
  </sheetViews>
  <sheetFormatPr baseColWidth="10" defaultRowHeight="15" x14ac:dyDescent="0"/>
  <cols>
    <col min="1" max="1" width="19.83203125" customWidth="1"/>
    <col min="2" max="2" width="17" customWidth="1"/>
    <col min="3" max="3" width="18.1640625" customWidth="1"/>
    <col min="4" max="4" width="12.1640625" style="32" bestFit="1" customWidth="1"/>
    <col min="5" max="5" width="18" customWidth="1"/>
    <col min="6" max="6" width="21.33203125" customWidth="1"/>
    <col min="7" max="7" width="20.1640625" customWidth="1"/>
    <col min="8" max="8" width="29.83203125" style="34" customWidth="1"/>
    <col min="9" max="9" width="10.6640625" customWidth="1"/>
    <col min="10" max="10" width="10.83203125" customWidth="1"/>
    <col min="11" max="11" width="16.33203125" customWidth="1"/>
    <col min="12" max="13" width="23.33203125" customWidth="1"/>
    <col min="14" max="14" width="18.83203125" customWidth="1"/>
  </cols>
  <sheetData>
    <row r="1" spans="1:14">
      <c r="A1" t="s">
        <v>125</v>
      </c>
      <c r="B1" t="s">
        <v>126</v>
      </c>
      <c r="C1" t="s">
        <v>137</v>
      </c>
      <c r="D1" s="32" t="s">
        <v>127</v>
      </c>
      <c r="E1" t="s">
        <v>128</v>
      </c>
      <c r="F1" t="s">
        <v>129</v>
      </c>
      <c r="G1" t="s">
        <v>138</v>
      </c>
      <c r="H1" s="34" t="s">
        <v>139</v>
      </c>
      <c r="I1" t="s">
        <v>130</v>
      </c>
      <c r="J1" t="s">
        <v>131</v>
      </c>
      <c r="K1" t="s">
        <v>143</v>
      </c>
      <c r="L1" t="s">
        <v>141</v>
      </c>
      <c r="M1" t="s">
        <v>142</v>
      </c>
      <c r="N1" t="s">
        <v>132</v>
      </c>
    </row>
    <row r="2" spans="1:14">
      <c r="A2" s="5">
        <v>540</v>
      </c>
      <c r="B2" s="5">
        <v>9</v>
      </c>
      <c r="C2" s="31">
        <f>B2/A2</f>
        <v>1.6666666666666666E-2</v>
      </c>
      <c r="D2" s="33">
        <f>C2*1000</f>
        <v>16.666666666666668</v>
      </c>
      <c r="E2" s="5">
        <v>800</v>
      </c>
      <c r="F2" s="5">
        <v>50</v>
      </c>
      <c r="G2" s="5">
        <v>100</v>
      </c>
      <c r="H2" s="35">
        <f>(coil_ic/G2) *2</f>
        <v>3.3333333333333332E-4</v>
      </c>
      <c r="I2" s="31">
        <f>H2*1000</f>
        <v>0.33333333333333331</v>
      </c>
      <c r="J2" s="31">
        <f>base_v/H2</f>
        <v>15000</v>
      </c>
      <c r="K2" s="31">
        <v>15000</v>
      </c>
      <c r="L2" s="31">
        <f>base_v/K2</f>
        <v>3.3333333333333332E-4</v>
      </c>
      <c r="M2" s="31">
        <f>L2*1000</f>
        <v>0.33333333333333331</v>
      </c>
      <c r="N2" t="s">
        <v>117</v>
      </c>
    </row>
    <row r="3" spans="1:14">
      <c r="E3" s="5">
        <v>100</v>
      </c>
      <c r="F3" s="5">
        <v>30</v>
      </c>
      <c r="G3" s="5">
        <v>110</v>
      </c>
      <c r="H3" s="35">
        <f>(coil_ic/G3) *2</f>
        <v>3.0303030303030303E-4</v>
      </c>
      <c r="I3" s="31">
        <f>H3*1000</f>
        <v>0.30303030303030304</v>
      </c>
      <c r="J3" s="31">
        <f>base_v/H3</f>
        <v>16500</v>
      </c>
      <c r="K3" s="31">
        <v>16000</v>
      </c>
      <c r="L3" s="31">
        <f>base_v/K3</f>
        <v>3.1250000000000001E-4</v>
      </c>
      <c r="M3" s="31">
        <f t="shared" ref="M3:M4" si="0">L3*1000</f>
        <v>0.3125</v>
      </c>
      <c r="N3" t="s">
        <v>133</v>
      </c>
    </row>
    <row r="4" spans="1:14">
      <c r="A4" t="s">
        <v>140</v>
      </c>
      <c r="E4" s="5">
        <v>100</v>
      </c>
      <c r="F4" s="5">
        <v>45</v>
      </c>
      <c r="G4" s="5">
        <v>180</v>
      </c>
      <c r="H4" s="35">
        <f>(coil_ic/G4) *2</f>
        <v>1.8518518518518518E-4</v>
      </c>
      <c r="I4" s="31">
        <f>H4*1000</f>
        <v>0.18518518518518517</v>
      </c>
      <c r="J4" s="31">
        <f>base_v/H4</f>
        <v>27000</v>
      </c>
      <c r="K4" s="31">
        <v>27000</v>
      </c>
      <c r="L4" s="31">
        <f>base_v/K4</f>
        <v>1.8518518518518518E-4</v>
      </c>
      <c r="M4" s="31">
        <f t="shared" si="0"/>
        <v>0.18518518518518517</v>
      </c>
      <c r="N4" t="s">
        <v>122</v>
      </c>
    </row>
    <row r="5" spans="1:14">
      <c r="A5" s="5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baseColWidth="10" defaultRowHeight="15" x14ac:dyDescent="0"/>
  <cols>
    <col min="5" max="5" width="10.83203125" style="36"/>
  </cols>
  <sheetData>
    <row r="1" spans="1:6">
      <c r="A1" t="s">
        <v>152</v>
      </c>
    </row>
    <row r="2" spans="1:6">
      <c r="B2" t="s">
        <v>127</v>
      </c>
      <c r="C2" t="s">
        <v>146</v>
      </c>
      <c r="D2" t="s">
        <v>147</v>
      </c>
      <c r="E2" s="36" t="s">
        <v>148</v>
      </c>
      <c r="F2" t="s">
        <v>156</v>
      </c>
    </row>
    <row r="3" spans="1:6">
      <c r="A3" t="s">
        <v>154</v>
      </c>
      <c r="B3">
        <v>100</v>
      </c>
      <c r="C3">
        <v>65</v>
      </c>
      <c r="D3">
        <v>80</v>
      </c>
      <c r="E3" s="36">
        <v>290</v>
      </c>
      <c r="F3" t="s">
        <v>155</v>
      </c>
    </row>
    <row r="4" spans="1:6">
      <c r="A4" t="s">
        <v>122</v>
      </c>
      <c r="B4">
        <v>100</v>
      </c>
      <c r="C4">
        <v>45</v>
      </c>
      <c r="D4">
        <v>50</v>
      </c>
      <c r="E4" s="36">
        <v>290</v>
      </c>
      <c r="F4" t="s">
        <v>155</v>
      </c>
    </row>
    <row r="5" spans="1:6">
      <c r="A5" t="s">
        <v>149</v>
      </c>
      <c r="B5">
        <v>100</v>
      </c>
      <c r="C5">
        <v>30</v>
      </c>
      <c r="D5">
        <v>30</v>
      </c>
      <c r="E5" s="36">
        <v>290</v>
      </c>
      <c r="F5" t="s">
        <v>155</v>
      </c>
    </row>
    <row r="7" spans="1:6">
      <c r="A7" t="s">
        <v>163</v>
      </c>
      <c r="B7">
        <v>200</v>
      </c>
      <c r="C7">
        <v>45</v>
      </c>
      <c r="D7">
        <v>50</v>
      </c>
      <c r="E7" s="36" t="s">
        <v>165</v>
      </c>
      <c r="F7" t="s">
        <v>162</v>
      </c>
    </row>
    <row r="8" spans="1:6">
      <c r="A8" t="s">
        <v>40</v>
      </c>
      <c r="B8">
        <v>200</v>
      </c>
      <c r="C8">
        <v>25</v>
      </c>
      <c r="D8">
        <v>30</v>
      </c>
      <c r="E8" s="36" t="s">
        <v>161</v>
      </c>
      <c r="F8" t="s">
        <v>162</v>
      </c>
    </row>
    <row r="9" spans="1:6">
      <c r="A9" t="s">
        <v>164</v>
      </c>
      <c r="B9">
        <v>200</v>
      </c>
      <c r="C9">
        <v>25</v>
      </c>
      <c r="D9">
        <v>30</v>
      </c>
      <c r="E9" s="36" t="s">
        <v>166</v>
      </c>
      <c r="F9" t="s">
        <v>162</v>
      </c>
    </row>
    <row r="11" spans="1:6">
      <c r="A11" t="s">
        <v>153</v>
      </c>
      <c r="B11">
        <v>1000</v>
      </c>
      <c r="C11">
        <v>35</v>
      </c>
      <c r="D11">
        <v>80</v>
      </c>
      <c r="E11" s="36">
        <v>112</v>
      </c>
      <c r="F11" t="s">
        <v>168</v>
      </c>
    </row>
    <row r="12" spans="1:6">
      <c r="A12" t="s">
        <v>98</v>
      </c>
      <c r="B12">
        <v>1000</v>
      </c>
      <c r="C12">
        <v>30</v>
      </c>
      <c r="D12">
        <v>60</v>
      </c>
      <c r="E12" s="36">
        <v>123</v>
      </c>
      <c r="F12" s="37" t="s">
        <v>168</v>
      </c>
    </row>
    <row r="13" spans="1:6">
      <c r="A13" t="s">
        <v>150</v>
      </c>
      <c r="B13">
        <v>1000</v>
      </c>
      <c r="C13">
        <v>20</v>
      </c>
      <c r="D13">
        <v>40</v>
      </c>
      <c r="E13" s="36">
        <v>142</v>
      </c>
      <c r="F13" t="s">
        <v>168</v>
      </c>
    </row>
    <row r="15" spans="1:6">
      <c r="A15" t="s">
        <v>151</v>
      </c>
      <c r="B15">
        <v>400</v>
      </c>
      <c r="C15">
        <v>30</v>
      </c>
      <c r="D15">
        <v>55</v>
      </c>
      <c r="E15" s="36" t="s">
        <v>159</v>
      </c>
      <c r="F15" t="s">
        <v>160</v>
      </c>
    </row>
    <row r="16" spans="1:6">
      <c r="A16" t="s">
        <v>118</v>
      </c>
      <c r="B16">
        <v>600</v>
      </c>
      <c r="C16">
        <v>40</v>
      </c>
      <c r="D16">
        <v>60</v>
      </c>
      <c r="E16" s="36" t="s">
        <v>157</v>
      </c>
      <c r="F16" t="s">
        <v>158</v>
      </c>
    </row>
    <row r="17" spans="1:6">
      <c r="A17" t="s">
        <v>107</v>
      </c>
      <c r="B17">
        <v>800</v>
      </c>
      <c r="C17">
        <v>50</v>
      </c>
      <c r="D17">
        <v>75</v>
      </c>
      <c r="E17" s="36" t="s">
        <v>167</v>
      </c>
      <c r="F17" s="38" t="s">
        <v>158</v>
      </c>
    </row>
    <row r="18" spans="1:6">
      <c r="F18" t="s">
        <v>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baseColWidth="10" defaultRowHeight="15" x14ac:dyDescent="0"/>
  <cols>
    <col min="2" max="2" width="57" customWidth="1"/>
  </cols>
  <sheetData>
    <row r="1" spans="1:3">
      <c r="B1" t="s">
        <v>170</v>
      </c>
      <c r="C1" t="s">
        <v>172</v>
      </c>
    </row>
    <row r="2" spans="1:3">
      <c r="A2" t="s">
        <v>124</v>
      </c>
      <c r="B2" t="s">
        <v>171</v>
      </c>
      <c r="C2" s="26">
        <v>5</v>
      </c>
    </row>
    <row r="3" spans="1:3">
      <c r="A3" t="s">
        <v>87</v>
      </c>
      <c r="B3" t="s">
        <v>173</v>
      </c>
    </row>
    <row r="4" spans="1:3">
      <c r="A4" t="s">
        <v>11</v>
      </c>
      <c r="B4" t="s">
        <v>198</v>
      </c>
      <c r="C4" t="s">
        <v>200</v>
      </c>
    </row>
    <row r="5" spans="1:3">
      <c r="A5" t="s">
        <v>91</v>
      </c>
      <c r="B5" t="s">
        <v>199</v>
      </c>
      <c r="C5" t="s">
        <v>200</v>
      </c>
    </row>
    <row r="6" spans="1:3">
      <c r="A6" t="s">
        <v>10</v>
      </c>
      <c r="B6" t="s">
        <v>201</v>
      </c>
    </row>
    <row r="7" spans="1:3">
      <c r="A7" t="s">
        <v>202</v>
      </c>
      <c r="B7" t="s">
        <v>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XFD4"/>
    </sheetView>
  </sheetViews>
  <sheetFormatPr baseColWidth="10" defaultRowHeight="15" x14ac:dyDescent="0"/>
  <sheetData>
    <row r="1" spans="1:9" s="6" customFormat="1">
      <c r="A1" s="6" t="s">
        <v>0</v>
      </c>
      <c r="B1" s="6" t="s">
        <v>2</v>
      </c>
      <c r="C1" s="6" t="s">
        <v>3</v>
      </c>
      <c r="D1" s="6" t="s">
        <v>4</v>
      </c>
      <c r="E1" s="7" t="s">
        <v>5</v>
      </c>
      <c r="F1" s="8" t="s">
        <v>21</v>
      </c>
      <c r="G1" s="7" t="s">
        <v>22</v>
      </c>
      <c r="H1" s="6" t="s">
        <v>13</v>
      </c>
      <c r="I1" s="6" t="s">
        <v>6</v>
      </c>
    </row>
    <row r="2" spans="1:9" ht="15" customHeight="1">
      <c r="A2" s="14" t="s">
        <v>92</v>
      </c>
      <c r="B2" s="14"/>
      <c r="C2" s="14"/>
      <c r="D2" s="14" t="s">
        <v>11</v>
      </c>
      <c r="E2" s="15">
        <v>1.45</v>
      </c>
      <c r="F2" s="16">
        <v>0</v>
      </c>
      <c r="G2" s="15">
        <f>F2*E2</f>
        <v>0</v>
      </c>
      <c r="H2" s="14" t="s">
        <v>94</v>
      </c>
      <c r="I2" s="14"/>
    </row>
    <row r="3" spans="1:9" ht="15" customHeight="1">
      <c r="A3" s="14" t="s">
        <v>90</v>
      </c>
      <c r="B3" s="14"/>
      <c r="C3" s="14"/>
      <c r="D3" s="14" t="s">
        <v>91</v>
      </c>
      <c r="E3" s="15">
        <v>1.25</v>
      </c>
      <c r="F3" s="16">
        <v>0</v>
      </c>
      <c r="G3" s="15">
        <f>F3*E3</f>
        <v>0</v>
      </c>
      <c r="H3" s="14" t="s">
        <v>93</v>
      </c>
      <c r="I3" s="14"/>
    </row>
    <row r="4" spans="1:9">
      <c r="A4" t="s">
        <v>33</v>
      </c>
      <c r="D4" t="s">
        <v>10</v>
      </c>
      <c r="E4" s="40">
        <v>0.62</v>
      </c>
      <c r="F4" s="2"/>
      <c r="G4" s="1">
        <f>E4*F4</f>
        <v>0</v>
      </c>
      <c r="I4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9" sqref="J39"/>
    </sheetView>
  </sheetViews>
  <sheetFormatPr baseColWidth="10" defaultRowHeight="15" x14ac:dyDescent="0"/>
  <cols>
    <col min="9" max="11" width="10.83203125" customWidth="1"/>
  </cols>
  <sheetData>
    <row r="1" spans="1:11">
      <c r="A1" s="44" t="s">
        <v>214</v>
      </c>
      <c r="B1" s="44" t="s">
        <v>215</v>
      </c>
      <c r="C1" s="44" t="s">
        <v>216</v>
      </c>
      <c r="D1" s="44" t="s">
        <v>217</v>
      </c>
      <c r="E1" s="44" t="s">
        <v>218</v>
      </c>
      <c r="F1" s="44" t="s">
        <v>219</v>
      </c>
      <c r="G1" s="44" t="s">
        <v>220</v>
      </c>
      <c r="H1" s="44" t="s">
        <v>221</v>
      </c>
      <c r="I1" s="44" t="s">
        <v>222</v>
      </c>
      <c r="J1" s="44" t="s">
        <v>223</v>
      </c>
      <c r="K1" s="44" t="s">
        <v>224</v>
      </c>
    </row>
    <row r="2" spans="1:11">
      <c r="A2" s="44" t="s">
        <v>225</v>
      </c>
      <c r="B2" s="45" t="s">
        <v>226</v>
      </c>
      <c r="C2" s="45" t="s">
        <v>227</v>
      </c>
      <c r="D2" s="45" t="s">
        <v>226</v>
      </c>
      <c r="E2" s="45" t="s">
        <v>228</v>
      </c>
      <c r="F2" s="45" t="s">
        <v>229</v>
      </c>
      <c r="G2" s="45" t="s">
        <v>228</v>
      </c>
      <c r="H2" s="45" t="s">
        <v>230</v>
      </c>
      <c r="I2" s="45" t="s">
        <v>230</v>
      </c>
      <c r="J2" s="47" t="s">
        <v>231</v>
      </c>
      <c r="K2" s="45">
        <v>64</v>
      </c>
    </row>
    <row r="3" spans="1:11">
      <c r="A3" s="44" t="s">
        <v>232</v>
      </c>
      <c r="B3" s="45" t="s">
        <v>233</v>
      </c>
      <c r="C3" s="45" t="s">
        <v>234</v>
      </c>
      <c r="D3" s="45" t="s">
        <v>235</v>
      </c>
      <c r="E3" s="45" t="s">
        <v>236</v>
      </c>
      <c r="F3" s="45" t="s">
        <v>237</v>
      </c>
      <c r="G3" s="45" t="s">
        <v>236</v>
      </c>
      <c r="H3" s="45" t="s">
        <v>238</v>
      </c>
      <c r="I3" s="45" t="s">
        <v>238</v>
      </c>
      <c r="J3" s="47" t="s">
        <v>231</v>
      </c>
      <c r="K3" s="45">
        <v>56</v>
      </c>
    </row>
    <row r="4" spans="1:11">
      <c r="A4" s="44" t="s">
        <v>239</v>
      </c>
      <c r="B4" s="45" t="s">
        <v>240</v>
      </c>
      <c r="C4" s="45" t="s">
        <v>241</v>
      </c>
      <c r="D4" s="45" t="s">
        <v>240</v>
      </c>
      <c r="E4" s="45" t="s">
        <v>242</v>
      </c>
      <c r="F4" s="45" t="s">
        <v>243</v>
      </c>
      <c r="G4" s="45" t="s">
        <v>242</v>
      </c>
      <c r="H4" s="45" t="s">
        <v>244</v>
      </c>
      <c r="I4" s="45" t="s">
        <v>244</v>
      </c>
      <c r="J4" s="47" t="s">
        <v>231</v>
      </c>
      <c r="K4" s="45">
        <v>63</v>
      </c>
    </row>
    <row r="5" spans="1:11">
      <c r="A5" s="44" t="s">
        <v>245</v>
      </c>
      <c r="B5" s="45" t="s">
        <v>246</v>
      </c>
      <c r="C5" s="45" t="s">
        <v>247</v>
      </c>
      <c r="D5" s="45" t="s">
        <v>246</v>
      </c>
      <c r="E5" s="45" t="s">
        <v>248</v>
      </c>
      <c r="F5" s="45" t="s">
        <v>249</v>
      </c>
      <c r="G5" s="45" t="s">
        <v>248</v>
      </c>
      <c r="H5" s="45" t="s">
        <v>250</v>
      </c>
      <c r="I5" s="45" t="s">
        <v>250</v>
      </c>
      <c r="J5" s="47" t="s">
        <v>231</v>
      </c>
      <c r="K5" s="45">
        <v>53</v>
      </c>
    </row>
    <row r="6" spans="1:11">
      <c r="A6" s="44" t="s">
        <v>251</v>
      </c>
      <c r="B6" s="45" t="s">
        <v>252</v>
      </c>
      <c r="C6" s="45" t="s">
        <v>253</v>
      </c>
      <c r="D6" s="45" t="s">
        <v>252</v>
      </c>
      <c r="E6" s="45" t="s">
        <v>254</v>
      </c>
      <c r="F6" s="45" t="s">
        <v>254</v>
      </c>
      <c r="G6" s="45" t="s">
        <v>254</v>
      </c>
      <c r="H6" s="45" t="s">
        <v>255</v>
      </c>
      <c r="I6" s="45" t="s">
        <v>255</v>
      </c>
      <c r="J6" s="47" t="s">
        <v>231</v>
      </c>
      <c r="K6" s="45">
        <v>58</v>
      </c>
    </row>
    <row r="7" spans="1:11">
      <c r="A7" s="44" t="s">
        <v>256</v>
      </c>
      <c r="B7" s="45" t="s">
        <v>257</v>
      </c>
      <c r="C7" s="45" t="s">
        <v>258</v>
      </c>
      <c r="D7" s="45" t="s">
        <v>257</v>
      </c>
      <c r="E7" s="45" t="s">
        <v>254</v>
      </c>
      <c r="F7" s="45" t="s">
        <v>259</v>
      </c>
      <c r="G7" s="45" t="s">
        <v>254</v>
      </c>
      <c r="H7" s="45" t="s">
        <v>260</v>
      </c>
      <c r="I7" s="45" t="s">
        <v>260</v>
      </c>
      <c r="J7" s="46" t="s">
        <v>261</v>
      </c>
      <c r="K7" s="45">
        <v>46</v>
      </c>
    </row>
    <row r="8" spans="1:11">
      <c r="A8" s="44" t="s">
        <v>262</v>
      </c>
      <c r="B8" s="45" t="s">
        <v>263</v>
      </c>
      <c r="C8" s="45" t="s">
        <v>264</v>
      </c>
      <c r="D8" s="45" t="s">
        <v>263</v>
      </c>
      <c r="E8" s="45" t="s">
        <v>265</v>
      </c>
      <c r="F8" s="45" t="s">
        <v>266</v>
      </c>
      <c r="G8" s="45" t="s">
        <v>265</v>
      </c>
      <c r="H8" s="45" t="s">
        <v>267</v>
      </c>
      <c r="I8" s="45" t="s">
        <v>267</v>
      </c>
      <c r="J8" s="46" t="s">
        <v>261</v>
      </c>
      <c r="K8" s="45">
        <v>33</v>
      </c>
    </row>
    <row r="9" spans="1:11">
      <c r="A9" s="44" t="s">
        <v>268</v>
      </c>
      <c r="B9" s="45" t="s">
        <v>269</v>
      </c>
      <c r="C9" s="45" t="s">
        <v>270</v>
      </c>
      <c r="D9" s="45" t="s">
        <v>269</v>
      </c>
      <c r="E9" s="45" t="s">
        <v>271</v>
      </c>
      <c r="F9" s="45" t="s">
        <v>254</v>
      </c>
      <c r="G9" s="45" t="s">
        <v>271</v>
      </c>
      <c r="H9" s="45" t="s">
        <v>272</v>
      </c>
      <c r="I9" s="45" t="s">
        <v>272</v>
      </c>
      <c r="J9" s="46" t="s">
        <v>261</v>
      </c>
      <c r="K9" s="45">
        <v>33</v>
      </c>
    </row>
    <row r="10" spans="1:11">
      <c r="A10" s="44" t="s">
        <v>273</v>
      </c>
      <c r="B10" s="45" t="s">
        <v>274</v>
      </c>
      <c r="C10" s="45" t="s">
        <v>275</v>
      </c>
      <c r="D10" s="45" t="s">
        <v>274</v>
      </c>
      <c r="E10" s="45" t="s">
        <v>276</v>
      </c>
      <c r="F10" s="45" t="s">
        <v>277</v>
      </c>
      <c r="G10" s="45" t="s">
        <v>276</v>
      </c>
      <c r="H10" s="45" t="s">
        <v>236</v>
      </c>
      <c r="I10" s="45" t="s">
        <v>236</v>
      </c>
      <c r="J10" s="46" t="s">
        <v>261</v>
      </c>
      <c r="K10" s="45">
        <v>32</v>
      </c>
    </row>
    <row r="11" spans="1:11">
      <c r="A11" s="44" t="s">
        <v>278</v>
      </c>
      <c r="B11" s="45" t="s">
        <v>279</v>
      </c>
      <c r="C11" s="45" t="s">
        <v>280</v>
      </c>
      <c r="D11" s="45" t="s">
        <v>279</v>
      </c>
      <c r="E11" s="45" t="s">
        <v>277</v>
      </c>
      <c r="F11" s="45" t="s">
        <v>281</v>
      </c>
      <c r="G11" s="45" t="s">
        <v>277</v>
      </c>
      <c r="H11" s="45" t="s">
        <v>282</v>
      </c>
      <c r="I11" s="45" t="s">
        <v>282</v>
      </c>
      <c r="J11" s="46" t="s">
        <v>261</v>
      </c>
      <c r="K11" s="45"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4" sqref="A14"/>
    </sheetView>
  </sheetViews>
  <sheetFormatPr baseColWidth="10" defaultRowHeight="15" x14ac:dyDescent="0"/>
  <cols>
    <col min="2" max="2" width="11.1640625" bestFit="1" customWidth="1"/>
  </cols>
  <sheetData>
    <row r="1" spans="1:4">
      <c r="A1" t="s">
        <v>431</v>
      </c>
    </row>
    <row r="2" spans="1:4">
      <c r="A2">
        <v>1500</v>
      </c>
      <c r="B2" t="s">
        <v>618</v>
      </c>
    </row>
    <row r="4" spans="1:4">
      <c r="A4" t="s">
        <v>432</v>
      </c>
    </row>
    <row r="5" spans="1:4">
      <c r="A5">
        <v>5</v>
      </c>
    </row>
    <row r="7" spans="1:4">
      <c r="A7" t="s">
        <v>433</v>
      </c>
      <c r="B7" t="s">
        <v>434</v>
      </c>
    </row>
    <row r="8" spans="1:4">
      <c r="A8">
        <v>0.01</v>
      </c>
      <c r="B8" s="31">
        <f>A8*(10^-6)</f>
        <v>1E-8</v>
      </c>
      <c r="D8" t="s">
        <v>619</v>
      </c>
    </row>
    <row r="9" spans="1:4">
      <c r="D9" t="s">
        <v>620</v>
      </c>
    </row>
    <row r="10" spans="1:4">
      <c r="A10" t="s">
        <v>435</v>
      </c>
    </row>
    <row r="11" spans="1:4">
      <c r="A11" s="29">
        <f>1 / (2 * PI() * A2)</f>
        <v>1.061032953945969E-4</v>
      </c>
    </row>
    <row r="13" spans="1:4">
      <c r="A13" t="s">
        <v>436</v>
      </c>
    </row>
    <row r="14" spans="1:4">
      <c r="A14" s="31">
        <f>A11/B8</f>
        <v>10610.32953945969</v>
      </c>
    </row>
    <row r="16" spans="1:4">
      <c r="A16" t="s">
        <v>437</v>
      </c>
    </row>
    <row r="17" spans="1:1">
      <c r="A17">
        <f>A2*A5</f>
        <v>7500</v>
      </c>
    </row>
    <row r="19" spans="1:1">
      <c r="A19" t="s">
        <v>438</v>
      </c>
    </row>
    <row r="20" spans="1:1">
      <c r="A20">
        <f xml:space="preserve"> (-10) * LOG(1+ (2 * PI() * A17 * A11) *2 )</f>
        <v>-10.413926851582252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EasiBuild Mk 2</vt:lpstr>
      <vt:lpstr>Component Costs</vt:lpstr>
      <vt:lpstr>Resistor value for relay switch</vt:lpstr>
      <vt:lpstr>Transistors</vt:lpstr>
      <vt:lpstr>Delivery</vt:lpstr>
      <vt:lpstr>Other parts</vt:lpstr>
      <vt:lpstr>Bandpass filter from G4AON</vt:lpstr>
      <vt:lpstr>PWM bandpass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Gumbley</dc:creator>
  <cp:lastModifiedBy>Matt Gumbley</cp:lastModifiedBy>
  <dcterms:created xsi:type="dcterms:W3CDTF">2015-05-05T19:36:05Z</dcterms:created>
  <dcterms:modified xsi:type="dcterms:W3CDTF">2015-11-11T07:57:33Z</dcterms:modified>
</cp:coreProperties>
</file>