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2" windowWidth="9648" windowHeight="8160" tabRatio="783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Klp" sheetId="16" r:id="rId6"/>
    <sheet name="Coklat" sheetId="17" r:id="rId7"/>
  </sheets>
  <externalReferences>
    <externalReference r:id="rId8"/>
  </externalReference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I13" i="14"/>
  <c r="I12"/>
  <c r="F46" i="1"/>
  <c r="K13" i="17"/>
  <c r="K11"/>
  <c r="K4"/>
  <c r="L4" s="1"/>
  <c r="C7"/>
  <c r="E37" i="1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D37"/>
  <c r="F24" i="4"/>
  <c r="E12" i="6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D15"/>
  <c r="E33" i="1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D39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E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D36"/>
  <c r="D30"/>
  <c r="D29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2"/>
  <c r="E12" i="5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5"/>
  <c r="F15" i="1"/>
  <c r="F15" i="5" s="1"/>
  <c r="G15" i="1"/>
  <c r="G15" i="5" s="1"/>
  <c r="H15" i="1"/>
  <c r="H15" i="5" s="1"/>
  <c r="I15" i="1"/>
  <c r="I15" i="5" s="1"/>
  <c r="J15" i="1"/>
  <c r="J15" i="5" s="1"/>
  <c r="K15" i="1"/>
  <c r="K15" i="5" s="1"/>
  <c r="L15" i="1"/>
  <c r="L15" i="5" s="1"/>
  <c r="M15" i="1"/>
  <c r="M15" i="5" s="1"/>
  <c r="N15" i="1"/>
  <c r="N15" i="5" s="1"/>
  <c r="O15" i="1"/>
  <c r="O15" i="5" s="1"/>
  <c r="P15" i="1"/>
  <c r="P15" i="5" s="1"/>
  <c r="Q15" i="1"/>
  <c r="Q15" i="5" s="1"/>
  <c r="R15" i="1"/>
  <c r="R15" i="5" s="1"/>
  <c r="S15" i="1"/>
  <c r="S15" i="5" s="1"/>
  <c r="T15" i="1"/>
  <c r="T15" i="5" s="1"/>
  <c r="U15" i="1"/>
  <c r="U15" i="5" s="1"/>
  <c r="V15" i="1"/>
  <c r="V15" i="5" s="1"/>
  <c r="W15" i="1"/>
  <c r="W15" i="5" s="1"/>
  <c r="X15" i="1"/>
  <c r="X15" i="5" s="1"/>
  <c r="Y15" i="1"/>
  <c r="Y15" i="5" s="1"/>
  <c r="Z15" i="1"/>
  <c r="Z15" i="5" s="1"/>
  <c r="AA15" i="1"/>
  <c r="AA15" i="5" s="1"/>
  <c r="AB15" i="1"/>
  <c r="AB15" i="5" s="1"/>
  <c r="AC15" i="1"/>
  <c r="AC15" i="5" s="1"/>
  <c r="AD15" i="1"/>
  <c r="AD15" i="5" s="1"/>
  <c r="AE15" i="1"/>
  <c r="AE15" i="5" s="1"/>
  <c r="AF15" i="1"/>
  <c r="AF15" i="5" s="1"/>
  <c r="AG15" i="1"/>
  <c r="AG15" i="5" s="1"/>
  <c r="E15" i="1"/>
  <c r="E15" i="5" s="1"/>
  <c r="F14" i="1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4"/>
  <c r="AG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T8"/>
  <c r="U8"/>
  <c r="V8"/>
  <c r="W8"/>
  <c r="X8"/>
  <c r="Y8"/>
  <c r="Z8"/>
  <c r="AA8"/>
  <c r="AB8"/>
  <c r="AC8"/>
  <c r="AD8"/>
  <c r="AE8"/>
  <c r="AF8"/>
  <c r="AG8"/>
  <c r="F8"/>
  <c r="G8"/>
  <c r="H8"/>
  <c r="I8"/>
  <c r="J8"/>
  <c r="K8"/>
  <c r="L8"/>
  <c r="M8"/>
  <c r="N8"/>
  <c r="O8"/>
  <c r="P8"/>
  <c r="Q8"/>
  <c r="R8"/>
  <c r="S8"/>
  <c r="E8"/>
  <c r="F21" i="4"/>
  <c r="F13"/>
  <c r="F14"/>
  <c r="F15"/>
  <c r="F12"/>
  <c r="E8" l="1"/>
  <c r="F8" s="1"/>
  <c r="E14" i="6" l="1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E14" i="5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4" i="6"/>
  <c r="D13"/>
  <c r="D12"/>
  <c r="D18"/>
  <c r="D18" i="5"/>
  <c r="D14"/>
  <c r="D13"/>
  <c r="D12"/>
  <c r="F36" i="4"/>
  <c r="E36"/>
  <c r="F36" i="6" l="1"/>
  <c r="E36" i="5"/>
  <c r="D36"/>
  <c r="AF36"/>
  <c r="AD36"/>
  <c r="AB36"/>
  <c r="Z36"/>
  <c r="X36"/>
  <c r="V36"/>
  <c r="T36"/>
  <c r="R36"/>
  <c r="P36"/>
  <c r="N36"/>
  <c r="L36"/>
  <c r="J36"/>
  <c r="H36"/>
  <c r="F36"/>
  <c r="AG36" i="6"/>
  <c r="AE36"/>
  <c r="AC36"/>
  <c r="AA36"/>
  <c r="Y36"/>
  <c r="W36"/>
  <c r="U36"/>
  <c r="S36"/>
  <c r="Q36"/>
  <c r="O36"/>
  <c r="M36"/>
  <c r="K36"/>
  <c r="I36"/>
  <c r="G36"/>
  <c r="E36"/>
  <c r="AG36" i="5"/>
  <c r="AE36"/>
  <c r="AC36"/>
  <c r="AA36"/>
  <c r="Y36"/>
  <c r="W36"/>
  <c r="U36"/>
  <c r="S36"/>
  <c r="Q36"/>
  <c r="O36"/>
  <c r="M36"/>
  <c r="K36"/>
  <c r="I36"/>
  <c r="G36"/>
  <c r="D36" i="6"/>
  <c r="AF36"/>
  <c r="AD36"/>
  <c r="AB36"/>
  <c r="Z36"/>
  <c r="X36"/>
  <c r="V36"/>
  <c r="T36"/>
  <c r="R36"/>
  <c r="P36"/>
  <c r="N36"/>
  <c r="L36"/>
  <c r="J36"/>
  <c r="H36"/>
  <c r="E18" i="1" l="1"/>
  <c r="E18" i="6" l="1"/>
  <c r="E18" i="5"/>
  <c r="D23"/>
  <c r="D24" i="1"/>
  <c r="F40" i="4"/>
  <c r="F39"/>
  <c r="F37"/>
  <c r="F35"/>
  <c r="F33"/>
  <c r="F31"/>
  <c r="E40"/>
  <c r="E40" i="5" s="1"/>
  <c r="E39" i="4"/>
  <c r="E37"/>
  <c r="E35"/>
  <c r="E33"/>
  <c r="E33" i="5" s="1"/>
  <c r="E31" i="4"/>
  <c r="D24" i="5" l="1"/>
  <c r="D24" i="6"/>
  <c r="AG46" i="5"/>
  <c r="AG48" i="6"/>
  <c r="AE46" i="5"/>
  <c r="AE48" i="6"/>
  <c r="AC46" i="5"/>
  <c r="AC48" i="6"/>
  <c r="AA46" i="5"/>
  <c r="AA48" i="6"/>
  <c r="Y46" i="5"/>
  <c r="Y48" i="6"/>
  <c r="W46" i="5"/>
  <c r="W48" i="6"/>
  <c r="U46" i="5"/>
  <c r="U48" i="6"/>
  <c r="S46" i="5"/>
  <c r="S48" i="6"/>
  <c r="Q46" i="5"/>
  <c r="Q48" i="6"/>
  <c r="O46" i="5"/>
  <c r="O48" i="6"/>
  <c r="M46" i="5"/>
  <c r="M48" i="6"/>
  <c r="K46" i="5"/>
  <c r="K48" i="6"/>
  <c r="I46" i="5"/>
  <c r="I48" i="6"/>
  <c r="G46" i="5"/>
  <c r="G48" i="6"/>
  <c r="E46" i="5"/>
  <c r="E48" i="6"/>
  <c r="D46" i="5"/>
  <c r="D48" i="6"/>
  <c r="AF24" i="1"/>
  <c r="AF48" i="6"/>
  <c r="AD24" i="1"/>
  <c r="AD48" i="6"/>
  <c r="AB24" i="1"/>
  <c r="AB48" i="6"/>
  <c r="Z24" i="1"/>
  <c r="Z48" i="6"/>
  <c r="X24" i="1"/>
  <c r="X48" i="6"/>
  <c r="V24" i="1"/>
  <c r="V48" i="6"/>
  <c r="T24" i="1"/>
  <c r="T48" i="6"/>
  <c r="R24" i="1"/>
  <c r="R48" i="6"/>
  <c r="P24" i="1"/>
  <c r="P48" i="6"/>
  <c r="N24" i="1"/>
  <c r="N48" i="6"/>
  <c r="L24" i="1"/>
  <c r="L48" i="6"/>
  <c r="J24" i="1"/>
  <c r="J48" i="6"/>
  <c r="H24" i="1"/>
  <c r="H48" i="6"/>
  <c r="F24" i="1"/>
  <c r="F48" i="6"/>
  <c r="E31"/>
  <c r="G31"/>
  <c r="I31"/>
  <c r="K31"/>
  <c r="M31"/>
  <c r="O31"/>
  <c r="Q31"/>
  <c r="S31"/>
  <c r="U31"/>
  <c r="W31"/>
  <c r="Y31"/>
  <c r="AA31"/>
  <c r="AC31"/>
  <c r="AE31"/>
  <c r="AG31"/>
  <c r="D31"/>
  <c r="F31"/>
  <c r="H31"/>
  <c r="J31"/>
  <c r="L31"/>
  <c r="N31"/>
  <c r="P31"/>
  <c r="R31"/>
  <c r="T31"/>
  <c r="V31"/>
  <c r="X31"/>
  <c r="Z31"/>
  <c r="AB31"/>
  <c r="AD31"/>
  <c r="AF31"/>
  <c r="E35"/>
  <c r="G35"/>
  <c r="I35"/>
  <c r="K35"/>
  <c r="M35"/>
  <c r="O35"/>
  <c r="Q35"/>
  <c r="S35"/>
  <c r="U35"/>
  <c r="W35"/>
  <c r="Y35"/>
  <c r="AA35"/>
  <c r="AC35"/>
  <c r="AE35"/>
  <c r="AG35"/>
  <c r="D35"/>
  <c r="F35"/>
  <c r="H35"/>
  <c r="J35"/>
  <c r="L35"/>
  <c r="N35"/>
  <c r="P35"/>
  <c r="R35"/>
  <c r="T35"/>
  <c r="V35"/>
  <c r="X35"/>
  <c r="Z35"/>
  <c r="AB35"/>
  <c r="AD35"/>
  <c r="AF35"/>
  <c r="E39"/>
  <c r="G39"/>
  <c r="I39"/>
  <c r="K39"/>
  <c r="M39"/>
  <c r="O39"/>
  <c r="Q39"/>
  <c r="S39"/>
  <c r="U39"/>
  <c r="W39"/>
  <c r="Y39"/>
  <c r="AA39"/>
  <c r="AC39"/>
  <c r="AE39"/>
  <c r="AG39"/>
  <c r="D39"/>
  <c r="F39"/>
  <c r="H39"/>
  <c r="J39"/>
  <c r="L39"/>
  <c r="N39"/>
  <c r="P39"/>
  <c r="R39"/>
  <c r="T39"/>
  <c r="V39"/>
  <c r="X39"/>
  <c r="Z39"/>
  <c r="AB39"/>
  <c r="AD39"/>
  <c r="AF39"/>
  <c r="F33"/>
  <c r="H33"/>
  <c r="J33"/>
  <c r="L33"/>
  <c r="N33"/>
  <c r="P33"/>
  <c r="R33"/>
  <c r="T33"/>
  <c r="V33"/>
  <c r="X33"/>
  <c r="Z33"/>
  <c r="AB33"/>
  <c r="AD33"/>
  <c r="AF33"/>
  <c r="E33"/>
  <c r="G33"/>
  <c r="I33"/>
  <c r="K33"/>
  <c r="M33"/>
  <c r="O33"/>
  <c r="Q33"/>
  <c r="S33"/>
  <c r="U33"/>
  <c r="W33"/>
  <c r="Y33"/>
  <c r="AA33"/>
  <c r="AC33"/>
  <c r="AE33"/>
  <c r="AG33"/>
  <c r="D33"/>
  <c r="F37"/>
  <c r="H37"/>
  <c r="J37"/>
  <c r="L37"/>
  <c r="N37"/>
  <c r="P37"/>
  <c r="R37"/>
  <c r="T37"/>
  <c r="V37"/>
  <c r="X37"/>
  <c r="Z37"/>
  <c r="AB37"/>
  <c r="AD37"/>
  <c r="AF37"/>
  <c r="E37"/>
  <c r="G37"/>
  <c r="I37"/>
  <c r="K37"/>
  <c r="M37"/>
  <c r="O37"/>
  <c r="Q37"/>
  <c r="S37"/>
  <c r="U37"/>
  <c r="W37"/>
  <c r="Y37"/>
  <c r="AA37"/>
  <c r="AC37"/>
  <c r="AE37"/>
  <c r="AG37"/>
  <c r="D37"/>
  <c r="F40"/>
  <c r="H40"/>
  <c r="J40"/>
  <c r="L40"/>
  <c r="N40"/>
  <c r="P40"/>
  <c r="R40"/>
  <c r="T40"/>
  <c r="V40"/>
  <c r="X40"/>
  <c r="Z40"/>
  <c r="AB40"/>
  <c r="AD40"/>
  <c r="AF40"/>
  <c r="E40"/>
  <c r="G40"/>
  <c r="I40"/>
  <c r="K40"/>
  <c r="M40"/>
  <c r="O40"/>
  <c r="Q40"/>
  <c r="S40"/>
  <c r="U40"/>
  <c r="W40"/>
  <c r="Y40"/>
  <c r="AA40"/>
  <c r="AC40"/>
  <c r="AE40"/>
  <c r="AG40"/>
  <c r="D40"/>
  <c r="E37" i="5"/>
  <c r="AF46"/>
  <c r="AD46"/>
  <c r="AB46"/>
  <c r="Z46"/>
  <c r="X46"/>
  <c r="V46"/>
  <c r="T46"/>
  <c r="R46"/>
  <c r="P46"/>
  <c r="N46"/>
  <c r="L46"/>
  <c r="J46"/>
  <c r="H46"/>
  <c r="F46"/>
  <c r="AG24" i="1"/>
  <c r="AE24"/>
  <c r="AC24"/>
  <c r="AA24"/>
  <c r="Y24"/>
  <c r="W24"/>
  <c r="U24"/>
  <c r="S24"/>
  <c r="Q24"/>
  <c r="O24"/>
  <c r="M24"/>
  <c r="K24"/>
  <c r="I24"/>
  <c r="G24"/>
  <c r="E24"/>
  <c r="F31" i="5"/>
  <c r="F35"/>
  <c r="F39"/>
  <c r="D31"/>
  <c r="D35"/>
  <c r="D39"/>
  <c r="AG31"/>
  <c r="AE31"/>
  <c r="AC31"/>
  <c r="AA31"/>
  <c r="Y31"/>
  <c r="W31"/>
  <c r="U31"/>
  <c r="S31"/>
  <c r="Q31"/>
  <c r="O31"/>
  <c r="M31"/>
  <c r="K31"/>
  <c r="I31"/>
  <c r="G31"/>
  <c r="E31"/>
  <c r="AF33"/>
  <c r="AD33"/>
  <c r="AB33"/>
  <c r="Z33"/>
  <c r="X33"/>
  <c r="V33"/>
  <c r="T33"/>
  <c r="R33"/>
  <c r="P33"/>
  <c r="N33"/>
  <c r="L33"/>
  <c r="J33"/>
  <c r="H33"/>
  <c r="F33"/>
  <c r="AG35"/>
  <c r="AE35"/>
  <c r="AC35"/>
  <c r="AA35"/>
  <c r="Y35"/>
  <c r="W35"/>
  <c r="U35"/>
  <c r="S35"/>
  <c r="Q35"/>
  <c r="O35"/>
  <c r="M35"/>
  <c r="K35"/>
  <c r="I35"/>
  <c r="G35"/>
  <c r="E35"/>
  <c r="AF37"/>
  <c r="AD37"/>
  <c r="AB37"/>
  <c r="Z37"/>
  <c r="X37"/>
  <c r="V37"/>
  <c r="T37"/>
  <c r="R37"/>
  <c r="P37"/>
  <c r="N37"/>
  <c r="L37"/>
  <c r="J37"/>
  <c r="H37"/>
  <c r="F37"/>
  <c r="AG39"/>
  <c r="AE39"/>
  <c r="AC39"/>
  <c r="AA39"/>
  <c r="Y39"/>
  <c r="W39"/>
  <c r="U39"/>
  <c r="S39"/>
  <c r="Q39"/>
  <c r="O39"/>
  <c r="M39"/>
  <c r="K39"/>
  <c r="I39"/>
  <c r="G39"/>
  <c r="E39"/>
  <c r="AF40"/>
  <c r="AD40"/>
  <c r="AB40"/>
  <c r="Z40"/>
  <c r="X40"/>
  <c r="V40"/>
  <c r="T40"/>
  <c r="R40"/>
  <c r="P40"/>
  <c r="N40"/>
  <c r="L40"/>
  <c r="J40"/>
  <c r="H40"/>
  <c r="F40"/>
  <c r="D33"/>
  <c r="D37"/>
  <c r="D40"/>
  <c r="AF31"/>
  <c r="AD31"/>
  <c r="AB31"/>
  <c r="Z31"/>
  <c r="X31"/>
  <c r="V31"/>
  <c r="T31"/>
  <c r="R31"/>
  <c r="P31"/>
  <c r="N31"/>
  <c r="L31"/>
  <c r="J31"/>
  <c r="H31"/>
  <c r="AG33"/>
  <c r="AE33"/>
  <c r="AC33"/>
  <c r="AA33"/>
  <c r="Y33"/>
  <c r="W33"/>
  <c r="U33"/>
  <c r="S33"/>
  <c r="Q33"/>
  <c r="O33"/>
  <c r="M33"/>
  <c r="K33"/>
  <c r="I33"/>
  <c r="G33"/>
  <c r="AF35"/>
  <c r="AD35"/>
  <c r="AB35"/>
  <c r="Z35"/>
  <c r="X35"/>
  <c r="V35"/>
  <c r="T35"/>
  <c r="R35"/>
  <c r="P35"/>
  <c r="N35"/>
  <c r="L35"/>
  <c r="J35"/>
  <c r="H35"/>
  <c r="AG37"/>
  <c r="AE37"/>
  <c r="AC37"/>
  <c r="AA37"/>
  <c r="Y37"/>
  <c r="W37"/>
  <c r="U37"/>
  <c r="S37"/>
  <c r="Q37"/>
  <c r="O37"/>
  <c r="M37"/>
  <c r="K37"/>
  <c r="I37"/>
  <c r="G37"/>
  <c r="AF39"/>
  <c r="AD39"/>
  <c r="AB39"/>
  <c r="Z39"/>
  <c r="X39"/>
  <c r="V39"/>
  <c r="T39"/>
  <c r="R39"/>
  <c r="P39"/>
  <c r="N39"/>
  <c r="L39"/>
  <c r="J39"/>
  <c r="H39"/>
  <c r="AG40"/>
  <c r="AE40"/>
  <c r="AC40"/>
  <c r="AA40"/>
  <c r="Y40"/>
  <c r="W40"/>
  <c r="U40"/>
  <c r="S40"/>
  <c r="Q40"/>
  <c r="O40"/>
  <c r="M40"/>
  <c r="K40"/>
  <c r="I40"/>
  <c r="G40"/>
  <c r="E24" l="1"/>
  <c r="E24" i="6"/>
  <c r="I24" i="5"/>
  <c r="I24" i="6"/>
  <c r="M24" i="5"/>
  <c r="M24" i="6"/>
  <c r="Q24" i="5"/>
  <c r="Q24" i="6"/>
  <c r="U24" i="5"/>
  <c r="U24" i="6"/>
  <c r="Y24" i="5"/>
  <c r="Y24" i="6"/>
  <c r="AC24" i="5"/>
  <c r="AC24" i="6"/>
  <c r="AG24" i="5"/>
  <c r="AG24" i="6"/>
  <c r="F24" i="5"/>
  <c r="F24" i="6"/>
  <c r="H24" i="5"/>
  <c r="H24" i="6"/>
  <c r="J24" i="5"/>
  <c r="J24" i="6"/>
  <c r="L24" i="5"/>
  <c r="L24" i="6"/>
  <c r="N24" i="5"/>
  <c r="N24" i="6"/>
  <c r="P24" i="5"/>
  <c r="P24" i="6"/>
  <c r="R24" i="5"/>
  <c r="R24" i="6"/>
  <c r="T24" i="5"/>
  <c r="T24" i="6"/>
  <c r="V24" i="5"/>
  <c r="V24" i="6"/>
  <c r="X24" i="5"/>
  <c r="X24" i="6"/>
  <c r="Z24" i="5"/>
  <c r="Z24" i="6"/>
  <c r="AB24" i="5"/>
  <c r="AB24" i="6"/>
  <c r="AD24" i="5"/>
  <c r="AD24" i="6"/>
  <c r="AF24" i="5"/>
  <c r="AF24" i="6"/>
  <c r="G24" i="5"/>
  <c r="G24" i="6"/>
  <c r="K24" i="5"/>
  <c r="K24" i="6"/>
  <c r="O24" i="5"/>
  <c r="O24" i="6"/>
  <c r="S24" i="5"/>
  <c r="S24" i="6"/>
  <c r="W24" i="5"/>
  <c r="W24" i="6"/>
  <c r="AA24" i="5"/>
  <c r="AA24" i="6"/>
  <c r="AE24" i="5"/>
  <c r="AE24" i="6"/>
  <c r="F9" i="4"/>
  <c r="J42" i="16"/>
  <c r="E32"/>
  <c r="E33"/>
  <c r="E34"/>
  <c r="E35"/>
  <c r="E36"/>
  <c r="E37"/>
  <c r="J41"/>
  <c r="W7" l="1"/>
  <c r="X7"/>
  <c r="Y7"/>
  <c r="Z7"/>
  <c r="AA7"/>
  <c r="AB7"/>
  <c r="AC7"/>
  <c r="AD7"/>
  <c r="AE7"/>
  <c r="AF7"/>
  <c r="I8"/>
  <c r="J8"/>
  <c r="K8"/>
  <c r="L8"/>
  <c r="W8"/>
  <c r="X8"/>
  <c r="Y8"/>
  <c r="Z8"/>
  <c r="AA8"/>
  <c r="AB8"/>
  <c r="AC8"/>
  <c r="AD8"/>
  <c r="AE8"/>
  <c r="AF8"/>
  <c r="H8"/>
  <c r="E43"/>
  <c r="E44"/>
  <c r="E45"/>
  <c r="E46"/>
  <c r="E47"/>
  <c r="E48"/>
  <c r="E49"/>
  <c r="E50"/>
  <c r="E51"/>
  <c r="E52"/>
  <c r="E31"/>
  <c r="J40"/>
  <c r="E16"/>
  <c r="K29"/>
  <c r="K30" s="1"/>
  <c r="K31" s="1"/>
  <c r="H27"/>
  <c r="F27"/>
  <c r="F26"/>
  <c r="F25"/>
  <c r="F24"/>
  <c r="F23"/>
  <c r="E17"/>
  <c r="F15"/>
  <c r="E15"/>
  <c r="F14"/>
  <c r="E14"/>
  <c r="E13"/>
  <c r="F12"/>
  <c r="E12"/>
  <c r="G8"/>
  <c r="F8"/>
  <c r="E8"/>
  <c r="D8"/>
  <c r="C8"/>
  <c r="C4"/>
  <c r="E42" l="1"/>
  <c r="F42" s="1"/>
  <c r="E40"/>
  <c r="F40" s="1"/>
  <c r="E39"/>
  <c r="F39" s="1"/>
  <c r="E38"/>
  <c r="F38" s="1"/>
  <c r="E41"/>
  <c r="F41" s="1"/>
  <c r="V7"/>
  <c r="T7"/>
  <c r="R7"/>
  <c r="U7"/>
  <c r="S7"/>
  <c r="J43"/>
  <c r="S8" l="1"/>
  <c r="R8"/>
  <c r="V8"/>
  <c r="U8"/>
  <c r="T8"/>
  <c r="F32"/>
  <c r="E30"/>
  <c r="F30" s="1"/>
  <c r="F31"/>
  <c r="E29"/>
  <c r="F29" s="1"/>
  <c r="E28"/>
  <c r="F28" s="1"/>
  <c r="L7"/>
  <c r="J7"/>
  <c r="H7"/>
  <c r="K7"/>
  <c r="I7"/>
  <c r="F52"/>
  <c r="F51"/>
  <c r="F50"/>
  <c r="F49"/>
  <c r="F48"/>
  <c r="F47"/>
  <c r="F46"/>
  <c r="F45"/>
  <c r="F44"/>
  <c r="F37"/>
  <c r="F36"/>
  <c r="F35"/>
  <c r="F34"/>
  <c r="F33"/>
  <c r="O7"/>
  <c r="F43"/>
  <c r="P7"/>
  <c r="N7"/>
  <c r="Q7"/>
  <c r="M7"/>
  <c r="M8" l="1"/>
  <c r="N8"/>
  <c r="Q8"/>
  <c r="P8"/>
  <c r="O8"/>
  <c r="D57" i="1"/>
  <c r="F47" i="5" l="1"/>
  <c r="E47"/>
  <c r="E30" i="4"/>
  <c r="E29"/>
  <c r="F30"/>
  <c r="F29"/>
  <c r="D47" i="5" l="1"/>
  <c r="E49" i="6"/>
  <c r="H47" i="5"/>
  <c r="F29" i="6"/>
  <c r="H29"/>
  <c r="J29"/>
  <c r="L29"/>
  <c r="N29"/>
  <c r="P29"/>
  <c r="R29"/>
  <c r="T29"/>
  <c r="V29"/>
  <c r="X29"/>
  <c r="Z29"/>
  <c r="AB29"/>
  <c r="AD29"/>
  <c r="AF29"/>
  <c r="E29"/>
  <c r="G29"/>
  <c r="I29"/>
  <c r="K29"/>
  <c r="M29"/>
  <c r="O29"/>
  <c r="Q29"/>
  <c r="S29"/>
  <c r="U29"/>
  <c r="W29"/>
  <c r="Y29"/>
  <c r="AA29"/>
  <c r="AC29"/>
  <c r="AE29"/>
  <c r="AG29"/>
  <c r="F29" i="5"/>
  <c r="H29"/>
  <c r="J29"/>
  <c r="L29"/>
  <c r="N29"/>
  <c r="P29"/>
  <c r="R29"/>
  <c r="T29"/>
  <c r="V29"/>
  <c r="X29"/>
  <c r="Z29"/>
  <c r="AB29"/>
  <c r="AD29"/>
  <c r="AF29"/>
  <c r="E29"/>
  <c r="G29"/>
  <c r="I29"/>
  <c r="K29"/>
  <c r="M29"/>
  <c r="O29"/>
  <c r="Q29"/>
  <c r="S29"/>
  <c r="U29"/>
  <c r="W29"/>
  <c r="Y29"/>
  <c r="AA29"/>
  <c r="AC29"/>
  <c r="AE29"/>
  <c r="AG29"/>
  <c r="E30" i="6"/>
  <c r="G30"/>
  <c r="I30"/>
  <c r="K30"/>
  <c r="M30"/>
  <c r="O30"/>
  <c r="Q30"/>
  <c r="S30"/>
  <c r="U30"/>
  <c r="W30"/>
  <c r="Y30"/>
  <c r="AA30"/>
  <c r="AC30"/>
  <c r="AE30"/>
  <c r="AG30"/>
  <c r="F30"/>
  <c r="H30"/>
  <c r="J30"/>
  <c r="L30"/>
  <c r="N30"/>
  <c r="P30"/>
  <c r="R30"/>
  <c r="T30"/>
  <c r="V30"/>
  <c r="X30"/>
  <c r="Z30"/>
  <c r="AB30"/>
  <c r="AD30"/>
  <c r="AF30"/>
  <c r="E30" i="5"/>
  <c r="G30"/>
  <c r="I30"/>
  <c r="K30"/>
  <c r="M30"/>
  <c r="O30"/>
  <c r="Q30"/>
  <c r="S30"/>
  <c r="U30"/>
  <c r="W30"/>
  <c r="Y30"/>
  <c r="AA30"/>
  <c r="AC30"/>
  <c r="AE30"/>
  <c r="AG30"/>
  <c r="F30"/>
  <c r="H30"/>
  <c r="J30"/>
  <c r="L30"/>
  <c r="N30"/>
  <c r="P30"/>
  <c r="R30"/>
  <c r="T30"/>
  <c r="V30"/>
  <c r="X30"/>
  <c r="Z30"/>
  <c r="AB30"/>
  <c r="AD30"/>
  <c r="AF30"/>
  <c r="D49" i="6" l="1"/>
  <c r="G49"/>
  <c r="H49"/>
  <c r="F49"/>
  <c r="L49"/>
  <c r="L47" i="5"/>
  <c r="P49" i="6"/>
  <c r="P47" i="5"/>
  <c r="T49" i="6"/>
  <c r="T47" i="5"/>
  <c r="X49" i="6"/>
  <c r="X47" i="5"/>
  <c r="AB49" i="6"/>
  <c r="AB47" i="5"/>
  <c r="AF49" i="6"/>
  <c r="AF47" i="5"/>
  <c r="I47"/>
  <c r="I49" i="6"/>
  <c r="M47" i="5"/>
  <c r="M49" i="6"/>
  <c r="Q47" i="5"/>
  <c r="Q49" i="6"/>
  <c r="U47" i="5"/>
  <c r="U49" i="6"/>
  <c r="Y47" i="5"/>
  <c r="Y49" i="6"/>
  <c r="AC47" i="5"/>
  <c r="AC49" i="6"/>
  <c r="AG47" i="5"/>
  <c r="AG49" i="6"/>
  <c r="G47" i="5"/>
  <c r="J49" i="6"/>
  <c r="J47" i="5"/>
  <c r="N49" i="6"/>
  <c r="N47" i="5"/>
  <c r="R49" i="6"/>
  <c r="R47" i="5"/>
  <c r="V49" i="6"/>
  <c r="V47" i="5"/>
  <c r="Z49" i="6"/>
  <c r="Z47" i="5"/>
  <c r="AD49" i="6"/>
  <c r="AD47" i="5"/>
  <c r="K47"/>
  <c r="K49" i="6"/>
  <c r="O47" i="5"/>
  <c r="O49" i="6"/>
  <c r="S47" i="5"/>
  <c r="S49" i="6"/>
  <c r="W47" i="5"/>
  <c r="W49" i="6"/>
  <c r="AA47" i="5"/>
  <c r="AA49" i="6"/>
  <c r="AE47" i="5"/>
  <c r="AE49" i="6"/>
  <c r="E23" i="5" l="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E23" i="6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D30" l="1"/>
  <c r="D30" i="5"/>
  <c r="D29"/>
  <c r="D29" i="6"/>
  <c r="B2" i="1"/>
  <c r="C2" i="4" s="1"/>
  <c r="B2" i="5" s="1"/>
  <c r="B2" i="6" s="1"/>
  <c r="E21" l="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D2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E22" i="5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D21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F42" s="1"/>
  <c r="G8"/>
  <c r="G42" s="1"/>
  <c r="H8"/>
  <c r="H42" s="1"/>
  <c r="I8"/>
  <c r="J8"/>
  <c r="J42" s="1"/>
  <c r="K8"/>
  <c r="K42" s="1"/>
  <c r="L8"/>
  <c r="L42" s="1"/>
  <c r="M8"/>
  <c r="N8"/>
  <c r="N42" s="1"/>
  <c r="O8"/>
  <c r="O42" s="1"/>
  <c r="P8"/>
  <c r="P42" s="1"/>
  <c r="Q8"/>
  <c r="R8"/>
  <c r="R42" s="1"/>
  <c r="S8"/>
  <c r="S42" s="1"/>
  <c r="T8"/>
  <c r="T42" s="1"/>
  <c r="U8"/>
  <c r="V8"/>
  <c r="V42" s="1"/>
  <c r="W8"/>
  <c r="W42" s="1"/>
  <c r="X8"/>
  <c r="X42" s="1"/>
  <c r="Y8"/>
  <c r="Z8"/>
  <c r="Z42" s="1"/>
  <c r="AA8"/>
  <c r="AA42" s="1"/>
  <c r="AB8"/>
  <c r="AB42" s="1"/>
  <c r="AC8"/>
  <c r="AD8"/>
  <c r="AD42" s="1"/>
  <c r="AE8"/>
  <c r="AE42" s="1"/>
  <c r="AF8"/>
  <c r="AF42" s="1"/>
  <c r="AG8"/>
  <c r="D8"/>
  <c r="D42" s="1"/>
  <c r="D42" i="6" l="1"/>
  <c r="AG42"/>
  <c r="AE42"/>
  <c r="AE50" s="1"/>
  <c r="AC42"/>
  <c r="AC50" s="1"/>
  <c r="AA42"/>
  <c r="AA50" s="1"/>
  <c r="Y42"/>
  <c r="Y50" s="1"/>
  <c r="W42"/>
  <c r="U42"/>
  <c r="U50" s="1"/>
  <c r="S42"/>
  <c r="S50" s="1"/>
  <c r="Q42"/>
  <c r="Q50" s="1"/>
  <c r="O42"/>
  <c r="M42"/>
  <c r="M50" s="1"/>
  <c r="K42"/>
  <c r="K50" s="1"/>
  <c r="I42"/>
  <c r="I50" s="1"/>
  <c r="G42"/>
  <c r="E42"/>
  <c r="E50" s="1"/>
  <c r="AF42"/>
  <c r="AD42"/>
  <c r="AB42"/>
  <c r="AB50" s="1"/>
  <c r="Z42"/>
  <c r="X42"/>
  <c r="X50" s="1"/>
  <c r="V42"/>
  <c r="V50" s="1"/>
  <c r="T42"/>
  <c r="T50" s="1"/>
  <c r="R42"/>
  <c r="R50" s="1"/>
  <c r="P42"/>
  <c r="P50" s="1"/>
  <c r="N42"/>
  <c r="N50" s="1"/>
  <c r="L42"/>
  <c r="L50" s="1"/>
  <c r="J42"/>
  <c r="J50" s="1"/>
  <c r="H42"/>
  <c r="H50" s="1"/>
  <c r="F42"/>
  <c r="F50" s="1"/>
  <c r="D41" i="5"/>
  <c r="AD41"/>
  <c r="Z41"/>
  <c r="V41"/>
  <c r="R41"/>
  <c r="N41"/>
  <c r="J41"/>
  <c r="AC41"/>
  <c r="Y41"/>
  <c r="U41"/>
  <c r="Q41"/>
  <c r="M41"/>
  <c r="I41"/>
  <c r="E41"/>
  <c r="F41"/>
  <c r="AG42"/>
  <c r="AC42"/>
  <c r="Y42"/>
  <c r="U42"/>
  <c r="Q42"/>
  <c r="M42"/>
  <c r="I42"/>
  <c r="E42"/>
  <c r="AG41"/>
  <c r="AE41"/>
  <c r="AA41"/>
  <c r="W41"/>
  <c r="S41"/>
  <c r="O41"/>
  <c r="K41"/>
  <c r="G41"/>
  <c r="AF41"/>
  <c r="AB41"/>
  <c r="X41"/>
  <c r="T41"/>
  <c r="P41"/>
  <c r="L41"/>
  <c r="H41"/>
  <c r="G50" i="6"/>
  <c r="O50"/>
  <c r="W50"/>
  <c r="Z50"/>
  <c r="AD50"/>
  <c r="AF50"/>
  <c r="AG50"/>
  <c r="AG48" i="5" l="1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D50" i="6"/>
  <c r="C52" s="1"/>
  <c r="H10" i="14" s="1"/>
  <c r="D48" i="5"/>
  <c r="E48"/>
  <c r="F48"/>
  <c r="G48"/>
  <c r="H48"/>
  <c r="I48"/>
  <c r="C53" i="6" l="1"/>
  <c r="I10" i="14"/>
  <c r="C50" i="5"/>
  <c r="H9" i="14" s="1"/>
  <c r="I9" l="1"/>
  <c r="C51" i="5"/>
</calcChain>
</file>

<file path=xl/comments1.xml><?xml version="1.0" encoding="utf-8"?>
<comments xmlns="http://schemas.openxmlformats.org/spreadsheetml/2006/main">
  <authors>
    <author>ywulan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ywulan:</t>
        </r>
        <r>
          <rPr>
            <sz val="8"/>
            <color indexed="81"/>
            <rFont val="Tahoma"/>
            <family val="2"/>
          </rPr>
          <t xml:space="preserve">
tahun ke4 panen dikurangi 10% terkena penyakit</t>
        </r>
      </text>
    </comment>
  </commentList>
</comments>
</file>

<file path=xl/sharedStrings.xml><?xml version="1.0" encoding="utf-8"?>
<sst xmlns="http://schemas.openxmlformats.org/spreadsheetml/2006/main" count="440" uniqueCount="185">
  <si>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</si>
  <si>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</si>
  <si>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</si>
  <si>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</si>
  <si>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</si>
  <si>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</si>
  <si>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</si>
  <si>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</si>
  <si>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</si>
  <si>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</si>
  <si>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</si>
  <si>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</si>
  <si>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</si>
  <si>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</si>
  <si>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</si>
  <si>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</si>
  <si>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</si>
  <si>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</si>
  <si>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</si>
  <si>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</si>
  <si>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</si>
  <si>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</si>
  <si>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</si>
  <si>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</si>
  <si>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</si>
  <si>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</si>
  <si>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</si>
  <si>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</si>
  <si>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</si>
  <si>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</si>
  <si>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</si>
  <si>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</si>
  <si>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</si>
  <si>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</si>
  <si>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Cangkul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</si>
  <si>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</si>
  <si>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</si>
  <si>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</si>
  <si>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</si>
  <si>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</si>
  <si>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</si>
  <si>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</si>
  <si>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</si>
  <si>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</si>
  <si>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</si>
  <si>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</si>
  <si>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</si>
  <si>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</si>
  <si>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</si>
  <si>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</si>
  <si>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</si>
  <si>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</si>
  <si>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</si>
  <si>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</si>
  <si>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</si>
  <si>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</si>
  <si>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</si>
  <si>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</si>
  <si>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</si>
  <si>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</si>
  <si>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</si>
  <si>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</si>
  <si>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</si>
  <si>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</si>
  <si>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</si>
  <si>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</si>
  <si>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</si>
  <si>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</si>
  <si>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</si>
  <si>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</si>
  <si>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</si>
  <si>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</si>
  <si>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</si>
  <si>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</si>
  <si>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</si>
  <si>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</si>
  <si>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</si>
  <si>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3. Dikelola turun-temurun, biasanya umur 4 tahun sudah menghasilkan</t>
  </si>
  <si>
    <t>Sabit</t>
  </si>
  <si>
    <t>Sprayer</t>
  </si>
  <si>
    <t>2. Bibit yang digunakan: alam/cabutan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</si>
  <si>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</si>
  <si>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</si>
  <si>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</si>
  <si>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</si>
  <si>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langkau= 1 hok per 4000 butir</t>
  </si>
  <si>
    <t>Pendapatan</t>
  </si>
  <si>
    <t>kg</t>
  </si>
  <si>
    <t>dari 4000 butir dihasilkan 300 kw kopra 75%</t>
  </si>
  <si>
    <t>Kopra kering 75% : Rp 8,5 jt/ton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</si>
  <si>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</si>
  <si>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</si>
  <si>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</si>
  <si>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</si>
  <si>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</si>
  <si>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</si>
  <si>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Jmlh ph kelapa</t>
  </si>
  <si>
    <t>9 x 9</t>
  </si>
  <si>
    <t>3 x 3</t>
  </si>
  <si>
    <t>hasil per tahun</t>
  </si>
  <si>
    <t>Kelapa (btr)</t>
  </si>
  <si>
    <t>Kopra (kg)</t>
  </si>
  <si>
    <t>Jarak tanam</t>
  </si>
  <si>
    <t>Jmlh ph/ha</t>
  </si>
  <si>
    <t>2 x 2</t>
  </si>
  <si>
    <t>4 x 4</t>
  </si>
  <si>
    <t>5 x 5</t>
  </si>
  <si>
    <t>9 x 8</t>
  </si>
  <si>
    <t>COCONUT YIELD SCENARIO</t>
  </si>
  <si>
    <t>YEAR</t>
  </si>
  <si>
    <t>WARINTEK</t>
  </si>
  <si>
    <t>FARMER</t>
  </si>
  <si>
    <t>Kopra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</si>
  <si>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</si>
  <si>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</si>
  <si>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</si>
  <si>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</si>
  <si>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Perkiraan Produksi Warintek</t>
  </si>
  <si>
    <t>Kopra (kg/ha/year)</t>
  </si>
  <si>
    <t>Kelapa (butir/ha/year)</t>
  </si>
  <si>
    <t>butir/tree/year</t>
  </si>
  <si>
    <t>Seedlings: spacing 9 x 9 m2 = 125 trees/ha</t>
  </si>
  <si>
    <t>Harvesting year 7-10 = 4 piece/tree/harvest</t>
  </si>
  <si>
    <t>Harvesting year &gt;10 = 15 piece/tree/harvest</t>
  </si>
  <si>
    <t>Harvesting year &gt;15 = 20 piece/tree/harvest</t>
  </si>
  <si>
    <t>Harvesting year &gt;20 = 15 piece/tree/harvest</t>
  </si>
  <si>
    <t>&gt; 10 year prod</t>
  </si>
  <si>
    <t>&gt; 20 year prod</t>
  </si>
  <si>
    <t>1 kg kopra dihasilkan dari 3-5 butir kelapa</t>
  </si>
  <si>
    <t>Gorontalo Farmer Scenario harvesting periode every 3-4 month</t>
  </si>
  <si>
    <t>Tahun mulai produksi = 6 th</t>
  </si>
  <si>
    <t>Gorontalo</t>
  </si>
  <si>
    <t>Yusuf, Sunaryono</t>
  </si>
  <si>
    <t>7-8 year prod</t>
  </si>
  <si>
    <t>&gt; 8year prod</t>
  </si>
  <si>
    <t>tebas+tebang</t>
  </si>
  <si>
    <t>Labor Cost</t>
  </si>
  <si>
    <t xml:space="preserve">Penanaman </t>
  </si>
  <si>
    <t>Pemeliharaan</t>
  </si>
  <si>
    <t>penyemprotan</t>
  </si>
  <si>
    <t>Panen</t>
  </si>
  <si>
    <t>Pasca panen (kupas dan jemur)</t>
  </si>
  <si>
    <t>KELAPA</t>
  </si>
  <si>
    <t>Karung</t>
  </si>
  <si>
    <t xml:space="preserve">Jagung </t>
  </si>
  <si>
    <t>Coklat</t>
  </si>
  <si>
    <t>Bahan Kimia</t>
  </si>
  <si>
    <t>lt</t>
  </si>
  <si>
    <t>Pemupukan</t>
  </si>
  <si>
    <t>CACAO YIELD SCENARIO</t>
  </si>
  <si>
    <t>Farmer Information</t>
  </si>
  <si>
    <r>
      <t xml:space="preserve">Production periode : </t>
    </r>
    <r>
      <rPr>
        <sz val="8"/>
        <color indexed="10"/>
        <rFont val="Arial"/>
        <family val="2"/>
      </rPr>
      <t>2x</t>
    </r>
    <r>
      <rPr>
        <sz val="8"/>
        <color indexed="8"/>
        <rFont val="Arial"/>
        <family val="2"/>
      </rPr>
      <t xml:space="preserve"> /  moon</t>
    </r>
  </si>
  <si>
    <t>&gt; 20 year : Terjadi penurunan, hanya menghasilkan 100 kg/ha/year</t>
  </si>
  <si>
    <t>Rp/lt</t>
  </si>
  <si>
    <t>Rp/bngkus</t>
  </si>
  <si>
    <t>Arso, Kab. Jayapura, Papua</t>
  </si>
  <si>
    <t>NPK</t>
  </si>
  <si>
    <t>3 x 4</t>
  </si>
  <si>
    <t>800 ph</t>
  </si>
  <si>
    <t>Gramoxon</t>
  </si>
  <si>
    <t>Allie</t>
  </si>
  <si>
    <t>Amirtantop</t>
  </si>
  <si>
    <t>Ridomid</t>
  </si>
  <si>
    <t>Rp/btl</t>
  </si>
  <si>
    <t>Sabit/parang</t>
  </si>
  <si>
    <t xml:space="preserve">Pisau </t>
  </si>
  <si>
    <t>COKLAT</t>
  </si>
  <si>
    <t>Btl</t>
  </si>
  <si>
    <t>Bungkus</t>
  </si>
  <si>
    <t>Pisau</t>
  </si>
  <si>
    <t>Pembersihan</t>
  </si>
  <si>
    <t>Ajir+Lubang</t>
  </si>
  <si>
    <t>Tanam</t>
  </si>
  <si>
    <t>Pemangkasan Batang</t>
  </si>
  <si>
    <r>
      <t xml:space="preserve">Production began : </t>
    </r>
    <r>
      <rPr>
        <sz val="8"/>
        <color indexed="10"/>
        <rFont val="Arial"/>
        <family val="2"/>
      </rPr>
      <t>2</t>
    </r>
    <r>
      <rPr>
        <sz val="8"/>
        <color indexed="8"/>
        <rFont val="Arial"/>
        <family val="2"/>
      </rPr>
      <t xml:space="preserve"> years</t>
    </r>
  </si>
  <si>
    <r>
      <t xml:space="preserve">First years production : </t>
    </r>
    <r>
      <rPr>
        <sz val="8"/>
        <color indexed="10"/>
        <rFont val="Arial"/>
        <family val="2"/>
      </rPr>
      <t xml:space="preserve">10 </t>
    </r>
    <r>
      <rPr>
        <sz val="8"/>
        <color indexed="8"/>
        <rFont val="Arial"/>
        <family val="2"/>
      </rPr>
      <t>kg/ha</t>
    </r>
  </si>
  <si>
    <r>
      <t xml:space="preserve">&gt;3 year production : </t>
    </r>
    <r>
      <rPr>
        <sz val="8"/>
        <color indexed="10"/>
        <rFont val="Arial"/>
        <family val="2"/>
      </rPr>
      <t>30</t>
    </r>
    <r>
      <rPr>
        <sz val="8"/>
        <color indexed="8"/>
        <rFont val="Arial"/>
        <family val="2"/>
      </rPr>
      <t xml:space="preserve"> kg/ha</t>
    </r>
  </si>
  <si>
    <r>
      <t xml:space="preserve">&gt;3 year production : </t>
    </r>
    <r>
      <rPr>
        <sz val="8"/>
        <color indexed="10"/>
        <rFont val="Arial"/>
        <family val="2"/>
      </rPr>
      <t>400-500</t>
    </r>
    <r>
      <rPr>
        <sz val="8"/>
        <color indexed="8"/>
        <rFont val="Arial"/>
        <family val="2"/>
      </rPr>
      <t xml:space="preserve"> kg/ha/year</t>
    </r>
  </si>
  <si>
    <r>
      <t xml:space="preserve">Panen Raya bln 4 dan 9  = </t>
    </r>
    <r>
      <rPr>
        <sz val="8"/>
        <color indexed="10"/>
        <rFont val="Arial"/>
        <family val="2"/>
      </rPr>
      <t>200</t>
    </r>
    <r>
      <rPr>
        <sz val="8"/>
        <color indexed="8"/>
        <rFont val="Arial"/>
        <family val="2"/>
      </rPr>
      <t xml:space="preserve"> kg/ha</t>
    </r>
  </si>
  <si>
    <t>First year Yield Scenario : (3x10) = 30 kg/ha/year</t>
  </si>
  <si>
    <t>Yield Scenario : (2 x 20 kg x8) + (2 x 100 kg) = 520 kg/ha/year</t>
  </si>
  <si>
    <t>Yield Scenario : (2 x 30 kg x8) + (2 x 200 kg) = 880 kg/ha/year</t>
  </si>
  <si>
    <t>Return to Labor</t>
  </si>
  <si>
    <t xml:space="preserve">Private </t>
  </si>
  <si>
    <t xml:space="preserve">Social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</si>
</sst>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2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2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0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13" fillId="0" borderId="1" xfId="0" applyFont="1" applyFill="1" applyBorder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 applyFill="1" applyBorder="1"/>
    <xf numFmtId="0" fontId="0" fillId="0" borderId="0" xfId="0" applyFill="1" applyBorder="1"/>
    <xf numFmtId="49" fontId="1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/>
    <xf numFmtId="49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indent="2"/>
    </xf>
    <xf numFmtId="0" fontId="5" fillId="0" borderId="1" xfId="0" applyFont="1" applyFill="1" applyBorder="1" applyAlignment="1" applyProtection="1">
      <alignment horizontal="left" indent="1"/>
    </xf>
    <xf numFmtId="0" fontId="17" fillId="0" borderId="0" xfId="0" applyFont="1"/>
    <xf numFmtId="0" fontId="18" fillId="0" borderId="0" xfId="0" applyFont="1" applyAlignment="1"/>
    <xf numFmtId="0" fontId="19" fillId="0" borderId="1" xfId="0" applyFont="1" applyBorder="1" applyAlignment="1">
      <alignment horizontal="center"/>
    </xf>
    <xf numFmtId="0" fontId="20" fillId="0" borderId="0" xfId="0" applyFont="1" applyAlignment="1"/>
    <xf numFmtId="0" fontId="3" fillId="0" borderId="1" xfId="0" applyFont="1" applyBorder="1"/>
    <xf numFmtId="167" fontId="3" fillId="0" borderId="1" xfId="0" applyNumberFormat="1" applyFont="1" applyBorder="1"/>
    <xf numFmtId="164" fontId="3" fillId="0" borderId="1" xfId="5" applyNumberFormat="1" applyFont="1" applyBorder="1" applyAlignment="1">
      <alignment vertical="top" wrapText="1"/>
    </xf>
    <xf numFmtId="0" fontId="23" fillId="0" borderId="0" xfId="0" applyFont="1" applyAlignment="1">
      <alignment horizontal="justify"/>
    </xf>
    <xf numFmtId="0" fontId="0" fillId="0" borderId="0" xfId="0" applyAlignment="1">
      <alignment horizontal="right"/>
    </xf>
    <xf numFmtId="167" fontId="4" fillId="0" borderId="1" xfId="0" applyNumberFormat="1" applyFont="1" applyBorder="1" applyAlignment="1">
      <alignment vertical="center"/>
    </xf>
    <xf numFmtId="164" fontId="4" fillId="0" borderId="1" xfId="5" applyNumberFormat="1" applyFont="1" applyBorder="1" applyAlignment="1">
      <alignment vertical="center" wrapText="1"/>
    </xf>
    <xf numFmtId="38" fontId="5" fillId="6" borderId="0" xfId="0" applyNumberFormat="1" applyFont="1" applyFill="1" applyBorder="1"/>
    <xf numFmtId="0" fontId="5" fillId="6" borderId="0" xfId="2" applyFont="1" applyFill="1" applyBorder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3" fontId="4" fillId="5" borderId="0" xfId="2" applyNumberFormat="1" applyFont="1" applyFill="1" applyAlignment="1">
      <alignment horizontal="center"/>
    </xf>
    <xf numFmtId="2" fontId="4" fillId="5" borderId="0" xfId="2" applyNumberFormat="1" applyFont="1" applyFill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Berau%20Project/PAM_LUS_Berau/PAM%20Coconut_e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 refreshError="1"/>
      <sheetData sheetId="1" refreshError="1"/>
      <sheetData sheetId="2">
        <row r="21">
          <cell r="E21">
            <v>0</v>
          </cell>
        </row>
        <row r="29">
          <cell r="F2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tabSelected="1" workbookViewId="0">
      <pane ySplit="15" topLeftCell="A16" activePane="bottomLeft" state="frozen"/>
      <selection activeCell="B1" sqref="B1"/>
      <selection pane="bottomLeft" activeCell="D10" sqref="D10"/>
    </sheetView>
  </sheetViews>
  <sheetFormatPr defaultColWidth="9.109375" defaultRowHeight="14.4"/>
  <cols>
    <col min="1" max="1" width="12.33203125" style="1" customWidth="1"/>
    <col min="2" max="2" width="17.5546875" style="1" customWidth="1"/>
    <col min="3" max="7" width="12.33203125" style="1" customWidth="1"/>
    <col min="8" max="8" width="14" style="60" customWidth="1"/>
    <col min="9" max="9" width="12.33203125" style="60" customWidth="1"/>
    <col min="10" max="256" width="12.33203125" style="1" customWidth="1"/>
    <col min="257" max="16384" width="9.109375" style="1"/>
  </cols>
  <sheetData>
    <row r="1" spans="2:9" s="62" customFormat="1" ht="18">
      <c r="B1" s="61" t="s">
        <v>145</v>
      </c>
    </row>
    <row r="2" spans="2:9" s="62" customFormat="1">
      <c r="B2" s="92" t="s">
        <v>15</v>
      </c>
      <c r="C2" s="93" t="s">
        <v>145</v>
      </c>
      <c r="D2" s="93"/>
      <c r="E2" s="93"/>
      <c r="F2" s="94"/>
    </row>
    <row r="3" spans="2:9" s="62" customFormat="1">
      <c r="B3" s="95" t="s">
        <v>16</v>
      </c>
      <c r="C3" s="96" t="s">
        <v>155</v>
      </c>
      <c r="D3" s="96"/>
      <c r="E3" s="96"/>
      <c r="F3" s="97"/>
    </row>
    <row r="4" spans="2:9" s="62" customFormat="1">
      <c r="B4" s="98" t="s">
        <v>93</v>
      </c>
      <c r="C4" s="99">
        <v>1</v>
      </c>
      <c r="D4" s="100" t="s">
        <v>75</v>
      </c>
      <c r="E4" s="100"/>
      <c r="F4" s="101"/>
    </row>
    <row r="5" spans="2:9" s="62" customFormat="1"/>
    <row r="6" spans="2:9" s="62" customFormat="1">
      <c r="B6" s="65" t="s">
        <v>11</v>
      </c>
      <c r="G6" s="65"/>
      <c r="H6" s="63"/>
      <c r="I6" s="64"/>
    </row>
    <row r="7" spans="2:9" s="62" customFormat="1">
      <c r="B7" s="66" t="s">
        <v>12</v>
      </c>
      <c r="C7" s="62" t="s">
        <v>14</v>
      </c>
      <c r="D7" s="67">
        <v>7.0999999999999994E-2</v>
      </c>
      <c r="G7" s="102" t="s">
        <v>69</v>
      </c>
      <c r="H7" s="103"/>
      <c r="I7" s="104"/>
    </row>
    <row r="8" spans="2:9" s="62" customFormat="1">
      <c r="B8" s="66" t="s">
        <v>6</v>
      </c>
      <c r="C8" s="62" t="s">
        <v>14</v>
      </c>
      <c r="D8" s="67">
        <v>2.1000000000000001E-2</v>
      </c>
      <c r="G8" s="159" t="s">
        <v>26</v>
      </c>
      <c r="H8" s="159" t="s">
        <v>95</v>
      </c>
      <c r="I8" s="159" t="s">
        <v>94</v>
      </c>
    </row>
    <row r="9" spans="2:9" s="62" customFormat="1">
      <c r="B9" s="65" t="s">
        <v>10</v>
      </c>
      <c r="C9" s="62" t="s">
        <v>13</v>
      </c>
      <c r="D9" s="68">
        <v>10337</v>
      </c>
      <c r="G9" s="105" t="s">
        <v>12</v>
      </c>
      <c r="H9" s="106">
        <f>'Budget Privat'!C50</f>
        <v>35154224.807103746</v>
      </c>
      <c r="I9" s="107">
        <f>H9/D9</f>
        <v>3400.8150147144961</v>
      </c>
    </row>
    <row r="10" spans="2:9" s="62" customFormat="1">
      <c r="B10" s="65" t="s">
        <v>9</v>
      </c>
      <c r="C10" s="62" t="s">
        <v>18</v>
      </c>
      <c r="G10" s="105" t="s">
        <v>68</v>
      </c>
      <c r="H10" s="106">
        <f>'Budget Sosial'!C52</f>
        <v>76348627.922437057</v>
      </c>
      <c r="I10" s="107">
        <f>H10/D9</f>
        <v>7385.9560725971805</v>
      </c>
    </row>
    <row r="11" spans="2:9" s="62" customFormat="1">
      <c r="B11" s="66" t="s">
        <v>12</v>
      </c>
      <c r="D11" s="68">
        <v>75000</v>
      </c>
      <c r="G11" s="158" t="s">
        <v>182</v>
      </c>
      <c r="H11" s="159" t="s">
        <v>95</v>
      </c>
      <c r="I11" s="159" t="s">
        <v>94</v>
      </c>
    </row>
    <row r="12" spans="2:9" s="62" customFormat="1">
      <c r="B12" s="66" t="s">
        <v>6</v>
      </c>
      <c r="D12" s="68">
        <v>75000</v>
      </c>
      <c r="G12" s="160" t="s">
        <v>183</v>
      </c>
      <c r="H12" s="161">
        <v>110337</v>
      </c>
      <c r="I12" s="162">
        <f>H12/D9</f>
        <v>10.673986649898422</v>
      </c>
    </row>
    <row r="13" spans="2:9" s="62" customFormat="1">
      <c r="G13" s="160" t="s">
        <v>184</v>
      </c>
      <c r="H13" s="161">
        <v>120244</v>
      </c>
      <c r="I13" s="162">
        <f>H13/D9</f>
        <v>11.63238850730386</v>
      </c>
    </row>
    <row r="14" spans="2:9" s="62" customFormat="1">
      <c r="H14" s="64"/>
      <c r="I14" s="64"/>
    </row>
    <row r="15" spans="2:9" s="62" customFormat="1">
      <c r="H15" s="64"/>
      <c r="I15" s="64"/>
    </row>
    <row r="16" spans="2:9">
      <c r="B16" s="2" t="s">
        <v>70</v>
      </c>
    </row>
    <row r="17" spans="2:2">
      <c r="B17" s="1" t="s">
        <v>71</v>
      </c>
    </row>
    <row r="18" spans="2:2">
      <c r="B18" s="1" t="s">
        <v>80</v>
      </c>
    </row>
    <row r="19" spans="2:2">
      <c r="B19" s="1" t="s">
        <v>77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F51"/>
  <sheetViews>
    <sheetView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I41" sqref="I41"/>
    </sheetView>
  </sheetViews>
  <sheetFormatPr defaultColWidth="9.109375" defaultRowHeight="14.4"/>
  <cols>
    <col min="1" max="2" width="9.109375" style="3"/>
    <col min="3" max="3" width="32.44140625" style="3" bestFit="1" customWidth="1"/>
    <col min="4" max="4" width="14.5546875" style="4" customWidth="1"/>
    <col min="5" max="5" width="16.44140625" style="4" customWidth="1"/>
    <col min="6" max="6" width="16.6640625" style="4" customWidth="1"/>
    <col min="7" max="16384" width="9.109375" style="3"/>
  </cols>
  <sheetData>
    <row r="1" spans="3:6" s="72" customFormat="1" ht="18">
      <c r="C1" s="69" t="s">
        <v>19</v>
      </c>
      <c r="D1" s="70"/>
      <c r="E1" s="73"/>
      <c r="F1" s="73"/>
    </row>
    <row r="2" spans="3:6" s="72" customFormat="1">
      <c r="C2" s="72" t="str">
        <f>'Tabel I-O'!B2</f>
        <v>Coklat</v>
      </c>
      <c r="D2" s="73"/>
      <c r="E2" s="73"/>
      <c r="F2" s="73"/>
    </row>
    <row r="3" spans="3:6" s="72" customFormat="1" ht="13.5" customHeight="1">
      <c r="D3" s="73"/>
      <c r="E3" s="73"/>
      <c r="F3" s="73"/>
    </row>
    <row r="4" spans="3:6" s="72" customFormat="1" ht="13.5" customHeight="1">
      <c r="C4" s="166" t="s">
        <v>72</v>
      </c>
      <c r="D4" s="164" t="s">
        <v>0</v>
      </c>
      <c r="E4" s="163" t="s">
        <v>29</v>
      </c>
      <c r="F4" s="163" t="s">
        <v>30</v>
      </c>
    </row>
    <row r="5" spans="3:6" s="72" customFormat="1">
      <c r="C5" s="167"/>
      <c r="D5" s="165"/>
      <c r="E5" s="163"/>
      <c r="F5" s="163"/>
    </row>
    <row r="6" spans="3:6">
      <c r="C6" s="53" t="s">
        <v>2</v>
      </c>
      <c r="D6" s="32"/>
      <c r="E6" s="54"/>
      <c r="F6" s="54"/>
    </row>
    <row r="7" spans="3:6">
      <c r="C7" s="16" t="s">
        <v>28</v>
      </c>
      <c r="D7" s="19"/>
      <c r="E7" s="41"/>
      <c r="F7" s="41"/>
    </row>
    <row r="8" spans="3:6">
      <c r="C8" s="35" t="s">
        <v>156</v>
      </c>
      <c r="D8" s="19" t="s">
        <v>3</v>
      </c>
      <c r="E8" s="41">
        <f>125000/50</f>
        <v>2500</v>
      </c>
      <c r="F8" s="41">
        <f>E8</f>
        <v>2500</v>
      </c>
    </row>
    <row r="9" spans="3:6" s="7" customFormat="1">
      <c r="C9" s="35" t="s">
        <v>8</v>
      </c>
      <c r="D9" s="19" t="s">
        <v>3</v>
      </c>
      <c r="E9" s="41">
        <v>0</v>
      </c>
      <c r="F9" s="41">
        <f>E9</f>
        <v>0</v>
      </c>
    </row>
    <row r="10" spans="3:6" s="7" customFormat="1">
      <c r="C10" s="35"/>
      <c r="D10" s="19"/>
      <c r="E10" s="41"/>
      <c r="F10" s="41"/>
    </row>
    <row r="11" spans="3:6" s="7" customFormat="1">
      <c r="C11" s="16" t="s">
        <v>146</v>
      </c>
      <c r="D11" s="19"/>
      <c r="E11" s="41"/>
      <c r="F11" s="41"/>
    </row>
    <row r="12" spans="3:6" s="7" customFormat="1">
      <c r="C12" s="35" t="s">
        <v>159</v>
      </c>
      <c r="D12" s="19" t="s">
        <v>153</v>
      </c>
      <c r="E12" s="41">
        <v>60000</v>
      </c>
      <c r="F12" s="41">
        <f>E12</f>
        <v>60000</v>
      </c>
    </row>
    <row r="13" spans="3:6" s="7" customFormat="1">
      <c r="C13" s="35" t="s">
        <v>160</v>
      </c>
      <c r="D13" s="19" t="s">
        <v>163</v>
      </c>
      <c r="E13" s="41">
        <v>53000</v>
      </c>
      <c r="F13" s="41">
        <f t="shared" ref="F13:F15" si="0">E13</f>
        <v>53000</v>
      </c>
    </row>
    <row r="14" spans="3:6" s="7" customFormat="1">
      <c r="C14" s="35" t="s">
        <v>161</v>
      </c>
      <c r="D14" s="19" t="s">
        <v>163</v>
      </c>
      <c r="E14" s="41">
        <v>60000</v>
      </c>
      <c r="F14" s="41">
        <f t="shared" si="0"/>
        <v>60000</v>
      </c>
    </row>
    <row r="15" spans="3:6">
      <c r="C15" s="35" t="s">
        <v>162</v>
      </c>
      <c r="D15" s="19" t="s">
        <v>154</v>
      </c>
      <c r="E15" s="41">
        <v>40000</v>
      </c>
      <c r="F15" s="41">
        <f t="shared" si="0"/>
        <v>40000</v>
      </c>
    </row>
    <row r="16" spans="3:6">
      <c r="C16" s="35"/>
      <c r="D16" s="19"/>
      <c r="E16" s="41"/>
      <c r="F16" s="41"/>
    </row>
    <row r="17" spans="3:6">
      <c r="C17" s="16" t="s">
        <v>31</v>
      </c>
      <c r="D17" s="19"/>
      <c r="E17" s="41"/>
      <c r="F17" s="41"/>
    </row>
    <row r="18" spans="3:6">
      <c r="C18" s="35" t="s">
        <v>145</v>
      </c>
      <c r="D18" s="19" t="s">
        <v>76</v>
      </c>
      <c r="E18" s="41">
        <v>3000</v>
      </c>
      <c r="F18" s="41">
        <v>3000</v>
      </c>
    </row>
    <row r="19" spans="3:6">
      <c r="C19" s="35"/>
      <c r="D19" s="19"/>
      <c r="E19" s="41"/>
      <c r="F19" s="41"/>
    </row>
    <row r="20" spans="3:6">
      <c r="C20" s="16" t="s">
        <v>32</v>
      </c>
      <c r="D20" s="19"/>
      <c r="E20" s="41"/>
      <c r="F20" s="41"/>
    </row>
    <row r="21" spans="3:6">
      <c r="C21" s="35" t="s">
        <v>164</v>
      </c>
      <c r="D21" s="19" t="s">
        <v>4</v>
      </c>
      <c r="E21" s="41">
        <v>250000</v>
      </c>
      <c r="F21" s="41">
        <f>E21</f>
        <v>250000</v>
      </c>
    </row>
    <row r="22" spans="3:6">
      <c r="C22" s="81" t="s">
        <v>165</v>
      </c>
      <c r="D22" s="19" t="s">
        <v>4</v>
      </c>
      <c r="E22" s="41">
        <v>25000</v>
      </c>
      <c r="F22" s="41">
        <v>25000</v>
      </c>
    </row>
    <row r="23" spans="3:6">
      <c r="C23" s="81" t="s">
        <v>79</v>
      </c>
      <c r="D23" s="19" t="s">
        <v>4</v>
      </c>
      <c r="E23" s="41">
        <v>400000</v>
      </c>
      <c r="F23" s="41">
        <v>400000</v>
      </c>
    </row>
    <row r="24" spans="3:6">
      <c r="C24" s="81" t="s">
        <v>143</v>
      </c>
      <c r="D24" s="19" t="s">
        <v>4</v>
      </c>
      <c r="E24" s="41">
        <v>3000</v>
      </c>
      <c r="F24" s="41">
        <f>E24</f>
        <v>3000</v>
      </c>
    </row>
    <row r="25" spans="3:6">
      <c r="C25" s="81"/>
      <c r="D25" s="19"/>
      <c r="E25" s="41"/>
      <c r="F25" s="41"/>
    </row>
    <row r="26" spans="3:6">
      <c r="C26" s="146" t="s">
        <v>166</v>
      </c>
      <c r="D26" s="19"/>
      <c r="E26" s="41"/>
      <c r="F26" s="41"/>
    </row>
    <row r="27" spans="3:6">
      <c r="C27" s="16" t="s">
        <v>33</v>
      </c>
      <c r="D27" s="19"/>
      <c r="E27" s="41"/>
      <c r="F27" s="41"/>
    </row>
    <row r="28" spans="3:6">
      <c r="C28" s="81" t="s">
        <v>35</v>
      </c>
      <c r="D28" s="19"/>
      <c r="E28" s="41"/>
      <c r="F28" s="41"/>
    </row>
    <row r="29" spans="3:6">
      <c r="C29" s="85" t="s">
        <v>135</v>
      </c>
      <c r="D29" s="19" t="s">
        <v>18</v>
      </c>
      <c r="E29" s="41">
        <f>Asumsi!$D$11</f>
        <v>75000</v>
      </c>
      <c r="F29" s="41">
        <f>Asumsi!$D$12</f>
        <v>75000</v>
      </c>
    </row>
    <row r="30" spans="3:6">
      <c r="C30" s="85" t="s">
        <v>170</v>
      </c>
      <c r="D30" s="19" t="s">
        <v>18</v>
      </c>
      <c r="E30" s="41">
        <f>Asumsi!$D$11</f>
        <v>75000</v>
      </c>
      <c r="F30" s="41">
        <f>Asumsi!$D$12</f>
        <v>75000</v>
      </c>
    </row>
    <row r="31" spans="3:6">
      <c r="C31" s="144" t="s">
        <v>171</v>
      </c>
      <c r="D31" s="19" t="s">
        <v>18</v>
      </c>
      <c r="E31" s="41">
        <f>Asumsi!$D$11</f>
        <v>75000</v>
      </c>
      <c r="F31" s="41">
        <f>Asumsi!$D$12</f>
        <v>75000</v>
      </c>
    </row>
    <row r="32" spans="3:6">
      <c r="C32" s="144" t="s">
        <v>137</v>
      </c>
      <c r="D32" s="19"/>
      <c r="E32" s="41"/>
      <c r="F32" s="41"/>
    </row>
    <row r="33" spans="3:6">
      <c r="C33" s="145" t="s">
        <v>172</v>
      </c>
      <c r="D33" s="19" t="s">
        <v>18</v>
      </c>
      <c r="E33" s="41">
        <f>Asumsi!$D$11</f>
        <v>75000</v>
      </c>
      <c r="F33" s="41">
        <f>Asumsi!$D$12</f>
        <v>75000</v>
      </c>
    </row>
    <row r="34" spans="3:6">
      <c r="C34" s="144" t="s">
        <v>138</v>
      </c>
      <c r="D34" s="19"/>
      <c r="E34" s="41"/>
      <c r="F34" s="41"/>
    </row>
    <row r="35" spans="3:6">
      <c r="C35" s="145" t="s">
        <v>173</v>
      </c>
      <c r="D35" s="19" t="s">
        <v>18</v>
      </c>
      <c r="E35" s="41">
        <f>Asumsi!$D$11</f>
        <v>75000</v>
      </c>
      <c r="F35" s="41">
        <f>Asumsi!$D$12</f>
        <v>75000</v>
      </c>
    </row>
    <row r="36" spans="3:6">
      <c r="C36" s="145" t="s">
        <v>148</v>
      </c>
      <c r="D36" s="19" t="s">
        <v>18</v>
      </c>
      <c r="E36" s="41">
        <f>Asumsi!$D$11</f>
        <v>75000</v>
      </c>
      <c r="F36" s="41">
        <f>Asumsi!$D$12</f>
        <v>75000</v>
      </c>
    </row>
    <row r="37" spans="3:6">
      <c r="C37" s="145" t="s">
        <v>139</v>
      </c>
      <c r="D37" s="19" t="s">
        <v>18</v>
      </c>
      <c r="E37" s="41">
        <f>Asumsi!$D$11</f>
        <v>75000</v>
      </c>
      <c r="F37" s="41">
        <f>Asumsi!$D$12</f>
        <v>75000</v>
      </c>
    </row>
    <row r="38" spans="3:6">
      <c r="C38" s="144" t="s">
        <v>83</v>
      </c>
      <c r="D38" s="19"/>
      <c r="E38" s="41"/>
      <c r="F38" s="41"/>
    </row>
    <row r="39" spans="3:6">
      <c r="C39" s="145" t="s">
        <v>140</v>
      </c>
      <c r="D39" s="19" t="s">
        <v>18</v>
      </c>
      <c r="E39" s="41">
        <f>Asumsi!$D$11</f>
        <v>75000</v>
      </c>
      <c r="F39" s="41">
        <f>Asumsi!$D$12</f>
        <v>75000</v>
      </c>
    </row>
    <row r="40" spans="3:6">
      <c r="C40" s="144" t="s">
        <v>141</v>
      </c>
      <c r="D40" s="19" t="s">
        <v>18</v>
      </c>
      <c r="E40" s="41">
        <f>Asumsi!$D$11</f>
        <v>75000</v>
      </c>
      <c r="F40" s="41">
        <f>Asumsi!$D$12</f>
        <v>75000</v>
      </c>
    </row>
    <row r="41" spans="3:6">
      <c r="C41" s="18"/>
      <c r="D41" s="19"/>
      <c r="E41" s="41"/>
      <c r="F41" s="41"/>
    </row>
    <row r="42" spans="3:6">
      <c r="C42" s="18"/>
      <c r="D42" s="19"/>
      <c r="E42" s="41"/>
      <c r="F42" s="41"/>
    </row>
    <row r="43" spans="3:6">
      <c r="C43" s="18"/>
      <c r="D43" s="19"/>
      <c r="E43" s="41"/>
      <c r="F43" s="41"/>
    </row>
    <row r="44" spans="3:6">
      <c r="C44" s="53" t="s">
        <v>25</v>
      </c>
      <c r="D44" s="52"/>
      <c r="E44" s="55"/>
      <c r="F44" s="55"/>
    </row>
    <row r="45" spans="3:6">
      <c r="C45" s="18" t="s">
        <v>86</v>
      </c>
      <c r="D45" s="19"/>
      <c r="E45" s="41"/>
      <c r="F45" s="41"/>
    </row>
    <row r="46" spans="3:6">
      <c r="C46" s="35" t="s">
        <v>145</v>
      </c>
      <c r="D46" s="19" t="s">
        <v>3</v>
      </c>
      <c r="E46" s="41">
        <v>18000</v>
      </c>
      <c r="F46" s="41">
        <v>18000</v>
      </c>
    </row>
    <row r="47" spans="3:6">
      <c r="C47" s="18"/>
      <c r="D47" s="19"/>
      <c r="E47" s="41"/>
      <c r="F47" s="41"/>
    </row>
    <row r="48" spans="3:6">
      <c r="C48" s="18"/>
      <c r="D48" s="19"/>
      <c r="E48" s="41"/>
      <c r="F48" s="41"/>
    </row>
    <row r="49" spans="3:6">
      <c r="E49" s="30"/>
      <c r="F49" s="30"/>
    </row>
    <row r="50" spans="3:6">
      <c r="C50" s="3" t="s">
        <v>70</v>
      </c>
    </row>
    <row r="51" spans="3:6">
      <c r="C51" s="3" t="s">
        <v>89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8"/>
  <sheetViews>
    <sheetView zoomScale="85" zoomScaleNormal="85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24" sqref="F24"/>
    </sheetView>
  </sheetViews>
  <sheetFormatPr defaultColWidth="9.109375" defaultRowHeight="14.4"/>
  <cols>
    <col min="1" max="1" width="9.109375" style="3"/>
    <col min="2" max="2" width="38.109375" style="3" customWidth="1"/>
    <col min="3" max="3" width="14.5546875" style="4" customWidth="1"/>
    <col min="4" max="4" width="5.88671875" style="30" customWidth="1"/>
    <col min="5" max="5" width="5.6640625" style="30" bestFit="1" customWidth="1"/>
    <col min="6" max="6" width="5.6640625" style="39" bestFit="1" customWidth="1"/>
    <col min="7" max="7" width="7.6640625" style="30" bestFit="1" customWidth="1"/>
    <col min="8" max="8" width="6.6640625" style="30" bestFit="1" customWidth="1"/>
    <col min="9" max="11" width="6.6640625" style="39" bestFit="1" customWidth="1"/>
    <col min="12" max="12" width="6.6640625" style="30" bestFit="1" customWidth="1"/>
    <col min="13" max="13" width="6.88671875" style="30" bestFit="1" customWidth="1"/>
    <col min="14" max="14" width="6.88671875" style="39" bestFit="1" customWidth="1"/>
    <col min="15" max="17" width="6.88671875" style="30" bestFit="1" customWidth="1"/>
    <col min="18" max="22" width="7.6640625" style="30" bestFit="1" customWidth="1"/>
    <col min="23" max="33" width="6.88671875" style="30" bestFit="1" customWidth="1"/>
    <col min="34" max="40" width="9.109375" style="8"/>
    <col min="41" max="16384" width="9.109375" style="3"/>
  </cols>
  <sheetData>
    <row r="1" spans="2:49" s="72" customFormat="1" ht="18">
      <c r="B1" s="69" t="s">
        <v>17</v>
      </c>
      <c r="C1" s="70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1"/>
      <c r="AI1" s="71"/>
      <c r="AJ1" s="71"/>
      <c r="AK1" s="71"/>
      <c r="AL1" s="71"/>
      <c r="AM1" s="71"/>
      <c r="AN1" s="71"/>
    </row>
    <row r="2" spans="2:49" s="72" customFormat="1">
      <c r="B2" s="76" t="str">
        <f>Asumsi!B1</f>
        <v>Coklat</v>
      </c>
      <c r="C2" s="70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1"/>
      <c r="AI2" s="71"/>
      <c r="AJ2" s="71"/>
      <c r="AK2" s="71"/>
      <c r="AL2" s="71"/>
      <c r="AM2" s="71"/>
      <c r="AN2" s="71"/>
    </row>
    <row r="3" spans="2:49" s="72" customFormat="1">
      <c r="C3" s="7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5"/>
      <c r="AD3" s="75"/>
      <c r="AE3" s="75"/>
      <c r="AF3" s="75"/>
      <c r="AG3" s="75"/>
      <c r="AH3" s="71"/>
      <c r="AI3" s="71"/>
      <c r="AJ3" s="71"/>
      <c r="AK3" s="71"/>
      <c r="AL3" s="71"/>
      <c r="AM3" s="71"/>
      <c r="AN3" s="71"/>
    </row>
    <row r="4" spans="2:49" s="73" customFormat="1" ht="12.75" customHeight="1">
      <c r="B4" s="166" t="s">
        <v>72</v>
      </c>
      <c r="C4" s="164" t="s">
        <v>0</v>
      </c>
      <c r="D4" s="168" t="s">
        <v>37</v>
      </c>
      <c r="E4" s="168" t="s">
        <v>38</v>
      </c>
      <c r="F4" s="168" t="s">
        <v>39</v>
      </c>
      <c r="G4" s="168" t="s">
        <v>40</v>
      </c>
      <c r="H4" s="168" t="s">
        <v>41</v>
      </c>
      <c r="I4" s="168" t="s">
        <v>42</v>
      </c>
      <c r="J4" s="168" t="s">
        <v>43</v>
      </c>
      <c r="K4" s="168" t="s">
        <v>44</v>
      </c>
      <c r="L4" s="168" t="s">
        <v>45</v>
      </c>
      <c r="M4" s="168" t="s">
        <v>46</v>
      </c>
      <c r="N4" s="168" t="s">
        <v>47</v>
      </c>
      <c r="O4" s="168" t="s">
        <v>48</v>
      </c>
      <c r="P4" s="168" t="s">
        <v>49</v>
      </c>
      <c r="Q4" s="168" t="s">
        <v>50</v>
      </c>
      <c r="R4" s="168" t="s">
        <v>51</v>
      </c>
      <c r="S4" s="168" t="s">
        <v>52</v>
      </c>
      <c r="T4" s="168" t="s">
        <v>53</v>
      </c>
      <c r="U4" s="168" t="s">
        <v>54</v>
      </c>
      <c r="V4" s="168" t="s">
        <v>55</v>
      </c>
      <c r="W4" s="168" t="s">
        <v>56</v>
      </c>
      <c r="X4" s="168" t="s">
        <v>57</v>
      </c>
      <c r="Y4" s="168" t="s">
        <v>58</v>
      </c>
      <c r="Z4" s="168" t="s">
        <v>59</v>
      </c>
      <c r="AA4" s="168" t="s">
        <v>60</v>
      </c>
      <c r="AB4" s="168" t="s">
        <v>61</v>
      </c>
      <c r="AC4" s="168" t="s">
        <v>62</v>
      </c>
      <c r="AD4" s="168" t="s">
        <v>63</v>
      </c>
      <c r="AE4" s="168" t="s">
        <v>64</v>
      </c>
      <c r="AF4" s="168" t="s">
        <v>65</v>
      </c>
      <c r="AG4" s="168" t="s">
        <v>66</v>
      </c>
      <c r="AH4" s="78"/>
      <c r="AI4" s="78"/>
      <c r="AJ4" s="78"/>
      <c r="AK4" s="78"/>
      <c r="AL4" s="78"/>
      <c r="AM4" s="78"/>
      <c r="AN4" s="78"/>
      <c r="AO4" s="79"/>
      <c r="AP4" s="79"/>
      <c r="AQ4" s="79"/>
      <c r="AR4" s="79"/>
      <c r="AS4" s="79"/>
      <c r="AT4" s="79"/>
      <c r="AU4" s="79"/>
      <c r="AV4" s="79"/>
      <c r="AW4" s="79"/>
    </row>
    <row r="5" spans="2:49" s="73" customFormat="1" ht="19.5" customHeight="1">
      <c r="B5" s="169"/>
      <c r="C5" s="165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78"/>
      <c r="AI5" s="78"/>
      <c r="AJ5" s="78"/>
      <c r="AK5" s="78"/>
      <c r="AL5" s="78"/>
      <c r="AM5" s="78"/>
      <c r="AN5" s="78"/>
      <c r="AO5" s="79"/>
      <c r="AP5" s="79"/>
      <c r="AQ5" s="79"/>
      <c r="AR5" s="79"/>
      <c r="AS5" s="79"/>
      <c r="AT5" s="79"/>
      <c r="AU5" s="79"/>
      <c r="AV5" s="79"/>
      <c r="AW5" s="79"/>
    </row>
    <row r="6" spans="2:49" ht="15" customHeight="1">
      <c r="B6" s="167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28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156</v>
      </c>
      <c r="C8" s="19" t="s">
        <v>87</v>
      </c>
      <c r="D8" s="45"/>
      <c r="E8" s="45">
        <f>100*2</f>
        <v>200</v>
      </c>
      <c r="F8" s="45">
        <f t="shared" ref="F8:AG8" si="0">100*2</f>
        <v>200</v>
      </c>
      <c r="G8" s="45">
        <f t="shared" si="0"/>
        <v>200</v>
      </c>
      <c r="H8" s="45">
        <f t="shared" si="0"/>
        <v>200</v>
      </c>
      <c r="I8" s="45">
        <f t="shared" si="0"/>
        <v>200</v>
      </c>
      <c r="J8" s="45">
        <f t="shared" si="0"/>
        <v>200</v>
      </c>
      <c r="K8" s="45">
        <f t="shared" si="0"/>
        <v>200</v>
      </c>
      <c r="L8" s="45">
        <f t="shared" si="0"/>
        <v>200</v>
      </c>
      <c r="M8" s="45">
        <f t="shared" si="0"/>
        <v>200</v>
      </c>
      <c r="N8" s="45">
        <f t="shared" si="0"/>
        <v>200</v>
      </c>
      <c r="O8" s="45">
        <f t="shared" si="0"/>
        <v>200</v>
      </c>
      <c r="P8" s="45">
        <f t="shared" si="0"/>
        <v>200</v>
      </c>
      <c r="Q8" s="45">
        <f t="shared" si="0"/>
        <v>200</v>
      </c>
      <c r="R8" s="45">
        <f t="shared" si="0"/>
        <v>200</v>
      </c>
      <c r="S8" s="45">
        <f t="shared" si="0"/>
        <v>200</v>
      </c>
      <c r="T8" s="45">
        <f t="shared" si="0"/>
        <v>200</v>
      </c>
      <c r="U8" s="45">
        <f t="shared" si="0"/>
        <v>200</v>
      </c>
      <c r="V8" s="45">
        <f t="shared" si="0"/>
        <v>200</v>
      </c>
      <c r="W8" s="45">
        <f t="shared" si="0"/>
        <v>200</v>
      </c>
      <c r="X8" s="45">
        <f t="shared" si="0"/>
        <v>200</v>
      </c>
      <c r="Y8" s="45">
        <f t="shared" si="0"/>
        <v>200</v>
      </c>
      <c r="Z8" s="45">
        <f t="shared" si="0"/>
        <v>200</v>
      </c>
      <c r="AA8" s="45">
        <f t="shared" si="0"/>
        <v>200</v>
      </c>
      <c r="AB8" s="45">
        <f t="shared" si="0"/>
        <v>200</v>
      </c>
      <c r="AC8" s="45">
        <f t="shared" si="0"/>
        <v>200</v>
      </c>
      <c r="AD8" s="45">
        <f t="shared" si="0"/>
        <v>200</v>
      </c>
      <c r="AE8" s="45">
        <f t="shared" si="0"/>
        <v>200</v>
      </c>
      <c r="AF8" s="45">
        <f t="shared" si="0"/>
        <v>200</v>
      </c>
      <c r="AG8" s="45">
        <f t="shared" si="0"/>
        <v>200</v>
      </c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8</v>
      </c>
      <c r="C9" s="19" t="s">
        <v>87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35"/>
      <c r="C10" s="19"/>
      <c r="D10" s="45"/>
      <c r="E10" s="45"/>
      <c r="F10" s="47"/>
      <c r="G10" s="48"/>
      <c r="H10" s="48"/>
      <c r="I10" s="47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16" t="s">
        <v>146</v>
      </c>
      <c r="C11" s="19"/>
      <c r="D11" s="45"/>
      <c r="E11" s="45"/>
      <c r="F11" s="47"/>
      <c r="G11" s="48"/>
      <c r="H11" s="48"/>
      <c r="I11" s="4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>
      <c r="B12" s="35" t="s">
        <v>159</v>
      </c>
      <c r="C12" s="19" t="s">
        <v>147</v>
      </c>
      <c r="D12" s="45">
        <f>6*4</f>
        <v>24</v>
      </c>
      <c r="E12" s="45">
        <f t="shared" ref="E12:AG12" si="1">6*4</f>
        <v>24</v>
      </c>
      <c r="F12" s="45">
        <f t="shared" si="1"/>
        <v>24</v>
      </c>
      <c r="G12" s="45">
        <f t="shared" si="1"/>
        <v>24</v>
      </c>
      <c r="H12" s="45">
        <f t="shared" si="1"/>
        <v>24</v>
      </c>
      <c r="I12" s="45">
        <f t="shared" si="1"/>
        <v>24</v>
      </c>
      <c r="J12" s="45">
        <f t="shared" si="1"/>
        <v>24</v>
      </c>
      <c r="K12" s="45">
        <f t="shared" si="1"/>
        <v>24</v>
      </c>
      <c r="L12" s="45">
        <f t="shared" si="1"/>
        <v>24</v>
      </c>
      <c r="M12" s="45">
        <f t="shared" si="1"/>
        <v>24</v>
      </c>
      <c r="N12" s="45">
        <f t="shared" si="1"/>
        <v>24</v>
      </c>
      <c r="O12" s="45">
        <f t="shared" si="1"/>
        <v>24</v>
      </c>
      <c r="P12" s="45">
        <f t="shared" si="1"/>
        <v>24</v>
      </c>
      <c r="Q12" s="45">
        <f t="shared" si="1"/>
        <v>24</v>
      </c>
      <c r="R12" s="45">
        <f t="shared" si="1"/>
        <v>24</v>
      </c>
      <c r="S12" s="45">
        <f t="shared" si="1"/>
        <v>24</v>
      </c>
      <c r="T12" s="45">
        <f t="shared" si="1"/>
        <v>24</v>
      </c>
      <c r="U12" s="45">
        <f t="shared" si="1"/>
        <v>24</v>
      </c>
      <c r="V12" s="45">
        <f t="shared" si="1"/>
        <v>24</v>
      </c>
      <c r="W12" s="45">
        <f t="shared" si="1"/>
        <v>24</v>
      </c>
      <c r="X12" s="45">
        <f t="shared" si="1"/>
        <v>24</v>
      </c>
      <c r="Y12" s="45">
        <f t="shared" si="1"/>
        <v>24</v>
      </c>
      <c r="Z12" s="45">
        <f t="shared" si="1"/>
        <v>24</v>
      </c>
      <c r="AA12" s="45">
        <f t="shared" si="1"/>
        <v>24</v>
      </c>
      <c r="AB12" s="45">
        <f t="shared" si="1"/>
        <v>24</v>
      </c>
      <c r="AC12" s="45">
        <f t="shared" si="1"/>
        <v>24</v>
      </c>
      <c r="AD12" s="45">
        <f t="shared" si="1"/>
        <v>24</v>
      </c>
      <c r="AE12" s="45">
        <f t="shared" si="1"/>
        <v>24</v>
      </c>
      <c r="AF12" s="45">
        <f t="shared" si="1"/>
        <v>24</v>
      </c>
      <c r="AG12" s="45">
        <f t="shared" si="1"/>
        <v>24</v>
      </c>
      <c r="AH12" s="36"/>
      <c r="AI12" s="36"/>
      <c r="AJ12" s="36"/>
      <c r="AK12" s="36"/>
      <c r="AL12" s="36"/>
      <c r="AM12" s="36"/>
      <c r="AN12" s="36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2:49">
      <c r="B13" s="35" t="s">
        <v>160</v>
      </c>
      <c r="C13" s="19" t="s">
        <v>167</v>
      </c>
      <c r="D13" s="45"/>
      <c r="E13" s="45">
        <f t="shared" ref="E13:AF15" si="2">1*6</f>
        <v>6</v>
      </c>
      <c r="F13" s="45">
        <f t="shared" si="2"/>
        <v>6</v>
      </c>
      <c r="G13" s="45">
        <f t="shared" si="2"/>
        <v>6</v>
      </c>
      <c r="H13" s="45">
        <f t="shared" si="2"/>
        <v>6</v>
      </c>
      <c r="I13" s="45">
        <f t="shared" si="2"/>
        <v>6</v>
      </c>
      <c r="J13" s="45">
        <f t="shared" si="2"/>
        <v>6</v>
      </c>
      <c r="K13" s="45">
        <f t="shared" si="2"/>
        <v>6</v>
      </c>
      <c r="L13" s="45">
        <f t="shared" si="2"/>
        <v>6</v>
      </c>
      <c r="M13" s="45">
        <f t="shared" si="2"/>
        <v>6</v>
      </c>
      <c r="N13" s="45">
        <f t="shared" si="2"/>
        <v>6</v>
      </c>
      <c r="O13" s="45">
        <f t="shared" si="2"/>
        <v>6</v>
      </c>
      <c r="P13" s="45">
        <f t="shared" si="2"/>
        <v>6</v>
      </c>
      <c r="Q13" s="45">
        <f t="shared" si="2"/>
        <v>6</v>
      </c>
      <c r="R13" s="45">
        <f t="shared" si="2"/>
        <v>6</v>
      </c>
      <c r="S13" s="45">
        <f t="shared" si="2"/>
        <v>6</v>
      </c>
      <c r="T13" s="45">
        <f t="shared" si="2"/>
        <v>6</v>
      </c>
      <c r="U13" s="45">
        <f t="shared" si="2"/>
        <v>6</v>
      </c>
      <c r="V13" s="45">
        <f t="shared" si="2"/>
        <v>6</v>
      </c>
      <c r="W13" s="45">
        <f t="shared" si="2"/>
        <v>6</v>
      </c>
      <c r="X13" s="45">
        <f t="shared" si="2"/>
        <v>6</v>
      </c>
      <c r="Y13" s="45">
        <f t="shared" si="2"/>
        <v>6</v>
      </c>
      <c r="Z13" s="45">
        <f t="shared" si="2"/>
        <v>6</v>
      </c>
      <c r="AA13" s="45">
        <f t="shared" si="2"/>
        <v>6</v>
      </c>
      <c r="AB13" s="45">
        <f t="shared" si="2"/>
        <v>6</v>
      </c>
      <c r="AC13" s="45">
        <f t="shared" si="2"/>
        <v>6</v>
      </c>
      <c r="AD13" s="45">
        <f t="shared" si="2"/>
        <v>6</v>
      </c>
      <c r="AE13" s="45">
        <f t="shared" si="2"/>
        <v>6</v>
      </c>
      <c r="AF13" s="45">
        <f t="shared" si="2"/>
        <v>6</v>
      </c>
      <c r="AG13" s="45">
        <f>1*6</f>
        <v>6</v>
      </c>
      <c r="AH13" s="36"/>
      <c r="AI13" s="36"/>
      <c r="AJ13" s="36"/>
      <c r="AK13" s="36"/>
      <c r="AL13" s="36"/>
      <c r="AM13" s="36"/>
      <c r="AN13" s="36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2:49">
      <c r="B14" s="35" t="s">
        <v>161</v>
      </c>
      <c r="C14" s="19" t="s">
        <v>167</v>
      </c>
      <c r="D14" s="45"/>
      <c r="E14" s="45">
        <f t="shared" si="2"/>
        <v>6</v>
      </c>
      <c r="F14" s="45">
        <f t="shared" si="2"/>
        <v>6</v>
      </c>
      <c r="G14" s="45">
        <f t="shared" si="2"/>
        <v>6</v>
      </c>
      <c r="H14" s="45">
        <f t="shared" si="2"/>
        <v>6</v>
      </c>
      <c r="I14" s="45">
        <f t="shared" si="2"/>
        <v>6</v>
      </c>
      <c r="J14" s="45">
        <f t="shared" si="2"/>
        <v>6</v>
      </c>
      <c r="K14" s="45">
        <f t="shared" si="2"/>
        <v>6</v>
      </c>
      <c r="L14" s="45">
        <f t="shared" si="2"/>
        <v>6</v>
      </c>
      <c r="M14" s="45">
        <f t="shared" si="2"/>
        <v>6</v>
      </c>
      <c r="N14" s="45">
        <f t="shared" si="2"/>
        <v>6</v>
      </c>
      <c r="O14" s="45">
        <f t="shared" si="2"/>
        <v>6</v>
      </c>
      <c r="P14" s="45">
        <f t="shared" si="2"/>
        <v>6</v>
      </c>
      <c r="Q14" s="45">
        <f t="shared" si="2"/>
        <v>6</v>
      </c>
      <c r="R14" s="45">
        <f t="shared" si="2"/>
        <v>6</v>
      </c>
      <c r="S14" s="45">
        <f t="shared" si="2"/>
        <v>6</v>
      </c>
      <c r="T14" s="45">
        <f t="shared" si="2"/>
        <v>6</v>
      </c>
      <c r="U14" s="45">
        <f t="shared" si="2"/>
        <v>6</v>
      </c>
      <c r="V14" s="45">
        <f t="shared" si="2"/>
        <v>6</v>
      </c>
      <c r="W14" s="45">
        <f t="shared" si="2"/>
        <v>6</v>
      </c>
      <c r="X14" s="45">
        <f t="shared" si="2"/>
        <v>6</v>
      </c>
      <c r="Y14" s="45">
        <f t="shared" si="2"/>
        <v>6</v>
      </c>
      <c r="Z14" s="45">
        <f t="shared" si="2"/>
        <v>6</v>
      </c>
      <c r="AA14" s="45">
        <f t="shared" si="2"/>
        <v>6</v>
      </c>
      <c r="AB14" s="45">
        <f t="shared" si="2"/>
        <v>6</v>
      </c>
      <c r="AC14" s="45">
        <f t="shared" si="2"/>
        <v>6</v>
      </c>
      <c r="AD14" s="45">
        <f t="shared" si="2"/>
        <v>6</v>
      </c>
      <c r="AE14" s="45">
        <f t="shared" si="2"/>
        <v>6</v>
      </c>
      <c r="AF14" s="45">
        <f t="shared" si="2"/>
        <v>6</v>
      </c>
      <c r="AG14" s="45">
        <f t="shared" ref="AG14:AG15" si="3">1*6</f>
        <v>6</v>
      </c>
      <c r="AH14" s="36"/>
      <c r="AI14" s="36"/>
      <c r="AJ14" s="36"/>
      <c r="AK14" s="36"/>
      <c r="AL14" s="36"/>
      <c r="AM14" s="36"/>
      <c r="AN14" s="36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2:49">
      <c r="B15" s="35" t="s">
        <v>162</v>
      </c>
      <c r="C15" s="19" t="s">
        <v>168</v>
      </c>
      <c r="D15" s="45"/>
      <c r="E15" s="45">
        <f t="shared" si="2"/>
        <v>6</v>
      </c>
      <c r="F15" s="45">
        <f t="shared" si="2"/>
        <v>6</v>
      </c>
      <c r="G15" s="45">
        <f t="shared" si="2"/>
        <v>6</v>
      </c>
      <c r="H15" s="45">
        <f t="shared" si="2"/>
        <v>6</v>
      </c>
      <c r="I15" s="45">
        <f t="shared" si="2"/>
        <v>6</v>
      </c>
      <c r="J15" s="45">
        <f t="shared" si="2"/>
        <v>6</v>
      </c>
      <c r="K15" s="45">
        <f t="shared" si="2"/>
        <v>6</v>
      </c>
      <c r="L15" s="45">
        <f t="shared" si="2"/>
        <v>6</v>
      </c>
      <c r="M15" s="45">
        <f t="shared" si="2"/>
        <v>6</v>
      </c>
      <c r="N15" s="45">
        <f t="shared" si="2"/>
        <v>6</v>
      </c>
      <c r="O15" s="45">
        <f t="shared" si="2"/>
        <v>6</v>
      </c>
      <c r="P15" s="45">
        <f t="shared" si="2"/>
        <v>6</v>
      </c>
      <c r="Q15" s="45">
        <f t="shared" si="2"/>
        <v>6</v>
      </c>
      <c r="R15" s="45">
        <f t="shared" si="2"/>
        <v>6</v>
      </c>
      <c r="S15" s="45">
        <f t="shared" si="2"/>
        <v>6</v>
      </c>
      <c r="T15" s="45">
        <f t="shared" si="2"/>
        <v>6</v>
      </c>
      <c r="U15" s="45">
        <f t="shared" si="2"/>
        <v>6</v>
      </c>
      <c r="V15" s="45">
        <f t="shared" si="2"/>
        <v>6</v>
      </c>
      <c r="W15" s="45">
        <f t="shared" si="2"/>
        <v>6</v>
      </c>
      <c r="X15" s="45">
        <f t="shared" si="2"/>
        <v>6</v>
      </c>
      <c r="Y15" s="45">
        <f t="shared" si="2"/>
        <v>6</v>
      </c>
      <c r="Z15" s="45">
        <f t="shared" si="2"/>
        <v>6</v>
      </c>
      <c r="AA15" s="45">
        <f t="shared" si="2"/>
        <v>6</v>
      </c>
      <c r="AB15" s="45">
        <f t="shared" si="2"/>
        <v>6</v>
      </c>
      <c r="AC15" s="45">
        <f t="shared" si="2"/>
        <v>6</v>
      </c>
      <c r="AD15" s="45">
        <f t="shared" si="2"/>
        <v>6</v>
      </c>
      <c r="AE15" s="45">
        <f t="shared" si="2"/>
        <v>6</v>
      </c>
      <c r="AF15" s="45">
        <f t="shared" si="2"/>
        <v>6</v>
      </c>
      <c r="AG15" s="45">
        <f t="shared" si="3"/>
        <v>6</v>
      </c>
      <c r="AH15" s="36"/>
      <c r="AI15" s="36"/>
      <c r="AJ15" s="36"/>
      <c r="AK15" s="36"/>
      <c r="AL15" s="36"/>
      <c r="AM15" s="36"/>
      <c r="AN15" s="36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>
      <c r="B16" s="35"/>
      <c r="C16" s="19"/>
      <c r="D16" s="45"/>
      <c r="E16" s="45"/>
      <c r="F16" s="47"/>
      <c r="G16" s="48"/>
      <c r="H16" s="48"/>
      <c r="I16" s="47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s="7" customFormat="1">
      <c r="B17" s="16" t="s">
        <v>31</v>
      </c>
      <c r="C17" s="19"/>
      <c r="D17" s="45"/>
      <c r="E17" s="45"/>
      <c r="F17" s="46"/>
      <c r="G17" s="45"/>
      <c r="H17" s="45"/>
      <c r="I17" s="46"/>
      <c r="J17" s="46"/>
      <c r="K17" s="46"/>
      <c r="L17" s="45"/>
      <c r="M17" s="49"/>
      <c r="N17" s="50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36"/>
      <c r="AI17" s="36"/>
      <c r="AJ17" s="36"/>
      <c r="AK17" s="36"/>
      <c r="AL17" s="36"/>
      <c r="AM17" s="36"/>
      <c r="AN17" s="36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2:49" s="7" customFormat="1">
      <c r="B18" s="35" t="s">
        <v>145</v>
      </c>
      <c r="C18" s="19" t="s">
        <v>67</v>
      </c>
      <c r="D18" s="45">
        <v>800</v>
      </c>
      <c r="E18" s="45">
        <f>D18*0.1</f>
        <v>80</v>
      </c>
      <c r="F18" s="46"/>
      <c r="G18" s="45"/>
      <c r="H18" s="45"/>
      <c r="I18" s="46"/>
      <c r="J18" s="46"/>
      <c r="K18" s="46"/>
      <c r="L18" s="45"/>
      <c r="M18" s="49"/>
      <c r="N18" s="50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36"/>
      <c r="AI18" s="36"/>
      <c r="AJ18" s="36"/>
      <c r="AK18" s="36"/>
      <c r="AL18" s="36"/>
      <c r="AM18" s="36"/>
      <c r="AN18" s="36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2:49" s="7" customFormat="1">
      <c r="B19" s="35"/>
      <c r="C19" s="19"/>
      <c r="D19" s="45"/>
      <c r="E19" s="45"/>
      <c r="F19" s="46"/>
      <c r="G19" s="45"/>
      <c r="H19" s="45"/>
      <c r="I19" s="46"/>
      <c r="J19" s="46"/>
      <c r="K19" s="46"/>
      <c r="L19" s="45"/>
      <c r="M19" s="49"/>
      <c r="N19" s="50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36"/>
      <c r="AI19" s="36"/>
      <c r="AJ19" s="36"/>
      <c r="AK19" s="36"/>
      <c r="AL19" s="36"/>
      <c r="AM19" s="36"/>
      <c r="AN19" s="36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2:49">
      <c r="B20" s="16" t="s">
        <v>7</v>
      </c>
      <c r="C20" s="19"/>
      <c r="D20" s="45"/>
      <c r="E20" s="45"/>
      <c r="F20" s="46"/>
      <c r="G20" s="45"/>
      <c r="H20" s="41"/>
      <c r="I20" s="42"/>
      <c r="J20" s="42"/>
      <c r="K20" s="42"/>
      <c r="L20" s="41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35" t="s">
        <v>78</v>
      </c>
      <c r="C21" s="19" t="s">
        <v>1</v>
      </c>
      <c r="D21" s="45">
        <v>1</v>
      </c>
      <c r="E21" s="45"/>
      <c r="F21" s="46">
        <v>1</v>
      </c>
      <c r="G21" s="45"/>
      <c r="H21" s="45">
        <v>1</v>
      </c>
      <c r="I21" s="46"/>
      <c r="J21" s="45">
        <v>1</v>
      </c>
      <c r="K21" s="46"/>
      <c r="L21" s="45">
        <v>1</v>
      </c>
      <c r="M21" s="45"/>
      <c r="N21" s="46">
        <v>1</v>
      </c>
      <c r="O21" s="45"/>
      <c r="P21" s="46">
        <v>1</v>
      </c>
      <c r="Q21" s="45"/>
      <c r="R21" s="45">
        <v>1</v>
      </c>
      <c r="S21" s="46"/>
      <c r="T21" s="45">
        <v>1</v>
      </c>
      <c r="U21" s="46"/>
      <c r="V21" s="45">
        <v>1</v>
      </c>
      <c r="W21" s="45"/>
      <c r="X21" s="46">
        <v>1</v>
      </c>
      <c r="Y21" s="45"/>
      <c r="Z21" s="46">
        <v>1</v>
      </c>
      <c r="AA21" s="45"/>
      <c r="AB21" s="45">
        <v>1</v>
      </c>
      <c r="AC21" s="46"/>
      <c r="AD21" s="45">
        <v>1</v>
      </c>
      <c r="AE21" s="46"/>
      <c r="AF21" s="45">
        <v>1</v>
      </c>
      <c r="AG21" s="45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1" t="s">
        <v>169</v>
      </c>
      <c r="C22" s="19" t="s">
        <v>1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1" t="s">
        <v>79</v>
      </c>
      <c r="C23" s="19" t="s">
        <v>1</v>
      </c>
      <c r="D23" s="45">
        <v>1</v>
      </c>
      <c r="E23" s="45"/>
      <c r="F23" s="46"/>
      <c r="G23" s="45"/>
      <c r="H23" s="45">
        <v>1</v>
      </c>
      <c r="I23" s="45"/>
      <c r="J23" s="45"/>
      <c r="K23" s="46"/>
      <c r="L23" s="45"/>
      <c r="M23" s="45">
        <v>1</v>
      </c>
      <c r="N23" s="45"/>
      <c r="O23" s="45"/>
      <c r="P23" s="45"/>
      <c r="Q23" s="45"/>
      <c r="R23" s="45">
        <v>1</v>
      </c>
      <c r="S23" s="45"/>
      <c r="T23" s="45"/>
      <c r="U23" s="45"/>
      <c r="V23" s="45"/>
      <c r="W23" s="45">
        <v>1</v>
      </c>
      <c r="X23" s="45"/>
      <c r="Y23" s="45"/>
      <c r="Z23" s="45"/>
      <c r="AA23" s="45"/>
      <c r="AB23" s="45">
        <v>1</v>
      </c>
      <c r="AC23" s="45"/>
      <c r="AD23" s="45"/>
      <c r="AE23" s="45"/>
      <c r="AF23" s="45"/>
      <c r="AG23" s="45">
        <v>1</v>
      </c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1" t="s">
        <v>143</v>
      </c>
      <c r="C24" s="19" t="s">
        <v>1</v>
      </c>
      <c r="D24" s="45">
        <f>D46/50</f>
        <v>0</v>
      </c>
      <c r="E24" s="45">
        <f t="shared" ref="E24:AG24" si="4">E46/50</f>
        <v>0.2</v>
      </c>
      <c r="F24" s="45">
        <f t="shared" si="4"/>
        <v>6</v>
      </c>
      <c r="G24" s="45">
        <f t="shared" si="4"/>
        <v>17.600000000000001</v>
      </c>
      <c r="H24" s="45">
        <f t="shared" si="4"/>
        <v>17.600000000000001</v>
      </c>
      <c r="I24" s="45">
        <f t="shared" si="4"/>
        <v>17.600000000000001</v>
      </c>
      <c r="J24" s="45">
        <f t="shared" si="4"/>
        <v>17.600000000000001</v>
      </c>
      <c r="K24" s="45">
        <f t="shared" si="4"/>
        <v>17.600000000000001</v>
      </c>
      <c r="L24" s="45">
        <f t="shared" si="4"/>
        <v>17.600000000000001</v>
      </c>
      <c r="M24" s="45">
        <f t="shared" si="4"/>
        <v>17.600000000000001</v>
      </c>
      <c r="N24" s="45">
        <f t="shared" si="4"/>
        <v>17.600000000000001</v>
      </c>
      <c r="O24" s="45">
        <f t="shared" si="4"/>
        <v>17.600000000000001</v>
      </c>
      <c r="P24" s="45">
        <f t="shared" si="4"/>
        <v>17.600000000000001</v>
      </c>
      <c r="Q24" s="45">
        <f t="shared" si="4"/>
        <v>17.600000000000001</v>
      </c>
      <c r="R24" s="45">
        <f t="shared" si="4"/>
        <v>17.600000000000001</v>
      </c>
      <c r="S24" s="45">
        <f t="shared" si="4"/>
        <v>17.600000000000001</v>
      </c>
      <c r="T24" s="45">
        <f t="shared" si="4"/>
        <v>17.600000000000001</v>
      </c>
      <c r="U24" s="45">
        <f t="shared" si="4"/>
        <v>17.600000000000001</v>
      </c>
      <c r="V24" s="45">
        <f t="shared" si="4"/>
        <v>17.600000000000001</v>
      </c>
      <c r="W24" s="45">
        <f t="shared" si="4"/>
        <v>17.600000000000001</v>
      </c>
      <c r="X24" s="45">
        <f t="shared" si="4"/>
        <v>10.4</v>
      </c>
      <c r="Y24" s="45">
        <f t="shared" si="4"/>
        <v>10.4</v>
      </c>
      <c r="Z24" s="45">
        <f t="shared" si="4"/>
        <v>10.4</v>
      </c>
      <c r="AA24" s="45">
        <f t="shared" si="4"/>
        <v>10.4</v>
      </c>
      <c r="AB24" s="45">
        <f t="shared" si="4"/>
        <v>10.4</v>
      </c>
      <c r="AC24" s="45">
        <f t="shared" si="4"/>
        <v>10.4</v>
      </c>
      <c r="AD24" s="45">
        <f t="shared" si="4"/>
        <v>10.4</v>
      </c>
      <c r="AE24" s="45">
        <f t="shared" si="4"/>
        <v>10.4</v>
      </c>
      <c r="AF24" s="45">
        <f t="shared" si="4"/>
        <v>10.4</v>
      </c>
      <c r="AG24" s="45">
        <f t="shared" si="4"/>
        <v>10.4</v>
      </c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81"/>
      <c r="C25" s="19"/>
      <c r="D25" s="45"/>
      <c r="E25" s="45"/>
      <c r="F25" s="46"/>
      <c r="G25" s="45"/>
      <c r="H25" s="45"/>
      <c r="I25" s="45"/>
      <c r="J25" s="45"/>
      <c r="K25" s="46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146" t="s">
        <v>142</v>
      </c>
      <c r="C26" s="19"/>
      <c r="D26" s="41"/>
      <c r="E26" s="41"/>
      <c r="F26" s="4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16" t="s">
        <v>33</v>
      </c>
      <c r="C27" s="19"/>
      <c r="D27" s="41"/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1" t="s">
        <v>35</v>
      </c>
      <c r="C28" s="19"/>
      <c r="D28" s="41"/>
      <c r="E28" s="41"/>
      <c r="F28" s="42"/>
      <c r="G28" s="41"/>
      <c r="H28" s="41"/>
      <c r="I28" s="42"/>
      <c r="J28" s="42"/>
      <c r="K28" s="42"/>
      <c r="L28" s="41"/>
      <c r="M28" s="43"/>
      <c r="N28" s="44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5" t="s">
        <v>135</v>
      </c>
      <c r="C29" s="19" t="s">
        <v>36</v>
      </c>
      <c r="D29" s="41">
        <f>3000000/75000</f>
        <v>40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85" t="s">
        <v>170</v>
      </c>
      <c r="C30" s="19" t="s">
        <v>36</v>
      </c>
      <c r="D30" s="41">
        <f>5*3</f>
        <v>15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144" t="s">
        <v>171</v>
      </c>
      <c r="C31" s="29" t="s">
        <v>36</v>
      </c>
      <c r="D31" s="29">
        <v>10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144" t="s">
        <v>137</v>
      </c>
      <c r="C32" s="29"/>
      <c r="D32" s="29"/>
      <c r="E32" s="41"/>
      <c r="F32" s="42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2:49">
      <c r="B33" s="145" t="s">
        <v>172</v>
      </c>
      <c r="C33" s="29" t="s">
        <v>36</v>
      </c>
      <c r="D33" s="143">
        <v>10</v>
      </c>
      <c r="E33" s="143">
        <f>D33/10</f>
        <v>1</v>
      </c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2:49">
      <c r="B34" s="144" t="s">
        <v>138</v>
      </c>
      <c r="C34" s="29"/>
      <c r="D34" s="29"/>
      <c r="E34" s="41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2:49">
      <c r="B35" s="145" t="s">
        <v>173</v>
      </c>
      <c r="C35" s="29" t="s">
        <v>36</v>
      </c>
      <c r="D35" s="29">
        <v>3</v>
      </c>
      <c r="E35" s="29">
        <f>2*5</f>
        <v>10</v>
      </c>
      <c r="F35" s="29">
        <f t="shared" ref="F35:AG35" si="5">2*5</f>
        <v>10</v>
      </c>
      <c r="G35" s="29">
        <f t="shared" si="5"/>
        <v>10</v>
      </c>
      <c r="H35" s="29">
        <f t="shared" si="5"/>
        <v>10</v>
      </c>
      <c r="I35" s="29">
        <f t="shared" si="5"/>
        <v>10</v>
      </c>
      <c r="J35" s="29">
        <f t="shared" si="5"/>
        <v>10</v>
      </c>
      <c r="K35" s="29">
        <f t="shared" si="5"/>
        <v>10</v>
      </c>
      <c r="L35" s="29">
        <f t="shared" si="5"/>
        <v>10</v>
      </c>
      <c r="M35" s="29">
        <f t="shared" si="5"/>
        <v>10</v>
      </c>
      <c r="N35" s="29">
        <f t="shared" si="5"/>
        <v>10</v>
      </c>
      <c r="O35" s="29">
        <f t="shared" si="5"/>
        <v>10</v>
      </c>
      <c r="P35" s="29">
        <f t="shared" si="5"/>
        <v>10</v>
      </c>
      <c r="Q35" s="29">
        <f t="shared" si="5"/>
        <v>10</v>
      </c>
      <c r="R35" s="29">
        <f t="shared" si="5"/>
        <v>10</v>
      </c>
      <c r="S35" s="29">
        <f t="shared" si="5"/>
        <v>10</v>
      </c>
      <c r="T35" s="29">
        <f t="shared" si="5"/>
        <v>10</v>
      </c>
      <c r="U35" s="29">
        <f t="shared" si="5"/>
        <v>10</v>
      </c>
      <c r="V35" s="29">
        <f t="shared" si="5"/>
        <v>10</v>
      </c>
      <c r="W35" s="29">
        <f t="shared" si="5"/>
        <v>10</v>
      </c>
      <c r="X35" s="29">
        <f t="shared" si="5"/>
        <v>10</v>
      </c>
      <c r="Y35" s="29">
        <f t="shared" si="5"/>
        <v>10</v>
      </c>
      <c r="Z35" s="29">
        <f t="shared" si="5"/>
        <v>10</v>
      </c>
      <c r="AA35" s="29">
        <f t="shared" si="5"/>
        <v>10</v>
      </c>
      <c r="AB35" s="29">
        <f t="shared" si="5"/>
        <v>10</v>
      </c>
      <c r="AC35" s="29">
        <f t="shared" si="5"/>
        <v>10</v>
      </c>
      <c r="AD35" s="29">
        <f t="shared" si="5"/>
        <v>10</v>
      </c>
      <c r="AE35" s="29">
        <f t="shared" si="5"/>
        <v>10</v>
      </c>
      <c r="AF35" s="29">
        <f t="shared" si="5"/>
        <v>10</v>
      </c>
      <c r="AG35" s="29">
        <f t="shared" si="5"/>
        <v>10</v>
      </c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2:49">
      <c r="B36" s="145" t="s">
        <v>148</v>
      </c>
      <c r="C36" s="29" t="s">
        <v>36</v>
      </c>
      <c r="D36" s="29">
        <f>2*5</f>
        <v>10</v>
      </c>
      <c r="E36" s="29">
        <f t="shared" ref="E36:AG36" si="6">2*5</f>
        <v>10</v>
      </c>
      <c r="F36" s="29">
        <f t="shared" si="6"/>
        <v>10</v>
      </c>
      <c r="G36" s="29">
        <f t="shared" si="6"/>
        <v>10</v>
      </c>
      <c r="H36" s="29">
        <f t="shared" si="6"/>
        <v>10</v>
      </c>
      <c r="I36" s="29">
        <f t="shared" si="6"/>
        <v>10</v>
      </c>
      <c r="J36" s="29">
        <f t="shared" si="6"/>
        <v>10</v>
      </c>
      <c r="K36" s="29">
        <f t="shared" si="6"/>
        <v>10</v>
      </c>
      <c r="L36" s="29">
        <f t="shared" si="6"/>
        <v>10</v>
      </c>
      <c r="M36" s="29">
        <f t="shared" si="6"/>
        <v>10</v>
      </c>
      <c r="N36" s="29">
        <f t="shared" si="6"/>
        <v>10</v>
      </c>
      <c r="O36" s="29">
        <f t="shared" si="6"/>
        <v>10</v>
      </c>
      <c r="P36" s="29">
        <f t="shared" si="6"/>
        <v>10</v>
      </c>
      <c r="Q36" s="29">
        <f t="shared" si="6"/>
        <v>10</v>
      </c>
      <c r="R36" s="29">
        <f t="shared" si="6"/>
        <v>10</v>
      </c>
      <c r="S36" s="29">
        <f t="shared" si="6"/>
        <v>10</v>
      </c>
      <c r="T36" s="29">
        <f t="shared" si="6"/>
        <v>10</v>
      </c>
      <c r="U36" s="29">
        <f t="shared" si="6"/>
        <v>10</v>
      </c>
      <c r="V36" s="29">
        <f t="shared" si="6"/>
        <v>10</v>
      </c>
      <c r="W36" s="29">
        <f t="shared" si="6"/>
        <v>10</v>
      </c>
      <c r="X36" s="29">
        <f t="shared" si="6"/>
        <v>10</v>
      </c>
      <c r="Y36" s="29">
        <f t="shared" si="6"/>
        <v>10</v>
      </c>
      <c r="Z36" s="29">
        <f t="shared" si="6"/>
        <v>10</v>
      </c>
      <c r="AA36" s="29">
        <f t="shared" si="6"/>
        <v>10</v>
      </c>
      <c r="AB36" s="29">
        <f t="shared" si="6"/>
        <v>10</v>
      </c>
      <c r="AC36" s="29">
        <f t="shared" si="6"/>
        <v>10</v>
      </c>
      <c r="AD36" s="29">
        <f t="shared" si="6"/>
        <v>10</v>
      </c>
      <c r="AE36" s="29">
        <f t="shared" si="6"/>
        <v>10</v>
      </c>
      <c r="AF36" s="29">
        <f t="shared" si="6"/>
        <v>10</v>
      </c>
      <c r="AG36" s="29">
        <f t="shared" si="6"/>
        <v>10</v>
      </c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2:49">
      <c r="B37" s="145" t="s">
        <v>139</v>
      </c>
      <c r="C37" s="29" t="s">
        <v>36</v>
      </c>
      <c r="D37" s="29">
        <f>(2*4)+(1*12)</f>
        <v>20</v>
      </c>
      <c r="E37" s="29">
        <f t="shared" ref="E37:AG37" si="7">(2*4)+(1*12)</f>
        <v>20</v>
      </c>
      <c r="F37" s="29">
        <f t="shared" si="7"/>
        <v>20</v>
      </c>
      <c r="G37" s="29">
        <f t="shared" si="7"/>
        <v>20</v>
      </c>
      <c r="H37" s="29">
        <f t="shared" si="7"/>
        <v>20</v>
      </c>
      <c r="I37" s="29">
        <f t="shared" si="7"/>
        <v>20</v>
      </c>
      <c r="J37" s="29">
        <f t="shared" si="7"/>
        <v>20</v>
      </c>
      <c r="K37" s="29">
        <f t="shared" si="7"/>
        <v>20</v>
      </c>
      <c r="L37" s="29">
        <f t="shared" si="7"/>
        <v>20</v>
      </c>
      <c r="M37" s="29">
        <f t="shared" si="7"/>
        <v>20</v>
      </c>
      <c r="N37" s="29">
        <f t="shared" si="7"/>
        <v>20</v>
      </c>
      <c r="O37" s="29">
        <f t="shared" si="7"/>
        <v>20</v>
      </c>
      <c r="P37" s="29">
        <f t="shared" si="7"/>
        <v>20</v>
      </c>
      <c r="Q37" s="29">
        <f t="shared" si="7"/>
        <v>20</v>
      </c>
      <c r="R37" s="29">
        <f t="shared" si="7"/>
        <v>20</v>
      </c>
      <c r="S37" s="29">
        <f t="shared" si="7"/>
        <v>20</v>
      </c>
      <c r="T37" s="29">
        <f t="shared" si="7"/>
        <v>20</v>
      </c>
      <c r="U37" s="29">
        <f t="shared" si="7"/>
        <v>20</v>
      </c>
      <c r="V37" s="29">
        <f t="shared" si="7"/>
        <v>20</v>
      </c>
      <c r="W37" s="29">
        <f t="shared" si="7"/>
        <v>20</v>
      </c>
      <c r="X37" s="29">
        <f t="shared" si="7"/>
        <v>20</v>
      </c>
      <c r="Y37" s="29">
        <f t="shared" si="7"/>
        <v>20</v>
      </c>
      <c r="Z37" s="29">
        <f t="shared" si="7"/>
        <v>20</v>
      </c>
      <c r="AA37" s="29">
        <f t="shared" si="7"/>
        <v>20</v>
      </c>
      <c r="AB37" s="29">
        <f t="shared" si="7"/>
        <v>20</v>
      </c>
      <c r="AC37" s="29">
        <f t="shared" si="7"/>
        <v>20</v>
      </c>
      <c r="AD37" s="29">
        <f t="shared" si="7"/>
        <v>20</v>
      </c>
      <c r="AE37" s="29">
        <f t="shared" si="7"/>
        <v>20</v>
      </c>
      <c r="AF37" s="29">
        <f t="shared" si="7"/>
        <v>20</v>
      </c>
      <c r="AG37" s="29">
        <f t="shared" si="7"/>
        <v>20</v>
      </c>
      <c r="AH37" s="36"/>
      <c r="AI37" s="36"/>
      <c r="AJ37" s="36"/>
      <c r="AK37" s="36"/>
      <c r="AL37" s="36"/>
      <c r="AM37" s="36"/>
      <c r="AN37" s="36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2:49">
      <c r="B38" s="144" t="s">
        <v>83</v>
      </c>
      <c r="C38" s="29"/>
      <c r="D38" s="29"/>
      <c r="E38" s="41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36"/>
      <c r="AI38" s="36"/>
      <c r="AJ38" s="36"/>
      <c r="AK38" s="36"/>
      <c r="AL38" s="36"/>
      <c r="AM38" s="36"/>
      <c r="AN38" s="36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2:49">
      <c r="B39" s="145" t="s">
        <v>140</v>
      </c>
      <c r="C39" s="29" t="s">
        <v>36</v>
      </c>
      <c r="D39" s="29">
        <f>(2*10)+(5*2)</f>
        <v>30</v>
      </c>
      <c r="E39" s="29">
        <f t="shared" ref="E39:AG39" si="8">(2*10)+(5*2)</f>
        <v>30</v>
      </c>
      <c r="F39" s="29">
        <f t="shared" si="8"/>
        <v>30</v>
      </c>
      <c r="G39" s="29">
        <f t="shared" si="8"/>
        <v>30</v>
      </c>
      <c r="H39" s="29">
        <f t="shared" si="8"/>
        <v>30</v>
      </c>
      <c r="I39" s="29">
        <f t="shared" si="8"/>
        <v>30</v>
      </c>
      <c r="J39" s="29">
        <f t="shared" si="8"/>
        <v>30</v>
      </c>
      <c r="K39" s="29">
        <f t="shared" si="8"/>
        <v>30</v>
      </c>
      <c r="L39" s="29">
        <f t="shared" si="8"/>
        <v>30</v>
      </c>
      <c r="M39" s="29">
        <f t="shared" si="8"/>
        <v>30</v>
      </c>
      <c r="N39" s="29">
        <f t="shared" si="8"/>
        <v>30</v>
      </c>
      <c r="O39" s="29">
        <f t="shared" si="8"/>
        <v>30</v>
      </c>
      <c r="P39" s="29">
        <f t="shared" si="8"/>
        <v>30</v>
      </c>
      <c r="Q39" s="29">
        <f t="shared" si="8"/>
        <v>30</v>
      </c>
      <c r="R39" s="29">
        <f t="shared" si="8"/>
        <v>30</v>
      </c>
      <c r="S39" s="29">
        <f t="shared" si="8"/>
        <v>30</v>
      </c>
      <c r="T39" s="29">
        <f t="shared" si="8"/>
        <v>30</v>
      </c>
      <c r="U39" s="29">
        <f t="shared" si="8"/>
        <v>30</v>
      </c>
      <c r="V39" s="29">
        <f t="shared" si="8"/>
        <v>30</v>
      </c>
      <c r="W39" s="29">
        <f t="shared" si="8"/>
        <v>30</v>
      </c>
      <c r="X39" s="29">
        <f t="shared" si="8"/>
        <v>30</v>
      </c>
      <c r="Y39" s="29">
        <f t="shared" si="8"/>
        <v>30</v>
      </c>
      <c r="Z39" s="29">
        <f t="shared" si="8"/>
        <v>30</v>
      </c>
      <c r="AA39" s="29">
        <f t="shared" si="8"/>
        <v>30</v>
      </c>
      <c r="AB39" s="29">
        <f t="shared" si="8"/>
        <v>30</v>
      </c>
      <c r="AC39" s="29">
        <f t="shared" si="8"/>
        <v>30</v>
      </c>
      <c r="AD39" s="29">
        <f t="shared" si="8"/>
        <v>30</v>
      </c>
      <c r="AE39" s="29">
        <f t="shared" si="8"/>
        <v>30</v>
      </c>
      <c r="AF39" s="29">
        <f t="shared" si="8"/>
        <v>30</v>
      </c>
      <c r="AG39" s="29">
        <f t="shared" si="8"/>
        <v>30</v>
      </c>
      <c r="AH39" s="36"/>
      <c r="AI39" s="36"/>
      <c r="AJ39" s="36"/>
      <c r="AK39" s="36"/>
      <c r="AL39" s="36"/>
      <c r="AM39" s="36"/>
      <c r="AN39" s="36"/>
      <c r="AO39" s="37"/>
      <c r="AP39" s="37"/>
      <c r="AQ39" s="37"/>
      <c r="AR39" s="37"/>
      <c r="AS39" s="37"/>
      <c r="AT39" s="37"/>
      <c r="AU39" s="37"/>
      <c r="AV39" s="37"/>
      <c r="AW39" s="37"/>
    </row>
    <row r="40" spans="2:49">
      <c r="B40" s="144" t="s">
        <v>141</v>
      </c>
      <c r="C40" s="29" t="s">
        <v>36</v>
      </c>
      <c r="D40" s="29">
        <v>2</v>
      </c>
      <c r="E40" s="29">
        <v>2</v>
      </c>
      <c r="F40" s="29">
        <v>2</v>
      </c>
      <c r="G40" s="29">
        <v>2</v>
      </c>
      <c r="H40" s="29">
        <v>2</v>
      </c>
      <c r="I40" s="29">
        <v>2</v>
      </c>
      <c r="J40" s="29">
        <v>2</v>
      </c>
      <c r="K40" s="29">
        <v>2</v>
      </c>
      <c r="L40" s="29">
        <v>2</v>
      </c>
      <c r="M40" s="29">
        <v>2</v>
      </c>
      <c r="N40" s="29">
        <v>2</v>
      </c>
      <c r="O40" s="29">
        <v>2</v>
      </c>
      <c r="P40" s="29">
        <v>2</v>
      </c>
      <c r="Q40" s="29">
        <v>2</v>
      </c>
      <c r="R40" s="29">
        <v>2</v>
      </c>
      <c r="S40" s="29">
        <v>2</v>
      </c>
      <c r="T40" s="29">
        <v>2</v>
      </c>
      <c r="U40" s="29">
        <v>2</v>
      </c>
      <c r="V40" s="29">
        <v>2</v>
      </c>
      <c r="W40" s="29">
        <v>2</v>
      </c>
      <c r="X40" s="29">
        <v>2</v>
      </c>
      <c r="Y40" s="29">
        <v>2</v>
      </c>
      <c r="Z40" s="29">
        <v>2</v>
      </c>
      <c r="AA40" s="29">
        <v>2</v>
      </c>
      <c r="AB40" s="29">
        <v>2</v>
      </c>
      <c r="AC40" s="29">
        <v>2</v>
      </c>
      <c r="AD40" s="29">
        <v>2</v>
      </c>
      <c r="AE40" s="29">
        <v>2</v>
      </c>
      <c r="AF40" s="29">
        <v>2</v>
      </c>
      <c r="AG40" s="29">
        <v>2</v>
      </c>
      <c r="AH40" s="36"/>
      <c r="AI40" s="36"/>
      <c r="AJ40" s="36"/>
      <c r="AK40" s="36"/>
      <c r="AL40" s="36"/>
      <c r="AM40" s="36"/>
      <c r="AN40" s="36"/>
      <c r="AO40" s="37"/>
      <c r="AP40" s="37"/>
      <c r="AQ40" s="37"/>
      <c r="AR40" s="37"/>
      <c r="AS40" s="37"/>
      <c r="AT40" s="37"/>
      <c r="AU40" s="37"/>
      <c r="AV40" s="37"/>
      <c r="AW40" s="37"/>
    </row>
    <row r="41" spans="2:49">
      <c r="B41" s="18"/>
      <c r="C41" s="19"/>
      <c r="D41" s="41"/>
      <c r="E41" s="41"/>
      <c r="F41" s="42"/>
      <c r="G41" s="41"/>
      <c r="H41" s="41"/>
      <c r="I41" s="42"/>
      <c r="J41" s="42"/>
      <c r="K41" s="42"/>
      <c r="L41" s="41"/>
      <c r="M41" s="43"/>
      <c r="N41" s="44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36"/>
      <c r="AI41" s="36"/>
      <c r="AJ41" s="36"/>
      <c r="AK41" s="36"/>
      <c r="AL41" s="36"/>
      <c r="AM41" s="36"/>
      <c r="AN41" s="36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2:49">
      <c r="B42" s="18"/>
      <c r="C42" s="19"/>
      <c r="D42" s="41"/>
      <c r="E42" s="41"/>
      <c r="F42" s="42"/>
      <c r="G42" s="41"/>
      <c r="H42" s="41"/>
      <c r="I42" s="42"/>
      <c r="J42" s="42"/>
      <c r="K42" s="42"/>
      <c r="L42" s="41"/>
      <c r="M42" s="43"/>
      <c r="N42" s="44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36"/>
      <c r="AI42" s="36"/>
      <c r="AJ42" s="36"/>
      <c r="AK42" s="36"/>
      <c r="AL42" s="36"/>
      <c r="AM42" s="36"/>
      <c r="AN42" s="36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2:49">
      <c r="B43" s="18"/>
      <c r="C43" s="19"/>
      <c r="D43" s="41"/>
      <c r="E43" s="41"/>
      <c r="F43" s="42"/>
      <c r="G43" s="41"/>
      <c r="H43" s="41"/>
      <c r="I43" s="42"/>
      <c r="J43" s="42"/>
      <c r="K43" s="42"/>
      <c r="L43" s="41"/>
      <c r="M43" s="43"/>
      <c r="N43" s="44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36"/>
      <c r="AI43" s="36"/>
      <c r="AJ43" s="36"/>
      <c r="AK43" s="36"/>
      <c r="AL43" s="36"/>
      <c r="AM43" s="36"/>
      <c r="AN43" s="36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2:49">
      <c r="B44" s="53" t="s">
        <v>25</v>
      </c>
      <c r="C44" s="52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36"/>
      <c r="AI44" s="36"/>
      <c r="AJ44" s="36"/>
      <c r="AK44" s="36"/>
      <c r="AL44" s="36"/>
      <c r="AM44" s="36"/>
      <c r="AN44" s="36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2:49">
      <c r="B45" s="18" t="s">
        <v>86</v>
      </c>
      <c r="C45" s="19"/>
      <c r="D45" s="42"/>
      <c r="E45" s="41"/>
      <c r="F45" s="41"/>
      <c r="G45" s="41"/>
      <c r="H45" s="41"/>
      <c r="I45" s="41"/>
      <c r="J45" s="29"/>
      <c r="K45" s="29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3"/>
      <c r="AI45" s="36"/>
      <c r="AJ45" s="7"/>
      <c r="AK45" s="3"/>
      <c r="AL45" s="3"/>
      <c r="AM45" s="3"/>
      <c r="AN45" s="3"/>
    </row>
    <row r="46" spans="2:49" ht="15.75" customHeight="1">
      <c r="B46" s="35" t="s">
        <v>145</v>
      </c>
      <c r="C46" s="19" t="s">
        <v>87</v>
      </c>
      <c r="D46" s="156">
        <v>0</v>
      </c>
      <c r="E46" s="156">
        <v>10</v>
      </c>
      <c r="F46" s="156">
        <f>30*10</f>
        <v>300</v>
      </c>
      <c r="G46" s="157">
        <v>880</v>
      </c>
      <c r="H46" s="157">
        <v>880</v>
      </c>
      <c r="I46" s="157">
        <v>880</v>
      </c>
      <c r="J46" s="157">
        <v>880</v>
      </c>
      <c r="K46" s="157">
        <v>880</v>
      </c>
      <c r="L46" s="157">
        <v>880</v>
      </c>
      <c r="M46" s="157">
        <v>880</v>
      </c>
      <c r="N46" s="157">
        <v>880</v>
      </c>
      <c r="O46" s="157">
        <v>880</v>
      </c>
      <c r="P46" s="157">
        <v>880</v>
      </c>
      <c r="Q46" s="157">
        <v>880</v>
      </c>
      <c r="R46" s="157">
        <v>880</v>
      </c>
      <c r="S46" s="157">
        <v>880</v>
      </c>
      <c r="T46" s="157">
        <v>880</v>
      </c>
      <c r="U46" s="157">
        <v>880</v>
      </c>
      <c r="V46" s="157">
        <v>880</v>
      </c>
      <c r="W46" s="157">
        <v>880</v>
      </c>
      <c r="X46" s="157">
        <v>520</v>
      </c>
      <c r="Y46" s="157">
        <v>520</v>
      </c>
      <c r="Z46" s="157">
        <v>520</v>
      </c>
      <c r="AA46" s="157">
        <v>520</v>
      </c>
      <c r="AB46" s="157">
        <v>520</v>
      </c>
      <c r="AC46" s="157">
        <v>520</v>
      </c>
      <c r="AD46" s="157">
        <v>520</v>
      </c>
      <c r="AE46" s="157">
        <v>520</v>
      </c>
      <c r="AF46" s="157">
        <v>520</v>
      </c>
      <c r="AG46" s="157">
        <v>520</v>
      </c>
      <c r="AH46" s="3"/>
      <c r="AI46" s="36"/>
      <c r="AJ46" s="7"/>
      <c r="AK46" s="3"/>
      <c r="AL46" s="3"/>
      <c r="AM46" s="3"/>
      <c r="AN46" s="3"/>
    </row>
    <row r="47" spans="2:49">
      <c r="C47" s="6"/>
    </row>
    <row r="48" spans="2:49" s="82" customFormat="1">
      <c r="D48" s="39"/>
      <c r="E48" s="39"/>
      <c r="F48" s="39"/>
      <c r="G48" s="39"/>
      <c r="H48" s="39"/>
      <c r="I48" s="39"/>
      <c r="J48" s="39"/>
      <c r="K48" s="39"/>
      <c r="L48" s="39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9"/>
      <c r="AD48" s="39"/>
      <c r="AE48" s="39"/>
      <c r="AF48" s="39"/>
      <c r="AG48" s="39"/>
      <c r="AH48" s="83"/>
      <c r="AI48" s="83"/>
      <c r="AJ48" s="83"/>
      <c r="AK48" s="83"/>
      <c r="AL48" s="83"/>
      <c r="AM48" s="83"/>
      <c r="AN48" s="83"/>
    </row>
    <row r="49" spans="1:40" s="82" customFormat="1">
      <c r="B49" s="82" t="s">
        <v>70</v>
      </c>
      <c r="C49" s="5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84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83"/>
      <c r="AI49" s="83"/>
      <c r="AJ49" s="83"/>
      <c r="AK49" s="83"/>
      <c r="AL49" s="83"/>
      <c r="AM49" s="83"/>
      <c r="AN49" s="83"/>
    </row>
    <row r="50" spans="1:40" s="82" customFormat="1">
      <c r="A50" s="82">
        <v>1</v>
      </c>
      <c r="B50" s="82" t="s">
        <v>81</v>
      </c>
      <c r="C50" s="5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84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83"/>
      <c r="AI50" s="83"/>
      <c r="AJ50" s="83"/>
      <c r="AK50" s="83"/>
      <c r="AL50" s="83"/>
      <c r="AM50" s="83"/>
      <c r="AN50" s="83"/>
    </row>
    <row r="51" spans="1:40" s="82" customFormat="1">
      <c r="A51" s="82">
        <v>2</v>
      </c>
      <c r="B51" s="82" t="s">
        <v>91</v>
      </c>
      <c r="C51" s="5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84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83"/>
      <c r="AI51" s="83"/>
      <c r="AJ51" s="83"/>
      <c r="AK51" s="83"/>
      <c r="AL51" s="83"/>
      <c r="AM51" s="83"/>
      <c r="AN51" s="83"/>
    </row>
    <row r="52" spans="1:40" s="82" customFormat="1">
      <c r="A52" s="82">
        <v>3</v>
      </c>
      <c r="B52" s="82" t="s">
        <v>90</v>
      </c>
      <c r="C52" s="5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84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83"/>
      <c r="AI52" s="83"/>
      <c r="AJ52" s="83"/>
      <c r="AK52" s="83"/>
      <c r="AL52" s="83"/>
      <c r="AM52" s="83"/>
      <c r="AN52" s="83"/>
    </row>
    <row r="53" spans="1:40" s="82" customFormat="1">
      <c r="A53" s="82">
        <v>4</v>
      </c>
      <c r="B53" s="82" t="s">
        <v>82</v>
      </c>
      <c r="C53" s="5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84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83"/>
      <c r="AI53" s="83"/>
      <c r="AJ53" s="83"/>
      <c r="AK53" s="83"/>
      <c r="AL53" s="83"/>
      <c r="AM53" s="83"/>
      <c r="AN53" s="83"/>
    </row>
    <row r="54" spans="1:40" s="82" customFormat="1">
      <c r="A54" s="82">
        <v>5</v>
      </c>
      <c r="B54" s="82" t="s">
        <v>84</v>
      </c>
      <c r="C54" s="51"/>
      <c r="D54" s="39"/>
      <c r="E54" s="39"/>
      <c r="F54" s="51"/>
      <c r="G54" s="51"/>
      <c r="H54" s="51"/>
      <c r="I54" s="51"/>
      <c r="J54" s="51"/>
      <c r="K54" s="51"/>
      <c r="L54" s="51"/>
      <c r="M54" s="84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</row>
    <row r="55" spans="1:40" s="82" customFormat="1">
      <c r="A55" s="82">
        <v>6</v>
      </c>
      <c r="B55" s="91" t="s">
        <v>92</v>
      </c>
      <c r="C55" s="51"/>
      <c r="D55" s="39"/>
      <c r="E55" s="39"/>
      <c r="F55" s="51"/>
      <c r="G55" s="51"/>
      <c r="H55" s="51"/>
      <c r="I55" s="51"/>
      <c r="J55" s="51"/>
      <c r="K55" s="51"/>
      <c r="L55" s="51"/>
      <c r="M55" s="84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</row>
    <row r="56" spans="1:40" s="82" customFormat="1">
      <c r="A56" s="82">
        <v>7</v>
      </c>
      <c r="B56" s="87" t="s">
        <v>85</v>
      </c>
      <c r="C56" s="51"/>
      <c r="D56" s="39"/>
      <c r="E56" s="39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</row>
    <row r="57" spans="1:40" s="82" customFormat="1">
      <c r="A57" s="82">
        <v>8</v>
      </c>
      <c r="B57" s="82" t="s">
        <v>88</v>
      </c>
      <c r="C57" s="51"/>
      <c r="D57" s="90">
        <f>4000/300</f>
        <v>13.333333333333334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83"/>
      <c r="AI57" s="83"/>
      <c r="AJ57" s="83"/>
      <c r="AK57" s="83"/>
      <c r="AL57" s="83"/>
      <c r="AM57" s="83"/>
      <c r="AN57" s="83"/>
    </row>
    <row r="58" spans="1:40" s="82" customFormat="1">
      <c r="C58" s="5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83"/>
      <c r="AI58" s="83"/>
      <c r="AJ58" s="83"/>
      <c r="AK58" s="83"/>
      <c r="AL58" s="83"/>
      <c r="AM58" s="83"/>
      <c r="AN58" s="83"/>
    </row>
  </sheetData>
  <mergeCells count="32">
    <mergeCell ref="B4:B6"/>
    <mergeCell ref="F4:F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B4:AB5"/>
    <mergeCell ref="V4:V5"/>
    <mergeCell ref="W4:W5"/>
    <mergeCell ref="X4:X5"/>
    <mergeCell ref="Y4:Y5"/>
    <mergeCell ref="S4:S5"/>
    <mergeCell ref="T4:T5"/>
    <mergeCell ref="U4:U5"/>
    <mergeCell ref="Z4:Z5"/>
    <mergeCell ref="AA4:AA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W51"/>
  <sheetViews>
    <sheetView zoomScale="85" zoomScaleNormal="85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B57" sqref="B57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1.6640625" style="8" bestFit="1" customWidth="1"/>
    <col min="6" max="6" width="11.6640625" style="3" bestFit="1" customWidth="1"/>
    <col min="7" max="8" width="12" style="3" bestFit="1" customWidth="1"/>
    <col min="9" max="9" width="11.5546875" style="3" bestFit="1" customWidth="1"/>
    <col min="10" max="33" width="12" style="3" bestFit="1" customWidth="1"/>
    <col min="34" max="16384" width="9.109375" style="3"/>
  </cols>
  <sheetData>
    <row r="1" spans="2:49" s="72" customFormat="1" ht="18">
      <c r="B1" s="69" t="s">
        <v>20</v>
      </c>
      <c r="C1" s="70"/>
      <c r="D1" s="71"/>
      <c r="E1" s="71"/>
    </row>
    <row r="2" spans="2:49" s="72" customFormat="1">
      <c r="B2" s="72" t="str">
        <f>'Tabel Harga'!C2</f>
        <v>Coklat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 ht="12.75" customHeight="1">
      <c r="B4" s="166" t="s">
        <v>72</v>
      </c>
      <c r="C4" s="164" t="s">
        <v>0</v>
      </c>
      <c r="D4" s="168" t="s">
        <v>37</v>
      </c>
      <c r="E4" s="168" t="s">
        <v>38</v>
      </c>
      <c r="F4" s="168" t="s">
        <v>39</v>
      </c>
      <c r="G4" s="168" t="s">
        <v>40</v>
      </c>
      <c r="H4" s="168" t="s">
        <v>41</v>
      </c>
      <c r="I4" s="168" t="s">
        <v>42</v>
      </c>
      <c r="J4" s="168" t="s">
        <v>43</v>
      </c>
      <c r="K4" s="168" t="s">
        <v>44</v>
      </c>
      <c r="L4" s="168" t="s">
        <v>45</v>
      </c>
      <c r="M4" s="168" t="s">
        <v>46</v>
      </c>
      <c r="N4" s="168" t="s">
        <v>47</v>
      </c>
      <c r="O4" s="168" t="s">
        <v>48</v>
      </c>
      <c r="P4" s="168" t="s">
        <v>49</v>
      </c>
      <c r="Q4" s="168" t="s">
        <v>50</v>
      </c>
      <c r="R4" s="168" t="s">
        <v>51</v>
      </c>
      <c r="S4" s="168" t="s">
        <v>52</v>
      </c>
      <c r="T4" s="168" t="s">
        <v>53</v>
      </c>
      <c r="U4" s="168" t="s">
        <v>54</v>
      </c>
      <c r="V4" s="168" t="s">
        <v>55</v>
      </c>
      <c r="W4" s="168" t="s">
        <v>56</v>
      </c>
      <c r="X4" s="168" t="s">
        <v>57</v>
      </c>
      <c r="Y4" s="168" t="s">
        <v>58</v>
      </c>
      <c r="Z4" s="168" t="s">
        <v>59</v>
      </c>
      <c r="AA4" s="168" t="s">
        <v>60</v>
      </c>
      <c r="AB4" s="168" t="s">
        <v>61</v>
      </c>
      <c r="AC4" s="168" t="s">
        <v>62</v>
      </c>
      <c r="AD4" s="168" t="s">
        <v>63</v>
      </c>
      <c r="AE4" s="168" t="s">
        <v>64</v>
      </c>
      <c r="AF4" s="168" t="s">
        <v>65</v>
      </c>
      <c r="AG4" s="168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 ht="21" customHeight="1">
      <c r="B5" s="167"/>
      <c r="C5" s="165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141" t="s">
        <v>156</v>
      </c>
      <c r="C8" s="19" t="s">
        <v>5</v>
      </c>
      <c r="D8" s="12">
        <f>'Tabel I-O'!D8*'Tabel Harga'!$E$8</f>
        <v>0</v>
      </c>
      <c r="E8" s="12">
        <f>'Tabel I-O'!E8*'Tabel Harga'!$E$8</f>
        <v>500000</v>
      </c>
      <c r="F8" s="12">
        <f>'Tabel I-O'!F8*'Tabel Harga'!$E$8</f>
        <v>500000</v>
      </c>
      <c r="G8" s="12">
        <f>'Tabel I-O'!G8*'Tabel Harga'!$E$8</f>
        <v>500000</v>
      </c>
      <c r="H8" s="12">
        <f>'Tabel I-O'!H8*'Tabel Harga'!$E$8</f>
        <v>500000</v>
      </c>
      <c r="I8" s="12">
        <f>'Tabel I-O'!I8*'Tabel Harga'!$E$8</f>
        <v>500000</v>
      </c>
      <c r="J8" s="12">
        <f>'Tabel I-O'!J8*'Tabel Harga'!$E$8</f>
        <v>500000</v>
      </c>
      <c r="K8" s="12">
        <f>'Tabel I-O'!K8*'Tabel Harga'!$E$8</f>
        <v>500000</v>
      </c>
      <c r="L8" s="12">
        <f>'Tabel I-O'!L8*'Tabel Harga'!$E$8</f>
        <v>500000</v>
      </c>
      <c r="M8" s="12">
        <f>'Tabel I-O'!M8*'Tabel Harga'!$E$8</f>
        <v>500000</v>
      </c>
      <c r="N8" s="12">
        <f>'Tabel I-O'!N8*'Tabel Harga'!$E$8</f>
        <v>500000</v>
      </c>
      <c r="O8" s="12">
        <f>'Tabel I-O'!O8*'Tabel Harga'!$E$8</f>
        <v>500000</v>
      </c>
      <c r="P8" s="12">
        <f>'Tabel I-O'!P8*'Tabel Harga'!$E$8</f>
        <v>500000</v>
      </c>
      <c r="Q8" s="12">
        <f>'Tabel I-O'!Q8*'Tabel Harga'!$E$8</f>
        <v>500000</v>
      </c>
      <c r="R8" s="12">
        <f>'Tabel I-O'!R8*'Tabel Harga'!$E$8</f>
        <v>500000</v>
      </c>
      <c r="S8" s="12">
        <f>'Tabel I-O'!S8*'Tabel Harga'!$E$8</f>
        <v>500000</v>
      </c>
      <c r="T8" s="12">
        <f>'Tabel I-O'!T8*'Tabel Harga'!$E$8</f>
        <v>500000</v>
      </c>
      <c r="U8" s="12">
        <f>'Tabel I-O'!U8*'Tabel Harga'!$E$8</f>
        <v>500000</v>
      </c>
      <c r="V8" s="12">
        <f>'Tabel I-O'!V8*'Tabel Harga'!$E$8</f>
        <v>500000</v>
      </c>
      <c r="W8" s="12">
        <f>'Tabel I-O'!W8*'Tabel Harga'!$E$8</f>
        <v>500000</v>
      </c>
      <c r="X8" s="12">
        <f>'Tabel I-O'!X8*'Tabel Harga'!$E$8</f>
        <v>500000</v>
      </c>
      <c r="Y8" s="12">
        <f>'Tabel I-O'!Y8*'Tabel Harga'!$E$8</f>
        <v>500000</v>
      </c>
      <c r="Z8" s="12">
        <f>'Tabel I-O'!Z8*'Tabel Harga'!$E$8</f>
        <v>500000</v>
      </c>
      <c r="AA8" s="12">
        <f>'Tabel I-O'!AA8*'Tabel Harga'!$E$8</f>
        <v>500000</v>
      </c>
      <c r="AB8" s="12">
        <f>'Tabel I-O'!AB8*'Tabel Harga'!$E$8</f>
        <v>500000</v>
      </c>
      <c r="AC8" s="12">
        <f>'Tabel I-O'!AC8*'Tabel Harga'!$E$8</f>
        <v>500000</v>
      </c>
      <c r="AD8" s="12">
        <f>'Tabel I-O'!AD8*'Tabel Harga'!$E$8</f>
        <v>500000</v>
      </c>
      <c r="AE8" s="12">
        <f>'Tabel I-O'!AE8*'Tabel Harga'!$E$8</f>
        <v>500000</v>
      </c>
      <c r="AF8" s="12">
        <f>'Tabel I-O'!AF8*'Tabel Harga'!$E$8</f>
        <v>500000</v>
      </c>
      <c r="AG8" s="12">
        <f>'Tabel I-O'!AG8*'Tabel Harga'!$E$8</f>
        <v>500000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/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16" t="s">
        <v>146</v>
      </c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5" t="s">
        <v>159</v>
      </c>
      <c r="C12" s="19" t="s">
        <v>5</v>
      </c>
      <c r="D12" s="12">
        <f>'Tabel I-O'!D12*'Tabel Harga'!$E$12</f>
        <v>1440000</v>
      </c>
      <c r="E12" s="12">
        <f>'Tabel I-O'!E12*'Tabel Harga'!$E$12</f>
        <v>1440000</v>
      </c>
      <c r="F12" s="12">
        <f>'Tabel I-O'!F12*'Tabel Harga'!$E$12</f>
        <v>1440000</v>
      </c>
      <c r="G12" s="12">
        <f>'Tabel I-O'!G12*'Tabel Harga'!$E$12</f>
        <v>1440000</v>
      </c>
      <c r="H12" s="12">
        <f>'Tabel I-O'!H12*'Tabel Harga'!$E$12</f>
        <v>1440000</v>
      </c>
      <c r="I12" s="12">
        <f>'Tabel I-O'!I12*'Tabel Harga'!$E$12</f>
        <v>1440000</v>
      </c>
      <c r="J12" s="12">
        <f>'Tabel I-O'!J12*'Tabel Harga'!$E$12</f>
        <v>1440000</v>
      </c>
      <c r="K12" s="12">
        <f>'Tabel I-O'!K12*'Tabel Harga'!$E$12</f>
        <v>1440000</v>
      </c>
      <c r="L12" s="12">
        <f>'Tabel I-O'!L12*'Tabel Harga'!$E$12</f>
        <v>1440000</v>
      </c>
      <c r="M12" s="12">
        <f>'Tabel I-O'!M12*'Tabel Harga'!$E$12</f>
        <v>1440000</v>
      </c>
      <c r="N12" s="12">
        <f>'Tabel I-O'!N12*'Tabel Harga'!$E$12</f>
        <v>1440000</v>
      </c>
      <c r="O12" s="12">
        <f>'Tabel I-O'!O12*'Tabel Harga'!$E$12</f>
        <v>1440000</v>
      </c>
      <c r="P12" s="12">
        <f>'Tabel I-O'!P12*'Tabel Harga'!$E$12</f>
        <v>1440000</v>
      </c>
      <c r="Q12" s="12">
        <f>'Tabel I-O'!Q12*'Tabel Harga'!$E$12</f>
        <v>1440000</v>
      </c>
      <c r="R12" s="12">
        <f>'Tabel I-O'!R12*'Tabel Harga'!$E$12</f>
        <v>1440000</v>
      </c>
      <c r="S12" s="12">
        <f>'Tabel I-O'!S12*'Tabel Harga'!$E$12</f>
        <v>1440000</v>
      </c>
      <c r="T12" s="12">
        <f>'Tabel I-O'!T12*'Tabel Harga'!$E$12</f>
        <v>1440000</v>
      </c>
      <c r="U12" s="12">
        <f>'Tabel I-O'!U12*'Tabel Harga'!$E$12</f>
        <v>1440000</v>
      </c>
      <c r="V12" s="12">
        <f>'Tabel I-O'!V12*'Tabel Harga'!$E$12</f>
        <v>1440000</v>
      </c>
      <c r="W12" s="12">
        <f>'Tabel I-O'!W12*'Tabel Harga'!$E$12</f>
        <v>1440000</v>
      </c>
      <c r="X12" s="12">
        <f>'Tabel I-O'!X12*'Tabel Harga'!$E$12</f>
        <v>1440000</v>
      </c>
      <c r="Y12" s="12">
        <f>'Tabel I-O'!Y12*'Tabel Harga'!$E$12</f>
        <v>1440000</v>
      </c>
      <c r="Z12" s="12">
        <f>'Tabel I-O'!Z12*'Tabel Harga'!$E$12</f>
        <v>1440000</v>
      </c>
      <c r="AA12" s="12">
        <f>'Tabel I-O'!AA12*'Tabel Harga'!$E$12</f>
        <v>1440000</v>
      </c>
      <c r="AB12" s="12">
        <f>'Tabel I-O'!AB12*'Tabel Harga'!$E$12</f>
        <v>1440000</v>
      </c>
      <c r="AC12" s="12">
        <f>'Tabel I-O'!AC12*'Tabel Harga'!$E$12</f>
        <v>1440000</v>
      </c>
      <c r="AD12" s="12">
        <f>'Tabel I-O'!AD12*'Tabel Harga'!$E$12</f>
        <v>1440000</v>
      </c>
      <c r="AE12" s="12">
        <f>'Tabel I-O'!AE12*'Tabel Harga'!$E$12</f>
        <v>1440000</v>
      </c>
      <c r="AF12" s="12">
        <f>'Tabel I-O'!AF12*'Tabel Harga'!$E$12</f>
        <v>1440000</v>
      </c>
      <c r="AG12" s="12">
        <f>'Tabel I-O'!AG12*'Tabel Harga'!$E$12</f>
        <v>1440000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>
      <c r="B13" s="35" t="s">
        <v>160</v>
      </c>
      <c r="C13" s="19" t="s">
        <v>5</v>
      </c>
      <c r="D13" s="12">
        <f>'Tabel I-O'!D13*'Tabel Harga'!$E$13</f>
        <v>0</v>
      </c>
      <c r="E13" s="12">
        <f>'Tabel I-O'!E13*'Tabel Harga'!$E$13</f>
        <v>318000</v>
      </c>
      <c r="F13" s="12">
        <f>'Tabel I-O'!F13*'Tabel Harga'!$E$13</f>
        <v>318000</v>
      </c>
      <c r="G13" s="12">
        <f>'Tabel I-O'!G13*'Tabel Harga'!$E$13</f>
        <v>318000</v>
      </c>
      <c r="H13" s="12">
        <f>'Tabel I-O'!H13*'Tabel Harga'!$E$13</f>
        <v>318000</v>
      </c>
      <c r="I13" s="12">
        <f>'Tabel I-O'!I13*'Tabel Harga'!$E$13</f>
        <v>318000</v>
      </c>
      <c r="J13" s="12">
        <f>'Tabel I-O'!J13*'Tabel Harga'!$E$13</f>
        <v>318000</v>
      </c>
      <c r="K13" s="12">
        <f>'Tabel I-O'!K13*'Tabel Harga'!$E$13</f>
        <v>318000</v>
      </c>
      <c r="L13" s="12">
        <f>'Tabel I-O'!L13*'Tabel Harga'!$E$13</f>
        <v>318000</v>
      </c>
      <c r="M13" s="12">
        <f>'Tabel I-O'!M13*'Tabel Harga'!$E$13</f>
        <v>318000</v>
      </c>
      <c r="N13" s="12">
        <f>'Tabel I-O'!N13*'Tabel Harga'!$E$13</f>
        <v>318000</v>
      </c>
      <c r="O13" s="12">
        <f>'Tabel I-O'!O13*'Tabel Harga'!$E$13</f>
        <v>318000</v>
      </c>
      <c r="P13" s="12">
        <f>'Tabel I-O'!P13*'Tabel Harga'!$E$13</f>
        <v>318000</v>
      </c>
      <c r="Q13" s="12">
        <f>'Tabel I-O'!Q13*'Tabel Harga'!$E$13</f>
        <v>318000</v>
      </c>
      <c r="R13" s="12">
        <f>'Tabel I-O'!R13*'Tabel Harga'!$E$13</f>
        <v>318000</v>
      </c>
      <c r="S13" s="12">
        <f>'Tabel I-O'!S13*'Tabel Harga'!$E$13</f>
        <v>318000</v>
      </c>
      <c r="T13" s="12">
        <f>'Tabel I-O'!T13*'Tabel Harga'!$E$13</f>
        <v>318000</v>
      </c>
      <c r="U13" s="12">
        <f>'Tabel I-O'!U13*'Tabel Harga'!$E$13</f>
        <v>318000</v>
      </c>
      <c r="V13" s="12">
        <f>'Tabel I-O'!V13*'Tabel Harga'!$E$13</f>
        <v>318000</v>
      </c>
      <c r="W13" s="12">
        <f>'Tabel I-O'!W13*'Tabel Harga'!$E$13</f>
        <v>318000</v>
      </c>
      <c r="X13" s="12">
        <f>'Tabel I-O'!X13*'Tabel Harga'!$E$13</f>
        <v>318000</v>
      </c>
      <c r="Y13" s="12">
        <f>'Tabel I-O'!Y13*'Tabel Harga'!$E$13</f>
        <v>318000</v>
      </c>
      <c r="Z13" s="12">
        <f>'Tabel I-O'!Z13*'Tabel Harga'!$E$13</f>
        <v>318000</v>
      </c>
      <c r="AA13" s="12">
        <f>'Tabel I-O'!AA13*'Tabel Harga'!$E$13</f>
        <v>318000</v>
      </c>
      <c r="AB13" s="12">
        <f>'Tabel I-O'!AB13*'Tabel Harga'!$E$13</f>
        <v>318000</v>
      </c>
      <c r="AC13" s="12">
        <f>'Tabel I-O'!AC13*'Tabel Harga'!$E$13</f>
        <v>318000</v>
      </c>
      <c r="AD13" s="12">
        <f>'Tabel I-O'!AD13*'Tabel Harga'!$E$13</f>
        <v>318000</v>
      </c>
      <c r="AE13" s="12">
        <f>'Tabel I-O'!AE13*'Tabel Harga'!$E$13</f>
        <v>318000</v>
      </c>
      <c r="AF13" s="12">
        <f>'Tabel I-O'!AF13*'Tabel Harga'!$E$13</f>
        <v>318000</v>
      </c>
      <c r="AG13" s="12">
        <f>'Tabel I-O'!AG13*'Tabel Harga'!$E$13</f>
        <v>318000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>
      <c r="B14" s="35" t="s">
        <v>161</v>
      </c>
      <c r="C14" s="19" t="s">
        <v>5</v>
      </c>
      <c r="D14" s="12">
        <f>'Tabel I-O'!D14*'Tabel Harga'!$E$14</f>
        <v>0</v>
      </c>
      <c r="E14" s="12">
        <f>'Tabel I-O'!E14*'Tabel Harga'!$E$14</f>
        <v>360000</v>
      </c>
      <c r="F14" s="12">
        <f>'Tabel I-O'!F14*'Tabel Harga'!$E$14</f>
        <v>360000</v>
      </c>
      <c r="G14" s="12">
        <f>'Tabel I-O'!G14*'Tabel Harga'!$E$14</f>
        <v>360000</v>
      </c>
      <c r="H14" s="12">
        <f>'Tabel I-O'!H14*'Tabel Harga'!$E$14</f>
        <v>360000</v>
      </c>
      <c r="I14" s="12">
        <f>'Tabel I-O'!I14*'Tabel Harga'!$E$14</f>
        <v>360000</v>
      </c>
      <c r="J14" s="12">
        <f>'Tabel I-O'!J14*'Tabel Harga'!$E$14</f>
        <v>360000</v>
      </c>
      <c r="K14" s="12">
        <f>'Tabel I-O'!K14*'Tabel Harga'!$E$14</f>
        <v>360000</v>
      </c>
      <c r="L14" s="12">
        <f>'Tabel I-O'!L14*'Tabel Harga'!$E$14</f>
        <v>360000</v>
      </c>
      <c r="M14" s="12">
        <f>'Tabel I-O'!M14*'Tabel Harga'!$E$14</f>
        <v>360000</v>
      </c>
      <c r="N14" s="12">
        <f>'Tabel I-O'!N14*'Tabel Harga'!$E$14</f>
        <v>360000</v>
      </c>
      <c r="O14" s="12">
        <f>'Tabel I-O'!O14*'Tabel Harga'!$E$14</f>
        <v>360000</v>
      </c>
      <c r="P14" s="12">
        <f>'Tabel I-O'!P14*'Tabel Harga'!$E$14</f>
        <v>360000</v>
      </c>
      <c r="Q14" s="12">
        <f>'Tabel I-O'!Q14*'Tabel Harga'!$E$14</f>
        <v>360000</v>
      </c>
      <c r="R14" s="12">
        <f>'Tabel I-O'!R14*'Tabel Harga'!$E$14</f>
        <v>360000</v>
      </c>
      <c r="S14" s="12">
        <f>'Tabel I-O'!S14*'Tabel Harga'!$E$14</f>
        <v>360000</v>
      </c>
      <c r="T14" s="12">
        <f>'Tabel I-O'!T14*'Tabel Harga'!$E$14</f>
        <v>360000</v>
      </c>
      <c r="U14" s="12">
        <f>'Tabel I-O'!U14*'Tabel Harga'!$E$14</f>
        <v>360000</v>
      </c>
      <c r="V14" s="12">
        <f>'Tabel I-O'!V14*'Tabel Harga'!$E$14</f>
        <v>360000</v>
      </c>
      <c r="W14" s="12">
        <f>'Tabel I-O'!W14*'Tabel Harga'!$E$14</f>
        <v>360000</v>
      </c>
      <c r="X14" s="12">
        <f>'Tabel I-O'!X14*'Tabel Harga'!$E$14</f>
        <v>360000</v>
      </c>
      <c r="Y14" s="12">
        <f>'Tabel I-O'!Y14*'Tabel Harga'!$E$14</f>
        <v>360000</v>
      </c>
      <c r="Z14" s="12">
        <f>'Tabel I-O'!Z14*'Tabel Harga'!$E$14</f>
        <v>360000</v>
      </c>
      <c r="AA14" s="12">
        <f>'Tabel I-O'!AA14*'Tabel Harga'!$E$14</f>
        <v>360000</v>
      </c>
      <c r="AB14" s="12">
        <f>'Tabel I-O'!AB14*'Tabel Harga'!$E$14</f>
        <v>360000</v>
      </c>
      <c r="AC14" s="12">
        <f>'Tabel I-O'!AC14*'Tabel Harga'!$E$14</f>
        <v>360000</v>
      </c>
      <c r="AD14" s="12">
        <f>'Tabel I-O'!AD14*'Tabel Harga'!$E$14</f>
        <v>360000</v>
      </c>
      <c r="AE14" s="12">
        <f>'Tabel I-O'!AE14*'Tabel Harga'!$E$14</f>
        <v>360000</v>
      </c>
      <c r="AF14" s="12">
        <f>'Tabel I-O'!AF14*'Tabel Harga'!$E$14</f>
        <v>360000</v>
      </c>
      <c r="AG14" s="12">
        <f>'Tabel I-O'!AG14*'Tabel Harga'!$E$14</f>
        <v>360000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>
      <c r="B15" s="35" t="s">
        <v>162</v>
      </c>
      <c r="C15" s="19" t="s">
        <v>5</v>
      </c>
      <c r="D15" s="12">
        <f>'Tabel I-O'!D15*'Tabel Harga'!$E$15</f>
        <v>0</v>
      </c>
      <c r="E15" s="12">
        <f>'Tabel I-O'!E15*'Tabel Harga'!$E$15</f>
        <v>240000</v>
      </c>
      <c r="F15" s="12">
        <f>'Tabel I-O'!F15*'Tabel Harga'!$E$15</f>
        <v>240000</v>
      </c>
      <c r="G15" s="12">
        <f>'Tabel I-O'!G15*'Tabel Harga'!$E$15</f>
        <v>240000</v>
      </c>
      <c r="H15" s="12">
        <f>'Tabel I-O'!H15*'Tabel Harga'!$E$15</f>
        <v>240000</v>
      </c>
      <c r="I15" s="12">
        <f>'Tabel I-O'!I15*'Tabel Harga'!$E$15</f>
        <v>240000</v>
      </c>
      <c r="J15" s="12">
        <f>'Tabel I-O'!J15*'Tabel Harga'!$E$15</f>
        <v>240000</v>
      </c>
      <c r="K15" s="12">
        <f>'Tabel I-O'!K15*'Tabel Harga'!$E$15</f>
        <v>240000</v>
      </c>
      <c r="L15" s="12">
        <f>'Tabel I-O'!L15*'Tabel Harga'!$E$15</f>
        <v>240000</v>
      </c>
      <c r="M15" s="12">
        <f>'Tabel I-O'!M15*'Tabel Harga'!$E$15</f>
        <v>240000</v>
      </c>
      <c r="N15" s="12">
        <f>'Tabel I-O'!N15*'Tabel Harga'!$E$15</f>
        <v>240000</v>
      </c>
      <c r="O15" s="12">
        <f>'Tabel I-O'!O15*'Tabel Harga'!$E$15</f>
        <v>240000</v>
      </c>
      <c r="P15" s="12">
        <f>'Tabel I-O'!P15*'Tabel Harga'!$E$15</f>
        <v>240000</v>
      </c>
      <c r="Q15" s="12">
        <f>'Tabel I-O'!Q15*'Tabel Harga'!$E$15</f>
        <v>240000</v>
      </c>
      <c r="R15" s="12">
        <f>'Tabel I-O'!R15*'Tabel Harga'!$E$15</f>
        <v>240000</v>
      </c>
      <c r="S15" s="12">
        <f>'Tabel I-O'!S15*'Tabel Harga'!$E$15</f>
        <v>240000</v>
      </c>
      <c r="T15" s="12">
        <f>'Tabel I-O'!T15*'Tabel Harga'!$E$15</f>
        <v>240000</v>
      </c>
      <c r="U15" s="12">
        <f>'Tabel I-O'!U15*'Tabel Harga'!$E$15</f>
        <v>240000</v>
      </c>
      <c r="V15" s="12">
        <f>'Tabel I-O'!V15*'Tabel Harga'!$E$15</f>
        <v>240000</v>
      </c>
      <c r="W15" s="12">
        <f>'Tabel I-O'!W15*'Tabel Harga'!$E$15</f>
        <v>240000</v>
      </c>
      <c r="X15" s="12">
        <f>'Tabel I-O'!X15*'Tabel Harga'!$E$15</f>
        <v>240000</v>
      </c>
      <c r="Y15" s="12">
        <f>'Tabel I-O'!Y15*'Tabel Harga'!$E$15</f>
        <v>240000</v>
      </c>
      <c r="Z15" s="12">
        <f>'Tabel I-O'!Z15*'Tabel Harga'!$E$15</f>
        <v>240000</v>
      </c>
      <c r="AA15" s="12">
        <f>'Tabel I-O'!AA15*'Tabel Harga'!$E$15</f>
        <v>240000</v>
      </c>
      <c r="AB15" s="12">
        <f>'Tabel I-O'!AB15*'Tabel Harga'!$E$15</f>
        <v>240000</v>
      </c>
      <c r="AC15" s="12">
        <f>'Tabel I-O'!AC15*'Tabel Harga'!$E$15</f>
        <v>240000</v>
      </c>
      <c r="AD15" s="12">
        <f>'Tabel I-O'!AD15*'Tabel Harga'!$E$15</f>
        <v>240000</v>
      </c>
      <c r="AE15" s="12">
        <f>'Tabel I-O'!AE15*'Tabel Harga'!$E$15</f>
        <v>240000</v>
      </c>
      <c r="AF15" s="12">
        <f>'Tabel I-O'!AF15*'Tabel Harga'!$E$15</f>
        <v>240000</v>
      </c>
      <c r="AG15" s="12">
        <f>'Tabel I-O'!AG15*'Tabel Harga'!$E$15</f>
        <v>240000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>
      <c r="B17" s="16" t="s">
        <v>31</v>
      </c>
      <c r="C17" s="1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s="7" customFormat="1">
      <c r="B18" s="35" t="s">
        <v>145</v>
      </c>
      <c r="C18" s="19" t="s">
        <v>5</v>
      </c>
      <c r="D18" s="12">
        <f>'Tabel I-O'!D18*'Tabel Harga'!$E$18</f>
        <v>2400000</v>
      </c>
      <c r="E18" s="12">
        <f>'Tabel I-O'!E18*'Tabel Harga'!$E$18</f>
        <v>240000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s="7" customFormat="1">
      <c r="B19" s="35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s="7" customFormat="1">
      <c r="B20" s="16" t="s">
        <v>7</v>
      </c>
      <c r="C20" s="19"/>
      <c r="D20" s="12"/>
      <c r="E20" s="10"/>
      <c r="F20" s="10"/>
      <c r="G20" s="10"/>
      <c r="H20" s="10"/>
      <c r="I20" s="10"/>
      <c r="J20" s="10"/>
      <c r="K20" s="11"/>
      <c r="L20" s="10"/>
      <c r="M20" s="10"/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35" t="s">
        <v>78</v>
      </c>
      <c r="C21" s="19" t="s">
        <v>5</v>
      </c>
      <c r="D21" s="12">
        <f>'Tabel I-O'!D21*'Tabel Harga'!$E$21</f>
        <v>250000</v>
      </c>
      <c r="E21" s="12">
        <f>'Tabel I-O'!E21*'Tabel Harga'!$E$21</f>
        <v>0</v>
      </c>
      <c r="F21" s="12">
        <f>'Tabel I-O'!F21*'Tabel Harga'!$E$21</f>
        <v>250000</v>
      </c>
      <c r="G21" s="12">
        <f>'Tabel I-O'!G21*'Tabel Harga'!$E$21</f>
        <v>0</v>
      </c>
      <c r="H21" s="12">
        <f>'Tabel I-O'!H21*'Tabel Harga'!$E$21</f>
        <v>250000</v>
      </c>
      <c r="I21" s="12">
        <f>'Tabel I-O'!I21*'Tabel Harga'!$E$21</f>
        <v>0</v>
      </c>
      <c r="J21" s="12">
        <f>'Tabel I-O'!J21*'Tabel Harga'!$E$21</f>
        <v>250000</v>
      </c>
      <c r="K21" s="12">
        <f>'Tabel I-O'!K21*'Tabel Harga'!$E$21</f>
        <v>0</v>
      </c>
      <c r="L21" s="12">
        <f>'Tabel I-O'!L21*'Tabel Harga'!$E$21</f>
        <v>250000</v>
      </c>
      <c r="M21" s="12">
        <f>'Tabel I-O'!M21*'Tabel Harga'!$E$21</f>
        <v>0</v>
      </c>
      <c r="N21" s="12">
        <f>'Tabel I-O'!N21*'Tabel Harga'!$E$21</f>
        <v>250000</v>
      </c>
      <c r="O21" s="12">
        <f>'Tabel I-O'!O21*'Tabel Harga'!$E$21</f>
        <v>0</v>
      </c>
      <c r="P21" s="12">
        <f>'Tabel I-O'!P21*'Tabel Harga'!$E$21</f>
        <v>250000</v>
      </c>
      <c r="Q21" s="12">
        <f>'Tabel I-O'!Q21*'Tabel Harga'!$E$21</f>
        <v>0</v>
      </c>
      <c r="R21" s="12">
        <f>'Tabel I-O'!R21*'Tabel Harga'!$E$21</f>
        <v>250000</v>
      </c>
      <c r="S21" s="12">
        <f>'Tabel I-O'!S21*'Tabel Harga'!$E$21</f>
        <v>0</v>
      </c>
      <c r="T21" s="12">
        <f>'Tabel I-O'!T21*'Tabel Harga'!$E$21</f>
        <v>250000</v>
      </c>
      <c r="U21" s="12">
        <f>'Tabel I-O'!U21*'Tabel Harga'!$E$21</f>
        <v>0</v>
      </c>
      <c r="V21" s="12">
        <f>'Tabel I-O'!V21*'Tabel Harga'!$E$21</f>
        <v>250000</v>
      </c>
      <c r="W21" s="12">
        <f>'Tabel I-O'!W21*'Tabel Harga'!$E$21</f>
        <v>0</v>
      </c>
      <c r="X21" s="12">
        <f>'Tabel I-O'!X21*'Tabel Harga'!$E$21</f>
        <v>250000</v>
      </c>
      <c r="Y21" s="12">
        <f>'Tabel I-O'!Y21*'Tabel Harga'!$E$21</f>
        <v>0</v>
      </c>
      <c r="Z21" s="12">
        <f>'Tabel I-O'!Z21*'Tabel Harga'!$E$21</f>
        <v>250000</v>
      </c>
      <c r="AA21" s="12">
        <f>'Tabel I-O'!AA21*'Tabel Harga'!$E$21</f>
        <v>0</v>
      </c>
      <c r="AB21" s="12">
        <f>'Tabel I-O'!AB21*'Tabel Harga'!$E$21</f>
        <v>250000</v>
      </c>
      <c r="AC21" s="12">
        <f>'Tabel I-O'!AC21*'Tabel Harga'!$E$21</f>
        <v>0</v>
      </c>
      <c r="AD21" s="12">
        <f>'Tabel I-O'!AD21*'Tabel Harga'!$E$21</f>
        <v>250000</v>
      </c>
      <c r="AE21" s="12">
        <f>'Tabel I-O'!AE21*'Tabel Harga'!$E$21</f>
        <v>0</v>
      </c>
      <c r="AF21" s="12">
        <f>'Tabel I-O'!AF21*'Tabel Harga'!$E$21</f>
        <v>250000</v>
      </c>
      <c r="AG21" s="12">
        <f>'Tabel I-O'!AG21*'Tabel Harga'!$E$21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169</v>
      </c>
      <c r="C22" s="19" t="s">
        <v>5</v>
      </c>
      <c r="D22" s="12">
        <f>'Tabel I-O'!D22*'Tabel Harga'!$E$22</f>
        <v>25000</v>
      </c>
      <c r="E22" s="12">
        <f>'Tabel I-O'!E22*'Tabel Harga'!$E$22</f>
        <v>25000</v>
      </c>
      <c r="F22" s="12">
        <f>'Tabel I-O'!F22*'Tabel Harga'!$E$22</f>
        <v>25000</v>
      </c>
      <c r="G22" s="12">
        <f>'Tabel I-O'!G22*'Tabel Harga'!$E$22</f>
        <v>25000</v>
      </c>
      <c r="H22" s="12">
        <f>'Tabel I-O'!H22*'Tabel Harga'!$E$22</f>
        <v>25000</v>
      </c>
      <c r="I22" s="12">
        <f>'Tabel I-O'!I22*'Tabel Harga'!$E$22</f>
        <v>25000</v>
      </c>
      <c r="J22" s="12">
        <f>'Tabel I-O'!J22*'Tabel Harga'!$E$22</f>
        <v>25000</v>
      </c>
      <c r="K22" s="12">
        <f>'Tabel I-O'!K22*'Tabel Harga'!$E$22</f>
        <v>25000</v>
      </c>
      <c r="L22" s="12">
        <f>'Tabel I-O'!L22*'Tabel Harga'!$E$22</f>
        <v>25000</v>
      </c>
      <c r="M22" s="12">
        <f>'Tabel I-O'!M22*'Tabel Harga'!$E$22</f>
        <v>25000</v>
      </c>
      <c r="N22" s="12">
        <f>'Tabel I-O'!N22*'Tabel Harga'!$E$22</f>
        <v>25000</v>
      </c>
      <c r="O22" s="12">
        <f>'Tabel I-O'!O22*'Tabel Harga'!$E$22</f>
        <v>25000</v>
      </c>
      <c r="P22" s="12">
        <f>'Tabel I-O'!P22*'Tabel Harga'!$E$22</f>
        <v>25000</v>
      </c>
      <c r="Q22" s="12">
        <f>'Tabel I-O'!Q22*'Tabel Harga'!$E$22</f>
        <v>25000</v>
      </c>
      <c r="R22" s="12">
        <f>'Tabel I-O'!R22*'Tabel Harga'!$E$22</f>
        <v>25000</v>
      </c>
      <c r="S22" s="12">
        <f>'Tabel I-O'!S22*'Tabel Harga'!$E$22</f>
        <v>25000</v>
      </c>
      <c r="T22" s="12">
        <f>'Tabel I-O'!T22*'Tabel Harga'!$E$22</f>
        <v>25000</v>
      </c>
      <c r="U22" s="12">
        <f>'Tabel I-O'!U22*'Tabel Harga'!$E$22</f>
        <v>25000</v>
      </c>
      <c r="V22" s="12">
        <f>'Tabel I-O'!V22*'Tabel Harga'!$E$22</f>
        <v>25000</v>
      </c>
      <c r="W22" s="12">
        <f>'Tabel I-O'!W22*'Tabel Harga'!$E$22</f>
        <v>25000</v>
      </c>
      <c r="X22" s="12">
        <f>'Tabel I-O'!X22*'Tabel Harga'!$E$22</f>
        <v>25000</v>
      </c>
      <c r="Y22" s="12">
        <f>'Tabel I-O'!Y22*'Tabel Harga'!$E$22</f>
        <v>25000</v>
      </c>
      <c r="Z22" s="12">
        <f>'Tabel I-O'!Z22*'Tabel Harga'!$E$22</f>
        <v>25000</v>
      </c>
      <c r="AA22" s="12">
        <f>'Tabel I-O'!AA22*'Tabel Harga'!$E$22</f>
        <v>25000</v>
      </c>
      <c r="AB22" s="12">
        <f>'Tabel I-O'!AB22*'Tabel Harga'!$E$22</f>
        <v>25000</v>
      </c>
      <c r="AC22" s="12">
        <f>'Tabel I-O'!AC22*'Tabel Harga'!$E$22</f>
        <v>25000</v>
      </c>
      <c r="AD22" s="12">
        <f>'Tabel I-O'!AD22*'Tabel Harga'!$E$22</f>
        <v>25000</v>
      </c>
      <c r="AE22" s="12">
        <f>'Tabel I-O'!AE22*'Tabel Harga'!$E$22</f>
        <v>25000</v>
      </c>
      <c r="AF22" s="12">
        <f>'Tabel I-O'!AF22*'Tabel Harga'!$E$22</f>
        <v>25000</v>
      </c>
      <c r="AG22" s="12">
        <f>'Tabel I-O'!AG22*'Tabel Harga'!$E$22</f>
        <v>25000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79</v>
      </c>
      <c r="C23" s="19" t="s">
        <v>5</v>
      </c>
      <c r="D23" s="12">
        <f>'Tabel I-O'!D23*'Tabel Harga'!$E$23</f>
        <v>400000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400000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400000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400000</v>
      </c>
      <c r="S23" s="12">
        <f>'Tabel I-O'!S23*'Tabel Harga'!$E$23</f>
        <v>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400000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400000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400000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143</v>
      </c>
      <c r="C24" s="19" t="s">
        <v>5</v>
      </c>
      <c r="D24" s="12">
        <f>'Tabel I-O'!D24*'Tabel Harga'!$E$24</f>
        <v>0</v>
      </c>
      <c r="E24" s="12">
        <f>'Tabel I-O'!E24*'Tabel Harga'!$E$24</f>
        <v>600</v>
      </c>
      <c r="F24" s="12">
        <f>'Tabel I-O'!F24*'Tabel Harga'!$E$24</f>
        <v>18000</v>
      </c>
      <c r="G24" s="12">
        <f>'Tabel I-O'!G24*'Tabel Harga'!$E$24</f>
        <v>52800.000000000007</v>
      </c>
      <c r="H24" s="12">
        <f>'Tabel I-O'!H24*'Tabel Harga'!$E$24</f>
        <v>52800.000000000007</v>
      </c>
      <c r="I24" s="12">
        <f>'Tabel I-O'!I24*'Tabel Harga'!$E$24</f>
        <v>52800.000000000007</v>
      </c>
      <c r="J24" s="12">
        <f>'Tabel I-O'!J24*'Tabel Harga'!$E$24</f>
        <v>52800.000000000007</v>
      </c>
      <c r="K24" s="12">
        <f>'Tabel I-O'!K24*'Tabel Harga'!$E$24</f>
        <v>52800.000000000007</v>
      </c>
      <c r="L24" s="12">
        <f>'Tabel I-O'!L24*'Tabel Harga'!$E$24</f>
        <v>52800.000000000007</v>
      </c>
      <c r="M24" s="12">
        <f>'Tabel I-O'!M24*'Tabel Harga'!$E$24</f>
        <v>52800.000000000007</v>
      </c>
      <c r="N24" s="12">
        <f>'Tabel I-O'!N24*'Tabel Harga'!$E$24</f>
        <v>52800.000000000007</v>
      </c>
      <c r="O24" s="12">
        <f>'Tabel I-O'!O24*'Tabel Harga'!$E$24</f>
        <v>52800.000000000007</v>
      </c>
      <c r="P24" s="12">
        <f>'Tabel I-O'!P24*'Tabel Harga'!$E$24</f>
        <v>52800.000000000007</v>
      </c>
      <c r="Q24" s="12">
        <f>'Tabel I-O'!Q24*'Tabel Harga'!$E$24</f>
        <v>52800.000000000007</v>
      </c>
      <c r="R24" s="12">
        <f>'Tabel I-O'!R24*'Tabel Harga'!$E$24</f>
        <v>52800.000000000007</v>
      </c>
      <c r="S24" s="12">
        <f>'Tabel I-O'!S24*'Tabel Harga'!$E$24</f>
        <v>52800.000000000007</v>
      </c>
      <c r="T24" s="12">
        <f>'Tabel I-O'!T24*'Tabel Harga'!$E$24</f>
        <v>52800.000000000007</v>
      </c>
      <c r="U24" s="12">
        <f>'Tabel I-O'!U24*'Tabel Harga'!$E$24</f>
        <v>52800.000000000007</v>
      </c>
      <c r="V24" s="12">
        <f>'Tabel I-O'!V24*'Tabel Harga'!$E$24</f>
        <v>52800.000000000007</v>
      </c>
      <c r="W24" s="12">
        <f>'Tabel I-O'!W24*'Tabel Harga'!$E$24</f>
        <v>52800.000000000007</v>
      </c>
      <c r="X24" s="12">
        <f>'Tabel I-O'!X24*'Tabel Harga'!$E$24</f>
        <v>31200</v>
      </c>
      <c r="Y24" s="12">
        <f>'Tabel I-O'!Y24*'Tabel Harga'!$E$24</f>
        <v>31200</v>
      </c>
      <c r="Z24" s="12">
        <f>'Tabel I-O'!Z24*'Tabel Harga'!$E$24</f>
        <v>31200</v>
      </c>
      <c r="AA24" s="12">
        <f>'Tabel I-O'!AA24*'Tabel Harga'!$E$24</f>
        <v>31200</v>
      </c>
      <c r="AB24" s="12">
        <f>'Tabel I-O'!AB24*'Tabel Harga'!$E$24</f>
        <v>31200</v>
      </c>
      <c r="AC24" s="12">
        <f>'Tabel I-O'!AC24*'Tabel Harga'!$E$24</f>
        <v>31200</v>
      </c>
      <c r="AD24" s="12">
        <f>'Tabel I-O'!AD24*'Tabel Harga'!$E$24</f>
        <v>31200</v>
      </c>
      <c r="AE24" s="12">
        <f>'Tabel I-O'!AE24*'Tabel Harga'!$E$24</f>
        <v>31200</v>
      </c>
      <c r="AF24" s="12">
        <f>'Tabel I-O'!AF24*'Tabel Harga'!$E$24</f>
        <v>31200</v>
      </c>
      <c r="AG24" s="12">
        <f>'Tabel I-O'!AG24*'Tabel Harga'!$E$24</f>
        <v>31200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146" t="s">
        <v>142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16" t="s">
        <v>33</v>
      </c>
      <c r="C27" s="19"/>
      <c r="D27" s="12"/>
      <c r="E27" s="10"/>
      <c r="F27" s="10"/>
      <c r="G27" s="10"/>
      <c r="H27" s="12"/>
      <c r="I27" s="12"/>
      <c r="J27" s="12"/>
      <c r="K27" s="13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35</v>
      </c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5" t="s">
        <v>135</v>
      </c>
      <c r="C29" s="19" t="s">
        <v>5</v>
      </c>
      <c r="D29" s="12">
        <f>'Tabel I-O'!D29*'Tabel Harga'!$E$29</f>
        <v>3000000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170</v>
      </c>
      <c r="C30" s="19" t="s">
        <v>5</v>
      </c>
      <c r="D30" s="12">
        <f>'Tabel I-O'!D30*'Tabel Harga'!$E$30</f>
        <v>1125000</v>
      </c>
      <c r="E30" s="12">
        <f>'Tabel I-O'!E30*'Tabel Harga'!$E$30</f>
        <v>0</v>
      </c>
      <c r="F30" s="12">
        <f>'Tabel I-O'!F30*'Tabel Harga'!$E$30</f>
        <v>0</v>
      </c>
      <c r="G30" s="12">
        <f>'Tabel I-O'!G30*'Tabel Harga'!$E$30</f>
        <v>0</v>
      </c>
      <c r="H30" s="12">
        <f>'Tabel I-O'!H30*'Tabel Harga'!$E$30</f>
        <v>0</v>
      </c>
      <c r="I30" s="12">
        <f>'Tabel I-O'!I30*'Tabel Harga'!$E$30</f>
        <v>0</v>
      </c>
      <c r="J30" s="12">
        <f>'Tabel I-O'!J30*'Tabel Harga'!$E$30</f>
        <v>0</v>
      </c>
      <c r="K30" s="12">
        <f>'Tabel I-O'!K30*'Tabel Harga'!$E$30</f>
        <v>0</v>
      </c>
      <c r="L30" s="12">
        <f>'Tabel I-O'!L30*'Tabel Harga'!$E$30</f>
        <v>0</v>
      </c>
      <c r="M30" s="12">
        <f>'Tabel I-O'!M30*'Tabel Harga'!$E$30</f>
        <v>0</v>
      </c>
      <c r="N30" s="12">
        <f>'Tabel I-O'!N30*'Tabel Harga'!$E$30</f>
        <v>0</v>
      </c>
      <c r="O30" s="12">
        <f>'Tabel I-O'!O30*'Tabel Harga'!$E$30</f>
        <v>0</v>
      </c>
      <c r="P30" s="12">
        <f>'Tabel I-O'!P30*'Tabel Harga'!$E$30</f>
        <v>0</v>
      </c>
      <c r="Q30" s="12">
        <f>'Tabel I-O'!Q30*'Tabel Harga'!$E$30</f>
        <v>0</v>
      </c>
      <c r="R30" s="12">
        <f>'Tabel I-O'!R30*'Tabel Harga'!$E$30</f>
        <v>0</v>
      </c>
      <c r="S30" s="12">
        <f>'Tabel I-O'!S30*'Tabel Harga'!$E$30</f>
        <v>0</v>
      </c>
      <c r="T30" s="12">
        <f>'Tabel I-O'!T30*'Tabel Harga'!$E$30</f>
        <v>0</v>
      </c>
      <c r="U30" s="12">
        <f>'Tabel I-O'!U30*'Tabel Harga'!$E$30</f>
        <v>0</v>
      </c>
      <c r="V30" s="12">
        <f>'Tabel I-O'!V30*'Tabel Harga'!$E$30</f>
        <v>0</v>
      </c>
      <c r="W30" s="12">
        <f>'Tabel I-O'!W30*'Tabel Harga'!$E$30</f>
        <v>0</v>
      </c>
      <c r="X30" s="12">
        <f>'Tabel I-O'!X30*'Tabel Harga'!$E$30</f>
        <v>0</v>
      </c>
      <c r="Y30" s="12">
        <f>'Tabel I-O'!Y30*'Tabel Harga'!$E$30</f>
        <v>0</v>
      </c>
      <c r="Z30" s="12">
        <f>'Tabel I-O'!Z30*'Tabel Harga'!$E$30</f>
        <v>0</v>
      </c>
      <c r="AA30" s="12">
        <f>'Tabel I-O'!AA30*'Tabel Harga'!$E$30</f>
        <v>0</v>
      </c>
      <c r="AB30" s="12">
        <f>'Tabel I-O'!AB30*'Tabel Harga'!$E$30</f>
        <v>0</v>
      </c>
      <c r="AC30" s="12">
        <f>'Tabel I-O'!AC30*'Tabel Harga'!$E$30</f>
        <v>0</v>
      </c>
      <c r="AD30" s="12">
        <f>'Tabel I-O'!AD30*'Tabel Harga'!$E$30</f>
        <v>0</v>
      </c>
      <c r="AE30" s="12">
        <f>'Tabel I-O'!AE30*'Tabel Harga'!$E$30</f>
        <v>0</v>
      </c>
      <c r="AF30" s="12">
        <f>'Tabel I-O'!AF30*'Tabel Harga'!$E$30</f>
        <v>0</v>
      </c>
      <c r="AG30" s="12">
        <f>'Tabel I-O'!AG30*'Tabel Harga'!$E$30</f>
        <v>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144" t="s">
        <v>171</v>
      </c>
      <c r="C31" s="19" t="s">
        <v>5</v>
      </c>
      <c r="D31" s="12">
        <f>'Tabel I-O'!D31*'Tabel Harga'!$E$31</f>
        <v>750000</v>
      </c>
      <c r="E31" s="12">
        <f>'Tabel I-O'!E31*'Tabel Harga'!$E$31</f>
        <v>0</v>
      </c>
      <c r="F31" s="12">
        <f>'Tabel I-O'!F31*'Tabel Harga'!$E$31</f>
        <v>0</v>
      </c>
      <c r="G31" s="12">
        <f>'Tabel I-O'!G31*'Tabel Harga'!$E$31</f>
        <v>0</v>
      </c>
      <c r="H31" s="12">
        <f>'Tabel I-O'!H31*'Tabel Harga'!$E$31</f>
        <v>0</v>
      </c>
      <c r="I31" s="12">
        <f>'Tabel I-O'!I31*'Tabel Harga'!$E$31</f>
        <v>0</v>
      </c>
      <c r="J31" s="12">
        <f>'Tabel I-O'!J31*'Tabel Harga'!$E$31</f>
        <v>0</v>
      </c>
      <c r="K31" s="12">
        <f>'Tabel I-O'!K31*'Tabel Harga'!$E$31</f>
        <v>0</v>
      </c>
      <c r="L31" s="12">
        <f>'Tabel I-O'!L31*'Tabel Harga'!$E$31</f>
        <v>0</v>
      </c>
      <c r="M31" s="12">
        <f>'Tabel I-O'!M31*'Tabel Harga'!$E$31</f>
        <v>0</v>
      </c>
      <c r="N31" s="12">
        <f>'Tabel I-O'!N31*'Tabel Harga'!$E$31</f>
        <v>0</v>
      </c>
      <c r="O31" s="12">
        <f>'Tabel I-O'!O31*'Tabel Harga'!$E$31</f>
        <v>0</v>
      </c>
      <c r="P31" s="12">
        <f>'Tabel I-O'!P31*'Tabel Harga'!$E$31</f>
        <v>0</v>
      </c>
      <c r="Q31" s="12">
        <f>'Tabel I-O'!Q31*'Tabel Harga'!$E$31</f>
        <v>0</v>
      </c>
      <c r="R31" s="12">
        <f>'Tabel I-O'!R31*'Tabel Harga'!$E$31</f>
        <v>0</v>
      </c>
      <c r="S31" s="12">
        <f>'Tabel I-O'!S31*'Tabel Harga'!$E$31</f>
        <v>0</v>
      </c>
      <c r="T31" s="12">
        <f>'Tabel I-O'!T31*'Tabel Harga'!$E$31</f>
        <v>0</v>
      </c>
      <c r="U31" s="12">
        <f>'Tabel I-O'!U31*'Tabel Harga'!$E$31</f>
        <v>0</v>
      </c>
      <c r="V31" s="12">
        <f>'Tabel I-O'!V31*'Tabel Harga'!$E$31</f>
        <v>0</v>
      </c>
      <c r="W31" s="12">
        <f>'Tabel I-O'!W31*'Tabel Harga'!$E$31</f>
        <v>0</v>
      </c>
      <c r="X31" s="12">
        <f>'Tabel I-O'!X31*'Tabel Harga'!$E$31</f>
        <v>0</v>
      </c>
      <c r="Y31" s="12">
        <f>'Tabel I-O'!Y31*'Tabel Harga'!$E$31</f>
        <v>0</v>
      </c>
      <c r="Z31" s="12">
        <f>'Tabel I-O'!Z31*'Tabel Harga'!$E$31</f>
        <v>0</v>
      </c>
      <c r="AA31" s="12">
        <f>'Tabel I-O'!AA31*'Tabel Harga'!$E$31</f>
        <v>0</v>
      </c>
      <c r="AB31" s="12">
        <f>'Tabel I-O'!AB31*'Tabel Harga'!$E$31</f>
        <v>0</v>
      </c>
      <c r="AC31" s="12">
        <f>'Tabel I-O'!AC31*'Tabel Harga'!$E$31</f>
        <v>0</v>
      </c>
      <c r="AD31" s="12">
        <f>'Tabel I-O'!AD31*'Tabel Harga'!$E$31</f>
        <v>0</v>
      </c>
      <c r="AE31" s="12">
        <f>'Tabel I-O'!AE31*'Tabel Harga'!$E$31</f>
        <v>0</v>
      </c>
      <c r="AF31" s="12">
        <f>'Tabel I-O'!AF31*'Tabel Harga'!$E$31</f>
        <v>0</v>
      </c>
      <c r="AG31" s="12">
        <f>'Tabel I-O'!AG31*'Tabel Harga'!$E$31</f>
        <v>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44" t="s">
        <v>137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45" t="s">
        <v>172</v>
      </c>
      <c r="C33" s="19" t="s">
        <v>5</v>
      </c>
      <c r="D33" s="12">
        <f>'Tabel I-O'!D33*'Tabel Harga'!$E$33</f>
        <v>750000</v>
      </c>
      <c r="E33" s="12">
        <f>'Tabel I-O'!E33*'Tabel Harga'!$E$33</f>
        <v>75000</v>
      </c>
      <c r="F33" s="12">
        <f>'Tabel I-O'!F33*'Tabel Harga'!$E$33</f>
        <v>0</v>
      </c>
      <c r="G33" s="12">
        <f>'Tabel I-O'!G33*'Tabel Harga'!$E$33</f>
        <v>0</v>
      </c>
      <c r="H33" s="12">
        <f>'Tabel I-O'!H33*'Tabel Harga'!$E$33</f>
        <v>0</v>
      </c>
      <c r="I33" s="12">
        <f>'Tabel I-O'!I33*'Tabel Harga'!$E$33</f>
        <v>0</v>
      </c>
      <c r="J33" s="12">
        <f>'Tabel I-O'!J33*'Tabel Harga'!$E$33</f>
        <v>0</v>
      </c>
      <c r="K33" s="12">
        <f>'Tabel I-O'!K33*'Tabel Harga'!$E$33</f>
        <v>0</v>
      </c>
      <c r="L33" s="12">
        <f>'Tabel I-O'!L33*'Tabel Harga'!$E$33</f>
        <v>0</v>
      </c>
      <c r="M33" s="12">
        <f>'Tabel I-O'!M33*'Tabel Harga'!$E$33</f>
        <v>0</v>
      </c>
      <c r="N33" s="12">
        <f>'Tabel I-O'!N33*'Tabel Harga'!$E$33</f>
        <v>0</v>
      </c>
      <c r="O33" s="12">
        <f>'Tabel I-O'!O33*'Tabel Harga'!$E$33</f>
        <v>0</v>
      </c>
      <c r="P33" s="12">
        <f>'Tabel I-O'!P33*'Tabel Harga'!$E$33</f>
        <v>0</v>
      </c>
      <c r="Q33" s="12">
        <f>'Tabel I-O'!Q33*'Tabel Harga'!$E$33</f>
        <v>0</v>
      </c>
      <c r="R33" s="12">
        <f>'Tabel I-O'!R33*'Tabel Harga'!$E$33</f>
        <v>0</v>
      </c>
      <c r="S33" s="12">
        <f>'Tabel I-O'!S33*'Tabel Harga'!$E$33</f>
        <v>0</v>
      </c>
      <c r="T33" s="12">
        <f>'Tabel I-O'!T33*'Tabel Harga'!$E$33</f>
        <v>0</v>
      </c>
      <c r="U33" s="12">
        <f>'Tabel I-O'!U33*'Tabel Harga'!$E$33</f>
        <v>0</v>
      </c>
      <c r="V33" s="12">
        <f>'Tabel I-O'!V33*'Tabel Harga'!$E$33</f>
        <v>0</v>
      </c>
      <c r="W33" s="12">
        <f>'Tabel I-O'!W33*'Tabel Harga'!$E$33</f>
        <v>0</v>
      </c>
      <c r="X33" s="12">
        <f>'Tabel I-O'!X33*'Tabel Harga'!$E$33</f>
        <v>0</v>
      </c>
      <c r="Y33" s="12">
        <f>'Tabel I-O'!Y33*'Tabel Harga'!$E$33</f>
        <v>0</v>
      </c>
      <c r="Z33" s="12">
        <f>'Tabel I-O'!Z33*'Tabel Harga'!$E$33</f>
        <v>0</v>
      </c>
      <c r="AA33" s="12">
        <f>'Tabel I-O'!AA33*'Tabel Harga'!$E$33</f>
        <v>0</v>
      </c>
      <c r="AB33" s="12">
        <f>'Tabel I-O'!AB33*'Tabel Harga'!$E$33</f>
        <v>0</v>
      </c>
      <c r="AC33" s="12">
        <f>'Tabel I-O'!AC33*'Tabel Harga'!$E$33</f>
        <v>0</v>
      </c>
      <c r="AD33" s="12">
        <f>'Tabel I-O'!AD33*'Tabel Harga'!$E$33</f>
        <v>0</v>
      </c>
      <c r="AE33" s="12">
        <f>'Tabel I-O'!AE33*'Tabel Harga'!$E$33</f>
        <v>0</v>
      </c>
      <c r="AF33" s="12">
        <f>'Tabel I-O'!AF33*'Tabel Harga'!$E$33</f>
        <v>0</v>
      </c>
      <c r="AG33" s="12">
        <f>'Tabel I-O'!AG33*'Tabel Harga'!$E$33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44" t="s">
        <v>138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45" t="s">
        <v>173</v>
      </c>
      <c r="C35" s="19" t="s">
        <v>5</v>
      </c>
      <c r="D35" s="12">
        <f>'Tabel I-O'!D35*'Tabel Harga'!$E$35</f>
        <v>225000</v>
      </c>
      <c r="E35" s="12">
        <f>'Tabel I-O'!E35*'Tabel Harga'!$E$35</f>
        <v>750000</v>
      </c>
      <c r="F35" s="12">
        <f>'Tabel I-O'!F35*'Tabel Harga'!$E$35</f>
        <v>750000</v>
      </c>
      <c r="G35" s="12">
        <f>'Tabel I-O'!G35*'Tabel Harga'!$E$35</f>
        <v>750000</v>
      </c>
      <c r="H35" s="12">
        <f>'Tabel I-O'!H35*'Tabel Harga'!$E$35</f>
        <v>750000</v>
      </c>
      <c r="I35" s="12">
        <f>'Tabel I-O'!I35*'Tabel Harga'!$E$35</f>
        <v>750000</v>
      </c>
      <c r="J35" s="12">
        <f>'Tabel I-O'!J35*'Tabel Harga'!$E$35</f>
        <v>750000</v>
      </c>
      <c r="K35" s="12">
        <f>'Tabel I-O'!K35*'Tabel Harga'!$E$35</f>
        <v>750000</v>
      </c>
      <c r="L35" s="12">
        <f>'Tabel I-O'!L35*'Tabel Harga'!$E$35</f>
        <v>750000</v>
      </c>
      <c r="M35" s="12">
        <f>'Tabel I-O'!M35*'Tabel Harga'!$E$35</f>
        <v>750000</v>
      </c>
      <c r="N35" s="12">
        <f>'Tabel I-O'!N35*'Tabel Harga'!$E$35</f>
        <v>750000</v>
      </c>
      <c r="O35" s="12">
        <f>'Tabel I-O'!O35*'Tabel Harga'!$E$35</f>
        <v>750000</v>
      </c>
      <c r="P35" s="12">
        <f>'Tabel I-O'!P35*'Tabel Harga'!$E$35</f>
        <v>750000</v>
      </c>
      <c r="Q35" s="12">
        <f>'Tabel I-O'!Q35*'Tabel Harga'!$E$35</f>
        <v>750000</v>
      </c>
      <c r="R35" s="12">
        <f>'Tabel I-O'!R35*'Tabel Harga'!$E$35</f>
        <v>750000</v>
      </c>
      <c r="S35" s="12">
        <f>'Tabel I-O'!S35*'Tabel Harga'!$E$35</f>
        <v>750000</v>
      </c>
      <c r="T35" s="12">
        <f>'Tabel I-O'!T35*'Tabel Harga'!$E$35</f>
        <v>750000</v>
      </c>
      <c r="U35" s="12">
        <f>'Tabel I-O'!U35*'Tabel Harga'!$E$35</f>
        <v>750000</v>
      </c>
      <c r="V35" s="12">
        <f>'Tabel I-O'!V35*'Tabel Harga'!$E$35</f>
        <v>750000</v>
      </c>
      <c r="W35" s="12">
        <f>'Tabel I-O'!W35*'Tabel Harga'!$E$35</f>
        <v>750000</v>
      </c>
      <c r="X35" s="12">
        <f>'Tabel I-O'!X35*'Tabel Harga'!$E$35</f>
        <v>750000</v>
      </c>
      <c r="Y35" s="12">
        <f>'Tabel I-O'!Y35*'Tabel Harga'!$E$35</f>
        <v>750000</v>
      </c>
      <c r="Z35" s="12">
        <f>'Tabel I-O'!Z35*'Tabel Harga'!$E$35</f>
        <v>750000</v>
      </c>
      <c r="AA35" s="12">
        <f>'Tabel I-O'!AA35*'Tabel Harga'!$E$35</f>
        <v>750000</v>
      </c>
      <c r="AB35" s="12">
        <f>'Tabel I-O'!AB35*'Tabel Harga'!$E$35</f>
        <v>750000</v>
      </c>
      <c r="AC35" s="12">
        <f>'Tabel I-O'!AC35*'Tabel Harga'!$E$35</f>
        <v>750000</v>
      </c>
      <c r="AD35" s="12">
        <f>'Tabel I-O'!AD35*'Tabel Harga'!$E$35</f>
        <v>750000</v>
      </c>
      <c r="AE35" s="12">
        <f>'Tabel I-O'!AE35*'Tabel Harga'!$E$35</f>
        <v>750000</v>
      </c>
      <c r="AF35" s="12">
        <f>'Tabel I-O'!AF35*'Tabel Harga'!$E$35</f>
        <v>750000</v>
      </c>
      <c r="AG35" s="12">
        <f>'Tabel I-O'!AG35*'Tabel Harga'!$E$35</f>
        <v>750000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45" t="s">
        <v>148</v>
      </c>
      <c r="C36" s="19" t="s">
        <v>5</v>
      </c>
      <c r="D36" s="12">
        <f>'Tabel I-O'!D36*'Tabel Harga'!$E$36</f>
        <v>750000</v>
      </c>
      <c r="E36" s="12">
        <f>'Tabel I-O'!E36*'Tabel Harga'!$E$36</f>
        <v>750000</v>
      </c>
      <c r="F36" s="12">
        <f>'Tabel I-O'!F36*'Tabel Harga'!$E$36</f>
        <v>750000</v>
      </c>
      <c r="G36" s="12">
        <f>'Tabel I-O'!G36*'Tabel Harga'!$E$36</f>
        <v>750000</v>
      </c>
      <c r="H36" s="12">
        <f>'Tabel I-O'!H36*'Tabel Harga'!$E$36</f>
        <v>750000</v>
      </c>
      <c r="I36" s="12">
        <f>'Tabel I-O'!I36*'Tabel Harga'!$E$36</f>
        <v>750000</v>
      </c>
      <c r="J36" s="12">
        <f>'Tabel I-O'!J36*'Tabel Harga'!$E$36</f>
        <v>750000</v>
      </c>
      <c r="K36" s="12">
        <f>'Tabel I-O'!K36*'Tabel Harga'!$E$36</f>
        <v>750000</v>
      </c>
      <c r="L36" s="12">
        <f>'Tabel I-O'!L36*'Tabel Harga'!$E$36</f>
        <v>750000</v>
      </c>
      <c r="M36" s="12">
        <f>'Tabel I-O'!M36*'Tabel Harga'!$E$36</f>
        <v>750000</v>
      </c>
      <c r="N36" s="12">
        <f>'Tabel I-O'!N36*'Tabel Harga'!$E$36</f>
        <v>750000</v>
      </c>
      <c r="O36" s="12">
        <f>'Tabel I-O'!O36*'Tabel Harga'!$E$36</f>
        <v>750000</v>
      </c>
      <c r="P36" s="12">
        <f>'Tabel I-O'!P36*'Tabel Harga'!$E$36</f>
        <v>750000</v>
      </c>
      <c r="Q36" s="12">
        <f>'Tabel I-O'!Q36*'Tabel Harga'!$E$36</f>
        <v>750000</v>
      </c>
      <c r="R36" s="12">
        <f>'Tabel I-O'!R36*'Tabel Harga'!$E$36</f>
        <v>750000</v>
      </c>
      <c r="S36" s="12">
        <f>'Tabel I-O'!S36*'Tabel Harga'!$E$36</f>
        <v>750000</v>
      </c>
      <c r="T36" s="12">
        <f>'Tabel I-O'!T36*'Tabel Harga'!$E$36</f>
        <v>750000</v>
      </c>
      <c r="U36" s="12">
        <f>'Tabel I-O'!U36*'Tabel Harga'!$E$36</f>
        <v>750000</v>
      </c>
      <c r="V36" s="12">
        <f>'Tabel I-O'!V36*'Tabel Harga'!$E$36</f>
        <v>750000</v>
      </c>
      <c r="W36" s="12">
        <f>'Tabel I-O'!W36*'Tabel Harga'!$E$36</f>
        <v>750000</v>
      </c>
      <c r="X36" s="12">
        <f>'Tabel I-O'!X36*'Tabel Harga'!$E$36</f>
        <v>750000</v>
      </c>
      <c r="Y36" s="12">
        <f>'Tabel I-O'!Y36*'Tabel Harga'!$E$36</f>
        <v>750000</v>
      </c>
      <c r="Z36" s="12">
        <f>'Tabel I-O'!Z36*'Tabel Harga'!$E$36</f>
        <v>750000</v>
      </c>
      <c r="AA36" s="12">
        <f>'Tabel I-O'!AA36*'Tabel Harga'!$E$36</f>
        <v>750000</v>
      </c>
      <c r="AB36" s="12">
        <f>'Tabel I-O'!AB36*'Tabel Harga'!$E$36</f>
        <v>750000</v>
      </c>
      <c r="AC36" s="12">
        <f>'Tabel I-O'!AC36*'Tabel Harga'!$E$36</f>
        <v>750000</v>
      </c>
      <c r="AD36" s="12">
        <f>'Tabel I-O'!AD36*'Tabel Harga'!$E$36</f>
        <v>750000</v>
      </c>
      <c r="AE36" s="12">
        <f>'Tabel I-O'!AE36*'Tabel Harga'!$E$36</f>
        <v>750000</v>
      </c>
      <c r="AF36" s="12">
        <f>'Tabel I-O'!AF36*'Tabel Harga'!$E$36</f>
        <v>750000</v>
      </c>
      <c r="AG36" s="12">
        <f>'Tabel I-O'!AG36*'Tabel Harga'!$E$36</f>
        <v>750000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145" t="s">
        <v>139</v>
      </c>
      <c r="C37" s="19" t="s">
        <v>5</v>
      </c>
      <c r="D37" s="12">
        <f>'Tabel I-O'!D37*'Tabel Harga'!$E$37</f>
        <v>1500000</v>
      </c>
      <c r="E37" s="12">
        <f>'Tabel I-O'!E37*'Tabel Harga'!$E$37</f>
        <v>1500000</v>
      </c>
      <c r="F37" s="12">
        <f>'Tabel I-O'!F37*'Tabel Harga'!$E$37</f>
        <v>1500000</v>
      </c>
      <c r="G37" s="12">
        <f>'Tabel I-O'!G37*'Tabel Harga'!$E$37</f>
        <v>1500000</v>
      </c>
      <c r="H37" s="12">
        <f>'Tabel I-O'!H37*'Tabel Harga'!$E$37</f>
        <v>1500000</v>
      </c>
      <c r="I37" s="12">
        <f>'Tabel I-O'!I37*'Tabel Harga'!$E$37</f>
        <v>1500000</v>
      </c>
      <c r="J37" s="12">
        <f>'Tabel I-O'!J37*'Tabel Harga'!$E$37</f>
        <v>1500000</v>
      </c>
      <c r="K37" s="12">
        <f>'Tabel I-O'!K37*'Tabel Harga'!$E$37</f>
        <v>1500000</v>
      </c>
      <c r="L37" s="12">
        <f>'Tabel I-O'!L37*'Tabel Harga'!$E$37</f>
        <v>1500000</v>
      </c>
      <c r="M37" s="12">
        <f>'Tabel I-O'!M37*'Tabel Harga'!$E$37</f>
        <v>1500000</v>
      </c>
      <c r="N37" s="12">
        <f>'Tabel I-O'!N37*'Tabel Harga'!$E$37</f>
        <v>1500000</v>
      </c>
      <c r="O37" s="12">
        <f>'Tabel I-O'!O37*'Tabel Harga'!$E$37</f>
        <v>1500000</v>
      </c>
      <c r="P37" s="12">
        <f>'Tabel I-O'!P37*'Tabel Harga'!$E$37</f>
        <v>1500000</v>
      </c>
      <c r="Q37" s="12">
        <f>'Tabel I-O'!Q37*'Tabel Harga'!$E$37</f>
        <v>1500000</v>
      </c>
      <c r="R37" s="12">
        <f>'Tabel I-O'!R37*'Tabel Harga'!$E$37</f>
        <v>1500000</v>
      </c>
      <c r="S37" s="12">
        <f>'Tabel I-O'!S37*'Tabel Harga'!$E$37</f>
        <v>1500000</v>
      </c>
      <c r="T37" s="12">
        <f>'Tabel I-O'!T37*'Tabel Harga'!$E$37</f>
        <v>1500000</v>
      </c>
      <c r="U37" s="12">
        <f>'Tabel I-O'!U37*'Tabel Harga'!$E$37</f>
        <v>1500000</v>
      </c>
      <c r="V37" s="12">
        <f>'Tabel I-O'!V37*'Tabel Harga'!$E$37</f>
        <v>1500000</v>
      </c>
      <c r="W37" s="12">
        <f>'Tabel I-O'!W37*'Tabel Harga'!$E$37</f>
        <v>1500000</v>
      </c>
      <c r="X37" s="12">
        <f>'Tabel I-O'!X37*'Tabel Harga'!$E$37</f>
        <v>1500000</v>
      </c>
      <c r="Y37" s="12">
        <f>'Tabel I-O'!Y37*'Tabel Harga'!$E$37</f>
        <v>1500000</v>
      </c>
      <c r="Z37" s="12">
        <f>'Tabel I-O'!Z37*'Tabel Harga'!$E$37</f>
        <v>1500000</v>
      </c>
      <c r="AA37" s="12">
        <f>'Tabel I-O'!AA37*'Tabel Harga'!$E$37</f>
        <v>1500000</v>
      </c>
      <c r="AB37" s="12">
        <f>'Tabel I-O'!AB37*'Tabel Harga'!$E$37</f>
        <v>1500000</v>
      </c>
      <c r="AC37" s="12">
        <f>'Tabel I-O'!AC37*'Tabel Harga'!$E$37</f>
        <v>1500000</v>
      </c>
      <c r="AD37" s="12">
        <f>'Tabel I-O'!AD37*'Tabel Harga'!$E$37</f>
        <v>1500000</v>
      </c>
      <c r="AE37" s="12">
        <f>'Tabel I-O'!AE37*'Tabel Harga'!$E$37</f>
        <v>1500000</v>
      </c>
      <c r="AF37" s="12">
        <f>'Tabel I-O'!AF37*'Tabel Harga'!$E$37</f>
        <v>1500000</v>
      </c>
      <c r="AG37" s="12">
        <f>'Tabel I-O'!AG37*'Tabel Harga'!$E$37</f>
        <v>1500000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44" t="s">
        <v>83</v>
      </c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45" t="s">
        <v>140</v>
      </c>
      <c r="C39" s="19" t="s">
        <v>5</v>
      </c>
      <c r="D39" s="12">
        <f>'Tabel I-O'!D39*'Tabel Harga'!$E$39</f>
        <v>2250000</v>
      </c>
      <c r="E39" s="12">
        <f>'Tabel I-O'!E39*'Tabel Harga'!$E$39</f>
        <v>2250000</v>
      </c>
      <c r="F39" s="12">
        <f>'Tabel I-O'!F39*'Tabel Harga'!$E$39</f>
        <v>2250000</v>
      </c>
      <c r="G39" s="12">
        <f>'Tabel I-O'!G39*'Tabel Harga'!$E$39</f>
        <v>2250000</v>
      </c>
      <c r="H39" s="12">
        <f>'Tabel I-O'!H39*'Tabel Harga'!$E$39</f>
        <v>2250000</v>
      </c>
      <c r="I39" s="12">
        <f>'Tabel I-O'!I39*'Tabel Harga'!$E$39</f>
        <v>2250000</v>
      </c>
      <c r="J39" s="12">
        <f>'Tabel I-O'!J39*'Tabel Harga'!$E$39</f>
        <v>2250000</v>
      </c>
      <c r="K39" s="12">
        <f>'Tabel I-O'!K39*'Tabel Harga'!$E$39</f>
        <v>2250000</v>
      </c>
      <c r="L39" s="12">
        <f>'Tabel I-O'!L39*'Tabel Harga'!$E$39</f>
        <v>2250000</v>
      </c>
      <c r="M39" s="12">
        <f>'Tabel I-O'!M39*'Tabel Harga'!$E$39</f>
        <v>2250000</v>
      </c>
      <c r="N39" s="12">
        <f>'Tabel I-O'!N39*'Tabel Harga'!$E$39</f>
        <v>2250000</v>
      </c>
      <c r="O39" s="12">
        <f>'Tabel I-O'!O39*'Tabel Harga'!$E$39</f>
        <v>2250000</v>
      </c>
      <c r="P39" s="12">
        <f>'Tabel I-O'!P39*'Tabel Harga'!$E$39</f>
        <v>2250000</v>
      </c>
      <c r="Q39" s="12">
        <f>'Tabel I-O'!Q39*'Tabel Harga'!$E$39</f>
        <v>2250000</v>
      </c>
      <c r="R39" s="12">
        <f>'Tabel I-O'!R39*'Tabel Harga'!$E$39</f>
        <v>2250000</v>
      </c>
      <c r="S39" s="12">
        <f>'Tabel I-O'!S39*'Tabel Harga'!$E$39</f>
        <v>2250000</v>
      </c>
      <c r="T39" s="12">
        <f>'Tabel I-O'!T39*'Tabel Harga'!$E$39</f>
        <v>2250000</v>
      </c>
      <c r="U39" s="12">
        <f>'Tabel I-O'!U39*'Tabel Harga'!$E$39</f>
        <v>2250000</v>
      </c>
      <c r="V39" s="12">
        <f>'Tabel I-O'!V39*'Tabel Harga'!$E$39</f>
        <v>2250000</v>
      </c>
      <c r="W39" s="12">
        <f>'Tabel I-O'!W39*'Tabel Harga'!$E$39</f>
        <v>2250000</v>
      </c>
      <c r="X39" s="12">
        <f>'Tabel I-O'!X39*'Tabel Harga'!$E$39</f>
        <v>2250000</v>
      </c>
      <c r="Y39" s="12">
        <f>'Tabel I-O'!Y39*'Tabel Harga'!$E$39</f>
        <v>2250000</v>
      </c>
      <c r="Z39" s="12">
        <f>'Tabel I-O'!Z39*'Tabel Harga'!$E$39</f>
        <v>2250000</v>
      </c>
      <c r="AA39" s="12">
        <f>'Tabel I-O'!AA39*'Tabel Harga'!$E$39</f>
        <v>2250000</v>
      </c>
      <c r="AB39" s="12">
        <f>'Tabel I-O'!AB39*'Tabel Harga'!$E$39</f>
        <v>2250000</v>
      </c>
      <c r="AC39" s="12">
        <f>'Tabel I-O'!AC39*'Tabel Harga'!$E$39</f>
        <v>2250000</v>
      </c>
      <c r="AD39" s="12">
        <f>'Tabel I-O'!AD39*'Tabel Harga'!$E$39</f>
        <v>2250000</v>
      </c>
      <c r="AE39" s="12">
        <f>'Tabel I-O'!AE39*'Tabel Harga'!$E$39</f>
        <v>2250000</v>
      </c>
      <c r="AF39" s="12">
        <f>'Tabel I-O'!AF39*'Tabel Harga'!$E$39</f>
        <v>2250000</v>
      </c>
      <c r="AG39" s="12">
        <f>'Tabel I-O'!AG39*'Tabel Harga'!$E$39</f>
        <v>2250000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44" t="s">
        <v>141</v>
      </c>
      <c r="C40" s="19" t="s">
        <v>5</v>
      </c>
      <c r="D40" s="12">
        <f>'Tabel I-O'!D40*'Tabel Harga'!$E$40</f>
        <v>150000</v>
      </c>
      <c r="E40" s="12">
        <f>'Tabel I-O'!E40*'Tabel Harga'!$E$40</f>
        <v>150000</v>
      </c>
      <c r="F40" s="12">
        <f>'Tabel I-O'!F40*'Tabel Harga'!$E$40</f>
        <v>150000</v>
      </c>
      <c r="G40" s="12">
        <f>'Tabel I-O'!G40*'Tabel Harga'!$E$40</f>
        <v>150000</v>
      </c>
      <c r="H40" s="12">
        <f>'Tabel I-O'!H40*'Tabel Harga'!$E$40</f>
        <v>150000</v>
      </c>
      <c r="I40" s="12">
        <f>'Tabel I-O'!I40*'Tabel Harga'!$E$40</f>
        <v>150000</v>
      </c>
      <c r="J40" s="12">
        <f>'Tabel I-O'!J40*'Tabel Harga'!$E$40</f>
        <v>150000</v>
      </c>
      <c r="K40" s="12">
        <f>'Tabel I-O'!K40*'Tabel Harga'!$E$40</f>
        <v>150000</v>
      </c>
      <c r="L40" s="12">
        <f>'Tabel I-O'!L40*'Tabel Harga'!$E$40</f>
        <v>150000</v>
      </c>
      <c r="M40" s="12">
        <f>'Tabel I-O'!M40*'Tabel Harga'!$E$40</f>
        <v>150000</v>
      </c>
      <c r="N40" s="12">
        <f>'Tabel I-O'!N40*'Tabel Harga'!$E$40</f>
        <v>150000</v>
      </c>
      <c r="O40" s="12">
        <f>'Tabel I-O'!O40*'Tabel Harga'!$E$40</f>
        <v>150000</v>
      </c>
      <c r="P40" s="12">
        <f>'Tabel I-O'!P40*'Tabel Harga'!$E$40</f>
        <v>150000</v>
      </c>
      <c r="Q40" s="12">
        <f>'Tabel I-O'!Q40*'Tabel Harga'!$E$40</f>
        <v>150000</v>
      </c>
      <c r="R40" s="12">
        <f>'Tabel I-O'!R40*'Tabel Harga'!$E$40</f>
        <v>150000</v>
      </c>
      <c r="S40" s="12">
        <f>'Tabel I-O'!S40*'Tabel Harga'!$E$40</f>
        <v>150000</v>
      </c>
      <c r="T40" s="12">
        <f>'Tabel I-O'!T40*'Tabel Harga'!$E$40</f>
        <v>150000</v>
      </c>
      <c r="U40" s="12">
        <f>'Tabel I-O'!U40*'Tabel Harga'!$E$40</f>
        <v>150000</v>
      </c>
      <c r="V40" s="12">
        <f>'Tabel I-O'!V40*'Tabel Harga'!$E$40</f>
        <v>150000</v>
      </c>
      <c r="W40" s="12">
        <f>'Tabel I-O'!W40*'Tabel Harga'!$E$40</f>
        <v>150000</v>
      </c>
      <c r="X40" s="12">
        <f>'Tabel I-O'!X40*'Tabel Harga'!$E$40</f>
        <v>150000</v>
      </c>
      <c r="Y40" s="12">
        <f>'Tabel I-O'!Y40*'Tabel Harga'!$E$40</f>
        <v>150000</v>
      </c>
      <c r="Z40" s="12">
        <f>'Tabel I-O'!Z40*'Tabel Harga'!$E$40</f>
        <v>150000</v>
      </c>
      <c r="AA40" s="12">
        <f>'Tabel I-O'!AA40*'Tabel Harga'!$E$40</f>
        <v>150000</v>
      </c>
      <c r="AB40" s="12">
        <f>'Tabel I-O'!AB40*'Tabel Harga'!$E$40</f>
        <v>150000</v>
      </c>
      <c r="AC40" s="12">
        <f>'Tabel I-O'!AC40*'Tabel Harga'!$E$40</f>
        <v>150000</v>
      </c>
      <c r="AD40" s="12">
        <f>'Tabel I-O'!AD40*'Tabel Harga'!$E$40</f>
        <v>150000</v>
      </c>
      <c r="AE40" s="12">
        <f>'Tabel I-O'!AE40*'Tabel Harga'!$E$40</f>
        <v>150000</v>
      </c>
      <c r="AF40" s="12">
        <f>'Tabel I-O'!AF40*'Tabel Harga'!$E$40</f>
        <v>150000</v>
      </c>
      <c r="AG40" s="12">
        <f>'Tabel I-O'!AG40*'Tabel Harga'!$E$40</f>
        <v>150000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17" t="s">
        <v>136</v>
      </c>
      <c r="C41" s="19"/>
      <c r="D41" s="142">
        <f>SUM(D29:D40)</f>
        <v>10500000</v>
      </c>
      <c r="E41" s="142">
        <f t="shared" ref="E41:AG41" si="0">SUM(E29:E40)</f>
        <v>5475000</v>
      </c>
      <c r="F41" s="142">
        <f t="shared" si="0"/>
        <v>5400000</v>
      </c>
      <c r="G41" s="142">
        <f t="shared" si="0"/>
        <v>5400000</v>
      </c>
      <c r="H41" s="142">
        <f t="shared" si="0"/>
        <v>5400000</v>
      </c>
      <c r="I41" s="142">
        <f t="shared" si="0"/>
        <v>5400000</v>
      </c>
      <c r="J41" s="142">
        <f t="shared" si="0"/>
        <v>5400000</v>
      </c>
      <c r="K41" s="142">
        <f t="shared" si="0"/>
        <v>5400000</v>
      </c>
      <c r="L41" s="142">
        <f t="shared" si="0"/>
        <v>5400000</v>
      </c>
      <c r="M41" s="142">
        <f t="shared" si="0"/>
        <v>5400000</v>
      </c>
      <c r="N41" s="142">
        <f t="shared" si="0"/>
        <v>5400000</v>
      </c>
      <c r="O41" s="142">
        <f t="shared" si="0"/>
        <v>5400000</v>
      </c>
      <c r="P41" s="142">
        <f t="shared" si="0"/>
        <v>5400000</v>
      </c>
      <c r="Q41" s="142">
        <f t="shared" si="0"/>
        <v>5400000</v>
      </c>
      <c r="R41" s="142">
        <f t="shared" si="0"/>
        <v>5400000</v>
      </c>
      <c r="S41" s="142">
        <f t="shared" si="0"/>
        <v>5400000</v>
      </c>
      <c r="T41" s="142">
        <f t="shared" si="0"/>
        <v>5400000</v>
      </c>
      <c r="U41" s="142">
        <f t="shared" si="0"/>
        <v>5400000</v>
      </c>
      <c r="V41" s="142">
        <f t="shared" si="0"/>
        <v>5400000</v>
      </c>
      <c r="W41" s="142">
        <f t="shared" si="0"/>
        <v>5400000</v>
      </c>
      <c r="X41" s="142">
        <f t="shared" si="0"/>
        <v>5400000</v>
      </c>
      <c r="Y41" s="142">
        <f t="shared" si="0"/>
        <v>5400000</v>
      </c>
      <c r="Z41" s="142">
        <f t="shared" si="0"/>
        <v>5400000</v>
      </c>
      <c r="AA41" s="142">
        <f t="shared" si="0"/>
        <v>5400000</v>
      </c>
      <c r="AB41" s="142">
        <f t="shared" si="0"/>
        <v>5400000</v>
      </c>
      <c r="AC41" s="142">
        <f t="shared" si="0"/>
        <v>5400000</v>
      </c>
      <c r="AD41" s="142">
        <f t="shared" si="0"/>
        <v>5400000</v>
      </c>
      <c r="AE41" s="142">
        <f t="shared" si="0"/>
        <v>5400000</v>
      </c>
      <c r="AF41" s="142">
        <f t="shared" si="0"/>
        <v>5400000</v>
      </c>
      <c r="AG41" s="142">
        <f t="shared" si="0"/>
        <v>5400000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6" t="s">
        <v>22</v>
      </c>
      <c r="C42" s="19" t="s">
        <v>5</v>
      </c>
      <c r="D42" s="10">
        <f>SUM(D8:D40)</f>
        <v>15015000</v>
      </c>
      <c r="E42" s="10">
        <f t="shared" ref="E42:AG42" si="1">SUM(E8:E40)</f>
        <v>8598600</v>
      </c>
      <c r="F42" s="10">
        <f t="shared" si="1"/>
        <v>8551000</v>
      </c>
      <c r="G42" s="10">
        <f t="shared" si="1"/>
        <v>8335800</v>
      </c>
      <c r="H42" s="10">
        <f t="shared" si="1"/>
        <v>8985800</v>
      </c>
      <c r="I42" s="10">
        <f t="shared" si="1"/>
        <v>8335800</v>
      </c>
      <c r="J42" s="10">
        <f t="shared" si="1"/>
        <v>8585800</v>
      </c>
      <c r="K42" s="10">
        <f t="shared" si="1"/>
        <v>8335800</v>
      </c>
      <c r="L42" s="10">
        <f t="shared" si="1"/>
        <v>8585800</v>
      </c>
      <c r="M42" s="10">
        <f t="shared" si="1"/>
        <v>8735800</v>
      </c>
      <c r="N42" s="10">
        <f t="shared" si="1"/>
        <v>8585800</v>
      </c>
      <c r="O42" s="10">
        <f t="shared" si="1"/>
        <v>8335800</v>
      </c>
      <c r="P42" s="10">
        <f t="shared" si="1"/>
        <v>8585800</v>
      </c>
      <c r="Q42" s="10">
        <f t="shared" si="1"/>
        <v>8335800</v>
      </c>
      <c r="R42" s="10">
        <f t="shared" si="1"/>
        <v>8985800</v>
      </c>
      <c r="S42" s="10">
        <f t="shared" si="1"/>
        <v>8335800</v>
      </c>
      <c r="T42" s="10">
        <f t="shared" si="1"/>
        <v>8585800</v>
      </c>
      <c r="U42" s="10">
        <f t="shared" si="1"/>
        <v>8335800</v>
      </c>
      <c r="V42" s="10">
        <f t="shared" si="1"/>
        <v>8585800</v>
      </c>
      <c r="W42" s="10">
        <f t="shared" si="1"/>
        <v>8735800</v>
      </c>
      <c r="X42" s="10">
        <f t="shared" si="1"/>
        <v>8564200</v>
      </c>
      <c r="Y42" s="10">
        <f t="shared" si="1"/>
        <v>8314200</v>
      </c>
      <c r="Z42" s="10">
        <f t="shared" si="1"/>
        <v>8564200</v>
      </c>
      <c r="AA42" s="10">
        <f t="shared" si="1"/>
        <v>8314200</v>
      </c>
      <c r="AB42" s="10">
        <f t="shared" si="1"/>
        <v>8964200</v>
      </c>
      <c r="AC42" s="10">
        <f t="shared" si="1"/>
        <v>8314200</v>
      </c>
      <c r="AD42" s="10">
        <f t="shared" si="1"/>
        <v>8564200</v>
      </c>
      <c r="AE42" s="10">
        <f t="shared" si="1"/>
        <v>8314200</v>
      </c>
      <c r="AF42" s="10">
        <f t="shared" si="1"/>
        <v>8564200</v>
      </c>
      <c r="AG42" s="10">
        <f t="shared" si="1"/>
        <v>8714200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18"/>
      <c r="C43" s="19"/>
      <c r="D43" s="12"/>
      <c r="E43" s="12"/>
      <c r="F43" s="12"/>
      <c r="G43" s="12"/>
      <c r="H43" s="12"/>
      <c r="I43" s="12"/>
      <c r="J43" s="12"/>
      <c r="K43" s="13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>
      <c r="B44" s="31" t="s">
        <v>25</v>
      </c>
      <c r="C44" s="32"/>
      <c r="D44" s="33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2:49">
      <c r="B45" s="16" t="s">
        <v>86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>
      <c r="B46" s="35" t="s">
        <v>145</v>
      </c>
      <c r="C46" s="19" t="s">
        <v>5</v>
      </c>
      <c r="D46" s="12">
        <f>'Tabel I-O'!D46*'Tabel Harga'!$E$46</f>
        <v>0</v>
      </c>
      <c r="E46" s="12">
        <f>'Tabel I-O'!E46*'Tabel Harga'!$E$46</f>
        <v>180000</v>
      </c>
      <c r="F46" s="12">
        <f>'Tabel I-O'!F46*'Tabel Harga'!$E$46</f>
        <v>5400000</v>
      </c>
      <c r="G46" s="12">
        <f>'Tabel I-O'!G46*'Tabel Harga'!$E$46</f>
        <v>15840000</v>
      </c>
      <c r="H46" s="12">
        <f>'Tabel I-O'!H46*'Tabel Harga'!$E$46</f>
        <v>15840000</v>
      </c>
      <c r="I46" s="12">
        <f>'Tabel I-O'!I46*'Tabel Harga'!$E$46</f>
        <v>15840000</v>
      </c>
      <c r="J46" s="12">
        <f>'Tabel I-O'!J46*'Tabel Harga'!$E$46</f>
        <v>15840000</v>
      </c>
      <c r="K46" s="12">
        <f>'Tabel I-O'!K46*'Tabel Harga'!$E$46</f>
        <v>15840000</v>
      </c>
      <c r="L46" s="12">
        <f>'Tabel I-O'!L46*'Tabel Harga'!$E$46</f>
        <v>15840000</v>
      </c>
      <c r="M46" s="12">
        <f>'Tabel I-O'!M46*'Tabel Harga'!$E$46</f>
        <v>15840000</v>
      </c>
      <c r="N46" s="12">
        <f>'Tabel I-O'!N46*'Tabel Harga'!$E$46</f>
        <v>15840000</v>
      </c>
      <c r="O46" s="12">
        <f>'Tabel I-O'!O46*'Tabel Harga'!$E$46</f>
        <v>15840000</v>
      </c>
      <c r="P46" s="12">
        <f>'Tabel I-O'!P46*'Tabel Harga'!$E$46</f>
        <v>15840000</v>
      </c>
      <c r="Q46" s="12">
        <f>'Tabel I-O'!Q46*'Tabel Harga'!$E$46</f>
        <v>15840000</v>
      </c>
      <c r="R46" s="12">
        <f>'Tabel I-O'!R46*'Tabel Harga'!$E$46</f>
        <v>15840000</v>
      </c>
      <c r="S46" s="12">
        <f>'Tabel I-O'!S46*'Tabel Harga'!$E$46</f>
        <v>15840000</v>
      </c>
      <c r="T46" s="12">
        <f>'Tabel I-O'!T46*'Tabel Harga'!$E$46</f>
        <v>15840000</v>
      </c>
      <c r="U46" s="12">
        <f>'Tabel I-O'!U46*'Tabel Harga'!$E$46</f>
        <v>15840000</v>
      </c>
      <c r="V46" s="12">
        <f>'Tabel I-O'!V46*'Tabel Harga'!$E$46</f>
        <v>15840000</v>
      </c>
      <c r="W46" s="12">
        <f>'Tabel I-O'!W46*'Tabel Harga'!$E$46</f>
        <v>15840000</v>
      </c>
      <c r="X46" s="12">
        <f>'Tabel I-O'!X46*'Tabel Harga'!$E$46</f>
        <v>9360000</v>
      </c>
      <c r="Y46" s="12">
        <f>'Tabel I-O'!Y46*'Tabel Harga'!$E$46</f>
        <v>9360000</v>
      </c>
      <c r="Z46" s="12">
        <f>'Tabel I-O'!Z46*'Tabel Harga'!$E$46</f>
        <v>9360000</v>
      </c>
      <c r="AA46" s="12">
        <f>'Tabel I-O'!AA46*'Tabel Harga'!$E$46</f>
        <v>9360000</v>
      </c>
      <c r="AB46" s="12">
        <f>'Tabel I-O'!AB46*'Tabel Harga'!$E$46</f>
        <v>9360000</v>
      </c>
      <c r="AC46" s="12">
        <f>'Tabel I-O'!AC46*'Tabel Harga'!$E$46</f>
        <v>9360000</v>
      </c>
      <c r="AD46" s="12">
        <f>'Tabel I-O'!AD46*'Tabel Harga'!$E$46</f>
        <v>9360000</v>
      </c>
      <c r="AE46" s="12">
        <f>'Tabel I-O'!AE46*'Tabel Harga'!$E$46</f>
        <v>9360000</v>
      </c>
      <c r="AF46" s="12">
        <f>'Tabel I-O'!AF46*'Tabel Harga'!$E$46</f>
        <v>9360000</v>
      </c>
      <c r="AG46" s="12">
        <f>'Tabel I-O'!AG46*'Tabel Harga'!$E$46</f>
        <v>9360000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s="89" customFormat="1">
      <c r="B47" s="16" t="s">
        <v>23</v>
      </c>
      <c r="C47" s="17" t="s">
        <v>5</v>
      </c>
      <c r="D47" s="14">
        <f t="shared" ref="D47:AG47" si="2">SUM(D46:D46)</f>
        <v>0</v>
      </c>
      <c r="E47" s="14">
        <f t="shared" si="2"/>
        <v>180000</v>
      </c>
      <c r="F47" s="14">
        <f t="shared" si="2"/>
        <v>5400000</v>
      </c>
      <c r="G47" s="14">
        <f t="shared" si="2"/>
        <v>15840000</v>
      </c>
      <c r="H47" s="14">
        <f t="shared" si="2"/>
        <v>15840000</v>
      </c>
      <c r="I47" s="14">
        <f t="shared" si="2"/>
        <v>15840000</v>
      </c>
      <c r="J47" s="14">
        <f t="shared" si="2"/>
        <v>15840000</v>
      </c>
      <c r="K47" s="14">
        <f t="shared" si="2"/>
        <v>15840000</v>
      </c>
      <c r="L47" s="14">
        <f t="shared" si="2"/>
        <v>15840000</v>
      </c>
      <c r="M47" s="14">
        <f t="shared" si="2"/>
        <v>15840000</v>
      </c>
      <c r="N47" s="14">
        <f t="shared" si="2"/>
        <v>15840000</v>
      </c>
      <c r="O47" s="14">
        <f t="shared" si="2"/>
        <v>15840000</v>
      </c>
      <c r="P47" s="14">
        <f t="shared" si="2"/>
        <v>15840000</v>
      </c>
      <c r="Q47" s="14">
        <f t="shared" si="2"/>
        <v>15840000</v>
      </c>
      <c r="R47" s="14">
        <f t="shared" si="2"/>
        <v>15840000</v>
      </c>
      <c r="S47" s="14">
        <f t="shared" si="2"/>
        <v>15840000</v>
      </c>
      <c r="T47" s="14">
        <f t="shared" si="2"/>
        <v>15840000</v>
      </c>
      <c r="U47" s="14">
        <f t="shared" si="2"/>
        <v>15840000</v>
      </c>
      <c r="V47" s="14">
        <f t="shared" si="2"/>
        <v>15840000</v>
      </c>
      <c r="W47" s="14">
        <f t="shared" si="2"/>
        <v>15840000</v>
      </c>
      <c r="X47" s="14">
        <f t="shared" si="2"/>
        <v>9360000</v>
      </c>
      <c r="Y47" s="14">
        <f t="shared" si="2"/>
        <v>9360000</v>
      </c>
      <c r="Z47" s="14">
        <f t="shared" si="2"/>
        <v>9360000</v>
      </c>
      <c r="AA47" s="14">
        <f t="shared" si="2"/>
        <v>9360000</v>
      </c>
      <c r="AB47" s="14">
        <f t="shared" si="2"/>
        <v>9360000</v>
      </c>
      <c r="AC47" s="14">
        <f t="shared" si="2"/>
        <v>9360000</v>
      </c>
      <c r="AD47" s="14">
        <f t="shared" si="2"/>
        <v>9360000</v>
      </c>
      <c r="AE47" s="14">
        <f t="shared" si="2"/>
        <v>9360000</v>
      </c>
      <c r="AF47" s="14">
        <f t="shared" si="2"/>
        <v>9360000</v>
      </c>
      <c r="AG47" s="14">
        <f t="shared" si="2"/>
        <v>9360000</v>
      </c>
      <c r="AH47" s="15"/>
      <c r="AI47" s="15"/>
      <c r="AJ47" s="15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</row>
    <row r="48" spans="2:49" s="21" customFormat="1" ht="30" customHeight="1">
      <c r="B48" s="22" t="s">
        <v>21</v>
      </c>
      <c r="C48" s="23"/>
      <c r="D48" s="24">
        <f t="shared" ref="D48:AG48" si="3">D47-D42</f>
        <v>-15015000</v>
      </c>
      <c r="E48" s="24">
        <f t="shared" si="3"/>
        <v>-8418600</v>
      </c>
      <c r="F48" s="24">
        <f t="shared" si="3"/>
        <v>-3151000</v>
      </c>
      <c r="G48" s="24">
        <f t="shared" si="3"/>
        <v>7504200</v>
      </c>
      <c r="H48" s="24">
        <f t="shared" si="3"/>
        <v>6854200</v>
      </c>
      <c r="I48" s="24">
        <f t="shared" si="3"/>
        <v>7504200</v>
      </c>
      <c r="J48" s="24">
        <f t="shared" si="3"/>
        <v>7254200</v>
      </c>
      <c r="K48" s="24">
        <f t="shared" si="3"/>
        <v>7504200</v>
      </c>
      <c r="L48" s="24">
        <f t="shared" si="3"/>
        <v>7254200</v>
      </c>
      <c r="M48" s="24">
        <f t="shared" si="3"/>
        <v>7104200</v>
      </c>
      <c r="N48" s="24">
        <f t="shared" si="3"/>
        <v>7254200</v>
      </c>
      <c r="O48" s="24">
        <f t="shared" si="3"/>
        <v>7504200</v>
      </c>
      <c r="P48" s="24">
        <f t="shared" si="3"/>
        <v>7254200</v>
      </c>
      <c r="Q48" s="24">
        <f t="shared" si="3"/>
        <v>7504200</v>
      </c>
      <c r="R48" s="24">
        <f t="shared" si="3"/>
        <v>6854200</v>
      </c>
      <c r="S48" s="24">
        <f t="shared" si="3"/>
        <v>7504200</v>
      </c>
      <c r="T48" s="24">
        <f t="shared" si="3"/>
        <v>7254200</v>
      </c>
      <c r="U48" s="24">
        <f t="shared" si="3"/>
        <v>7504200</v>
      </c>
      <c r="V48" s="24">
        <f t="shared" si="3"/>
        <v>7254200</v>
      </c>
      <c r="W48" s="24">
        <f t="shared" si="3"/>
        <v>7104200</v>
      </c>
      <c r="X48" s="24">
        <f t="shared" si="3"/>
        <v>795800</v>
      </c>
      <c r="Y48" s="24">
        <f t="shared" si="3"/>
        <v>1045800</v>
      </c>
      <c r="Z48" s="24">
        <f t="shared" si="3"/>
        <v>795800</v>
      </c>
      <c r="AA48" s="24">
        <f t="shared" si="3"/>
        <v>1045800</v>
      </c>
      <c r="AB48" s="24">
        <f t="shared" si="3"/>
        <v>395800</v>
      </c>
      <c r="AC48" s="24">
        <f t="shared" si="3"/>
        <v>1045800</v>
      </c>
      <c r="AD48" s="24">
        <f t="shared" si="3"/>
        <v>795800</v>
      </c>
      <c r="AE48" s="24">
        <f t="shared" si="3"/>
        <v>1045800</v>
      </c>
      <c r="AF48" s="24">
        <f t="shared" si="3"/>
        <v>795800</v>
      </c>
      <c r="AG48" s="24">
        <f t="shared" si="3"/>
        <v>645800</v>
      </c>
      <c r="AH48" s="25"/>
      <c r="AI48" s="25"/>
      <c r="AJ48" s="25"/>
      <c r="AK48" s="26"/>
      <c r="AL48" s="26"/>
      <c r="AM48" s="26"/>
      <c r="AN48" s="26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2:33">
      <c r="C49" s="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2:33">
      <c r="B50" s="3" t="s">
        <v>26</v>
      </c>
      <c r="C50" s="5">
        <f>NPV(rate_private,D48:AG48)</f>
        <v>35154224.807103746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2:33">
      <c r="C51" s="56">
        <f>C50/Asumsi!D9</f>
        <v>3400.8150147144961</v>
      </c>
    </row>
  </sheetData>
  <mergeCells count="32">
    <mergeCell ref="M4:M5"/>
    <mergeCell ref="H4:H5"/>
    <mergeCell ref="I4:I5"/>
    <mergeCell ref="J4:J5"/>
    <mergeCell ref="K4:K5"/>
    <mergeCell ref="L4:L5"/>
    <mergeCell ref="F4:F5"/>
    <mergeCell ref="D4:D5"/>
    <mergeCell ref="E4:E5"/>
    <mergeCell ref="C4:C5"/>
    <mergeCell ref="G4:G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W53"/>
  <sheetViews>
    <sheetView zoomScale="85" zoomScaleNormal="85"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54" sqref="F54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1.6640625" style="8" bestFit="1" customWidth="1"/>
    <col min="6" max="7" width="11.6640625" style="3" bestFit="1" customWidth="1"/>
    <col min="8" max="8" width="10.5546875" style="3" bestFit="1" customWidth="1"/>
    <col min="9" max="9" width="11.5546875" style="3" bestFit="1" customWidth="1"/>
    <col min="10" max="10" width="10.5546875" style="3" bestFit="1" customWidth="1"/>
    <col min="11" max="33" width="10.88671875" style="3" bestFit="1" customWidth="1"/>
    <col min="34" max="16384" width="9.109375" style="3"/>
  </cols>
  <sheetData>
    <row r="1" spans="2:49" s="72" customFormat="1" ht="18">
      <c r="B1" s="69" t="s">
        <v>27</v>
      </c>
      <c r="C1" s="70"/>
      <c r="D1" s="71"/>
      <c r="E1" s="71"/>
    </row>
    <row r="2" spans="2:49" s="72" customFormat="1">
      <c r="B2" s="72" t="str">
        <f>'Budget Privat'!B2</f>
        <v>Coklat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>
      <c r="B4" s="166" t="s">
        <v>72</v>
      </c>
      <c r="C4" s="164" t="s">
        <v>0</v>
      </c>
      <c r="D4" s="168" t="s">
        <v>37</v>
      </c>
      <c r="E4" s="168" t="s">
        <v>38</v>
      </c>
      <c r="F4" s="168" t="s">
        <v>39</v>
      </c>
      <c r="G4" s="168" t="s">
        <v>40</v>
      </c>
      <c r="H4" s="168" t="s">
        <v>41</v>
      </c>
      <c r="I4" s="168" t="s">
        <v>42</v>
      </c>
      <c r="J4" s="168" t="s">
        <v>43</v>
      </c>
      <c r="K4" s="168" t="s">
        <v>44</v>
      </c>
      <c r="L4" s="168" t="s">
        <v>45</v>
      </c>
      <c r="M4" s="168" t="s">
        <v>46</v>
      </c>
      <c r="N4" s="168" t="s">
        <v>47</v>
      </c>
      <c r="O4" s="168" t="s">
        <v>48</v>
      </c>
      <c r="P4" s="168" t="s">
        <v>49</v>
      </c>
      <c r="Q4" s="168" t="s">
        <v>50</v>
      </c>
      <c r="R4" s="168" t="s">
        <v>51</v>
      </c>
      <c r="S4" s="168" t="s">
        <v>52</v>
      </c>
      <c r="T4" s="168" t="s">
        <v>53</v>
      </c>
      <c r="U4" s="168" t="s">
        <v>54</v>
      </c>
      <c r="V4" s="168" t="s">
        <v>55</v>
      </c>
      <c r="W4" s="168" t="s">
        <v>56</v>
      </c>
      <c r="X4" s="168" t="s">
        <v>57</v>
      </c>
      <c r="Y4" s="168" t="s">
        <v>58</v>
      </c>
      <c r="Z4" s="168" t="s">
        <v>59</v>
      </c>
      <c r="AA4" s="168" t="s">
        <v>60</v>
      </c>
      <c r="AB4" s="168" t="s">
        <v>61</v>
      </c>
      <c r="AC4" s="168" t="s">
        <v>62</v>
      </c>
      <c r="AD4" s="168" t="s">
        <v>63</v>
      </c>
      <c r="AE4" s="168" t="s">
        <v>64</v>
      </c>
      <c r="AF4" s="168" t="s">
        <v>65</v>
      </c>
      <c r="AG4" s="168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>
      <c r="B5" s="167"/>
      <c r="C5" s="165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156</v>
      </c>
      <c r="C8" s="19" t="s">
        <v>5</v>
      </c>
      <c r="D8" s="12">
        <f>'Tabel I-O'!D8*'Tabel Harga'!$F$8</f>
        <v>0</v>
      </c>
      <c r="E8" s="12">
        <f>'Tabel I-O'!E8*'Tabel Harga'!$F$8</f>
        <v>500000</v>
      </c>
      <c r="F8" s="12">
        <f>'Tabel I-O'!F8*'Tabel Harga'!$F$8</f>
        <v>500000</v>
      </c>
      <c r="G8" s="12">
        <f>'Tabel I-O'!G8*'Tabel Harga'!$F$8</f>
        <v>500000</v>
      </c>
      <c r="H8" s="12">
        <f>'Tabel I-O'!H8*'Tabel Harga'!$F$8</f>
        <v>500000</v>
      </c>
      <c r="I8" s="12">
        <f>'Tabel I-O'!I8*'Tabel Harga'!$F$8</f>
        <v>500000</v>
      </c>
      <c r="J8" s="12">
        <f>'Tabel I-O'!J8*'Tabel Harga'!$F$8</f>
        <v>500000</v>
      </c>
      <c r="K8" s="12">
        <f>'Tabel I-O'!K8*'Tabel Harga'!$F$8</f>
        <v>500000</v>
      </c>
      <c r="L8" s="12">
        <f>'Tabel I-O'!L8*'Tabel Harga'!$F$8</f>
        <v>500000</v>
      </c>
      <c r="M8" s="12">
        <f>'Tabel I-O'!M8*'Tabel Harga'!$F$8</f>
        <v>500000</v>
      </c>
      <c r="N8" s="12">
        <f>'Tabel I-O'!N8*'Tabel Harga'!$F$8</f>
        <v>500000</v>
      </c>
      <c r="O8" s="12">
        <f>'Tabel I-O'!O8*'Tabel Harga'!$F$8</f>
        <v>500000</v>
      </c>
      <c r="P8" s="12">
        <f>'Tabel I-O'!P8*'Tabel Harga'!$F$8</f>
        <v>500000</v>
      </c>
      <c r="Q8" s="12">
        <f>'Tabel I-O'!Q8*'Tabel Harga'!$F$8</f>
        <v>500000</v>
      </c>
      <c r="R8" s="12">
        <f>'Tabel I-O'!R8*'Tabel Harga'!$F$8</f>
        <v>500000</v>
      </c>
      <c r="S8" s="12">
        <f>'Tabel I-O'!S8*'Tabel Harga'!$F$8</f>
        <v>500000</v>
      </c>
      <c r="T8" s="12">
        <f>'Tabel I-O'!T8*'Tabel Harga'!$F$8</f>
        <v>500000</v>
      </c>
      <c r="U8" s="12">
        <f>'Tabel I-O'!U8*'Tabel Harga'!$F$8</f>
        <v>500000</v>
      </c>
      <c r="V8" s="12">
        <f>'Tabel I-O'!V8*'Tabel Harga'!$F$8</f>
        <v>500000</v>
      </c>
      <c r="W8" s="12">
        <f>'Tabel I-O'!W8*'Tabel Harga'!$F$8</f>
        <v>500000</v>
      </c>
      <c r="X8" s="12">
        <f>'Tabel I-O'!X8*'Tabel Harga'!$F$8</f>
        <v>500000</v>
      </c>
      <c r="Y8" s="12">
        <f>'Tabel I-O'!Y8*'Tabel Harga'!$F$8</f>
        <v>500000</v>
      </c>
      <c r="Z8" s="12">
        <f>'Tabel I-O'!Z8*'Tabel Harga'!$F$8</f>
        <v>500000</v>
      </c>
      <c r="AA8" s="12">
        <f>'Tabel I-O'!AA8*'Tabel Harga'!$F$8</f>
        <v>500000</v>
      </c>
      <c r="AB8" s="12">
        <f>'Tabel I-O'!AB8*'Tabel Harga'!$F$8</f>
        <v>500000</v>
      </c>
      <c r="AC8" s="12">
        <f>'Tabel I-O'!AC8*'Tabel Harga'!$F$8</f>
        <v>500000</v>
      </c>
      <c r="AD8" s="12">
        <f>'Tabel I-O'!AD8*'Tabel Harga'!$F$8</f>
        <v>500000</v>
      </c>
      <c r="AE8" s="12">
        <f>'Tabel I-O'!AE8*'Tabel Harga'!$F$8</f>
        <v>500000</v>
      </c>
      <c r="AF8" s="12">
        <f>'Tabel I-O'!AF8*'Tabel Harga'!$F$8</f>
        <v>500000</v>
      </c>
      <c r="AG8" s="12">
        <f>'Tabel I-O'!AG8*'Tabel Harga'!$F$8</f>
        <v>500000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/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16" t="s">
        <v>146</v>
      </c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5" t="s">
        <v>159</v>
      </c>
      <c r="C12" s="19" t="s">
        <v>5</v>
      </c>
      <c r="D12" s="12">
        <f>'Tabel I-O'!D12*'Tabel Harga'!$F$12</f>
        <v>1440000</v>
      </c>
      <c r="E12" s="12">
        <f>'Tabel I-O'!E12*'Tabel Harga'!$F$12</f>
        <v>1440000</v>
      </c>
      <c r="F12" s="12">
        <f>'Tabel I-O'!F12*'Tabel Harga'!$F$12</f>
        <v>1440000</v>
      </c>
      <c r="G12" s="12">
        <f>'Tabel I-O'!G12*'Tabel Harga'!$F$12</f>
        <v>1440000</v>
      </c>
      <c r="H12" s="12">
        <f>'Tabel I-O'!H12*'Tabel Harga'!$F$12</f>
        <v>1440000</v>
      </c>
      <c r="I12" s="12">
        <f>'Tabel I-O'!I12*'Tabel Harga'!$F$12</f>
        <v>1440000</v>
      </c>
      <c r="J12" s="12">
        <f>'Tabel I-O'!J12*'Tabel Harga'!$F$12</f>
        <v>1440000</v>
      </c>
      <c r="K12" s="12">
        <f>'Tabel I-O'!K12*'Tabel Harga'!$F$12</f>
        <v>1440000</v>
      </c>
      <c r="L12" s="12">
        <f>'Tabel I-O'!L12*'Tabel Harga'!$F$12</f>
        <v>1440000</v>
      </c>
      <c r="M12" s="12">
        <f>'Tabel I-O'!M12*'Tabel Harga'!$F$12</f>
        <v>1440000</v>
      </c>
      <c r="N12" s="12">
        <f>'Tabel I-O'!N12*'Tabel Harga'!$F$12</f>
        <v>1440000</v>
      </c>
      <c r="O12" s="12">
        <f>'Tabel I-O'!O12*'Tabel Harga'!$F$12</f>
        <v>1440000</v>
      </c>
      <c r="P12" s="12">
        <f>'Tabel I-O'!P12*'Tabel Harga'!$F$12</f>
        <v>1440000</v>
      </c>
      <c r="Q12" s="12">
        <f>'Tabel I-O'!Q12*'Tabel Harga'!$F$12</f>
        <v>1440000</v>
      </c>
      <c r="R12" s="12">
        <f>'Tabel I-O'!R12*'Tabel Harga'!$F$12</f>
        <v>1440000</v>
      </c>
      <c r="S12" s="12">
        <f>'Tabel I-O'!S12*'Tabel Harga'!$F$12</f>
        <v>1440000</v>
      </c>
      <c r="T12" s="12">
        <f>'Tabel I-O'!T12*'Tabel Harga'!$F$12</f>
        <v>1440000</v>
      </c>
      <c r="U12" s="12">
        <f>'Tabel I-O'!U12*'Tabel Harga'!$F$12</f>
        <v>1440000</v>
      </c>
      <c r="V12" s="12">
        <f>'Tabel I-O'!V12*'Tabel Harga'!$F$12</f>
        <v>1440000</v>
      </c>
      <c r="W12" s="12">
        <f>'Tabel I-O'!W12*'Tabel Harga'!$F$12</f>
        <v>1440000</v>
      </c>
      <c r="X12" s="12">
        <f>'Tabel I-O'!X12*'Tabel Harga'!$F$12</f>
        <v>1440000</v>
      </c>
      <c r="Y12" s="12">
        <f>'Tabel I-O'!Y12*'Tabel Harga'!$F$12</f>
        <v>1440000</v>
      </c>
      <c r="Z12" s="12">
        <f>'Tabel I-O'!Z12*'Tabel Harga'!$F$12</f>
        <v>1440000</v>
      </c>
      <c r="AA12" s="12">
        <f>'Tabel I-O'!AA12*'Tabel Harga'!$F$12</f>
        <v>1440000</v>
      </c>
      <c r="AB12" s="12">
        <f>'Tabel I-O'!AB12*'Tabel Harga'!$F$12</f>
        <v>1440000</v>
      </c>
      <c r="AC12" s="12">
        <f>'Tabel I-O'!AC12*'Tabel Harga'!$F$12</f>
        <v>1440000</v>
      </c>
      <c r="AD12" s="12">
        <f>'Tabel I-O'!AD12*'Tabel Harga'!$F$12</f>
        <v>1440000</v>
      </c>
      <c r="AE12" s="12">
        <f>'Tabel I-O'!AE12*'Tabel Harga'!$F$12</f>
        <v>1440000</v>
      </c>
      <c r="AF12" s="12">
        <f>'Tabel I-O'!AF12*'Tabel Harga'!$F$12</f>
        <v>1440000</v>
      </c>
      <c r="AG12" s="12">
        <f>'Tabel I-O'!AG12*'Tabel Harga'!$F$12</f>
        <v>1440000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>
      <c r="B13" s="35" t="s">
        <v>160</v>
      </c>
      <c r="C13" s="19" t="s">
        <v>5</v>
      </c>
      <c r="D13" s="12">
        <f>'Tabel I-O'!D13*'Tabel Harga'!$F$13</f>
        <v>0</v>
      </c>
      <c r="E13" s="12">
        <f>'Tabel I-O'!E13*'Tabel Harga'!$F$13</f>
        <v>318000</v>
      </c>
      <c r="F13" s="12">
        <f>'Tabel I-O'!F13*'Tabel Harga'!$F$13</f>
        <v>318000</v>
      </c>
      <c r="G13" s="12">
        <f>'Tabel I-O'!G13*'Tabel Harga'!$F$13</f>
        <v>318000</v>
      </c>
      <c r="H13" s="12">
        <f>'Tabel I-O'!H13*'Tabel Harga'!$F$13</f>
        <v>318000</v>
      </c>
      <c r="I13" s="12">
        <f>'Tabel I-O'!I13*'Tabel Harga'!$F$13</f>
        <v>318000</v>
      </c>
      <c r="J13" s="12">
        <f>'Tabel I-O'!J13*'Tabel Harga'!$F$13</f>
        <v>318000</v>
      </c>
      <c r="K13" s="12">
        <f>'Tabel I-O'!K13*'Tabel Harga'!$F$13</f>
        <v>318000</v>
      </c>
      <c r="L13" s="12">
        <f>'Tabel I-O'!L13*'Tabel Harga'!$F$13</f>
        <v>318000</v>
      </c>
      <c r="M13" s="12">
        <f>'Tabel I-O'!M13*'Tabel Harga'!$F$13</f>
        <v>318000</v>
      </c>
      <c r="N13" s="12">
        <f>'Tabel I-O'!N13*'Tabel Harga'!$F$13</f>
        <v>318000</v>
      </c>
      <c r="O13" s="12">
        <f>'Tabel I-O'!O13*'Tabel Harga'!$F$13</f>
        <v>318000</v>
      </c>
      <c r="P13" s="12">
        <f>'Tabel I-O'!P13*'Tabel Harga'!$F$13</f>
        <v>318000</v>
      </c>
      <c r="Q13" s="12">
        <f>'Tabel I-O'!Q13*'Tabel Harga'!$F$13</f>
        <v>318000</v>
      </c>
      <c r="R13" s="12">
        <f>'Tabel I-O'!R13*'Tabel Harga'!$F$13</f>
        <v>318000</v>
      </c>
      <c r="S13" s="12">
        <f>'Tabel I-O'!S13*'Tabel Harga'!$F$13</f>
        <v>318000</v>
      </c>
      <c r="T13" s="12">
        <f>'Tabel I-O'!T13*'Tabel Harga'!$F$13</f>
        <v>318000</v>
      </c>
      <c r="U13" s="12">
        <f>'Tabel I-O'!U13*'Tabel Harga'!$F$13</f>
        <v>318000</v>
      </c>
      <c r="V13" s="12">
        <f>'Tabel I-O'!V13*'Tabel Harga'!$F$13</f>
        <v>318000</v>
      </c>
      <c r="W13" s="12">
        <f>'Tabel I-O'!W13*'Tabel Harga'!$F$13</f>
        <v>318000</v>
      </c>
      <c r="X13" s="12">
        <f>'Tabel I-O'!X13*'Tabel Harga'!$F$13</f>
        <v>318000</v>
      </c>
      <c r="Y13" s="12">
        <f>'Tabel I-O'!Y13*'Tabel Harga'!$F$13</f>
        <v>318000</v>
      </c>
      <c r="Z13" s="12">
        <f>'Tabel I-O'!Z13*'Tabel Harga'!$F$13</f>
        <v>318000</v>
      </c>
      <c r="AA13" s="12">
        <f>'Tabel I-O'!AA13*'Tabel Harga'!$F$13</f>
        <v>318000</v>
      </c>
      <c r="AB13" s="12">
        <f>'Tabel I-O'!AB13*'Tabel Harga'!$F$13</f>
        <v>318000</v>
      </c>
      <c r="AC13" s="12">
        <f>'Tabel I-O'!AC13*'Tabel Harga'!$F$13</f>
        <v>318000</v>
      </c>
      <c r="AD13" s="12">
        <f>'Tabel I-O'!AD13*'Tabel Harga'!$F$13</f>
        <v>318000</v>
      </c>
      <c r="AE13" s="12">
        <f>'Tabel I-O'!AE13*'Tabel Harga'!$F$13</f>
        <v>318000</v>
      </c>
      <c r="AF13" s="12">
        <f>'Tabel I-O'!AF13*'Tabel Harga'!$F$13</f>
        <v>318000</v>
      </c>
      <c r="AG13" s="12">
        <f>'Tabel I-O'!AG13*'Tabel Harga'!$F$13</f>
        <v>318000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>
      <c r="B14" s="35" t="s">
        <v>161</v>
      </c>
      <c r="C14" s="19" t="s">
        <v>5</v>
      </c>
      <c r="D14" s="12">
        <f>'Tabel I-O'!D14*'Tabel Harga'!$F$14</f>
        <v>0</v>
      </c>
      <c r="E14" s="12">
        <f>'Tabel I-O'!E14*'Tabel Harga'!$F$14</f>
        <v>360000</v>
      </c>
      <c r="F14" s="12">
        <f>'Tabel I-O'!F14*'Tabel Harga'!$F$14</f>
        <v>360000</v>
      </c>
      <c r="G14" s="12">
        <f>'Tabel I-O'!G14*'Tabel Harga'!$F$14</f>
        <v>360000</v>
      </c>
      <c r="H14" s="12">
        <f>'Tabel I-O'!H14*'Tabel Harga'!$F$14</f>
        <v>360000</v>
      </c>
      <c r="I14" s="12">
        <f>'Tabel I-O'!I14*'Tabel Harga'!$F$14</f>
        <v>360000</v>
      </c>
      <c r="J14" s="12">
        <f>'Tabel I-O'!J14*'Tabel Harga'!$F$14</f>
        <v>360000</v>
      </c>
      <c r="K14" s="12">
        <f>'Tabel I-O'!K14*'Tabel Harga'!$F$14</f>
        <v>360000</v>
      </c>
      <c r="L14" s="12">
        <f>'Tabel I-O'!L14*'Tabel Harga'!$F$14</f>
        <v>360000</v>
      </c>
      <c r="M14" s="12">
        <f>'Tabel I-O'!M14*'Tabel Harga'!$F$14</f>
        <v>360000</v>
      </c>
      <c r="N14" s="12">
        <f>'Tabel I-O'!N14*'Tabel Harga'!$F$14</f>
        <v>360000</v>
      </c>
      <c r="O14" s="12">
        <f>'Tabel I-O'!O14*'Tabel Harga'!$F$14</f>
        <v>360000</v>
      </c>
      <c r="P14" s="12">
        <f>'Tabel I-O'!P14*'Tabel Harga'!$F$14</f>
        <v>360000</v>
      </c>
      <c r="Q14" s="12">
        <f>'Tabel I-O'!Q14*'Tabel Harga'!$F$14</f>
        <v>360000</v>
      </c>
      <c r="R14" s="12">
        <f>'Tabel I-O'!R14*'Tabel Harga'!$F$14</f>
        <v>360000</v>
      </c>
      <c r="S14" s="12">
        <f>'Tabel I-O'!S14*'Tabel Harga'!$F$14</f>
        <v>360000</v>
      </c>
      <c r="T14" s="12">
        <f>'Tabel I-O'!T14*'Tabel Harga'!$F$14</f>
        <v>360000</v>
      </c>
      <c r="U14" s="12">
        <f>'Tabel I-O'!U14*'Tabel Harga'!$F$14</f>
        <v>360000</v>
      </c>
      <c r="V14" s="12">
        <f>'Tabel I-O'!V14*'Tabel Harga'!$F$14</f>
        <v>360000</v>
      </c>
      <c r="W14" s="12">
        <f>'Tabel I-O'!W14*'Tabel Harga'!$F$14</f>
        <v>360000</v>
      </c>
      <c r="X14" s="12">
        <f>'Tabel I-O'!X14*'Tabel Harga'!$F$14</f>
        <v>360000</v>
      </c>
      <c r="Y14" s="12">
        <f>'Tabel I-O'!Y14*'Tabel Harga'!$F$14</f>
        <v>360000</v>
      </c>
      <c r="Z14" s="12">
        <f>'Tabel I-O'!Z14*'Tabel Harga'!$F$14</f>
        <v>360000</v>
      </c>
      <c r="AA14" s="12">
        <f>'Tabel I-O'!AA14*'Tabel Harga'!$F$14</f>
        <v>360000</v>
      </c>
      <c r="AB14" s="12">
        <f>'Tabel I-O'!AB14*'Tabel Harga'!$F$14</f>
        <v>360000</v>
      </c>
      <c r="AC14" s="12">
        <f>'Tabel I-O'!AC14*'Tabel Harga'!$F$14</f>
        <v>360000</v>
      </c>
      <c r="AD14" s="12">
        <f>'Tabel I-O'!AD14*'Tabel Harga'!$F$14</f>
        <v>360000</v>
      </c>
      <c r="AE14" s="12">
        <f>'Tabel I-O'!AE14*'Tabel Harga'!$F$14</f>
        <v>360000</v>
      </c>
      <c r="AF14" s="12">
        <f>'Tabel I-O'!AF14*'Tabel Harga'!$F$14</f>
        <v>360000</v>
      </c>
      <c r="AG14" s="12">
        <f>'Tabel I-O'!AG14*'Tabel Harga'!$F$14</f>
        <v>360000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>
      <c r="B15" s="35" t="s">
        <v>162</v>
      </c>
      <c r="C15" s="19" t="s">
        <v>5</v>
      </c>
      <c r="D15" s="12">
        <f>'Tabel I-O'!D15*'Tabel Harga'!$F$15</f>
        <v>0</v>
      </c>
      <c r="E15" s="12">
        <f>'Tabel I-O'!E15*'Tabel Harga'!$F$15</f>
        <v>240000</v>
      </c>
      <c r="F15" s="12">
        <f>'Tabel I-O'!F15*'Tabel Harga'!$F$15</f>
        <v>240000</v>
      </c>
      <c r="G15" s="12">
        <f>'Tabel I-O'!G15*'Tabel Harga'!$F$15</f>
        <v>240000</v>
      </c>
      <c r="H15" s="12">
        <f>'Tabel I-O'!H15*'Tabel Harga'!$F$15</f>
        <v>240000</v>
      </c>
      <c r="I15" s="12">
        <f>'Tabel I-O'!I15*'Tabel Harga'!$F$15</f>
        <v>240000</v>
      </c>
      <c r="J15" s="12">
        <f>'Tabel I-O'!J15*'Tabel Harga'!$F$15</f>
        <v>240000</v>
      </c>
      <c r="K15" s="12">
        <f>'Tabel I-O'!K15*'Tabel Harga'!$F$15</f>
        <v>240000</v>
      </c>
      <c r="L15" s="12">
        <f>'Tabel I-O'!L15*'Tabel Harga'!$F$15</f>
        <v>240000</v>
      </c>
      <c r="M15" s="12">
        <f>'Tabel I-O'!M15*'Tabel Harga'!$F$15</f>
        <v>240000</v>
      </c>
      <c r="N15" s="12">
        <f>'Tabel I-O'!N15*'Tabel Harga'!$F$15</f>
        <v>240000</v>
      </c>
      <c r="O15" s="12">
        <f>'Tabel I-O'!O15*'Tabel Harga'!$F$15</f>
        <v>240000</v>
      </c>
      <c r="P15" s="12">
        <f>'Tabel I-O'!P15*'Tabel Harga'!$F$15</f>
        <v>240000</v>
      </c>
      <c r="Q15" s="12">
        <f>'Tabel I-O'!Q15*'Tabel Harga'!$F$15</f>
        <v>240000</v>
      </c>
      <c r="R15" s="12">
        <f>'Tabel I-O'!R15*'Tabel Harga'!$F$15</f>
        <v>240000</v>
      </c>
      <c r="S15" s="12">
        <f>'Tabel I-O'!S15*'Tabel Harga'!$F$15</f>
        <v>240000</v>
      </c>
      <c r="T15" s="12">
        <f>'Tabel I-O'!T15*'Tabel Harga'!$F$15</f>
        <v>240000</v>
      </c>
      <c r="U15" s="12">
        <f>'Tabel I-O'!U15*'Tabel Harga'!$F$15</f>
        <v>240000</v>
      </c>
      <c r="V15" s="12">
        <f>'Tabel I-O'!V15*'Tabel Harga'!$F$15</f>
        <v>240000</v>
      </c>
      <c r="W15" s="12">
        <f>'Tabel I-O'!W15*'Tabel Harga'!$F$15</f>
        <v>240000</v>
      </c>
      <c r="X15" s="12">
        <f>'Tabel I-O'!X15*'Tabel Harga'!$F$15</f>
        <v>240000</v>
      </c>
      <c r="Y15" s="12">
        <f>'Tabel I-O'!Y15*'Tabel Harga'!$F$15</f>
        <v>240000</v>
      </c>
      <c r="Z15" s="12">
        <f>'Tabel I-O'!Z15*'Tabel Harga'!$F$15</f>
        <v>240000</v>
      </c>
      <c r="AA15" s="12">
        <f>'Tabel I-O'!AA15*'Tabel Harga'!$F$15</f>
        <v>240000</v>
      </c>
      <c r="AB15" s="12">
        <f>'Tabel I-O'!AB15*'Tabel Harga'!$F$15</f>
        <v>240000</v>
      </c>
      <c r="AC15" s="12">
        <f>'Tabel I-O'!AC15*'Tabel Harga'!$F$15</f>
        <v>240000</v>
      </c>
      <c r="AD15" s="12">
        <f>'Tabel I-O'!AD15*'Tabel Harga'!$F$15</f>
        <v>240000</v>
      </c>
      <c r="AE15" s="12">
        <f>'Tabel I-O'!AE15*'Tabel Harga'!$F$15</f>
        <v>240000</v>
      </c>
      <c r="AF15" s="12">
        <f>'Tabel I-O'!AF15*'Tabel Harga'!$F$15</f>
        <v>240000</v>
      </c>
      <c r="AG15" s="12">
        <f>'Tabel I-O'!AG15*'Tabel Harga'!$F$15</f>
        <v>240000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>
      <c r="B17" s="16" t="s">
        <v>31</v>
      </c>
      <c r="C17" s="1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s="7" customFormat="1">
      <c r="B18" s="35" t="s">
        <v>145</v>
      </c>
      <c r="C18" s="19" t="s">
        <v>5</v>
      </c>
      <c r="D18" s="12">
        <f>'Tabel I-O'!D18*'Tabel Harga'!$F$18</f>
        <v>2400000</v>
      </c>
      <c r="E18" s="12">
        <f>'Tabel I-O'!E18*'Tabel Harga'!$F$18</f>
        <v>240000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s="7" customFormat="1">
      <c r="B19" s="35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s="7" customFormat="1">
      <c r="B20" s="16" t="s">
        <v>7</v>
      </c>
      <c r="C20" s="19"/>
      <c r="D20" s="12"/>
      <c r="E20" s="10"/>
      <c r="F20" s="10"/>
      <c r="G20" s="10"/>
      <c r="H20" s="10"/>
      <c r="I20" s="10"/>
      <c r="J20" s="10"/>
      <c r="K20" s="11"/>
      <c r="L20" s="10"/>
      <c r="M20" s="10"/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35" t="s">
        <v>78</v>
      </c>
      <c r="C21" s="19" t="s">
        <v>5</v>
      </c>
      <c r="D21" s="12">
        <f>'Tabel I-O'!D21*'Tabel Harga'!$F$21</f>
        <v>250000</v>
      </c>
      <c r="E21" s="12">
        <f>'Tabel I-O'!E21*'Tabel Harga'!$F$21</f>
        <v>0</v>
      </c>
      <c r="F21" s="12">
        <f>'Tabel I-O'!F21*'Tabel Harga'!$F$21</f>
        <v>250000</v>
      </c>
      <c r="G21" s="12">
        <f>'Tabel I-O'!G21*'Tabel Harga'!$F$21</f>
        <v>0</v>
      </c>
      <c r="H21" s="12">
        <f>'Tabel I-O'!H21*'Tabel Harga'!$F$21</f>
        <v>250000</v>
      </c>
      <c r="I21" s="12">
        <f>'Tabel I-O'!I21*'Tabel Harga'!$F$21</f>
        <v>0</v>
      </c>
      <c r="J21" s="12">
        <f>'Tabel I-O'!J21*'Tabel Harga'!$F$21</f>
        <v>250000</v>
      </c>
      <c r="K21" s="12">
        <f>'Tabel I-O'!K21*'Tabel Harga'!$F$21</f>
        <v>0</v>
      </c>
      <c r="L21" s="12">
        <f>'Tabel I-O'!L21*'Tabel Harga'!$F$21</f>
        <v>250000</v>
      </c>
      <c r="M21" s="12">
        <f>'Tabel I-O'!M21*'Tabel Harga'!$F$21</f>
        <v>0</v>
      </c>
      <c r="N21" s="12">
        <f>'Tabel I-O'!N21*'Tabel Harga'!$F$21</f>
        <v>250000</v>
      </c>
      <c r="O21" s="12">
        <f>'Tabel I-O'!O21*'Tabel Harga'!$F$21</f>
        <v>0</v>
      </c>
      <c r="P21" s="12">
        <f>'Tabel I-O'!P21*'Tabel Harga'!$F$21</f>
        <v>250000</v>
      </c>
      <c r="Q21" s="12">
        <f>'Tabel I-O'!Q21*'Tabel Harga'!$F$21</f>
        <v>0</v>
      </c>
      <c r="R21" s="12">
        <f>'Tabel I-O'!R21*'Tabel Harga'!$F$21</f>
        <v>250000</v>
      </c>
      <c r="S21" s="12">
        <f>'Tabel I-O'!S21*'Tabel Harga'!$F$21</f>
        <v>0</v>
      </c>
      <c r="T21" s="12">
        <f>'Tabel I-O'!T21*'Tabel Harga'!$F$21</f>
        <v>250000</v>
      </c>
      <c r="U21" s="12">
        <f>'Tabel I-O'!U21*'Tabel Harga'!$F$21</f>
        <v>0</v>
      </c>
      <c r="V21" s="12">
        <f>'Tabel I-O'!V21*'Tabel Harga'!$F$21</f>
        <v>250000</v>
      </c>
      <c r="W21" s="12">
        <f>'Tabel I-O'!W21*'Tabel Harga'!$F$21</f>
        <v>0</v>
      </c>
      <c r="X21" s="12">
        <f>'Tabel I-O'!X21*'Tabel Harga'!$F$21</f>
        <v>250000</v>
      </c>
      <c r="Y21" s="12">
        <f>'Tabel I-O'!Y21*'Tabel Harga'!$F$21</f>
        <v>0</v>
      </c>
      <c r="Z21" s="12">
        <f>'Tabel I-O'!Z21*'Tabel Harga'!$F$21</f>
        <v>250000</v>
      </c>
      <c r="AA21" s="12">
        <f>'Tabel I-O'!AA21*'Tabel Harga'!$F$21</f>
        <v>0</v>
      </c>
      <c r="AB21" s="12">
        <f>'Tabel I-O'!AB21*'Tabel Harga'!$F$21</f>
        <v>250000</v>
      </c>
      <c r="AC21" s="12">
        <f>'Tabel I-O'!AC21*'Tabel Harga'!$F$21</f>
        <v>0</v>
      </c>
      <c r="AD21" s="12">
        <f>'Tabel I-O'!AD21*'Tabel Harga'!$F$21</f>
        <v>250000</v>
      </c>
      <c r="AE21" s="12">
        <f>'Tabel I-O'!AE21*'Tabel Harga'!$F$21</f>
        <v>0</v>
      </c>
      <c r="AF21" s="12">
        <f>'Tabel I-O'!AF21*'Tabel Harga'!$F$21</f>
        <v>250000</v>
      </c>
      <c r="AG21" s="12">
        <f>'Tabel I-O'!AG21*'Tabel Harga'!$F$21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34</v>
      </c>
      <c r="C22" s="19" t="s">
        <v>5</v>
      </c>
      <c r="D22" s="12">
        <f>'Tabel I-O'!D22*'Tabel Harga'!$F$22</f>
        <v>25000</v>
      </c>
      <c r="E22" s="12">
        <f>'Tabel I-O'!E22*'Tabel Harga'!$F$22</f>
        <v>25000</v>
      </c>
      <c r="F22" s="12">
        <f>'Tabel I-O'!F22*'Tabel Harga'!$F$22</f>
        <v>25000</v>
      </c>
      <c r="G22" s="12">
        <f>'Tabel I-O'!G22*'Tabel Harga'!$F$22</f>
        <v>25000</v>
      </c>
      <c r="H22" s="12">
        <f>'Tabel I-O'!H22*'Tabel Harga'!$F$22</f>
        <v>25000</v>
      </c>
      <c r="I22" s="12">
        <f>'Tabel I-O'!I22*'Tabel Harga'!$F$22</f>
        <v>25000</v>
      </c>
      <c r="J22" s="12">
        <f>'Tabel I-O'!J22*'Tabel Harga'!$F$22</f>
        <v>25000</v>
      </c>
      <c r="K22" s="12">
        <f>'Tabel I-O'!K22*'Tabel Harga'!$F$22</f>
        <v>25000</v>
      </c>
      <c r="L22" s="12">
        <f>'Tabel I-O'!L22*'Tabel Harga'!$F$22</f>
        <v>25000</v>
      </c>
      <c r="M22" s="12">
        <f>'Tabel I-O'!M22*'Tabel Harga'!$F$22</f>
        <v>25000</v>
      </c>
      <c r="N22" s="12">
        <f>'Tabel I-O'!N22*'Tabel Harga'!$F$22</f>
        <v>25000</v>
      </c>
      <c r="O22" s="12">
        <f>'Tabel I-O'!O22*'Tabel Harga'!$F$22</f>
        <v>25000</v>
      </c>
      <c r="P22" s="12">
        <f>'Tabel I-O'!P22*'Tabel Harga'!$F$22</f>
        <v>25000</v>
      </c>
      <c r="Q22" s="12">
        <f>'Tabel I-O'!Q22*'Tabel Harga'!$F$22</f>
        <v>25000</v>
      </c>
      <c r="R22" s="12">
        <f>'Tabel I-O'!R22*'Tabel Harga'!$F$22</f>
        <v>25000</v>
      </c>
      <c r="S22" s="12">
        <f>'Tabel I-O'!S22*'Tabel Harga'!$F$22</f>
        <v>25000</v>
      </c>
      <c r="T22" s="12">
        <f>'Tabel I-O'!T22*'Tabel Harga'!$F$22</f>
        <v>25000</v>
      </c>
      <c r="U22" s="12">
        <f>'Tabel I-O'!U22*'Tabel Harga'!$F$22</f>
        <v>25000</v>
      </c>
      <c r="V22" s="12">
        <f>'Tabel I-O'!V22*'Tabel Harga'!$F$22</f>
        <v>25000</v>
      </c>
      <c r="W22" s="12">
        <f>'Tabel I-O'!W22*'Tabel Harga'!$F$22</f>
        <v>25000</v>
      </c>
      <c r="X22" s="12">
        <f>'Tabel I-O'!X22*'Tabel Harga'!$F$22</f>
        <v>25000</v>
      </c>
      <c r="Y22" s="12">
        <f>'Tabel I-O'!Y22*'Tabel Harga'!$F$22</f>
        <v>25000</v>
      </c>
      <c r="Z22" s="12">
        <f>'Tabel I-O'!Z22*'Tabel Harga'!$F$22</f>
        <v>25000</v>
      </c>
      <c r="AA22" s="12">
        <f>'Tabel I-O'!AA22*'Tabel Harga'!$F$22</f>
        <v>25000</v>
      </c>
      <c r="AB22" s="12">
        <f>'Tabel I-O'!AB22*'Tabel Harga'!$F$22</f>
        <v>25000</v>
      </c>
      <c r="AC22" s="12">
        <f>'Tabel I-O'!AC22*'Tabel Harga'!$F$22</f>
        <v>25000</v>
      </c>
      <c r="AD22" s="12">
        <f>'Tabel I-O'!AD22*'Tabel Harga'!$F$22</f>
        <v>25000</v>
      </c>
      <c r="AE22" s="12">
        <f>'Tabel I-O'!AE22*'Tabel Harga'!$F$22</f>
        <v>25000</v>
      </c>
      <c r="AF22" s="12">
        <f>'Tabel I-O'!AF22*'Tabel Harga'!$F$22</f>
        <v>25000</v>
      </c>
      <c r="AG22" s="12">
        <f>'Tabel I-O'!AG22*'Tabel Harga'!$F$22</f>
        <v>25000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79</v>
      </c>
      <c r="C23" s="19" t="s">
        <v>5</v>
      </c>
      <c r="D23" s="12">
        <f>'Tabel I-O'!D23*'Tabel Harga'!$F$23</f>
        <v>400000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400000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0</v>
      </c>
      <c r="M23" s="12">
        <f>'Tabel I-O'!M23*'Tabel Harga'!$F$23</f>
        <v>400000</v>
      </c>
      <c r="N23" s="12">
        <f>'Tabel I-O'!N23*'Tabel Harga'!$F$23</f>
        <v>0</v>
      </c>
      <c r="O23" s="12">
        <f>'Tabel I-O'!O23*'Tabel Harga'!$F$23</f>
        <v>0</v>
      </c>
      <c r="P23" s="12">
        <f>'Tabel I-O'!P23*'Tabel Harga'!$F$23</f>
        <v>0</v>
      </c>
      <c r="Q23" s="12">
        <f>'Tabel I-O'!Q23*'Tabel Harga'!$F$23</f>
        <v>0</v>
      </c>
      <c r="R23" s="12">
        <f>'Tabel I-O'!R23*'Tabel Harga'!$F$23</f>
        <v>400000</v>
      </c>
      <c r="S23" s="12">
        <f>'Tabel I-O'!S23*'Tabel Harga'!$F$23</f>
        <v>0</v>
      </c>
      <c r="T23" s="12">
        <f>'Tabel I-O'!T23*'Tabel Harga'!$F$23</f>
        <v>0</v>
      </c>
      <c r="U23" s="12">
        <f>'Tabel I-O'!U23*'Tabel Harga'!$F$23</f>
        <v>0</v>
      </c>
      <c r="V23" s="12">
        <f>'Tabel I-O'!V23*'Tabel Harga'!$F$23</f>
        <v>0</v>
      </c>
      <c r="W23" s="12">
        <f>'Tabel I-O'!W23*'Tabel Harga'!$F$23</f>
        <v>400000</v>
      </c>
      <c r="X23" s="12">
        <f>'Tabel I-O'!X23*'Tabel Harga'!$F$23</f>
        <v>0</v>
      </c>
      <c r="Y23" s="12">
        <f>'Tabel I-O'!Y23*'Tabel Harga'!$F$23</f>
        <v>0</v>
      </c>
      <c r="Z23" s="12">
        <f>'Tabel I-O'!Z23*'Tabel Harga'!$F$23</f>
        <v>0</v>
      </c>
      <c r="AA23" s="12">
        <f>'Tabel I-O'!AA23*'Tabel Harga'!$F$23</f>
        <v>0</v>
      </c>
      <c r="AB23" s="12">
        <f>'Tabel I-O'!AB23*'Tabel Harga'!$F$23</f>
        <v>400000</v>
      </c>
      <c r="AC23" s="12">
        <f>'Tabel I-O'!AC23*'Tabel Harga'!$F$23</f>
        <v>0</v>
      </c>
      <c r="AD23" s="12">
        <f>'Tabel I-O'!AD23*'Tabel Harga'!$F$23</f>
        <v>0</v>
      </c>
      <c r="AE23" s="12">
        <f>'Tabel I-O'!AE23*'Tabel Harga'!$F$23</f>
        <v>0</v>
      </c>
      <c r="AF23" s="12">
        <f>'Tabel I-O'!AF23*'Tabel Harga'!$F$23</f>
        <v>0</v>
      </c>
      <c r="AG23" s="12">
        <f>'Tabel I-O'!AG23*'Tabel Harga'!$F$23</f>
        <v>400000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143</v>
      </c>
      <c r="C24" s="19" t="s">
        <v>5</v>
      </c>
      <c r="D24" s="12">
        <f>'Tabel I-O'!D24*'Tabel Harga'!$F$24</f>
        <v>0</v>
      </c>
      <c r="E24" s="12">
        <f>'Tabel I-O'!E24*'Tabel Harga'!$F$24</f>
        <v>600</v>
      </c>
      <c r="F24" s="12">
        <f>'Tabel I-O'!F24*'Tabel Harga'!$F$24</f>
        <v>18000</v>
      </c>
      <c r="G24" s="12">
        <f>'Tabel I-O'!G24*'Tabel Harga'!$F$24</f>
        <v>52800.000000000007</v>
      </c>
      <c r="H24" s="12">
        <f>'Tabel I-O'!H24*'Tabel Harga'!$F$24</f>
        <v>52800.000000000007</v>
      </c>
      <c r="I24" s="12">
        <f>'Tabel I-O'!I24*'Tabel Harga'!$F$24</f>
        <v>52800.000000000007</v>
      </c>
      <c r="J24" s="12">
        <f>'Tabel I-O'!J24*'Tabel Harga'!$F$24</f>
        <v>52800.000000000007</v>
      </c>
      <c r="K24" s="12">
        <f>'Tabel I-O'!K24*'Tabel Harga'!$F$24</f>
        <v>52800.000000000007</v>
      </c>
      <c r="L24" s="12">
        <f>'Tabel I-O'!L24*'Tabel Harga'!$F$24</f>
        <v>52800.000000000007</v>
      </c>
      <c r="M24" s="12">
        <f>'Tabel I-O'!M24*'Tabel Harga'!$F$24</f>
        <v>52800.000000000007</v>
      </c>
      <c r="N24" s="12">
        <f>'Tabel I-O'!N24*'Tabel Harga'!$F$24</f>
        <v>52800.000000000007</v>
      </c>
      <c r="O24" s="12">
        <f>'Tabel I-O'!O24*'Tabel Harga'!$F$24</f>
        <v>52800.000000000007</v>
      </c>
      <c r="P24" s="12">
        <f>'Tabel I-O'!P24*'Tabel Harga'!$F$24</f>
        <v>52800.000000000007</v>
      </c>
      <c r="Q24" s="12">
        <f>'Tabel I-O'!Q24*'Tabel Harga'!$F$24</f>
        <v>52800.000000000007</v>
      </c>
      <c r="R24" s="12">
        <f>'Tabel I-O'!R24*'Tabel Harga'!$F$24</f>
        <v>52800.000000000007</v>
      </c>
      <c r="S24" s="12">
        <f>'Tabel I-O'!S24*'Tabel Harga'!$F$24</f>
        <v>52800.000000000007</v>
      </c>
      <c r="T24" s="12">
        <f>'Tabel I-O'!T24*'Tabel Harga'!$F$24</f>
        <v>52800.000000000007</v>
      </c>
      <c r="U24" s="12">
        <f>'Tabel I-O'!U24*'Tabel Harga'!$F$24</f>
        <v>52800.000000000007</v>
      </c>
      <c r="V24" s="12">
        <f>'Tabel I-O'!V24*'Tabel Harga'!$F$24</f>
        <v>52800.000000000007</v>
      </c>
      <c r="W24" s="12">
        <f>'Tabel I-O'!W24*'Tabel Harga'!$F$24</f>
        <v>52800.000000000007</v>
      </c>
      <c r="X24" s="12">
        <f>'Tabel I-O'!X24*'Tabel Harga'!$F$24</f>
        <v>31200</v>
      </c>
      <c r="Y24" s="12">
        <f>'Tabel I-O'!Y24*'Tabel Harga'!$F$24</f>
        <v>31200</v>
      </c>
      <c r="Z24" s="12">
        <f>'Tabel I-O'!Z24*'Tabel Harga'!$F$24</f>
        <v>31200</v>
      </c>
      <c r="AA24" s="12">
        <f>'Tabel I-O'!AA24*'Tabel Harga'!$F$24</f>
        <v>31200</v>
      </c>
      <c r="AB24" s="12">
        <f>'Tabel I-O'!AB24*'Tabel Harga'!$F$24</f>
        <v>31200</v>
      </c>
      <c r="AC24" s="12">
        <f>'Tabel I-O'!AC24*'Tabel Harga'!$F$24</f>
        <v>31200</v>
      </c>
      <c r="AD24" s="12">
        <f>'Tabel I-O'!AD24*'Tabel Harga'!$F$24</f>
        <v>31200</v>
      </c>
      <c r="AE24" s="12">
        <f>'Tabel I-O'!AE24*'Tabel Harga'!$F$24</f>
        <v>31200</v>
      </c>
      <c r="AF24" s="12">
        <f>'Tabel I-O'!AF24*'Tabel Harga'!$F$24</f>
        <v>31200</v>
      </c>
      <c r="AG24" s="12">
        <f>'Tabel I-O'!AG24*'Tabel Harga'!$F$24</f>
        <v>31200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146" t="s">
        <v>142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16" t="s">
        <v>33</v>
      </c>
      <c r="C27" s="19"/>
      <c r="D27" s="12"/>
      <c r="E27" s="10"/>
      <c r="F27" s="10"/>
      <c r="G27" s="10"/>
      <c r="H27" s="12"/>
      <c r="I27" s="12"/>
      <c r="J27" s="12"/>
      <c r="K27" s="13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35</v>
      </c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5" t="s">
        <v>135</v>
      </c>
      <c r="C29" s="19" t="s">
        <v>5</v>
      </c>
      <c r="D29" s="12">
        <f>'Tabel I-O'!D29*'Tabel Harga'!$F$29</f>
        <v>3000000</v>
      </c>
      <c r="E29" s="12">
        <f>'Tabel I-O'!E29*'Tabel Harga'!$F$29</f>
        <v>0</v>
      </c>
      <c r="F29" s="12">
        <f>'Tabel I-O'!F29*'Tabel Harga'!$F$29</f>
        <v>0</v>
      </c>
      <c r="G29" s="12">
        <f>'Tabel I-O'!G29*'Tabel Harga'!$F$29</f>
        <v>0</v>
      </c>
      <c r="H29" s="12">
        <f>'Tabel I-O'!H29*'Tabel Harga'!$F$29</f>
        <v>0</v>
      </c>
      <c r="I29" s="12">
        <f>'Tabel I-O'!I29*'Tabel Harga'!$F$29</f>
        <v>0</v>
      </c>
      <c r="J29" s="12">
        <f>'Tabel I-O'!J29*'Tabel Harga'!$F$29</f>
        <v>0</v>
      </c>
      <c r="K29" s="12">
        <f>'Tabel I-O'!K29*'Tabel Harga'!$F$29</f>
        <v>0</v>
      </c>
      <c r="L29" s="12">
        <f>'Tabel I-O'!L29*'Tabel Harga'!$F$29</f>
        <v>0</v>
      </c>
      <c r="M29" s="12">
        <f>'Tabel I-O'!M29*'Tabel Harga'!$F$29</f>
        <v>0</v>
      </c>
      <c r="N29" s="12">
        <f>'Tabel I-O'!N29*'Tabel Harga'!$F$29</f>
        <v>0</v>
      </c>
      <c r="O29" s="12">
        <f>'Tabel I-O'!O29*'Tabel Harga'!$F$29</f>
        <v>0</v>
      </c>
      <c r="P29" s="12">
        <f>'Tabel I-O'!P29*'Tabel Harga'!$F$29</f>
        <v>0</v>
      </c>
      <c r="Q29" s="12">
        <f>'Tabel I-O'!Q29*'Tabel Harga'!$F$29</f>
        <v>0</v>
      </c>
      <c r="R29" s="12">
        <f>'Tabel I-O'!R29*'Tabel Harga'!$F$29</f>
        <v>0</v>
      </c>
      <c r="S29" s="12">
        <f>'Tabel I-O'!S29*'Tabel Harga'!$F$29</f>
        <v>0</v>
      </c>
      <c r="T29" s="12">
        <f>'Tabel I-O'!T29*'Tabel Harga'!$F$29</f>
        <v>0</v>
      </c>
      <c r="U29" s="12">
        <f>'Tabel I-O'!U29*'Tabel Harga'!$F$29</f>
        <v>0</v>
      </c>
      <c r="V29" s="12">
        <f>'Tabel I-O'!V29*'Tabel Harga'!$F$29</f>
        <v>0</v>
      </c>
      <c r="W29" s="12">
        <f>'Tabel I-O'!W29*'Tabel Harga'!$F$29</f>
        <v>0</v>
      </c>
      <c r="X29" s="12">
        <f>'Tabel I-O'!X29*'Tabel Harga'!$F$29</f>
        <v>0</v>
      </c>
      <c r="Y29" s="12">
        <f>'Tabel I-O'!Y29*'Tabel Harga'!$F$29</f>
        <v>0</v>
      </c>
      <c r="Z29" s="12">
        <f>'Tabel I-O'!Z29*'Tabel Harga'!$F$29</f>
        <v>0</v>
      </c>
      <c r="AA29" s="12">
        <f>'Tabel I-O'!AA29*'Tabel Harga'!$F$29</f>
        <v>0</v>
      </c>
      <c r="AB29" s="12">
        <f>'Tabel I-O'!AB29*'Tabel Harga'!$F$29</f>
        <v>0</v>
      </c>
      <c r="AC29" s="12">
        <f>'Tabel I-O'!AC29*'Tabel Harga'!$F$29</f>
        <v>0</v>
      </c>
      <c r="AD29" s="12">
        <f>'Tabel I-O'!AD29*'Tabel Harga'!$F$29</f>
        <v>0</v>
      </c>
      <c r="AE29" s="12">
        <f>'Tabel I-O'!AE29*'Tabel Harga'!$F$29</f>
        <v>0</v>
      </c>
      <c r="AF29" s="12">
        <f>'Tabel I-O'!AF29*'Tabel Harga'!$F$29</f>
        <v>0</v>
      </c>
      <c r="AG29" s="12">
        <f>'Tabel I-O'!AG29*'Tabel Harga'!$F$29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170</v>
      </c>
      <c r="C30" s="19" t="s">
        <v>5</v>
      </c>
      <c r="D30" s="12">
        <f>'Tabel I-O'!D30*'Tabel Harga'!$F$30</f>
        <v>1125000</v>
      </c>
      <c r="E30" s="12">
        <f>'Tabel I-O'!E30*'Tabel Harga'!$F$30</f>
        <v>0</v>
      </c>
      <c r="F30" s="12">
        <f>'Tabel I-O'!F30*'Tabel Harga'!$F$30</f>
        <v>0</v>
      </c>
      <c r="G30" s="12">
        <f>'Tabel I-O'!G30*'Tabel Harga'!$F$30</f>
        <v>0</v>
      </c>
      <c r="H30" s="12">
        <f>'Tabel I-O'!H30*'Tabel Harga'!$F$30</f>
        <v>0</v>
      </c>
      <c r="I30" s="12">
        <f>'Tabel I-O'!I30*'Tabel Harga'!$F$30</f>
        <v>0</v>
      </c>
      <c r="J30" s="12">
        <f>'Tabel I-O'!J30*'Tabel Harga'!$F$30</f>
        <v>0</v>
      </c>
      <c r="K30" s="12">
        <f>'Tabel I-O'!K30*'Tabel Harga'!$F$30</f>
        <v>0</v>
      </c>
      <c r="L30" s="12">
        <f>'Tabel I-O'!L30*'Tabel Harga'!$F$30</f>
        <v>0</v>
      </c>
      <c r="M30" s="12">
        <f>'Tabel I-O'!M30*'Tabel Harga'!$F$30</f>
        <v>0</v>
      </c>
      <c r="N30" s="12">
        <f>'Tabel I-O'!N30*'Tabel Harga'!$F$30</f>
        <v>0</v>
      </c>
      <c r="O30" s="12">
        <f>'Tabel I-O'!O30*'Tabel Harga'!$F$30</f>
        <v>0</v>
      </c>
      <c r="P30" s="12">
        <f>'Tabel I-O'!P30*'Tabel Harga'!$F$30</f>
        <v>0</v>
      </c>
      <c r="Q30" s="12">
        <f>'Tabel I-O'!Q30*'Tabel Harga'!$F$30</f>
        <v>0</v>
      </c>
      <c r="R30" s="12">
        <f>'Tabel I-O'!R30*'Tabel Harga'!$F$30</f>
        <v>0</v>
      </c>
      <c r="S30" s="12">
        <f>'Tabel I-O'!S30*'Tabel Harga'!$F$30</f>
        <v>0</v>
      </c>
      <c r="T30" s="12">
        <f>'Tabel I-O'!T30*'Tabel Harga'!$F$30</f>
        <v>0</v>
      </c>
      <c r="U30" s="12">
        <f>'Tabel I-O'!U30*'Tabel Harga'!$F$30</f>
        <v>0</v>
      </c>
      <c r="V30" s="12">
        <f>'Tabel I-O'!V30*'Tabel Harga'!$F$30</f>
        <v>0</v>
      </c>
      <c r="W30" s="12">
        <f>'Tabel I-O'!W30*'Tabel Harga'!$F$30</f>
        <v>0</v>
      </c>
      <c r="X30" s="12">
        <f>'Tabel I-O'!X30*'Tabel Harga'!$F$30</f>
        <v>0</v>
      </c>
      <c r="Y30" s="12">
        <f>'Tabel I-O'!Y30*'Tabel Harga'!$F$30</f>
        <v>0</v>
      </c>
      <c r="Z30" s="12">
        <f>'Tabel I-O'!Z30*'Tabel Harga'!$F$30</f>
        <v>0</v>
      </c>
      <c r="AA30" s="12">
        <f>'Tabel I-O'!AA30*'Tabel Harga'!$F$30</f>
        <v>0</v>
      </c>
      <c r="AB30" s="12">
        <f>'Tabel I-O'!AB30*'Tabel Harga'!$F$30</f>
        <v>0</v>
      </c>
      <c r="AC30" s="12">
        <f>'Tabel I-O'!AC30*'Tabel Harga'!$F$30</f>
        <v>0</v>
      </c>
      <c r="AD30" s="12">
        <f>'Tabel I-O'!AD30*'Tabel Harga'!$F$30</f>
        <v>0</v>
      </c>
      <c r="AE30" s="12">
        <f>'Tabel I-O'!AE30*'Tabel Harga'!$F$30</f>
        <v>0</v>
      </c>
      <c r="AF30" s="12">
        <f>'Tabel I-O'!AF30*'Tabel Harga'!$F$30</f>
        <v>0</v>
      </c>
      <c r="AG30" s="12">
        <f>'Tabel I-O'!AG30*'Tabel Harga'!$F$30</f>
        <v>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144" t="s">
        <v>171</v>
      </c>
      <c r="C31" s="19" t="s">
        <v>5</v>
      </c>
      <c r="D31" s="12">
        <f>'Tabel I-O'!D31*'Tabel Harga'!$F$31</f>
        <v>750000</v>
      </c>
      <c r="E31" s="12">
        <f>'Tabel I-O'!E31*'Tabel Harga'!$F$31</f>
        <v>0</v>
      </c>
      <c r="F31" s="12">
        <f>'Tabel I-O'!F31*'Tabel Harga'!$F$31</f>
        <v>0</v>
      </c>
      <c r="G31" s="12">
        <f>'Tabel I-O'!G31*'Tabel Harga'!$F$31</f>
        <v>0</v>
      </c>
      <c r="H31" s="12">
        <f>'Tabel I-O'!H31*'Tabel Harga'!$F$31</f>
        <v>0</v>
      </c>
      <c r="I31" s="12">
        <f>'Tabel I-O'!I31*'Tabel Harga'!$F$31</f>
        <v>0</v>
      </c>
      <c r="J31" s="12">
        <f>'Tabel I-O'!J31*'Tabel Harga'!$F$31</f>
        <v>0</v>
      </c>
      <c r="K31" s="12">
        <f>'Tabel I-O'!K31*'Tabel Harga'!$F$31</f>
        <v>0</v>
      </c>
      <c r="L31" s="12">
        <f>'Tabel I-O'!L31*'Tabel Harga'!$F$31</f>
        <v>0</v>
      </c>
      <c r="M31" s="12">
        <f>'Tabel I-O'!M31*'Tabel Harga'!$F$31</f>
        <v>0</v>
      </c>
      <c r="N31" s="12">
        <f>'Tabel I-O'!N31*'Tabel Harga'!$F$31</f>
        <v>0</v>
      </c>
      <c r="O31" s="12">
        <f>'Tabel I-O'!O31*'Tabel Harga'!$F$31</f>
        <v>0</v>
      </c>
      <c r="P31" s="12">
        <f>'Tabel I-O'!P31*'Tabel Harga'!$F$31</f>
        <v>0</v>
      </c>
      <c r="Q31" s="12">
        <f>'Tabel I-O'!Q31*'Tabel Harga'!$F$31</f>
        <v>0</v>
      </c>
      <c r="R31" s="12">
        <f>'Tabel I-O'!R31*'Tabel Harga'!$F$31</f>
        <v>0</v>
      </c>
      <c r="S31" s="12">
        <f>'Tabel I-O'!S31*'Tabel Harga'!$F$31</f>
        <v>0</v>
      </c>
      <c r="T31" s="12">
        <f>'Tabel I-O'!T31*'Tabel Harga'!$F$31</f>
        <v>0</v>
      </c>
      <c r="U31" s="12">
        <f>'Tabel I-O'!U31*'Tabel Harga'!$F$31</f>
        <v>0</v>
      </c>
      <c r="V31" s="12">
        <f>'Tabel I-O'!V31*'Tabel Harga'!$F$31</f>
        <v>0</v>
      </c>
      <c r="W31" s="12">
        <f>'Tabel I-O'!W31*'Tabel Harga'!$F$31</f>
        <v>0</v>
      </c>
      <c r="X31" s="12">
        <f>'Tabel I-O'!X31*'Tabel Harga'!$F$31</f>
        <v>0</v>
      </c>
      <c r="Y31" s="12">
        <f>'Tabel I-O'!Y31*'Tabel Harga'!$F$31</f>
        <v>0</v>
      </c>
      <c r="Z31" s="12">
        <f>'Tabel I-O'!Z31*'Tabel Harga'!$F$31</f>
        <v>0</v>
      </c>
      <c r="AA31" s="12">
        <f>'Tabel I-O'!AA31*'Tabel Harga'!$F$31</f>
        <v>0</v>
      </c>
      <c r="AB31" s="12">
        <f>'Tabel I-O'!AB31*'Tabel Harga'!$F$31</f>
        <v>0</v>
      </c>
      <c r="AC31" s="12">
        <f>'Tabel I-O'!AC31*'Tabel Harga'!$F$31</f>
        <v>0</v>
      </c>
      <c r="AD31" s="12">
        <f>'Tabel I-O'!AD31*'Tabel Harga'!$F$31</f>
        <v>0</v>
      </c>
      <c r="AE31" s="12">
        <f>'Tabel I-O'!AE31*'Tabel Harga'!$F$31</f>
        <v>0</v>
      </c>
      <c r="AF31" s="12">
        <f>'Tabel I-O'!AF31*'Tabel Harga'!$F$31</f>
        <v>0</v>
      </c>
      <c r="AG31" s="12">
        <f>'Tabel I-O'!AG31*'Tabel Harga'!$F$31</f>
        <v>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44" t="s">
        <v>137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45" t="s">
        <v>172</v>
      </c>
      <c r="C33" s="19" t="s">
        <v>5</v>
      </c>
      <c r="D33" s="12">
        <f>'Tabel I-O'!D33*'Tabel Harga'!$F$33</f>
        <v>750000</v>
      </c>
      <c r="E33" s="12">
        <f>'Tabel I-O'!E33*'Tabel Harga'!$F$33</f>
        <v>75000</v>
      </c>
      <c r="F33" s="12">
        <f>'Tabel I-O'!F33*'Tabel Harga'!$F$33</f>
        <v>0</v>
      </c>
      <c r="G33" s="12">
        <f>'Tabel I-O'!G33*'Tabel Harga'!$F$33</f>
        <v>0</v>
      </c>
      <c r="H33" s="12">
        <f>'Tabel I-O'!H33*'Tabel Harga'!$F$33</f>
        <v>0</v>
      </c>
      <c r="I33" s="12">
        <f>'Tabel I-O'!I33*'Tabel Harga'!$F$33</f>
        <v>0</v>
      </c>
      <c r="J33" s="12">
        <f>'Tabel I-O'!J33*'Tabel Harga'!$F$33</f>
        <v>0</v>
      </c>
      <c r="K33" s="12">
        <f>'Tabel I-O'!K33*'Tabel Harga'!$F$33</f>
        <v>0</v>
      </c>
      <c r="L33" s="12">
        <f>'Tabel I-O'!L33*'Tabel Harga'!$F$33</f>
        <v>0</v>
      </c>
      <c r="M33" s="12">
        <f>'Tabel I-O'!M33*'Tabel Harga'!$F$33</f>
        <v>0</v>
      </c>
      <c r="N33" s="12">
        <f>'Tabel I-O'!N33*'Tabel Harga'!$F$33</f>
        <v>0</v>
      </c>
      <c r="O33" s="12">
        <f>'Tabel I-O'!O33*'Tabel Harga'!$F$33</f>
        <v>0</v>
      </c>
      <c r="P33" s="12">
        <f>'Tabel I-O'!P33*'Tabel Harga'!$F$33</f>
        <v>0</v>
      </c>
      <c r="Q33" s="12">
        <f>'Tabel I-O'!Q33*'Tabel Harga'!$F$33</f>
        <v>0</v>
      </c>
      <c r="R33" s="12">
        <f>'Tabel I-O'!R33*'Tabel Harga'!$F$33</f>
        <v>0</v>
      </c>
      <c r="S33" s="12">
        <f>'Tabel I-O'!S33*'Tabel Harga'!$F$33</f>
        <v>0</v>
      </c>
      <c r="T33" s="12">
        <f>'Tabel I-O'!T33*'Tabel Harga'!$F$33</f>
        <v>0</v>
      </c>
      <c r="U33" s="12">
        <f>'Tabel I-O'!U33*'Tabel Harga'!$F$33</f>
        <v>0</v>
      </c>
      <c r="V33" s="12">
        <f>'Tabel I-O'!V33*'Tabel Harga'!$F$33</f>
        <v>0</v>
      </c>
      <c r="W33" s="12">
        <f>'Tabel I-O'!W33*'Tabel Harga'!$F$33</f>
        <v>0</v>
      </c>
      <c r="X33" s="12">
        <f>'Tabel I-O'!X33*'Tabel Harga'!$F$33</f>
        <v>0</v>
      </c>
      <c r="Y33" s="12">
        <f>'Tabel I-O'!Y33*'Tabel Harga'!$F$33</f>
        <v>0</v>
      </c>
      <c r="Z33" s="12">
        <f>'Tabel I-O'!Z33*'Tabel Harga'!$F$33</f>
        <v>0</v>
      </c>
      <c r="AA33" s="12">
        <f>'Tabel I-O'!AA33*'Tabel Harga'!$F$33</f>
        <v>0</v>
      </c>
      <c r="AB33" s="12">
        <f>'Tabel I-O'!AB33*'Tabel Harga'!$F$33</f>
        <v>0</v>
      </c>
      <c r="AC33" s="12">
        <f>'Tabel I-O'!AC33*'Tabel Harga'!$F$33</f>
        <v>0</v>
      </c>
      <c r="AD33" s="12">
        <f>'Tabel I-O'!AD33*'Tabel Harga'!$F$33</f>
        <v>0</v>
      </c>
      <c r="AE33" s="12">
        <f>'Tabel I-O'!AE33*'Tabel Harga'!$F$33</f>
        <v>0</v>
      </c>
      <c r="AF33" s="12">
        <f>'Tabel I-O'!AF33*'Tabel Harga'!$F$33</f>
        <v>0</v>
      </c>
      <c r="AG33" s="12">
        <f>'Tabel I-O'!AG33*'Tabel Harga'!$F$33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44" t="s">
        <v>138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45" t="s">
        <v>173</v>
      </c>
      <c r="C35" s="19" t="s">
        <v>5</v>
      </c>
      <c r="D35" s="12">
        <f>'Tabel I-O'!D35*'Tabel Harga'!$F$35</f>
        <v>225000</v>
      </c>
      <c r="E35" s="12">
        <f>'Tabel I-O'!E35*'Tabel Harga'!$F$35</f>
        <v>750000</v>
      </c>
      <c r="F35" s="12">
        <f>'Tabel I-O'!F35*'Tabel Harga'!$F$35</f>
        <v>750000</v>
      </c>
      <c r="G35" s="12">
        <f>'Tabel I-O'!G35*'Tabel Harga'!$F$35</f>
        <v>750000</v>
      </c>
      <c r="H35" s="12">
        <f>'Tabel I-O'!H35*'Tabel Harga'!$F$35</f>
        <v>750000</v>
      </c>
      <c r="I35" s="12">
        <f>'Tabel I-O'!I35*'Tabel Harga'!$F$35</f>
        <v>750000</v>
      </c>
      <c r="J35" s="12">
        <f>'Tabel I-O'!J35*'Tabel Harga'!$F$35</f>
        <v>750000</v>
      </c>
      <c r="K35" s="12">
        <f>'Tabel I-O'!K35*'Tabel Harga'!$F$35</f>
        <v>750000</v>
      </c>
      <c r="L35" s="12">
        <f>'Tabel I-O'!L35*'Tabel Harga'!$F$35</f>
        <v>750000</v>
      </c>
      <c r="M35" s="12">
        <f>'Tabel I-O'!M35*'Tabel Harga'!$F$35</f>
        <v>750000</v>
      </c>
      <c r="N35" s="12">
        <f>'Tabel I-O'!N35*'Tabel Harga'!$F$35</f>
        <v>750000</v>
      </c>
      <c r="O35" s="12">
        <f>'Tabel I-O'!O35*'Tabel Harga'!$F$35</f>
        <v>750000</v>
      </c>
      <c r="P35" s="12">
        <f>'Tabel I-O'!P35*'Tabel Harga'!$F$35</f>
        <v>750000</v>
      </c>
      <c r="Q35" s="12">
        <f>'Tabel I-O'!Q35*'Tabel Harga'!$F$35</f>
        <v>750000</v>
      </c>
      <c r="R35" s="12">
        <f>'Tabel I-O'!R35*'Tabel Harga'!$F$35</f>
        <v>750000</v>
      </c>
      <c r="S35" s="12">
        <f>'Tabel I-O'!S35*'Tabel Harga'!$F$35</f>
        <v>750000</v>
      </c>
      <c r="T35" s="12">
        <f>'Tabel I-O'!T35*'Tabel Harga'!$F$35</f>
        <v>750000</v>
      </c>
      <c r="U35" s="12">
        <f>'Tabel I-O'!U35*'Tabel Harga'!$F$35</f>
        <v>750000</v>
      </c>
      <c r="V35" s="12">
        <f>'Tabel I-O'!V35*'Tabel Harga'!$F$35</f>
        <v>750000</v>
      </c>
      <c r="W35" s="12">
        <f>'Tabel I-O'!W35*'Tabel Harga'!$F$35</f>
        <v>750000</v>
      </c>
      <c r="X35" s="12">
        <f>'Tabel I-O'!X35*'Tabel Harga'!$F$35</f>
        <v>750000</v>
      </c>
      <c r="Y35" s="12">
        <f>'Tabel I-O'!Y35*'Tabel Harga'!$F$35</f>
        <v>750000</v>
      </c>
      <c r="Z35" s="12">
        <f>'Tabel I-O'!Z35*'Tabel Harga'!$F$35</f>
        <v>750000</v>
      </c>
      <c r="AA35" s="12">
        <f>'Tabel I-O'!AA35*'Tabel Harga'!$F$35</f>
        <v>750000</v>
      </c>
      <c r="AB35" s="12">
        <f>'Tabel I-O'!AB35*'Tabel Harga'!$F$35</f>
        <v>750000</v>
      </c>
      <c r="AC35" s="12">
        <f>'Tabel I-O'!AC35*'Tabel Harga'!$F$35</f>
        <v>750000</v>
      </c>
      <c r="AD35" s="12">
        <f>'Tabel I-O'!AD35*'Tabel Harga'!$F$35</f>
        <v>750000</v>
      </c>
      <c r="AE35" s="12">
        <f>'Tabel I-O'!AE35*'Tabel Harga'!$F$35</f>
        <v>750000</v>
      </c>
      <c r="AF35" s="12">
        <f>'Tabel I-O'!AF35*'Tabel Harga'!$F$35</f>
        <v>750000</v>
      </c>
      <c r="AG35" s="12">
        <f>'Tabel I-O'!AG35*'Tabel Harga'!$F$35</f>
        <v>750000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45" t="s">
        <v>148</v>
      </c>
      <c r="C36" s="19" t="s">
        <v>5</v>
      </c>
      <c r="D36" s="12">
        <f>'Tabel I-O'!D36*'Tabel Harga'!$F$36</f>
        <v>750000</v>
      </c>
      <c r="E36" s="12">
        <f>'Tabel I-O'!E36*'Tabel Harga'!$F$36</f>
        <v>750000</v>
      </c>
      <c r="F36" s="12">
        <f>'Tabel I-O'!F36*'Tabel Harga'!$F$36</f>
        <v>750000</v>
      </c>
      <c r="G36" s="12">
        <f>'Tabel I-O'!G36*'Tabel Harga'!$F$36</f>
        <v>750000</v>
      </c>
      <c r="H36" s="12">
        <f>'Tabel I-O'!H36*'Tabel Harga'!$F$36</f>
        <v>750000</v>
      </c>
      <c r="I36" s="12">
        <f>'Tabel I-O'!I36*'Tabel Harga'!$F$36</f>
        <v>750000</v>
      </c>
      <c r="J36" s="12">
        <f>'Tabel I-O'!J36*'Tabel Harga'!$F$36</f>
        <v>750000</v>
      </c>
      <c r="K36" s="12">
        <f>'Tabel I-O'!K36*'Tabel Harga'!$F$36</f>
        <v>750000</v>
      </c>
      <c r="L36" s="12">
        <f>'Tabel I-O'!L36*'Tabel Harga'!$F$36</f>
        <v>750000</v>
      </c>
      <c r="M36" s="12">
        <f>'Tabel I-O'!M36*'Tabel Harga'!$F$36</f>
        <v>750000</v>
      </c>
      <c r="N36" s="12">
        <f>'Tabel I-O'!N36*'Tabel Harga'!$F$36</f>
        <v>750000</v>
      </c>
      <c r="O36" s="12">
        <f>'Tabel I-O'!O36*'Tabel Harga'!$F$36</f>
        <v>750000</v>
      </c>
      <c r="P36" s="12">
        <f>'Tabel I-O'!P36*'Tabel Harga'!$F$36</f>
        <v>750000</v>
      </c>
      <c r="Q36" s="12">
        <f>'Tabel I-O'!Q36*'Tabel Harga'!$F$36</f>
        <v>750000</v>
      </c>
      <c r="R36" s="12">
        <f>'Tabel I-O'!R36*'Tabel Harga'!$F$36</f>
        <v>750000</v>
      </c>
      <c r="S36" s="12">
        <f>'Tabel I-O'!S36*'Tabel Harga'!$F$36</f>
        <v>750000</v>
      </c>
      <c r="T36" s="12">
        <f>'Tabel I-O'!T36*'Tabel Harga'!$F$36</f>
        <v>750000</v>
      </c>
      <c r="U36" s="12">
        <f>'Tabel I-O'!U36*'Tabel Harga'!$F$36</f>
        <v>750000</v>
      </c>
      <c r="V36" s="12">
        <f>'Tabel I-O'!V36*'Tabel Harga'!$F$36</f>
        <v>750000</v>
      </c>
      <c r="W36" s="12">
        <f>'Tabel I-O'!W36*'Tabel Harga'!$F$36</f>
        <v>750000</v>
      </c>
      <c r="X36" s="12">
        <f>'Tabel I-O'!X36*'Tabel Harga'!$F$36</f>
        <v>750000</v>
      </c>
      <c r="Y36" s="12">
        <f>'Tabel I-O'!Y36*'Tabel Harga'!$F$36</f>
        <v>750000</v>
      </c>
      <c r="Z36" s="12">
        <f>'Tabel I-O'!Z36*'Tabel Harga'!$F$36</f>
        <v>750000</v>
      </c>
      <c r="AA36" s="12">
        <f>'Tabel I-O'!AA36*'Tabel Harga'!$F$36</f>
        <v>750000</v>
      </c>
      <c r="AB36" s="12">
        <f>'Tabel I-O'!AB36*'Tabel Harga'!$F$36</f>
        <v>750000</v>
      </c>
      <c r="AC36" s="12">
        <f>'Tabel I-O'!AC36*'Tabel Harga'!$F$36</f>
        <v>750000</v>
      </c>
      <c r="AD36" s="12">
        <f>'Tabel I-O'!AD36*'Tabel Harga'!$F$36</f>
        <v>750000</v>
      </c>
      <c r="AE36" s="12">
        <f>'Tabel I-O'!AE36*'Tabel Harga'!$F$36</f>
        <v>750000</v>
      </c>
      <c r="AF36" s="12">
        <f>'Tabel I-O'!AF36*'Tabel Harga'!$F$36</f>
        <v>750000</v>
      </c>
      <c r="AG36" s="12">
        <f>'Tabel I-O'!AG36*'Tabel Harga'!$F$36</f>
        <v>750000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145" t="s">
        <v>139</v>
      </c>
      <c r="C37" s="19" t="s">
        <v>5</v>
      </c>
      <c r="D37" s="12">
        <f>'Tabel I-O'!D37*'Tabel Harga'!$F$37</f>
        <v>1500000</v>
      </c>
      <c r="E37" s="12">
        <f>'Tabel I-O'!E37*'Tabel Harga'!$F$37</f>
        <v>1500000</v>
      </c>
      <c r="F37" s="12">
        <f>'Tabel I-O'!F37*'Tabel Harga'!$F$37</f>
        <v>1500000</v>
      </c>
      <c r="G37" s="12">
        <f>'Tabel I-O'!G37*'Tabel Harga'!$F$37</f>
        <v>1500000</v>
      </c>
      <c r="H37" s="12">
        <f>'Tabel I-O'!H37*'Tabel Harga'!$F$37</f>
        <v>1500000</v>
      </c>
      <c r="I37" s="12">
        <f>'Tabel I-O'!I37*'Tabel Harga'!$F$37</f>
        <v>1500000</v>
      </c>
      <c r="J37" s="12">
        <f>'Tabel I-O'!J37*'Tabel Harga'!$F$37</f>
        <v>1500000</v>
      </c>
      <c r="K37" s="12">
        <f>'Tabel I-O'!K37*'Tabel Harga'!$F$37</f>
        <v>1500000</v>
      </c>
      <c r="L37" s="12">
        <f>'Tabel I-O'!L37*'Tabel Harga'!$F$37</f>
        <v>1500000</v>
      </c>
      <c r="M37" s="12">
        <f>'Tabel I-O'!M37*'Tabel Harga'!$F$37</f>
        <v>1500000</v>
      </c>
      <c r="N37" s="12">
        <f>'Tabel I-O'!N37*'Tabel Harga'!$F$37</f>
        <v>1500000</v>
      </c>
      <c r="O37" s="12">
        <f>'Tabel I-O'!O37*'Tabel Harga'!$F$37</f>
        <v>1500000</v>
      </c>
      <c r="P37" s="12">
        <f>'Tabel I-O'!P37*'Tabel Harga'!$F$37</f>
        <v>1500000</v>
      </c>
      <c r="Q37" s="12">
        <f>'Tabel I-O'!Q37*'Tabel Harga'!$F$37</f>
        <v>1500000</v>
      </c>
      <c r="R37" s="12">
        <f>'Tabel I-O'!R37*'Tabel Harga'!$F$37</f>
        <v>1500000</v>
      </c>
      <c r="S37" s="12">
        <f>'Tabel I-O'!S37*'Tabel Harga'!$F$37</f>
        <v>1500000</v>
      </c>
      <c r="T37" s="12">
        <f>'Tabel I-O'!T37*'Tabel Harga'!$F$37</f>
        <v>1500000</v>
      </c>
      <c r="U37" s="12">
        <f>'Tabel I-O'!U37*'Tabel Harga'!$F$37</f>
        <v>1500000</v>
      </c>
      <c r="V37" s="12">
        <f>'Tabel I-O'!V37*'Tabel Harga'!$F$37</f>
        <v>1500000</v>
      </c>
      <c r="W37" s="12">
        <f>'Tabel I-O'!W37*'Tabel Harga'!$F$37</f>
        <v>1500000</v>
      </c>
      <c r="X37" s="12">
        <f>'Tabel I-O'!X37*'Tabel Harga'!$F$37</f>
        <v>1500000</v>
      </c>
      <c r="Y37" s="12">
        <f>'Tabel I-O'!Y37*'Tabel Harga'!$F$37</f>
        <v>1500000</v>
      </c>
      <c r="Z37" s="12">
        <f>'Tabel I-O'!Z37*'Tabel Harga'!$F$37</f>
        <v>1500000</v>
      </c>
      <c r="AA37" s="12">
        <f>'Tabel I-O'!AA37*'Tabel Harga'!$F$37</f>
        <v>1500000</v>
      </c>
      <c r="AB37" s="12">
        <f>'Tabel I-O'!AB37*'Tabel Harga'!$F$37</f>
        <v>1500000</v>
      </c>
      <c r="AC37" s="12">
        <f>'Tabel I-O'!AC37*'Tabel Harga'!$F$37</f>
        <v>1500000</v>
      </c>
      <c r="AD37" s="12">
        <f>'Tabel I-O'!AD37*'Tabel Harga'!$F$37</f>
        <v>1500000</v>
      </c>
      <c r="AE37" s="12">
        <f>'Tabel I-O'!AE37*'Tabel Harga'!$F$37</f>
        <v>1500000</v>
      </c>
      <c r="AF37" s="12">
        <f>'Tabel I-O'!AF37*'Tabel Harga'!$F$37</f>
        <v>1500000</v>
      </c>
      <c r="AG37" s="12">
        <f>'Tabel I-O'!AG37*'Tabel Harga'!$F$37</f>
        <v>1500000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44" t="s">
        <v>83</v>
      </c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45" t="s">
        <v>140</v>
      </c>
      <c r="C39" s="19" t="s">
        <v>5</v>
      </c>
      <c r="D39" s="12">
        <f>'Tabel I-O'!D39*'Tabel Harga'!$F$39</f>
        <v>2250000</v>
      </c>
      <c r="E39" s="12">
        <f>'Tabel I-O'!E39*'Tabel Harga'!$F$39</f>
        <v>2250000</v>
      </c>
      <c r="F39" s="12">
        <f>'Tabel I-O'!F39*'Tabel Harga'!$F$39</f>
        <v>2250000</v>
      </c>
      <c r="G39" s="12">
        <f>'Tabel I-O'!G39*'Tabel Harga'!$F$39</f>
        <v>2250000</v>
      </c>
      <c r="H39" s="12">
        <f>'Tabel I-O'!H39*'Tabel Harga'!$F$39</f>
        <v>2250000</v>
      </c>
      <c r="I39" s="12">
        <f>'Tabel I-O'!I39*'Tabel Harga'!$F$39</f>
        <v>2250000</v>
      </c>
      <c r="J39" s="12">
        <f>'Tabel I-O'!J39*'Tabel Harga'!$F$39</f>
        <v>2250000</v>
      </c>
      <c r="K39" s="12">
        <f>'Tabel I-O'!K39*'Tabel Harga'!$F$39</f>
        <v>2250000</v>
      </c>
      <c r="L39" s="12">
        <f>'Tabel I-O'!L39*'Tabel Harga'!$F$39</f>
        <v>2250000</v>
      </c>
      <c r="M39" s="12">
        <f>'Tabel I-O'!M39*'Tabel Harga'!$F$39</f>
        <v>2250000</v>
      </c>
      <c r="N39" s="12">
        <f>'Tabel I-O'!N39*'Tabel Harga'!$F$39</f>
        <v>2250000</v>
      </c>
      <c r="O39" s="12">
        <f>'Tabel I-O'!O39*'Tabel Harga'!$F$39</f>
        <v>2250000</v>
      </c>
      <c r="P39" s="12">
        <f>'Tabel I-O'!P39*'Tabel Harga'!$F$39</f>
        <v>2250000</v>
      </c>
      <c r="Q39" s="12">
        <f>'Tabel I-O'!Q39*'Tabel Harga'!$F$39</f>
        <v>2250000</v>
      </c>
      <c r="R39" s="12">
        <f>'Tabel I-O'!R39*'Tabel Harga'!$F$39</f>
        <v>2250000</v>
      </c>
      <c r="S39" s="12">
        <f>'Tabel I-O'!S39*'Tabel Harga'!$F$39</f>
        <v>2250000</v>
      </c>
      <c r="T39" s="12">
        <f>'Tabel I-O'!T39*'Tabel Harga'!$F$39</f>
        <v>2250000</v>
      </c>
      <c r="U39" s="12">
        <f>'Tabel I-O'!U39*'Tabel Harga'!$F$39</f>
        <v>2250000</v>
      </c>
      <c r="V39" s="12">
        <f>'Tabel I-O'!V39*'Tabel Harga'!$F$39</f>
        <v>2250000</v>
      </c>
      <c r="W39" s="12">
        <f>'Tabel I-O'!W39*'Tabel Harga'!$F$39</f>
        <v>2250000</v>
      </c>
      <c r="X39" s="12">
        <f>'Tabel I-O'!X39*'Tabel Harga'!$F$39</f>
        <v>2250000</v>
      </c>
      <c r="Y39" s="12">
        <f>'Tabel I-O'!Y39*'Tabel Harga'!$F$39</f>
        <v>2250000</v>
      </c>
      <c r="Z39" s="12">
        <f>'Tabel I-O'!Z39*'Tabel Harga'!$F$39</f>
        <v>2250000</v>
      </c>
      <c r="AA39" s="12">
        <f>'Tabel I-O'!AA39*'Tabel Harga'!$F$39</f>
        <v>2250000</v>
      </c>
      <c r="AB39" s="12">
        <f>'Tabel I-O'!AB39*'Tabel Harga'!$F$39</f>
        <v>2250000</v>
      </c>
      <c r="AC39" s="12">
        <f>'Tabel I-O'!AC39*'Tabel Harga'!$F$39</f>
        <v>2250000</v>
      </c>
      <c r="AD39" s="12">
        <f>'Tabel I-O'!AD39*'Tabel Harga'!$F$39</f>
        <v>2250000</v>
      </c>
      <c r="AE39" s="12">
        <f>'Tabel I-O'!AE39*'Tabel Harga'!$F$39</f>
        <v>2250000</v>
      </c>
      <c r="AF39" s="12">
        <f>'Tabel I-O'!AF39*'Tabel Harga'!$F$39</f>
        <v>2250000</v>
      </c>
      <c r="AG39" s="12">
        <f>'Tabel I-O'!AG39*'Tabel Harga'!$F$39</f>
        <v>2250000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44" t="s">
        <v>141</v>
      </c>
      <c r="C40" s="19" t="s">
        <v>5</v>
      </c>
      <c r="D40" s="12">
        <f>'Tabel I-O'!D40*'Tabel Harga'!$F$40</f>
        <v>150000</v>
      </c>
      <c r="E40" s="12">
        <f>'Tabel I-O'!E40*'Tabel Harga'!$F$40</f>
        <v>150000</v>
      </c>
      <c r="F40" s="12">
        <f>'Tabel I-O'!F40*'Tabel Harga'!$F$40</f>
        <v>150000</v>
      </c>
      <c r="G40" s="12">
        <f>'Tabel I-O'!G40*'Tabel Harga'!$F$40</f>
        <v>150000</v>
      </c>
      <c r="H40" s="12">
        <f>'Tabel I-O'!H40*'Tabel Harga'!$F$40</f>
        <v>150000</v>
      </c>
      <c r="I40" s="12">
        <f>'Tabel I-O'!I40*'Tabel Harga'!$F$40</f>
        <v>150000</v>
      </c>
      <c r="J40" s="12">
        <f>'Tabel I-O'!J40*'Tabel Harga'!$F$40</f>
        <v>150000</v>
      </c>
      <c r="K40" s="12">
        <f>'Tabel I-O'!K40*'Tabel Harga'!$F$40</f>
        <v>150000</v>
      </c>
      <c r="L40" s="12">
        <f>'Tabel I-O'!L40*'Tabel Harga'!$F$40</f>
        <v>150000</v>
      </c>
      <c r="M40" s="12">
        <f>'Tabel I-O'!M40*'Tabel Harga'!$F$40</f>
        <v>150000</v>
      </c>
      <c r="N40" s="12">
        <f>'Tabel I-O'!N40*'Tabel Harga'!$F$40</f>
        <v>150000</v>
      </c>
      <c r="O40" s="12">
        <f>'Tabel I-O'!O40*'Tabel Harga'!$F$40</f>
        <v>150000</v>
      </c>
      <c r="P40" s="12">
        <f>'Tabel I-O'!P40*'Tabel Harga'!$F$40</f>
        <v>150000</v>
      </c>
      <c r="Q40" s="12">
        <f>'Tabel I-O'!Q40*'Tabel Harga'!$F$40</f>
        <v>150000</v>
      </c>
      <c r="R40" s="12">
        <f>'Tabel I-O'!R40*'Tabel Harga'!$F$40</f>
        <v>150000</v>
      </c>
      <c r="S40" s="12">
        <f>'Tabel I-O'!S40*'Tabel Harga'!$F$40</f>
        <v>150000</v>
      </c>
      <c r="T40" s="12">
        <f>'Tabel I-O'!T40*'Tabel Harga'!$F$40</f>
        <v>150000</v>
      </c>
      <c r="U40" s="12">
        <f>'Tabel I-O'!U40*'Tabel Harga'!$F$40</f>
        <v>150000</v>
      </c>
      <c r="V40" s="12">
        <f>'Tabel I-O'!V40*'Tabel Harga'!$F$40</f>
        <v>150000</v>
      </c>
      <c r="W40" s="12">
        <f>'Tabel I-O'!W40*'Tabel Harga'!$F$40</f>
        <v>150000</v>
      </c>
      <c r="X40" s="12">
        <f>'Tabel I-O'!X40*'Tabel Harga'!$F$40</f>
        <v>150000</v>
      </c>
      <c r="Y40" s="12">
        <f>'Tabel I-O'!Y40*'Tabel Harga'!$F$40</f>
        <v>150000</v>
      </c>
      <c r="Z40" s="12">
        <f>'Tabel I-O'!Z40*'Tabel Harga'!$F$40</f>
        <v>150000</v>
      </c>
      <c r="AA40" s="12">
        <f>'Tabel I-O'!AA40*'Tabel Harga'!$F$40</f>
        <v>150000</v>
      </c>
      <c r="AB40" s="12">
        <f>'Tabel I-O'!AB40*'Tabel Harga'!$F$40</f>
        <v>150000</v>
      </c>
      <c r="AC40" s="12">
        <f>'Tabel I-O'!AC40*'Tabel Harga'!$F$40</f>
        <v>150000</v>
      </c>
      <c r="AD40" s="12">
        <f>'Tabel I-O'!AD40*'Tabel Harga'!$F$40</f>
        <v>150000</v>
      </c>
      <c r="AE40" s="12">
        <f>'Tabel I-O'!AE40*'Tabel Harga'!$F$40</f>
        <v>150000</v>
      </c>
      <c r="AF40" s="12">
        <f>'Tabel I-O'!AF40*'Tabel Harga'!$F$40</f>
        <v>150000</v>
      </c>
      <c r="AG40" s="12">
        <f>'Tabel I-O'!AG40*'Tabel Harga'!$F$40</f>
        <v>150000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17" t="s">
        <v>136</v>
      </c>
      <c r="C41" s="1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6" t="s">
        <v>22</v>
      </c>
      <c r="C42" s="19" t="s">
        <v>5</v>
      </c>
      <c r="D42" s="10">
        <f>SUM(D8:D40)</f>
        <v>15015000</v>
      </c>
      <c r="E42" s="10">
        <f t="shared" ref="E42:AG42" si="0">SUM(E8:E40)</f>
        <v>8598600</v>
      </c>
      <c r="F42" s="10">
        <f t="shared" si="0"/>
        <v>8551000</v>
      </c>
      <c r="G42" s="10">
        <f t="shared" si="0"/>
        <v>8335800</v>
      </c>
      <c r="H42" s="10">
        <f t="shared" si="0"/>
        <v>8985800</v>
      </c>
      <c r="I42" s="10">
        <f t="shared" si="0"/>
        <v>8335800</v>
      </c>
      <c r="J42" s="10">
        <f t="shared" si="0"/>
        <v>8585800</v>
      </c>
      <c r="K42" s="10">
        <f t="shared" si="0"/>
        <v>8335800</v>
      </c>
      <c r="L42" s="10">
        <f t="shared" si="0"/>
        <v>8585800</v>
      </c>
      <c r="M42" s="10">
        <f t="shared" si="0"/>
        <v>8735800</v>
      </c>
      <c r="N42" s="10">
        <f t="shared" si="0"/>
        <v>8585800</v>
      </c>
      <c r="O42" s="10">
        <f t="shared" si="0"/>
        <v>8335800</v>
      </c>
      <c r="P42" s="10">
        <f t="shared" si="0"/>
        <v>8585800</v>
      </c>
      <c r="Q42" s="10">
        <f t="shared" si="0"/>
        <v>8335800</v>
      </c>
      <c r="R42" s="10">
        <f t="shared" si="0"/>
        <v>8985800</v>
      </c>
      <c r="S42" s="10">
        <f t="shared" si="0"/>
        <v>8335800</v>
      </c>
      <c r="T42" s="10">
        <f t="shared" si="0"/>
        <v>8585800</v>
      </c>
      <c r="U42" s="10">
        <f t="shared" si="0"/>
        <v>8335800</v>
      </c>
      <c r="V42" s="10">
        <f t="shared" si="0"/>
        <v>8585800</v>
      </c>
      <c r="W42" s="10">
        <f t="shared" si="0"/>
        <v>8735800</v>
      </c>
      <c r="X42" s="10">
        <f t="shared" si="0"/>
        <v>8564200</v>
      </c>
      <c r="Y42" s="10">
        <f t="shared" si="0"/>
        <v>8314200</v>
      </c>
      <c r="Z42" s="10">
        <f t="shared" si="0"/>
        <v>8564200</v>
      </c>
      <c r="AA42" s="10">
        <f t="shared" si="0"/>
        <v>8314200</v>
      </c>
      <c r="AB42" s="10">
        <f t="shared" si="0"/>
        <v>8964200</v>
      </c>
      <c r="AC42" s="10">
        <f t="shared" si="0"/>
        <v>8314200</v>
      </c>
      <c r="AD42" s="10">
        <f t="shared" si="0"/>
        <v>8564200</v>
      </c>
      <c r="AE42" s="10">
        <f t="shared" si="0"/>
        <v>8314200</v>
      </c>
      <c r="AF42" s="10">
        <f t="shared" si="0"/>
        <v>8564200</v>
      </c>
      <c r="AG42" s="10">
        <f t="shared" si="0"/>
        <v>8714200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18"/>
      <c r="C43" s="19"/>
      <c r="D43" s="12"/>
      <c r="E43" s="12"/>
      <c r="F43" s="12"/>
      <c r="G43" s="12"/>
      <c r="H43" s="12"/>
      <c r="I43" s="12"/>
      <c r="J43" s="12"/>
      <c r="K43" s="13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>
      <c r="B44" s="31" t="s">
        <v>25</v>
      </c>
      <c r="C44" s="32"/>
      <c r="D44" s="33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2:49">
      <c r="B45" s="18"/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>
      <c r="B46" s="18"/>
      <c r="C46" s="1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>
      <c r="B47" s="16" t="s">
        <v>86</v>
      </c>
      <c r="C47" s="19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>
      <c r="B48" s="35" t="s">
        <v>144</v>
      </c>
      <c r="C48" s="19" t="s">
        <v>5</v>
      </c>
      <c r="D48" s="12">
        <f>'Tabel I-O'!D46*'Tabel Harga'!$F$46</f>
        <v>0</v>
      </c>
      <c r="E48" s="12">
        <f>'Tabel I-O'!E46*'Tabel Harga'!$F$46</f>
        <v>180000</v>
      </c>
      <c r="F48" s="12">
        <f>'Tabel I-O'!F46*'Tabel Harga'!$F$46</f>
        <v>5400000</v>
      </c>
      <c r="G48" s="12">
        <f>'Tabel I-O'!G46*'Tabel Harga'!$F$46</f>
        <v>15840000</v>
      </c>
      <c r="H48" s="12">
        <f>'Tabel I-O'!H46*'Tabel Harga'!$F$46</f>
        <v>15840000</v>
      </c>
      <c r="I48" s="12">
        <f>'Tabel I-O'!I46*'Tabel Harga'!$F$46</f>
        <v>15840000</v>
      </c>
      <c r="J48" s="12">
        <f>'Tabel I-O'!J46*'Tabel Harga'!$F$46</f>
        <v>15840000</v>
      </c>
      <c r="K48" s="12">
        <f>'Tabel I-O'!K46*'Tabel Harga'!$F$46</f>
        <v>15840000</v>
      </c>
      <c r="L48" s="12">
        <f>'Tabel I-O'!L46*'Tabel Harga'!$F$46</f>
        <v>15840000</v>
      </c>
      <c r="M48" s="12">
        <f>'Tabel I-O'!M46*'Tabel Harga'!$F$46</f>
        <v>15840000</v>
      </c>
      <c r="N48" s="12">
        <f>'Tabel I-O'!N46*'Tabel Harga'!$F$46</f>
        <v>15840000</v>
      </c>
      <c r="O48" s="12">
        <f>'Tabel I-O'!O46*'Tabel Harga'!$F$46</f>
        <v>15840000</v>
      </c>
      <c r="P48" s="12">
        <f>'Tabel I-O'!P46*'Tabel Harga'!$F$46</f>
        <v>15840000</v>
      </c>
      <c r="Q48" s="12">
        <f>'Tabel I-O'!Q46*'Tabel Harga'!$F$46</f>
        <v>15840000</v>
      </c>
      <c r="R48" s="12">
        <f>'Tabel I-O'!R46*'Tabel Harga'!$F$46</f>
        <v>15840000</v>
      </c>
      <c r="S48" s="12">
        <f>'Tabel I-O'!S46*'Tabel Harga'!$F$46</f>
        <v>15840000</v>
      </c>
      <c r="T48" s="12">
        <f>'Tabel I-O'!T46*'Tabel Harga'!$F$46</f>
        <v>15840000</v>
      </c>
      <c r="U48" s="12">
        <f>'Tabel I-O'!U46*'Tabel Harga'!$F$46</f>
        <v>15840000</v>
      </c>
      <c r="V48" s="12">
        <f>'Tabel I-O'!V46*'Tabel Harga'!$F$46</f>
        <v>15840000</v>
      </c>
      <c r="W48" s="12">
        <f>'Tabel I-O'!W46*'Tabel Harga'!$F$46</f>
        <v>15840000</v>
      </c>
      <c r="X48" s="12">
        <f>'Tabel I-O'!X46*'Tabel Harga'!$F$46</f>
        <v>9360000</v>
      </c>
      <c r="Y48" s="12">
        <f>'Tabel I-O'!Y46*'Tabel Harga'!$F$46</f>
        <v>9360000</v>
      </c>
      <c r="Z48" s="12">
        <f>'Tabel I-O'!Z46*'Tabel Harga'!$F$46</f>
        <v>9360000</v>
      </c>
      <c r="AA48" s="12">
        <f>'Tabel I-O'!AA46*'Tabel Harga'!$F$46</f>
        <v>9360000</v>
      </c>
      <c r="AB48" s="12">
        <f>'Tabel I-O'!AB46*'Tabel Harga'!$F$46</f>
        <v>9360000</v>
      </c>
      <c r="AC48" s="12">
        <f>'Tabel I-O'!AC46*'Tabel Harga'!$F$46</f>
        <v>9360000</v>
      </c>
      <c r="AD48" s="12">
        <f>'Tabel I-O'!AD46*'Tabel Harga'!$F$46</f>
        <v>9360000</v>
      </c>
      <c r="AE48" s="12">
        <f>'Tabel I-O'!AE46*'Tabel Harga'!$F$46</f>
        <v>9360000</v>
      </c>
      <c r="AF48" s="12">
        <f>'Tabel I-O'!AF46*'Tabel Harga'!$F$46</f>
        <v>9360000</v>
      </c>
      <c r="AG48" s="12">
        <f>'Tabel I-O'!AG46*'Tabel Harga'!$F$46</f>
        <v>9360000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>
      <c r="B49" s="18" t="s">
        <v>23</v>
      </c>
      <c r="C49" s="19" t="s">
        <v>5</v>
      </c>
      <c r="D49" s="14">
        <f t="shared" ref="D49:AG49" si="1">SUM(D48:D48)</f>
        <v>0</v>
      </c>
      <c r="E49" s="14">
        <f t="shared" si="1"/>
        <v>180000</v>
      </c>
      <c r="F49" s="14">
        <f t="shared" si="1"/>
        <v>5400000</v>
      </c>
      <c r="G49" s="14">
        <f t="shared" si="1"/>
        <v>15840000</v>
      </c>
      <c r="H49" s="14">
        <f t="shared" si="1"/>
        <v>15840000</v>
      </c>
      <c r="I49" s="14">
        <f t="shared" si="1"/>
        <v>15840000</v>
      </c>
      <c r="J49" s="14">
        <f t="shared" si="1"/>
        <v>15840000</v>
      </c>
      <c r="K49" s="14">
        <f t="shared" si="1"/>
        <v>15840000</v>
      </c>
      <c r="L49" s="14">
        <f t="shared" si="1"/>
        <v>15840000</v>
      </c>
      <c r="M49" s="14">
        <f t="shared" si="1"/>
        <v>15840000</v>
      </c>
      <c r="N49" s="14">
        <f t="shared" si="1"/>
        <v>15840000</v>
      </c>
      <c r="O49" s="14">
        <f t="shared" si="1"/>
        <v>15840000</v>
      </c>
      <c r="P49" s="14">
        <f t="shared" si="1"/>
        <v>15840000</v>
      </c>
      <c r="Q49" s="14">
        <f t="shared" si="1"/>
        <v>15840000</v>
      </c>
      <c r="R49" s="14">
        <f t="shared" si="1"/>
        <v>15840000</v>
      </c>
      <c r="S49" s="14">
        <f t="shared" si="1"/>
        <v>15840000</v>
      </c>
      <c r="T49" s="14">
        <f t="shared" si="1"/>
        <v>15840000</v>
      </c>
      <c r="U49" s="14">
        <f t="shared" si="1"/>
        <v>15840000</v>
      </c>
      <c r="V49" s="14">
        <f t="shared" si="1"/>
        <v>15840000</v>
      </c>
      <c r="W49" s="14">
        <f t="shared" si="1"/>
        <v>15840000</v>
      </c>
      <c r="X49" s="14">
        <f t="shared" si="1"/>
        <v>9360000</v>
      </c>
      <c r="Y49" s="14">
        <f t="shared" si="1"/>
        <v>9360000</v>
      </c>
      <c r="Z49" s="14">
        <f t="shared" si="1"/>
        <v>9360000</v>
      </c>
      <c r="AA49" s="14">
        <f t="shared" si="1"/>
        <v>9360000</v>
      </c>
      <c r="AB49" s="14">
        <f t="shared" si="1"/>
        <v>9360000</v>
      </c>
      <c r="AC49" s="14">
        <f t="shared" si="1"/>
        <v>9360000</v>
      </c>
      <c r="AD49" s="14">
        <f t="shared" si="1"/>
        <v>9360000</v>
      </c>
      <c r="AE49" s="14">
        <f t="shared" si="1"/>
        <v>9360000</v>
      </c>
      <c r="AF49" s="14">
        <f t="shared" si="1"/>
        <v>9360000</v>
      </c>
      <c r="AG49" s="14">
        <f t="shared" si="1"/>
        <v>9360000</v>
      </c>
      <c r="AH49" s="15"/>
      <c r="AI49" s="5"/>
      <c r="AJ49" s="5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s="21" customFormat="1">
      <c r="B50" s="22" t="s">
        <v>21</v>
      </c>
      <c r="C50" s="23"/>
      <c r="D50" s="24">
        <f t="shared" ref="D50:AG50" si="2">D49-D42</f>
        <v>-15015000</v>
      </c>
      <c r="E50" s="24">
        <f t="shared" si="2"/>
        <v>-8418600</v>
      </c>
      <c r="F50" s="24">
        <f t="shared" si="2"/>
        <v>-3151000</v>
      </c>
      <c r="G50" s="24">
        <f t="shared" si="2"/>
        <v>7504200</v>
      </c>
      <c r="H50" s="24">
        <f t="shared" si="2"/>
        <v>6854200</v>
      </c>
      <c r="I50" s="24">
        <f t="shared" si="2"/>
        <v>7504200</v>
      </c>
      <c r="J50" s="24">
        <f t="shared" si="2"/>
        <v>7254200</v>
      </c>
      <c r="K50" s="24">
        <f t="shared" si="2"/>
        <v>7504200</v>
      </c>
      <c r="L50" s="24">
        <f t="shared" si="2"/>
        <v>7254200</v>
      </c>
      <c r="M50" s="24">
        <f t="shared" si="2"/>
        <v>7104200</v>
      </c>
      <c r="N50" s="24">
        <f t="shared" si="2"/>
        <v>7254200</v>
      </c>
      <c r="O50" s="24">
        <f t="shared" si="2"/>
        <v>7504200</v>
      </c>
      <c r="P50" s="24">
        <f t="shared" si="2"/>
        <v>7254200</v>
      </c>
      <c r="Q50" s="24">
        <f t="shared" si="2"/>
        <v>7504200</v>
      </c>
      <c r="R50" s="24">
        <f t="shared" si="2"/>
        <v>6854200</v>
      </c>
      <c r="S50" s="24">
        <f t="shared" si="2"/>
        <v>7504200</v>
      </c>
      <c r="T50" s="24">
        <f t="shared" si="2"/>
        <v>7254200</v>
      </c>
      <c r="U50" s="24">
        <f t="shared" si="2"/>
        <v>7504200</v>
      </c>
      <c r="V50" s="24">
        <f t="shared" si="2"/>
        <v>7254200</v>
      </c>
      <c r="W50" s="24">
        <f t="shared" si="2"/>
        <v>7104200</v>
      </c>
      <c r="X50" s="24">
        <f t="shared" si="2"/>
        <v>795800</v>
      </c>
      <c r="Y50" s="24">
        <f t="shared" si="2"/>
        <v>1045800</v>
      </c>
      <c r="Z50" s="24">
        <f t="shared" si="2"/>
        <v>795800</v>
      </c>
      <c r="AA50" s="24">
        <f t="shared" si="2"/>
        <v>1045800</v>
      </c>
      <c r="AB50" s="24">
        <f t="shared" si="2"/>
        <v>395800</v>
      </c>
      <c r="AC50" s="24">
        <f t="shared" si="2"/>
        <v>1045800</v>
      </c>
      <c r="AD50" s="24">
        <f t="shared" si="2"/>
        <v>795800</v>
      </c>
      <c r="AE50" s="24">
        <f t="shared" si="2"/>
        <v>1045800</v>
      </c>
      <c r="AF50" s="24">
        <f t="shared" si="2"/>
        <v>795800</v>
      </c>
      <c r="AG50" s="24">
        <f t="shared" si="2"/>
        <v>645800</v>
      </c>
      <c r="AH50" s="25"/>
      <c r="AI50" s="25"/>
      <c r="AJ50" s="25"/>
      <c r="AK50" s="26"/>
      <c r="AL50" s="26"/>
      <c r="AM50" s="26"/>
      <c r="AN50" s="26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2:49">
      <c r="C51" s="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2:49">
      <c r="B52" s="3" t="s">
        <v>26</v>
      </c>
      <c r="C52" s="5">
        <f>NPV(Asumsi!$D$8,D50:AG50)</f>
        <v>76348627.922437057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2:49">
      <c r="C53" s="56">
        <f>C52/Asumsi!D9</f>
        <v>7385.9560725971805</v>
      </c>
    </row>
  </sheetData>
  <mergeCells count="32">
    <mergeCell ref="B4:B5"/>
    <mergeCell ref="C4:C5"/>
    <mergeCell ref="D4:D5"/>
    <mergeCell ref="E4:E5"/>
    <mergeCell ref="F4:F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3"/>
  <sheetViews>
    <sheetView workbookViewId="0">
      <selection activeCell="N41" sqref="N41"/>
    </sheetView>
  </sheetViews>
  <sheetFormatPr defaultRowHeight="13.2"/>
  <cols>
    <col min="1" max="1" width="14.44140625" style="58" customWidth="1"/>
    <col min="2" max="2" width="20.88671875" customWidth="1"/>
    <col min="3" max="3" width="8.44140625" customWidth="1"/>
    <col min="4" max="4" width="11.44140625" customWidth="1"/>
    <col min="5" max="5" width="8.5546875" customWidth="1"/>
    <col min="6" max="6" width="8" customWidth="1"/>
    <col min="7" max="7" width="6.6640625" bestFit="1" customWidth="1"/>
    <col min="8" max="8" width="7" bestFit="1" customWidth="1"/>
    <col min="9" max="9" width="6.6640625" bestFit="1" customWidth="1"/>
    <col min="10" max="11" width="7.6640625" bestFit="1" customWidth="1"/>
    <col min="12" max="12" width="7.6640625" customWidth="1"/>
    <col min="13" max="13" width="7.6640625" bestFit="1" customWidth="1"/>
    <col min="14" max="24" width="9" customWidth="1"/>
    <col min="25" max="25" width="7.88671875" customWidth="1"/>
    <col min="26" max="27" width="7.6640625" bestFit="1" customWidth="1"/>
    <col min="28" max="32" width="7.33203125" bestFit="1" customWidth="1"/>
  </cols>
  <sheetData>
    <row r="1" spans="1:33">
      <c r="A1" s="59" t="s">
        <v>73</v>
      </c>
      <c r="B1" s="108" t="s">
        <v>131</v>
      </c>
    </row>
    <row r="2" spans="1:33">
      <c r="A2" s="59" t="s">
        <v>74</v>
      </c>
      <c r="B2" s="108" t="s">
        <v>132</v>
      </c>
    </row>
    <row r="3" spans="1:33">
      <c r="A3" s="59"/>
      <c r="B3" s="80"/>
      <c r="D3" s="108"/>
    </row>
    <row r="4" spans="1:33">
      <c r="A4" s="109" t="s">
        <v>96</v>
      </c>
      <c r="B4" s="108" t="s">
        <v>97</v>
      </c>
      <c r="C4" s="86">
        <f>25*5</f>
        <v>125</v>
      </c>
      <c r="D4" s="108"/>
    </row>
    <row r="6" spans="1:33" ht="13.8">
      <c r="B6" s="110" t="s">
        <v>99</v>
      </c>
      <c r="C6" s="111">
        <v>1</v>
      </c>
      <c r="D6" s="111">
        <v>2</v>
      </c>
      <c r="E6" s="111">
        <v>3</v>
      </c>
      <c r="F6" s="111">
        <v>4</v>
      </c>
      <c r="G6" s="111">
        <v>5</v>
      </c>
      <c r="H6" s="111">
        <v>6</v>
      </c>
      <c r="I6" s="111">
        <v>7</v>
      </c>
      <c r="J6" s="111">
        <v>8</v>
      </c>
      <c r="K6" s="111">
        <v>9</v>
      </c>
      <c r="L6" s="111">
        <v>10</v>
      </c>
      <c r="M6" s="111">
        <v>11</v>
      </c>
      <c r="N6" s="111">
        <v>12</v>
      </c>
      <c r="O6" s="111">
        <v>13</v>
      </c>
      <c r="P6" s="111">
        <v>14</v>
      </c>
      <c r="Q6" s="111">
        <v>15</v>
      </c>
      <c r="R6" s="111">
        <v>16</v>
      </c>
      <c r="S6" s="111">
        <v>17</v>
      </c>
      <c r="T6" s="111">
        <v>18</v>
      </c>
      <c r="U6" s="111">
        <v>19</v>
      </c>
      <c r="V6" s="111">
        <v>20</v>
      </c>
      <c r="W6" s="111">
        <v>21</v>
      </c>
      <c r="X6" s="111">
        <v>22</v>
      </c>
      <c r="Y6" s="111">
        <v>23</v>
      </c>
      <c r="Z6" s="111">
        <v>24</v>
      </c>
      <c r="AA6" s="111">
        <v>25</v>
      </c>
      <c r="AB6" s="111">
        <v>26</v>
      </c>
      <c r="AC6" s="111">
        <v>27</v>
      </c>
      <c r="AD6" s="111">
        <v>28</v>
      </c>
      <c r="AE6" s="111">
        <v>29</v>
      </c>
      <c r="AF6" s="111">
        <v>30</v>
      </c>
    </row>
    <row r="7" spans="1:33" ht="13.8">
      <c r="B7" s="112" t="s">
        <v>100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4">
        <f>$J$40</f>
        <v>3500</v>
      </c>
      <c r="I7" s="114">
        <f>$J$40</f>
        <v>3500</v>
      </c>
      <c r="J7" s="114">
        <f>$J$40</f>
        <v>3500</v>
      </c>
      <c r="K7" s="114">
        <f>$J$40</f>
        <v>3500</v>
      </c>
      <c r="L7" s="114">
        <f>$J$40</f>
        <v>3500</v>
      </c>
      <c r="M7" s="114">
        <f>$J$41</f>
        <v>7500</v>
      </c>
      <c r="N7" s="114">
        <f>$J$41</f>
        <v>7500</v>
      </c>
      <c r="O7" s="114">
        <f>$J$41</f>
        <v>7500</v>
      </c>
      <c r="P7" s="114">
        <f>$J$41</f>
        <v>7500</v>
      </c>
      <c r="Q7" s="114">
        <f>$J$41</f>
        <v>7500</v>
      </c>
      <c r="R7" s="114">
        <f>$J$42</f>
        <v>12500</v>
      </c>
      <c r="S7" s="114">
        <f>$J$42</f>
        <v>12500</v>
      </c>
      <c r="T7" s="114">
        <f>$J$42</f>
        <v>12500</v>
      </c>
      <c r="U7" s="114">
        <f>$J$42</f>
        <v>12500</v>
      </c>
      <c r="V7" s="114">
        <f>$J$42</f>
        <v>12500</v>
      </c>
      <c r="W7" s="114">
        <f t="shared" ref="W7:AF7" si="0">$J$42</f>
        <v>12500</v>
      </c>
      <c r="X7" s="114">
        <f t="shared" si="0"/>
        <v>12500</v>
      </c>
      <c r="Y7" s="114">
        <f t="shared" si="0"/>
        <v>12500</v>
      </c>
      <c r="Z7" s="114">
        <f t="shared" si="0"/>
        <v>12500</v>
      </c>
      <c r="AA7" s="114">
        <f t="shared" si="0"/>
        <v>12500</v>
      </c>
      <c r="AB7" s="114">
        <f t="shared" si="0"/>
        <v>12500</v>
      </c>
      <c r="AC7" s="114">
        <f t="shared" si="0"/>
        <v>12500</v>
      </c>
      <c r="AD7" s="114">
        <f t="shared" si="0"/>
        <v>12500</v>
      </c>
      <c r="AE7" s="114">
        <f t="shared" si="0"/>
        <v>12500</v>
      </c>
      <c r="AF7" s="114">
        <f t="shared" si="0"/>
        <v>12500</v>
      </c>
      <c r="AG7" s="115"/>
    </row>
    <row r="8" spans="1:33" ht="13.8">
      <c r="B8" s="112" t="s">
        <v>101</v>
      </c>
      <c r="C8" s="113">
        <f t="shared" ref="C8:G8" si="1">C7/4</f>
        <v>0</v>
      </c>
      <c r="D8" s="113">
        <f t="shared" si="1"/>
        <v>0</v>
      </c>
      <c r="E8" s="113">
        <f t="shared" si="1"/>
        <v>0</v>
      </c>
      <c r="F8" s="113">
        <f t="shared" si="1"/>
        <v>0</v>
      </c>
      <c r="G8" s="113">
        <f t="shared" si="1"/>
        <v>0</v>
      </c>
      <c r="H8" s="113">
        <f>H7/5</f>
        <v>700</v>
      </c>
      <c r="I8" s="113">
        <f t="shared" ref="I8:AF8" si="2">I7/5</f>
        <v>700</v>
      </c>
      <c r="J8" s="113">
        <f t="shared" si="2"/>
        <v>700</v>
      </c>
      <c r="K8" s="113">
        <f t="shared" si="2"/>
        <v>700</v>
      </c>
      <c r="L8" s="113">
        <f t="shared" si="2"/>
        <v>700</v>
      </c>
      <c r="M8" s="113">
        <f t="shared" si="2"/>
        <v>1500</v>
      </c>
      <c r="N8" s="113">
        <f t="shared" si="2"/>
        <v>1500</v>
      </c>
      <c r="O8" s="113">
        <f t="shared" si="2"/>
        <v>1500</v>
      </c>
      <c r="P8" s="113">
        <f t="shared" si="2"/>
        <v>1500</v>
      </c>
      <c r="Q8" s="113">
        <f t="shared" si="2"/>
        <v>1500</v>
      </c>
      <c r="R8" s="113">
        <f t="shared" si="2"/>
        <v>2500</v>
      </c>
      <c r="S8" s="113">
        <f t="shared" si="2"/>
        <v>2500</v>
      </c>
      <c r="T8" s="113">
        <f t="shared" si="2"/>
        <v>2500</v>
      </c>
      <c r="U8" s="113">
        <f t="shared" si="2"/>
        <v>2500</v>
      </c>
      <c r="V8" s="113">
        <f t="shared" si="2"/>
        <v>2500</v>
      </c>
      <c r="W8" s="113">
        <f t="shared" si="2"/>
        <v>2500</v>
      </c>
      <c r="X8" s="113">
        <f t="shared" si="2"/>
        <v>2500</v>
      </c>
      <c r="Y8" s="113">
        <f t="shared" si="2"/>
        <v>2500</v>
      </c>
      <c r="Z8" s="113">
        <f t="shared" si="2"/>
        <v>2500</v>
      </c>
      <c r="AA8" s="113">
        <f t="shared" si="2"/>
        <v>2500</v>
      </c>
      <c r="AB8" s="113">
        <f t="shared" si="2"/>
        <v>2500</v>
      </c>
      <c r="AC8" s="113">
        <f t="shared" si="2"/>
        <v>2500</v>
      </c>
      <c r="AD8" s="113">
        <f t="shared" si="2"/>
        <v>2500</v>
      </c>
      <c r="AE8" s="113">
        <f t="shared" si="2"/>
        <v>2500</v>
      </c>
      <c r="AF8" s="113">
        <f t="shared" si="2"/>
        <v>2500</v>
      </c>
      <c r="AG8" s="115"/>
    </row>
    <row r="9" spans="1:33">
      <c r="E9" s="116"/>
    </row>
    <row r="10" spans="1:33">
      <c r="B10" s="108"/>
    </row>
    <row r="11" spans="1:33" ht="13.8">
      <c r="B11" s="134"/>
      <c r="C11" s="111" t="s">
        <v>102</v>
      </c>
      <c r="D11" s="111"/>
      <c r="E11" s="111" t="s">
        <v>103</v>
      </c>
      <c r="F11" s="111"/>
      <c r="M11" s="125"/>
      <c r="N11" s="123"/>
      <c r="O11" s="123"/>
      <c r="P11" s="125"/>
      <c r="Q11" s="123"/>
      <c r="R11" s="125"/>
      <c r="S11" s="123"/>
      <c r="T11" s="125"/>
      <c r="U11" s="125"/>
      <c r="V11" s="123"/>
      <c r="W11" s="123"/>
      <c r="X11" s="125"/>
      <c r="Y11" s="123"/>
      <c r="Z11" s="125"/>
      <c r="AA11" s="125"/>
      <c r="AB11" s="123"/>
      <c r="AC11" s="123"/>
      <c r="AD11" s="123"/>
      <c r="AE11" s="123"/>
    </row>
    <row r="12" spans="1:33" ht="13.8">
      <c r="B12" s="135"/>
      <c r="C12" s="111" t="s">
        <v>104</v>
      </c>
      <c r="D12" s="111"/>
      <c r="E12" s="111">
        <f>10000/4</f>
        <v>2500</v>
      </c>
      <c r="F12" s="111">
        <f>10000/4</f>
        <v>2500</v>
      </c>
      <c r="M12" s="123"/>
      <c r="N12" s="123"/>
      <c r="O12" s="126"/>
      <c r="P12" s="125"/>
      <c r="Q12" s="123"/>
      <c r="R12" s="123"/>
      <c r="S12" s="123"/>
      <c r="T12" s="125"/>
      <c r="U12" s="125"/>
      <c r="V12" s="123"/>
      <c r="W12" s="123"/>
      <c r="X12" s="123"/>
      <c r="Y12" s="123"/>
      <c r="Z12" s="125"/>
      <c r="AA12" s="125"/>
      <c r="AB12" s="123"/>
      <c r="AC12" s="123"/>
      <c r="AD12" s="123"/>
      <c r="AE12" s="123"/>
    </row>
    <row r="13" spans="1:33" ht="13.8">
      <c r="B13" s="136"/>
      <c r="C13" s="111" t="s">
        <v>98</v>
      </c>
      <c r="D13" s="111"/>
      <c r="E13" s="121">
        <f>10000/(3*3)</f>
        <v>1111.1111111111111</v>
      </c>
      <c r="F13" s="111">
        <v>1100</v>
      </c>
      <c r="M13" s="123"/>
      <c r="N13" s="123"/>
      <c r="O13" s="125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5"/>
      <c r="AA13" s="125"/>
      <c r="AB13" s="123"/>
      <c r="AC13" s="123"/>
      <c r="AD13" s="123"/>
      <c r="AE13" s="123"/>
    </row>
    <row r="14" spans="1:33" ht="13.8">
      <c r="B14" s="136"/>
      <c r="C14" s="118" t="s">
        <v>105</v>
      </c>
      <c r="D14" s="119"/>
      <c r="E14" s="119">
        <f>10000/16</f>
        <v>625</v>
      </c>
      <c r="F14" s="119">
        <f>10000/16</f>
        <v>625</v>
      </c>
      <c r="M14" s="137"/>
      <c r="N14" s="170"/>
      <c r="O14" s="170"/>
      <c r="P14" s="137"/>
      <c r="Q14" s="123"/>
      <c r="R14" s="137"/>
      <c r="S14" s="171"/>
      <c r="T14" s="171"/>
      <c r="U14" s="137"/>
      <c r="V14" s="123"/>
      <c r="W14" s="137"/>
      <c r="X14" s="138"/>
      <c r="Y14" s="139"/>
      <c r="Z14" s="137"/>
      <c r="AA14" s="137"/>
      <c r="AB14" s="137"/>
      <c r="AC14" s="125"/>
      <c r="AD14" s="123"/>
      <c r="AE14" s="137"/>
    </row>
    <row r="15" spans="1:33" ht="13.8">
      <c r="B15" s="117"/>
      <c r="C15" s="111" t="s">
        <v>106</v>
      </c>
      <c r="D15" s="111"/>
      <c r="E15" s="111">
        <f>10000/(5*5)</f>
        <v>400</v>
      </c>
      <c r="F15" s="111">
        <f>10000/(5*5)</f>
        <v>400</v>
      </c>
      <c r="M15" s="140"/>
      <c r="N15" s="170"/>
      <c r="O15" s="170"/>
      <c r="P15" s="140"/>
      <c r="Q15" s="123"/>
      <c r="R15" s="140"/>
      <c r="S15" s="171"/>
      <c r="T15" s="171"/>
      <c r="U15" s="140"/>
      <c r="V15" s="123"/>
      <c r="W15" s="140"/>
      <c r="X15" s="138"/>
      <c r="Y15" s="139"/>
      <c r="Z15" s="140"/>
      <c r="AA15" s="140"/>
      <c r="AB15" s="140"/>
      <c r="AC15" s="123"/>
      <c r="AD15" s="123"/>
      <c r="AE15" s="140"/>
    </row>
    <row r="16" spans="1:33" ht="13.8">
      <c r="B16" s="120"/>
      <c r="C16" s="111" t="s">
        <v>107</v>
      </c>
      <c r="D16" s="111"/>
      <c r="E16" s="121">
        <f>10000/(9*8)</f>
        <v>138.88888888888889</v>
      </c>
      <c r="F16" s="111">
        <v>140</v>
      </c>
      <c r="M16" s="137"/>
      <c r="N16" s="170"/>
      <c r="O16" s="170"/>
      <c r="P16" s="137"/>
      <c r="Q16" s="125"/>
      <c r="R16" s="137"/>
      <c r="S16" s="139"/>
      <c r="T16" s="139"/>
      <c r="U16" s="137"/>
      <c r="V16" s="123"/>
      <c r="W16" s="123"/>
      <c r="X16" s="123"/>
      <c r="Y16" s="140"/>
      <c r="Z16" s="140"/>
      <c r="AA16" s="137"/>
      <c r="AB16" s="140"/>
      <c r="AC16" s="123"/>
      <c r="AD16" s="123"/>
      <c r="AE16" s="123"/>
    </row>
    <row r="17" spans="2:31" ht="13.8">
      <c r="B17" s="122"/>
      <c r="C17" s="111" t="s">
        <v>97</v>
      </c>
      <c r="D17" s="111"/>
      <c r="E17" s="121">
        <f>10000/(9*9)</f>
        <v>123.45679012345678</v>
      </c>
      <c r="F17" s="111">
        <v>125</v>
      </c>
      <c r="K17" s="117"/>
      <c r="M17" s="140"/>
      <c r="N17" s="170"/>
      <c r="O17" s="170"/>
      <c r="P17" s="140"/>
      <c r="Q17" s="123"/>
      <c r="R17" s="140"/>
      <c r="S17" s="172"/>
      <c r="T17" s="172"/>
      <c r="U17" s="140"/>
      <c r="V17" s="123"/>
      <c r="W17" s="123"/>
      <c r="X17" s="123"/>
      <c r="Y17" s="137"/>
      <c r="Z17" s="140"/>
      <c r="AA17" s="140"/>
      <c r="AB17" s="137"/>
      <c r="AC17" s="125"/>
      <c r="AD17" s="123"/>
      <c r="AE17" s="123"/>
    </row>
    <row r="18" spans="2:31" ht="13.8">
      <c r="B18" s="124"/>
      <c r="G18" s="117"/>
      <c r="H18" s="117"/>
      <c r="I18" s="117"/>
      <c r="J18" s="117"/>
      <c r="K18" s="117"/>
      <c r="M18" s="137"/>
      <c r="N18" s="170"/>
      <c r="O18" s="170"/>
      <c r="P18" s="137"/>
      <c r="Q18" s="125"/>
      <c r="R18" s="137"/>
      <c r="S18" s="172"/>
      <c r="T18" s="172"/>
      <c r="U18" s="137"/>
      <c r="V18" s="123"/>
      <c r="W18" s="123"/>
      <c r="X18" s="123"/>
      <c r="Y18" s="137"/>
      <c r="Z18" s="140"/>
      <c r="AA18" s="137"/>
      <c r="AB18" s="140"/>
      <c r="AC18" s="125"/>
      <c r="AD18" s="123"/>
      <c r="AE18" s="123"/>
    </row>
    <row r="19" spans="2:31" ht="13.8">
      <c r="C19" s="117"/>
      <c r="D19" s="117"/>
      <c r="E19" s="117"/>
      <c r="G19" s="117"/>
      <c r="H19" s="117"/>
      <c r="I19" s="117"/>
      <c r="J19" s="117"/>
      <c r="K19" s="117"/>
      <c r="M19" s="126"/>
      <c r="N19" s="123"/>
      <c r="O19" s="123"/>
      <c r="P19" s="123"/>
      <c r="Q19" s="123"/>
      <c r="R19" s="126"/>
      <c r="S19" s="125"/>
      <c r="T19" s="123"/>
      <c r="U19" s="123"/>
      <c r="V19" s="123"/>
      <c r="W19" s="123"/>
      <c r="X19" s="123"/>
      <c r="Y19" s="140"/>
      <c r="Z19" s="140"/>
      <c r="AA19" s="140"/>
      <c r="AB19" s="140"/>
      <c r="AC19" s="123"/>
      <c r="AD19" s="123"/>
      <c r="AE19" s="123"/>
    </row>
    <row r="20" spans="2:31" ht="13.8">
      <c r="B20" s="117"/>
      <c r="C20" s="117"/>
      <c r="D20" s="117"/>
      <c r="E20" s="117"/>
      <c r="F20" s="117"/>
      <c r="G20" s="127"/>
      <c r="H20" s="117"/>
      <c r="I20" s="117"/>
      <c r="J20" s="117"/>
      <c r="K20" s="117"/>
      <c r="M20" s="126"/>
      <c r="N20" s="123"/>
      <c r="O20" s="123"/>
      <c r="P20" s="123"/>
      <c r="Q20" s="123"/>
      <c r="R20" s="126"/>
      <c r="S20" s="123"/>
      <c r="T20" s="123"/>
      <c r="U20" s="123"/>
      <c r="V20" s="123"/>
      <c r="W20" s="123"/>
      <c r="X20" s="123"/>
      <c r="Y20" s="137"/>
      <c r="Z20" s="140"/>
      <c r="AA20" s="137"/>
      <c r="AB20" s="137"/>
      <c r="AC20" s="125"/>
      <c r="AD20" s="123"/>
      <c r="AE20" s="123"/>
    </row>
    <row r="21" spans="2:31" ht="13.8">
      <c r="B21" s="128" t="s">
        <v>108</v>
      </c>
      <c r="C21" s="129" t="s">
        <v>109</v>
      </c>
      <c r="D21" s="129" t="s">
        <v>110</v>
      </c>
      <c r="E21" s="129" t="s">
        <v>111</v>
      </c>
      <c r="F21" s="128" t="s">
        <v>112</v>
      </c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40"/>
      <c r="Z21" s="140"/>
      <c r="AA21" s="140"/>
      <c r="AB21" s="140"/>
      <c r="AC21" s="123"/>
      <c r="AD21" s="123"/>
      <c r="AE21" s="123"/>
    </row>
    <row r="22" spans="2:31" ht="13.8">
      <c r="C22" s="130"/>
      <c r="D22" s="131"/>
      <c r="E22" s="131"/>
      <c r="F22" s="117"/>
      <c r="W22" s="137"/>
      <c r="X22" s="139"/>
      <c r="Y22" s="139"/>
      <c r="Z22" s="137"/>
      <c r="AA22" s="137"/>
      <c r="AB22" s="140"/>
      <c r="AC22" s="125"/>
      <c r="AD22" s="123"/>
      <c r="AE22" s="137"/>
    </row>
    <row r="23" spans="2:31" ht="13.8">
      <c r="C23" s="130">
        <v>1</v>
      </c>
      <c r="D23" s="131">
        <v>0</v>
      </c>
      <c r="E23" s="131">
        <v>0</v>
      </c>
      <c r="F23" s="131">
        <f>E23/4</f>
        <v>0</v>
      </c>
      <c r="H23" s="117" t="s">
        <v>113</v>
      </c>
      <c r="I23" s="117"/>
      <c r="J23" s="117"/>
      <c r="K23" s="117"/>
      <c r="W23" s="126"/>
      <c r="X23" s="123"/>
      <c r="Y23" s="123"/>
      <c r="Z23" s="123"/>
      <c r="AA23" s="123"/>
      <c r="AB23" s="123"/>
      <c r="AC23" s="123"/>
      <c r="AD23" s="123"/>
      <c r="AE23" s="123"/>
    </row>
    <row r="24" spans="2:31" ht="13.8">
      <c r="C24" s="130">
        <v>2</v>
      </c>
      <c r="D24" s="131">
        <v>0</v>
      </c>
      <c r="E24" s="131">
        <v>0</v>
      </c>
      <c r="F24" s="131">
        <f>E24/4</f>
        <v>0</v>
      </c>
      <c r="H24" s="117" t="s">
        <v>114</v>
      </c>
      <c r="I24" s="117"/>
      <c r="J24" s="117"/>
      <c r="K24" s="117"/>
      <c r="W24" s="126"/>
      <c r="X24" s="123"/>
      <c r="Y24" s="123"/>
      <c r="Z24" s="123"/>
      <c r="AA24" s="123"/>
      <c r="AB24" s="123"/>
      <c r="AC24" s="123"/>
      <c r="AD24" s="123"/>
      <c r="AE24" s="123"/>
    </row>
    <row r="25" spans="2:31" ht="13.8">
      <c r="C25" s="130">
        <v>3</v>
      </c>
      <c r="D25" s="131">
        <v>0</v>
      </c>
      <c r="E25" s="131">
        <v>0</v>
      </c>
      <c r="F25" s="131">
        <f>E25/4</f>
        <v>0</v>
      </c>
      <c r="H25" s="117" t="s">
        <v>115</v>
      </c>
      <c r="I25" s="117"/>
      <c r="J25" s="117"/>
      <c r="K25" s="117"/>
      <c r="W25" s="125"/>
      <c r="X25" s="123"/>
      <c r="Y25" s="123"/>
      <c r="Z25" s="123"/>
      <c r="AA25" s="123"/>
      <c r="AB25" s="123"/>
      <c r="AC25" s="123"/>
      <c r="AD25" s="123"/>
      <c r="AE25" s="123"/>
    </row>
    <row r="26" spans="2:31" ht="13.8">
      <c r="C26" s="130">
        <v>4</v>
      </c>
      <c r="D26" s="131">
        <v>0</v>
      </c>
      <c r="E26" s="131">
        <v>0</v>
      </c>
      <c r="F26" s="131">
        <f>E26/4</f>
        <v>0</v>
      </c>
      <c r="H26" s="127" t="s">
        <v>116</v>
      </c>
      <c r="I26" s="131"/>
      <c r="J26" s="131"/>
      <c r="K26" s="131"/>
      <c r="W26" s="123"/>
      <c r="X26" s="123"/>
      <c r="Y26" s="123"/>
      <c r="Z26" s="123"/>
      <c r="AA26" s="123"/>
      <c r="AB26" s="123"/>
      <c r="AC26" s="123"/>
      <c r="AD26" s="123"/>
      <c r="AE26" s="123"/>
    </row>
    <row r="27" spans="2:31" ht="13.8">
      <c r="C27" s="130">
        <v>5</v>
      </c>
      <c r="D27" s="131">
        <v>0</v>
      </c>
      <c r="E27" s="131">
        <v>0</v>
      </c>
      <c r="F27" s="131">
        <f>E27/4</f>
        <v>0</v>
      </c>
      <c r="H27" s="115">
        <f>+'[1]I-O'!F29</f>
        <v>0</v>
      </c>
      <c r="I27" s="131"/>
      <c r="J27" s="131"/>
      <c r="K27" s="131"/>
    </row>
    <row r="28" spans="2:31" ht="13.8">
      <c r="C28" s="130">
        <v>6</v>
      </c>
      <c r="D28" s="131">
        <v>3000</v>
      </c>
      <c r="E28" s="115">
        <f>$J$40</f>
        <v>3500</v>
      </c>
      <c r="F28" s="131">
        <f t="shared" ref="F28:F52" si="3">E28/3</f>
        <v>1166.6666666666667</v>
      </c>
      <c r="H28" s="117" t="s">
        <v>117</v>
      </c>
      <c r="I28" s="117"/>
      <c r="J28" s="117"/>
      <c r="K28" s="117"/>
    </row>
    <row r="29" spans="2:31" ht="13.8">
      <c r="C29" s="130">
        <v>7</v>
      </c>
      <c r="D29" s="131">
        <v>3000</v>
      </c>
      <c r="E29" s="115">
        <f>$J$40</f>
        <v>3500</v>
      </c>
      <c r="F29" s="131">
        <f t="shared" si="3"/>
        <v>1166.6666666666667</v>
      </c>
      <c r="H29" s="117" t="s">
        <v>118</v>
      </c>
      <c r="I29" s="117"/>
      <c r="J29" s="117"/>
      <c r="K29" s="132">
        <f>2.3*1000</f>
        <v>2300</v>
      </c>
    </row>
    <row r="30" spans="2:31" ht="13.8">
      <c r="C30" s="130">
        <v>8</v>
      </c>
      <c r="D30" s="131">
        <v>6000</v>
      </c>
      <c r="E30" s="115">
        <f>$J$40</f>
        <v>3500</v>
      </c>
      <c r="F30" s="131">
        <f t="shared" si="3"/>
        <v>1166.6666666666667</v>
      </c>
      <c r="H30" s="117" t="s">
        <v>119</v>
      </c>
      <c r="I30" s="132"/>
      <c r="J30" s="132"/>
      <c r="K30" s="132">
        <f>+K29*4</f>
        <v>9200</v>
      </c>
    </row>
    <row r="31" spans="2:31" ht="13.8">
      <c r="C31" s="130">
        <v>9</v>
      </c>
      <c r="D31" s="131">
        <v>6570</v>
      </c>
      <c r="E31" s="115">
        <f t="shared" ref="E31" si="4">$J$41</f>
        <v>7500</v>
      </c>
      <c r="F31" s="131">
        <f t="shared" si="3"/>
        <v>2500</v>
      </c>
      <c r="H31" s="117" t="s">
        <v>120</v>
      </c>
      <c r="I31" s="117"/>
      <c r="J31" s="117"/>
      <c r="K31" s="132">
        <f>+K30/156</f>
        <v>58.974358974358971</v>
      </c>
    </row>
    <row r="32" spans="2:31" ht="13.8">
      <c r="C32" s="130">
        <v>10</v>
      </c>
      <c r="D32" s="131">
        <v>7095.6</v>
      </c>
      <c r="E32" s="115">
        <f t="shared" ref="E32:E37" si="5">$J$42</f>
        <v>12500</v>
      </c>
      <c r="F32" s="131">
        <f t="shared" si="3"/>
        <v>4166.666666666667</v>
      </c>
      <c r="I32" s="117"/>
      <c r="J32" s="117"/>
      <c r="K32" s="117"/>
    </row>
    <row r="33" spans="3:11" ht="13.8">
      <c r="C33" s="130">
        <v>11</v>
      </c>
      <c r="D33" s="131">
        <v>7568.64</v>
      </c>
      <c r="E33" s="115">
        <f t="shared" si="5"/>
        <v>12500</v>
      </c>
      <c r="F33" s="131">
        <f t="shared" si="3"/>
        <v>4166.666666666667</v>
      </c>
      <c r="H33" s="117" t="s">
        <v>129</v>
      </c>
      <c r="I33" s="117"/>
      <c r="J33" s="117"/>
      <c r="K33" s="117"/>
    </row>
    <row r="34" spans="3:11" ht="13.8">
      <c r="C34" s="130">
        <v>12</v>
      </c>
      <c r="D34" s="131">
        <v>7994.3759999999993</v>
      </c>
      <c r="E34" s="115">
        <f t="shared" si="5"/>
        <v>12500</v>
      </c>
      <c r="F34" s="131">
        <f t="shared" si="3"/>
        <v>4166.666666666667</v>
      </c>
      <c r="H34" s="117" t="s">
        <v>130</v>
      </c>
      <c r="K34" s="117"/>
    </row>
    <row r="35" spans="3:11" ht="13.8">
      <c r="C35" s="130">
        <v>13</v>
      </c>
      <c r="D35" s="131">
        <v>10615.384615384615</v>
      </c>
      <c r="E35" s="115">
        <f t="shared" si="5"/>
        <v>12500</v>
      </c>
      <c r="F35" s="131">
        <f t="shared" si="3"/>
        <v>4166.666666666667</v>
      </c>
      <c r="H35" s="117" t="s">
        <v>121</v>
      </c>
      <c r="I35" s="117"/>
      <c r="J35" s="117"/>
      <c r="K35" s="117"/>
    </row>
    <row r="36" spans="3:11" ht="13.8">
      <c r="C36" s="130">
        <v>14</v>
      </c>
      <c r="D36" s="131">
        <v>10615.384615384615</v>
      </c>
      <c r="E36" s="115">
        <f t="shared" si="5"/>
        <v>12500</v>
      </c>
      <c r="F36" s="131">
        <f t="shared" si="3"/>
        <v>4166.666666666667</v>
      </c>
      <c r="H36" s="117" t="s">
        <v>122</v>
      </c>
      <c r="I36" s="117"/>
      <c r="J36" s="117"/>
      <c r="K36" s="117"/>
    </row>
    <row r="37" spans="3:11" ht="13.8">
      <c r="C37" s="130">
        <v>15</v>
      </c>
      <c r="D37" s="131">
        <v>10615.384615384615</v>
      </c>
      <c r="E37" s="115">
        <f t="shared" si="5"/>
        <v>12500</v>
      </c>
      <c r="F37" s="131">
        <f t="shared" si="3"/>
        <v>4166.666666666667</v>
      </c>
      <c r="H37" s="117" t="s">
        <v>123</v>
      </c>
      <c r="I37" s="117"/>
      <c r="J37" s="117"/>
      <c r="K37" s="117"/>
    </row>
    <row r="38" spans="3:11" ht="13.8">
      <c r="C38" s="130">
        <v>16</v>
      </c>
      <c r="D38" s="131">
        <v>10615.384615384615</v>
      </c>
      <c r="E38" s="115">
        <f>$J$42</f>
        <v>12500</v>
      </c>
      <c r="F38" s="131">
        <f t="shared" si="3"/>
        <v>4166.666666666667</v>
      </c>
      <c r="H38" s="117" t="s">
        <v>124</v>
      </c>
      <c r="K38" s="117"/>
    </row>
    <row r="39" spans="3:11" ht="13.8">
      <c r="C39" s="130">
        <v>17</v>
      </c>
      <c r="D39" s="131">
        <v>10615.384615384615</v>
      </c>
      <c r="E39" s="115">
        <f t="shared" ref="E39:E52" si="6">$J$42</f>
        <v>12500</v>
      </c>
      <c r="F39" s="131">
        <f t="shared" si="3"/>
        <v>4166.666666666667</v>
      </c>
      <c r="H39" s="117" t="s">
        <v>125</v>
      </c>
      <c r="K39" s="117"/>
    </row>
    <row r="40" spans="3:11" ht="13.8">
      <c r="C40" s="130">
        <v>18</v>
      </c>
      <c r="D40" s="131">
        <v>10615.384615384615</v>
      </c>
      <c r="E40" s="115">
        <f t="shared" si="6"/>
        <v>12500</v>
      </c>
      <c r="F40" s="131">
        <f t="shared" si="3"/>
        <v>4166.666666666667</v>
      </c>
      <c r="G40" s="117"/>
      <c r="H40" s="117" t="s">
        <v>133</v>
      </c>
      <c r="I40" s="117"/>
      <c r="J40" s="133">
        <f>7*4*C4</f>
        <v>3500</v>
      </c>
      <c r="K40" s="117"/>
    </row>
    <row r="41" spans="3:11" ht="13.8">
      <c r="C41" s="130">
        <v>19</v>
      </c>
      <c r="D41" s="131">
        <v>10615.384615384615</v>
      </c>
      <c r="E41" s="115">
        <f t="shared" si="6"/>
        <v>12500</v>
      </c>
      <c r="F41" s="131">
        <f t="shared" si="3"/>
        <v>4166.666666666667</v>
      </c>
      <c r="H41" s="117" t="s">
        <v>134</v>
      </c>
      <c r="I41" s="117"/>
      <c r="J41" s="133">
        <f>4*15*C4</f>
        <v>7500</v>
      </c>
      <c r="K41" s="117"/>
    </row>
    <row r="42" spans="3:11" ht="13.8">
      <c r="C42" s="130">
        <v>20</v>
      </c>
      <c r="D42" s="131">
        <v>10615.384615384615</v>
      </c>
      <c r="E42" s="115">
        <f t="shared" si="6"/>
        <v>12500</v>
      </c>
      <c r="F42" s="131">
        <f t="shared" si="3"/>
        <v>4166.666666666667</v>
      </c>
      <c r="H42" s="117" t="s">
        <v>126</v>
      </c>
      <c r="J42" s="133">
        <f>4*25*C4</f>
        <v>12500</v>
      </c>
      <c r="K42" s="117"/>
    </row>
    <row r="43" spans="3:11" ht="13.8">
      <c r="C43" s="130">
        <v>21</v>
      </c>
      <c r="D43" s="131">
        <v>10615.384615384615</v>
      </c>
      <c r="E43" s="115">
        <f t="shared" si="6"/>
        <v>12500</v>
      </c>
      <c r="F43" s="131">
        <f t="shared" si="3"/>
        <v>4166.666666666667</v>
      </c>
      <c r="H43" s="117" t="s">
        <v>127</v>
      </c>
      <c r="J43" s="133">
        <f>4*15*C4</f>
        <v>7500</v>
      </c>
      <c r="K43" s="117"/>
    </row>
    <row r="44" spans="3:11" ht="13.8">
      <c r="C44" s="130">
        <v>22</v>
      </c>
      <c r="D44" s="131">
        <v>10615.384615384615</v>
      </c>
      <c r="E44" s="115">
        <f t="shared" si="6"/>
        <v>12500</v>
      </c>
      <c r="F44" s="131">
        <f t="shared" si="3"/>
        <v>4166.666666666667</v>
      </c>
      <c r="J44" s="117"/>
      <c r="K44" s="117"/>
    </row>
    <row r="45" spans="3:11" ht="13.8">
      <c r="C45" s="130">
        <v>23</v>
      </c>
      <c r="D45" s="131">
        <v>10615.384615384615</v>
      </c>
      <c r="E45" s="115">
        <f t="shared" si="6"/>
        <v>12500</v>
      </c>
      <c r="F45" s="131">
        <f t="shared" si="3"/>
        <v>4166.666666666667</v>
      </c>
      <c r="H45" s="117" t="s">
        <v>112</v>
      </c>
      <c r="J45" s="117"/>
      <c r="K45" s="117"/>
    </row>
    <row r="46" spans="3:11" ht="13.8">
      <c r="C46" s="130">
        <v>24</v>
      </c>
      <c r="D46" s="131">
        <v>10615.384615384615</v>
      </c>
      <c r="E46" s="115">
        <f t="shared" si="6"/>
        <v>12500</v>
      </c>
      <c r="F46" s="131">
        <f t="shared" si="3"/>
        <v>4166.666666666667</v>
      </c>
      <c r="H46" s="117" t="s">
        <v>128</v>
      </c>
      <c r="J46" s="117"/>
      <c r="K46" s="117"/>
    </row>
    <row r="47" spans="3:11" ht="13.8">
      <c r="C47" s="130">
        <v>25</v>
      </c>
      <c r="D47" s="131">
        <v>10615.384615384615</v>
      </c>
      <c r="E47" s="115">
        <f t="shared" si="6"/>
        <v>12500</v>
      </c>
      <c r="F47" s="131">
        <f t="shared" si="3"/>
        <v>4166.666666666667</v>
      </c>
      <c r="G47" s="117"/>
      <c r="H47" s="117"/>
      <c r="I47" s="117"/>
      <c r="J47" s="117"/>
      <c r="K47" s="117"/>
    </row>
    <row r="48" spans="3:11" ht="13.8">
      <c r="C48" s="130">
        <v>26</v>
      </c>
      <c r="D48" s="131">
        <v>10615.384615384615</v>
      </c>
      <c r="E48" s="115">
        <f t="shared" si="6"/>
        <v>12500</v>
      </c>
      <c r="F48" s="131">
        <f t="shared" si="3"/>
        <v>4166.666666666667</v>
      </c>
      <c r="G48" s="117"/>
      <c r="H48" s="117"/>
      <c r="I48" s="117"/>
      <c r="J48" s="117"/>
      <c r="K48" s="117"/>
    </row>
    <row r="49" spans="3:11" ht="13.8">
      <c r="C49" s="130">
        <v>27</v>
      </c>
      <c r="D49" s="131">
        <v>10615.384615384615</v>
      </c>
      <c r="E49" s="115">
        <f t="shared" si="6"/>
        <v>12500</v>
      </c>
      <c r="F49" s="131">
        <f t="shared" si="3"/>
        <v>4166.666666666667</v>
      </c>
      <c r="G49" s="117"/>
      <c r="H49" s="117"/>
      <c r="I49" s="117"/>
      <c r="J49" s="117"/>
      <c r="K49" s="117"/>
    </row>
    <row r="50" spans="3:11" ht="13.8">
      <c r="C50" s="130">
        <v>28</v>
      </c>
      <c r="D50" s="131">
        <v>10615.384615384615</v>
      </c>
      <c r="E50" s="115">
        <f t="shared" si="6"/>
        <v>12500</v>
      </c>
      <c r="F50" s="131">
        <f t="shared" si="3"/>
        <v>4166.666666666667</v>
      </c>
      <c r="G50" s="117"/>
      <c r="H50" s="117"/>
      <c r="I50" s="117"/>
      <c r="J50" s="117"/>
      <c r="K50" s="117"/>
    </row>
    <row r="51" spans="3:11" ht="13.8">
      <c r="C51" s="130">
        <v>29</v>
      </c>
      <c r="D51" s="131">
        <v>10615.384615384615</v>
      </c>
      <c r="E51" s="115">
        <f t="shared" si="6"/>
        <v>12500</v>
      </c>
      <c r="F51" s="131">
        <f t="shared" si="3"/>
        <v>4166.666666666667</v>
      </c>
      <c r="G51" s="117"/>
      <c r="H51" s="117"/>
      <c r="I51" s="117"/>
      <c r="J51" s="117"/>
      <c r="K51" s="117"/>
    </row>
    <row r="52" spans="3:11" ht="13.8">
      <c r="C52" s="130">
        <v>30</v>
      </c>
      <c r="D52" s="131">
        <v>10615.384615384615</v>
      </c>
      <c r="E52" s="115">
        <f t="shared" si="6"/>
        <v>12500</v>
      </c>
      <c r="F52" s="131">
        <f t="shared" si="3"/>
        <v>4166.666666666667</v>
      </c>
      <c r="G52" s="117"/>
      <c r="H52" s="117"/>
      <c r="I52" s="117"/>
      <c r="J52" s="117"/>
      <c r="K52" s="117"/>
    </row>
    <row r="53" spans="3:11" ht="13.8">
      <c r="G53" s="117"/>
      <c r="H53" s="117"/>
      <c r="I53" s="117"/>
      <c r="J53" s="117"/>
      <c r="K53" s="117"/>
    </row>
  </sheetData>
  <mergeCells count="7">
    <mergeCell ref="N14:O14"/>
    <mergeCell ref="S14:T15"/>
    <mergeCell ref="N15:O15"/>
    <mergeCell ref="N16:O16"/>
    <mergeCell ref="N17:O17"/>
    <mergeCell ref="S17:T18"/>
    <mergeCell ref="N18:O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34"/>
  <sheetViews>
    <sheetView topLeftCell="A3" workbookViewId="0">
      <selection activeCell="C5" sqref="C5:C34"/>
    </sheetView>
  </sheetViews>
  <sheetFormatPr defaultRowHeight="13.2"/>
  <sheetData>
    <row r="2" spans="1:12" ht="13.8">
      <c r="A2" s="147" t="s">
        <v>149</v>
      </c>
      <c r="D2" s="155" t="s">
        <v>157</v>
      </c>
      <c r="E2" t="s">
        <v>158</v>
      </c>
    </row>
    <row r="3" spans="1:12">
      <c r="E3" s="148" t="s">
        <v>150</v>
      </c>
    </row>
    <row r="4" spans="1:12">
      <c r="B4" s="149" t="s">
        <v>109</v>
      </c>
      <c r="C4" s="149" t="s">
        <v>111</v>
      </c>
      <c r="E4" s="150" t="s">
        <v>174</v>
      </c>
      <c r="K4">
        <f>5*800</f>
        <v>4000</v>
      </c>
      <c r="L4">
        <f>K4/20</f>
        <v>200</v>
      </c>
    </row>
    <row r="5" spans="1:12">
      <c r="B5" s="151">
        <v>1</v>
      </c>
      <c r="C5" s="152">
        <v>0</v>
      </c>
      <c r="E5" s="150" t="s">
        <v>151</v>
      </c>
    </row>
    <row r="6" spans="1:12">
      <c r="B6" s="151">
        <v>2</v>
      </c>
      <c r="C6" s="152">
        <v>10</v>
      </c>
      <c r="E6" s="150" t="s">
        <v>175</v>
      </c>
    </row>
    <row r="7" spans="1:12">
      <c r="B7" s="151">
        <v>3</v>
      </c>
      <c r="C7" s="152">
        <f>30*10</f>
        <v>300</v>
      </c>
      <c r="E7" s="150" t="s">
        <v>176</v>
      </c>
    </row>
    <row r="8" spans="1:12">
      <c r="B8" s="151">
        <v>4</v>
      </c>
      <c r="C8" s="153">
        <v>880</v>
      </c>
      <c r="E8" s="150" t="s">
        <v>177</v>
      </c>
    </row>
    <row r="9" spans="1:12">
      <c r="B9" s="151">
        <v>5</v>
      </c>
      <c r="C9" s="153">
        <v>880</v>
      </c>
      <c r="E9" s="150" t="s">
        <v>178</v>
      </c>
    </row>
    <row r="10" spans="1:12">
      <c r="B10" s="151">
        <v>6</v>
      </c>
      <c r="C10" s="153">
        <v>880</v>
      </c>
      <c r="E10" s="150" t="s">
        <v>179</v>
      </c>
    </row>
    <row r="11" spans="1:12">
      <c r="B11" s="151">
        <v>7</v>
      </c>
      <c r="C11" s="153">
        <v>880</v>
      </c>
      <c r="E11" s="150" t="s">
        <v>181</v>
      </c>
      <c r="K11">
        <f>(2*30*8)+(2*200)</f>
        <v>880</v>
      </c>
    </row>
    <row r="12" spans="1:12" ht="15.6">
      <c r="A12" s="154"/>
      <c r="B12" s="151">
        <v>8</v>
      </c>
      <c r="C12" s="153">
        <v>880</v>
      </c>
      <c r="E12" s="150" t="s">
        <v>152</v>
      </c>
    </row>
    <row r="13" spans="1:12">
      <c r="B13" s="151">
        <v>9</v>
      </c>
      <c r="C13" s="153">
        <v>880</v>
      </c>
      <c r="E13" s="150" t="s">
        <v>180</v>
      </c>
      <c r="K13">
        <f>(2*20*8)+(2*100)</f>
        <v>520</v>
      </c>
    </row>
    <row r="14" spans="1:12">
      <c r="B14" s="151">
        <v>10</v>
      </c>
      <c r="C14" s="153">
        <v>880</v>
      </c>
    </row>
    <row r="15" spans="1:12">
      <c r="B15" s="151">
        <v>11</v>
      </c>
      <c r="C15" s="153">
        <v>880</v>
      </c>
    </row>
    <row r="16" spans="1:12">
      <c r="B16" s="151">
        <v>12</v>
      </c>
      <c r="C16" s="153">
        <v>880</v>
      </c>
    </row>
    <row r="17" spans="2:3">
      <c r="B17" s="151">
        <v>13</v>
      </c>
      <c r="C17" s="153">
        <v>880</v>
      </c>
    </row>
    <row r="18" spans="2:3">
      <c r="B18" s="151">
        <v>14</v>
      </c>
      <c r="C18" s="153">
        <v>880</v>
      </c>
    </row>
    <row r="19" spans="2:3">
      <c r="B19" s="151">
        <v>15</v>
      </c>
      <c r="C19" s="153">
        <v>880</v>
      </c>
    </row>
    <row r="20" spans="2:3">
      <c r="B20" s="151">
        <v>16</v>
      </c>
      <c r="C20" s="153">
        <v>880</v>
      </c>
    </row>
    <row r="21" spans="2:3">
      <c r="B21" s="151">
        <v>17</v>
      </c>
      <c r="C21" s="153">
        <v>880</v>
      </c>
    </row>
    <row r="22" spans="2:3">
      <c r="B22" s="151">
        <v>18</v>
      </c>
      <c r="C22" s="153">
        <v>880</v>
      </c>
    </row>
    <row r="23" spans="2:3">
      <c r="B23" s="151">
        <v>19</v>
      </c>
      <c r="C23" s="153">
        <v>880</v>
      </c>
    </row>
    <row r="24" spans="2:3">
      <c r="B24" s="151">
        <v>20</v>
      </c>
      <c r="C24" s="153">
        <v>880</v>
      </c>
    </row>
    <row r="25" spans="2:3">
      <c r="B25" s="151">
        <v>21</v>
      </c>
      <c r="C25" s="153">
        <v>520</v>
      </c>
    </row>
    <row r="26" spans="2:3">
      <c r="B26" s="151">
        <v>22</v>
      </c>
      <c r="C26" s="153">
        <v>520</v>
      </c>
    </row>
    <row r="27" spans="2:3">
      <c r="B27" s="151">
        <v>23</v>
      </c>
      <c r="C27" s="153">
        <v>520</v>
      </c>
    </row>
    <row r="28" spans="2:3">
      <c r="B28" s="151">
        <v>24</v>
      </c>
      <c r="C28" s="153">
        <v>520</v>
      </c>
    </row>
    <row r="29" spans="2:3">
      <c r="B29" s="151">
        <v>25</v>
      </c>
      <c r="C29" s="153">
        <v>520</v>
      </c>
    </row>
    <row r="30" spans="2:3">
      <c r="B30" s="151">
        <v>26</v>
      </c>
      <c r="C30" s="153">
        <v>520</v>
      </c>
    </row>
    <row r="31" spans="2:3">
      <c r="B31" s="151">
        <v>27</v>
      </c>
      <c r="C31" s="153">
        <v>520</v>
      </c>
    </row>
    <row r="32" spans="2:3">
      <c r="B32" s="151">
        <v>28</v>
      </c>
      <c r="C32" s="153">
        <v>520</v>
      </c>
    </row>
    <row r="33" spans="2:3">
      <c r="B33" s="151">
        <v>29</v>
      </c>
      <c r="C33" s="153">
        <v>520</v>
      </c>
    </row>
    <row r="34" spans="2:3">
      <c r="B34" s="151">
        <v>30</v>
      </c>
      <c r="C34" s="153">
        <v>520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Asumsi</vt:lpstr>
      <vt:lpstr>Tabel Harga</vt:lpstr>
      <vt:lpstr>Tabel I-O</vt:lpstr>
      <vt:lpstr>Budget Privat</vt:lpstr>
      <vt:lpstr>Budget Sosial</vt:lpstr>
      <vt:lpstr>Klp</vt:lpstr>
      <vt:lpstr>Coklat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2013-12-11T09:53:37Z</dcterms:modified>
</cp:coreProperties>
</file>