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ka\ICRAF\Lusita for cosam\CEK\2011\2011_Tanjabar\PAM Budget_2010\"/>
    </mc:Choice>
  </mc:AlternateContent>
  <xr:revisionPtr revIDLastSave="0" documentId="13_ncr:1_{F2135738-6D8F-4DA7-B137-38C540F44661}" xr6:coauthVersionLast="45" xr6:coauthVersionMax="45" xr10:uidLastSave="{00000000-0000-0000-0000-000000000000}"/>
  <bookViews>
    <workbookView xWindow="660" yWindow="640" windowWidth="10870" windowHeight="8790" tabRatio="783" activeTab="2" xr2:uid="{00000000-000D-0000-FFFF-FFFF00000000}"/>
  </bookViews>
  <sheets>
    <sheet name="Summary" sheetId="14" r:id="rId1"/>
    <sheet name="Tabel Harga" sheetId="4" r:id="rId2"/>
    <sheet name="Tabel I-O" sheetId="1" r:id="rId3"/>
    <sheet name="Budget Privat" sheetId="5" r:id="rId4"/>
    <sheet name="Budget Sosial" sheetId="6" r:id="rId5"/>
    <sheet name="FieldData" sheetId="15" r:id="rId6"/>
    <sheet name="Sheet1" sheetId="16" r:id="rId7"/>
  </sheets>
  <externalReferences>
    <externalReference r:id="rId8"/>
  </externalReferences>
  <definedNames>
    <definedName name="nilai_tukar">Summary!$D$8</definedName>
    <definedName name="rate_private">Summary!$D$6</definedName>
    <definedName name="rate_social">Summary!$D$7</definedName>
  </definedNames>
  <calcPr calcId="191029"/>
</workbook>
</file>

<file path=xl/calcChain.xml><?xml version="1.0" encoding="utf-8"?>
<calcChain xmlns="http://schemas.openxmlformats.org/spreadsheetml/2006/main">
  <c r="D7" i="14" l="1"/>
  <c r="H11" i="14" l="1"/>
  <c r="H10" i="14"/>
  <c r="F37" i="4"/>
  <c r="E37" i="4"/>
  <c r="F32" i="4"/>
  <c r="E32" i="4"/>
  <c r="F31" i="4"/>
  <c r="E31" i="4"/>
  <c r="E60" i="4" l="1"/>
  <c r="D14" i="14" l="1"/>
  <c r="D15" i="14"/>
  <c r="J16" i="15" l="1"/>
  <c r="I16" i="15"/>
  <c r="C5" i="15"/>
  <c r="F47" i="4"/>
  <c r="F48" i="4"/>
  <c r="F49" i="4"/>
  <c r="F50" i="4"/>
  <c r="F51" i="4"/>
  <c r="H45" i="4"/>
  <c r="F42" i="4"/>
  <c r="F43" i="4"/>
  <c r="F41" i="4"/>
  <c r="F35" i="4"/>
  <c r="F34" i="4"/>
  <c r="H46" i="4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D21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D23" i="6"/>
  <c r="I42" i="1"/>
  <c r="J42" i="1"/>
  <c r="G42" i="1"/>
  <c r="H42" i="1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D32" i="6"/>
  <c r="D31" i="6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D31" i="5"/>
  <c r="D32" i="5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F14" i="6"/>
  <c r="G14" i="6"/>
  <c r="H14" i="6"/>
  <c r="I14" i="6"/>
  <c r="J14" i="6"/>
  <c r="K14" i="6"/>
  <c r="L14" i="6"/>
  <c r="M14" i="6"/>
  <c r="N14" i="6"/>
  <c r="O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D24" i="6"/>
  <c r="D22" i="6"/>
  <c r="D20" i="6"/>
  <c r="D18" i="6"/>
  <c r="D9" i="6"/>
  <c r="D8" i="6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D38" i="1"/>
  <c r="Y42" i="1"/>
  <c r="Z42" i="1"/>
  <c r="AA42" i="1"/>
  <c r="AB42" i="1"/>
  <c r="AC42" i="1"/>
  <c r="AD42" i="1"/>
  <c r="AE42" i="1"/>
  <c r="AF42" i="1"/>
  <c r="AG42" i="1"/>
  <c r="X42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G41" i="1"/>
  <c r="B18" i="15"/>
  <c r="E15" i="15" s="1"/>
  <c r="D37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D24" i="5"/>
  <c r="AB23" i="5"/>
  <c r="AC23" i="5"/>
  <c r="AD23" i="5"/>
  <c r="AE23" i="5"/>
  <c r="AF23" i="5"/>
  <c r="AG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D23" i="5"/>
  <c r="F14" i="5"/>
  <c r="G14" i="5"/>
  <c r="H14" i="5"/>
  <c r="I14" i="5"/>
  <c r="J14" i="5"/>
  <c r="K14" i="5"/>
  <c r="L14" i="5"/>
  <c r="M14" i="5"/>
  <c r="N14" i="5"/>
  <c r="O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F19" i="4"/>
  <c r="R45" i="1"/>
  <c r="S45" i="1"/>
  <c r="E47" i="4"/>
  <c r="E43" i="4"/>
  <c r="E42" i="4"/>
  <c r="E41" i="4"/>
  <c r="E35" i="4"/>
  <c r="E34" i="4"/>
  <c r="E10" i="15"/>
  <c r="F60" i="4"/>
  <c r="F45" i="4" l="1"/>
  <c r="E45" i="4"/>
  <c r="F46" i="4"/>
  <c r="E46" i="4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E42" i="6"/>
  <c r="F42" i="6"/>
  <c r="G42" i="6"/>
  <c r="H42" i="6"/>
  <c r="I42" i="6"/>
  <c r="J42" i="6"/>
  <c r="X42" i="6"/>
  <c r="Y42" i="6"/>
  <c r="Z42" i="6"/>
  <c r="AA42" i="6"/>
  <c r="AB42" i="6"/>
  <c r="AC42" i="6"/>
  <c r="AD42" i="6"/>
  <c r="AE42" i="6"/>
  <c r="AF42" i="6"/>
  <c r="AG42" i="6"/>
  <c r="E43" i="6"/>
  <c r="F43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D34" i="6"/>
  <c r="D35" i="6"/>
  <c r="D37" i="6"/>
  <c r="D41" i="6"/>
  <c r="D42" i="6"/>
  <c r="D43" i="6"/>
  <c r="D47" i="6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D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D35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D41" i="5"/>
  <c r="E42" i="5"/>
  <c r="F42" i="5"/>
  <c r="G42" i="5"/>
  <c r="H42" i="5"/>
  <c r="I42" i="5"/>
  <c r="J42" i="5"/>
  <c r="X42" i="5"/>
  <c r="Y42" i="5"/>
  <c r="Z42" i="5"/>
  <c r="AA42" i="5"/>
  <c r="AB42" i="5"/>
  <c r="AC42" i="5"/>
  <c r="AD42" i="5"/>
  <c r="AE42" i="5"/>
  <c r="AF42" i="5"/>
  <c r="AG42" i="5"/>
  <c r="D42" i="5"/>
  <c r="E43" i="5"/>
  <c r="F43" i="5"/>
  <c r="D43" i="5"/>
  <c r="E46" i="5"/>
  <c r="F46" i="5"/>
  <c r="R46" i="5"/>
  <c r="S46" i="5"/>
  <c r="D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D47" i="5"/>
  <c r="E14" i="15"/>
  <c r="E16" i="15"/>
  <c r="E46" i="6" l="1"/>
  <c r="F46" i="6"/>
  <c r="R46" i="6"/>
  <c r="S46" i="6"/>
  <c r="D46" i="6"/>
  <c r="E45" i="5"/>
  <c r="F45" i="5"/>
  <c r="R45" i="5"/>
  <c r="S45" i="5"/>
  <c r="D45" i="5"/>
  <c r="E45" i="6" l="1"/>
  <c r="F45" i="6"/>
  <c r="R45" i="6"/>
  <c r="S45" i="6"/>
  <c r="D45" i="6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G11" i="1"/>
  <c r="E11" i="1"/>
  <c r="F11" i="1"/>
  <c r="D11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E37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G39" i="1"/>
  <c r="E39" i="1"/>
  <c r="F39" i="1"/>
  <c r="D39" i="1"/>
  <c r="F30" i="4"/>
  <c r="E30" i="4"/>
  <c r="F59" i="1"/>
  <c r="R59" i="1"/>
  <c r="S59" i="1"/>
  <c r="E56" i="1"/>
  <c r="E19" i="1" s="1"/>
  <c r="F56" i="1"/>
  <c r="F19" i="1" s="1"/>
  <c r="G56" i="1"/>
  <c r="G19" i="1" s="1"/>
  <c r="H56" i="1"/>
  <c r="H19" i="1" s="1"/>
  <c r="D56" i="1"/>
  <c r="D19" i="1" s="1"/>
  <c r="E37" i="5" l="1"/>
  <c r="E53" i="1"/>
  <c r="E37" i="6"/>
  <c r="AG37" i="5"/>
  <c r="AG37" i="6"/>
  <c r="AF37" i="5"/>
  <c r="AF37" i="6"/>
  <c r="AE37" i="5"/>
  <c r="AE37" i="6"/>
  <c r="AD37" i="5"/>
  <c r="AD37" i="6"/>
  <c r="AC37" i="5"/>
  <c r="AC37" i="6"/>
  <c r="AB37" i="5"/>
  <c r="AB37" i="6"/>
  <c r="AA37" i="5"/>
  <c r="AA37" i="6"/>
  <c r="Z37" i="5"/>
  <c r="Z37" i="6"/>
  <c r="Y37" i="5"/>
  <c r="Y37" i="6"/>
  <c r="X37" i="5"/>
  <c r="X37" i="6"/>
  <c r="W37" i="5"/>
  <c r="W37" i="6"/>
  <c r="V37" i="5"/>
  <c r="V37" i="6"/>
  <c r="U37" i="5"/>
  <c r="U37" i="6"/>
  <c r="T37" i="5"/>
  <c r="T37" i="6"/>
  <c r="S37" i="5"/>
  <c r="S37" i="6"/>
  <c r="R37" i="5"/>
  <c r="R37" i="6"/>
  <c r="Q37" i="5"/>
  <c r="Q37" i="6"/>
  <c r="P37" i="5"/>
  <c r="P37" i="6"/>
  <c r="O37" i="5"/>
  <c r="O37" i="6"/>
  <c r="N37" i="5"/>
  <c r="N37" i="6"/>
  <c r="M37" i="5"/>
  <c r="M37" i="6"/>
  <c r="L37" i="5"/>
  <c r="L37" i="6"/>
  <c r="K37" i="5"/>
  <c r="K37" i="6"/>
  <c r="J37" i="5"/>
  <c r="J37" i="6"/>
  <c r="I37" i="5"/>
  <c r="I37" i="6"/>
  <c r="H37" i="5"/>
  <c r="H37" i="6"/>
  <c r="G37" i="5"/>
  <c r="G37" i="6"/>
  <c r="F37" i="5"/>
  <c r="F53" i="1"/>
  <c r="F37" i="6"/>
  <c r="W42" i="6"/>
  <c r="W42" i="5"/>
  <c r="V42" i="6"/>
  <c r="V42" i="5"/>
  <c r="U42" i="6"/>
  <c r="U42" i="5"/>
  <c r="T42" i="6"/>
  <c r="T42" i="5"/>
  <c r="S42" i="6"/>
  <c r="S42" i="5"/>
  <c r="R42" i="6"/>
  <c r="R42" i="5"/>
  <c r="Q42" i="6"/>
  <c r="Q42" i="5"/>
  <c r="P42" i="6"/>
  <c r="P42" i="5"/>
  <c r="O42" i="6"/>
  <c r="O42" i="5"/>
  <c r="N42" i="6"/>
  <c r="N42" i="5"/>
  <c r="M42" i="6"/>
  <c r="M42" i="5"/>
  <c r="L42" i="6"/>
  <c r="L42" i="5"/>
  <c r="K42" i="6"/>
  <c r="K42" i="5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D30" i="6"/>
  <c r="D19" i="5"/>
  <c r="D19" i="6"/>
  <c r="H19" i="5"/>
  <c r="H19" i="6"/>
  <c r="G19" i="5"/>
  <c r="G19" i="6"/>
  <c r="F19" i="5"/>
  <c r="F19" i="6"/>
  <c r="E19" i="5"/>
  <c r="E19" i="6"/>
  <c r="F58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D30" i="5"/>
  <c r="G43" i="1"/>
  <c r="H43" i="1"/>
  <c r="H43" i="5" l="1"/>
  <c r="H43" i="6"/>
  <c r="G43" i="5"/>
  <c r="G43" i="6"/>
  <c r="C4" i="15"/>
  <c r="N10" i="15" l="1"/>
  <c r="O59" i="1" s="1"/>
  <c r="M10" i="15"/>
  <c r="Z10" i="15"/>
  <c r="L10" i="15"/>
  <c r="K10" i="15"/>
  <c r="Y10" i="15"/>
  <c r="Z59" i="1" s="1"/>
  <c r="AB10" i="15"/>
  <c r="AC59" i="1" s="1"/>
  <c r="AA10" i="15"/>
  <c r="AB59" i="1" s="1"/>
  <c r="X10" i="15"/>
  <c r="Y59" i="1" s="1"/>
  <c r="W10" i="15"/>
  <c r="X59" i="1" s="1"/>
  <c r="V10" i="15"/>
  <c r="W59" i="1" s="1"/>
  <c r="U10" i="15"/>
  <c r="V59" i="1" s="1"/>
  <c r="J10" i="15"/>
  <c r="K59" i="1" s="1"/>
  <c r="I10" i="15"/>
  <c r="J59" i="1" s="1"/>
  <c r="H10" i="15"/>
  <c r="I59" i="1" s="1"/>
  <c r="G10" i="15"/>
  <c r="H59" i="1" s="1"/>
  <c r="L59" i="1"/>
  <c r="M59" i="1"/>
  <c r="N59" i="1"/>
  <c r="AA59" i="1"/>
  <c r="AF10" i="15"/>
  <c r="AG59" i="1" s="1"/>
  <c r="AE10" i="15"/>
  <c r="AF59" i="1" s="1"/>
  <c r="AD10" i="15"/>
  <c r="AE59" i="1" s="1"/>
  <c r="AC10" i="15"/>
  <c r="AD59" i="1" s="1"/>
  <c r="P10" i="15"/>
  <c r="Q59" i="1" s="1"/>
  <c r="O10" i="15"/>
  <c r="P59" i="1" s="1"/>
  <c r="T10" i="15"/>
  <c r="U59" i="1" s="1"/>
  <c r="S10" i="15"/>
  <c r="T59" i="1" s="1"/>
  <c r="F10" i="15"/>
  <c r="G59" i="1" s="1"/>
  <c r="D14" i="1"/>
  <c r="D14" i="6" s="1"/>
  <c r="D15" i="1"/>
  <c r="J45" i="15"/>
  <c r="J44" i="15"/>
  <c r="G9" i="15"/>
  <c r="H60" i="1" s="1"/>
  <c r="F9" i="15"/>
  <c r="G60" i="1" s="1"/>
  <c r="E9" i="15"/>
  <c r="F60" i="1" s="1"/>
  <c r="D9" i="15"/>
  <c r="E60" i="1" s="1"/>
  <c r="C9" i="15"/>
  <c r="D60" i="1" s="1"/>
  <c r="F26" i="15"/>
  <c r="F27" i="15"/>
  <c r="F28" i="15"/>
  <c r="F29" i="15"/>
  <c r="F25" i="15"/>
  <c r="C10" i="15"/>
  <c r="D59" i="1" s="1"/>
  <c r="D10" i="15"/>
  <c r="E59" i="1" s="1"/>
  <c r="J43" i="15"/>
  <c r="J42" i="15"/>
  <c r="K31" i="15"/>
  <c r="K32" i="15" s="1"/>
  <c r="K33" i="15" s="1"/>
  <c r="H29" i="15"/>
  <c r="I14" i="15"/>
  <c r="I15" i="15"/>
  <c r="I17" i="15"/>
  <c r="I18" i="15"/>
  <c r="I19" i="15"/>
  <c r="J17" i="15"/>
  <c r="J14" i="15"/>
  <c r="F59" i="4"/>
  <c r="F58" i="6" s="1"/>
  <c r="E48" i="4"/>
  <c r="E49" i="4"/>
  <c r="E50" i="4"/>
  <c r="E51" i="4"/>
  <c r="H51" i="1"/>
  <c r="G51" i="1"/>
  <c r="H50" i="1"/>
  <c r="G50" i="1"/>
  <c r="H49" i="1"/>
  <c r="G49" i="1"/>
  <c r="H48" i="1"/>
  <c r="G48" i="1"/>
  <c r="G48" i="6" s="1"/>
  <c r="E29" i="4"/>
  <c r="E28" i="4"/>
  <c r="F29" i="4"/>
  <c r="F28" i="4"/>
  <c r="C75" i="1" l="1"/>
  <c r="C73" i="1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D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E51" i="6"/>
  <c r="F51" i="6"/>
  <c r="D51" i="6"/>
  <c r="E50" i="6"/>
  <c r="F50" i="6"/>
  <c r="D50" i="6"/>
  <c r="E49" i="6"/>
  <c r="F49" i="6"/>
  <c r="D49" i="6"/>
  <c r="E48" i="6"/>
  <c r="F48" i="6"/>
  <c r="D48" i="6"/>
  <c r="G58" i="6"/>
  <c r="T58" i="6"/>
  <c r="U58" i="6"/>
  <c r="P58" i="6"/>
  <c r="Q58" i="6"/>
  <c r="AD58" i="6"/>
  <c r="AE58" i="6"/>
  <c r="AF58" i="6"/>
  <c r="AG58" i="6"/>
  <c r="AB58" i="6"/>
  <c r="AA58" i="6"/>
  <c r="Z58" i="6"/>
  <c r="O58" i="6"/>
  <c r="N58" i="6"/>
  <c r="M58" i="6"/>
  <c r="L58" i="6"/>
  <c r="H58" i="6"/>
  <c r="I58" i="6"/>
  <c r="J58" i="6"/>
  <c r="K58" i="6"/>
  <c r="V58" i="6"/>
  <c r="W58" i="6"/>
  <c r="X58" i="6"/>
  <c r="Y58" i="6"/>
  <c r="AC58" i="6"/>
  <c r="H48" i="5"/>
  <c r="H48" i="6"/>
  <c r="G49" i="5"/>
  <c r="G49" i="6"/>
  <c r="H49" i="5"/>
  <c r="H49" i="6"/>
  <c r="G50" i="5"/>
  <c r="G50" i="6"/>
  <c r="H50" i="5"/>
  <c r="H50" i="6"/>
  <c r="G51" i="5"/>
  <c r="G51" i="6"/>
  <c r="H51" i="5"/>
  <c r="H51" i="6"/>
  <c r="E58" i="5"/>
  <c r="E58" i="6"/>
  <c r="D58" i="5"/>
  <c r="D58" i="6"/>
  <c r="D59" i="5"/>
  <c r="D59" i="6"/>
  <c r="E59" i="5"/>
  <c r="E59" i="6"/>
  <c r="F59" i="5"/>
  <c r="F60" i="5" s="1"/>
  <c r="F59" i="6"/>
  <c r="F60" i="6" s="1"/>
  <c r="G59" i="5"/>
  <c r="G59" i="6"/>
  <c r="H59" i="5"/>
  <c r="H59" i="6"/>
  <c r="E15" i="1"/>
  <c r="E15" i="6" s="1"/>
  <c r="D15" i="6"/>
  <c r="G60" i="6"/>
  <c r="H60" i="6"/>
  <c r="E51" i="5"/>
  <c r="F51" i="5"/>
  <c r="D51" i="5"/>
  <c r="E50" i="5"/>
  <c r="F50" i="5"/>
  <c r="D50" i="5"/>
  <c r="E49" i="5"/>
  <c r="F49" i="5"/>
  <c r="D49" i="5"/>
  <c r="E48" i="5"/>
  <c r="F48" i="5"/>
  <c r="D48" i="5"/>
  <c r="G48" i="5"/>
  <c r="E31" i="15"/>
  <c r="F31" i="15" s="1"/>
  <c r="L8" i="15"/>
  <c r="K8" i="15"/>
  <c r="J8" i="15"/>
  <c r="I8" i="15"/>
  <c r="H8" i="15"/>
  <c r="H9" i="15" s="1"/>
  <c r="E50" i="15"/>
  <c r="F50" i="15" s="1"/>
  <c r="AF8" i="15"/>
  <c r="AE8" i="15"/>
  <c r="AD8" i="15"/>
  <c r="AC8" i="15"/>
  <c r="AB8" i="15"/>
  <c r="AA8" i="15"/>
  <c r="Z8" i="15"/>
  <c r="Y8" i="15"/>
  <c r="X8" i="15"/>
  <c r="W8" i="15"/>
  <c r="Q8" i="15"/>
  <c r="P8" i="15"/>
  <c r="O8" i="15"/>
  <c r="N8" i="15"/>
  <c r="M8" i="15"/>
  <c r="E35" i="15"/>
  <c r="E36" i="15"/>
  <c r="F36" i="15" s="1"/>
  <c r="E37" i="15"/>
  <c r="F37" i="15" s="1"/>
  <c r="E38" i="15"/>
  <c r="E39" i="15"/>
  <c r="V8" i="15"/>
  <c r="W56" i="1" s="1"/>
  <c r="U8" i="15"/>
  <c r="V56" i="1" s="1"/>
  <c r="T8" i="15"/>
  <c r="U56" i="1" s="1"/>
  <c r="S8" i="15"/>
  <c r="T56" i="1" s="1"/>
  <c r="R8" i="15"/>
  <c r="S56" i="1" s="1"/>
  <c r="E41" i="15"/>
  <c r="E42" i="15"/>
  <c r="F42" i="15" s="1"/>
  <c r="E43" i="15"/>
  <c r="F43" i="15" s="1"/>
  <c r="E44" i="15"/>
  <c r="F44" i="15" s="1"/>
  <c r="E40" i="15"/>
  <c r="F40" i="15" s="1"/>
  <c r="D14" i="5"/>
  <c r="E14" i="1"/>
  <c r="P14" i="1"/>
  <c r="R14" i="1"/>
  <c r="Q14" i="1"/>
  <c r="G46" i="1"/>
  <c r="G46" i="6" s="1"/>
  <c r="G58" i="5"/>
  <c r="G60" i="5" s="1"/>
  <c r="T46" i="1"/>
  <c r="T46" i="6" s="1"/>
  <c r="T58" i="5"/>
  <c r="U46" i="1"/>
  <c r="U46" i="6" s="1"/>
  <c r="U58" i="5"/>
  <c r="P46" i="1"/>
  <c r="P46" i="6" s="1"/>
  <c r="P58" i="5"/>
  <c r="Q46" i="1"/>
  <c r="Q46" i="6" s="1"/>
  <c r="Q58" i="5"/>
  <c r="AD46" i="1"/>
  <c r="AD46" i="6" s="1"/>
  <c r="AD58" i="5"/>
  <c r="AE46" i="1"/>
  <c r="AE46" i="6" s="1"/>
  <c r="AE58" i="5"/>
  <c r="AF46" i="1"/>
  <c r="AF46" i="6" s="1"/>
  <c r="AF58" i="5"/>
  <c r="AG46" i="1"/>
  <c r="AG46" i="6" s="1"/>
  <c r="AG58" i="5"/>
  <c r="AB46" i="1"/>
  <c r="AB46" i="6" s="1"/>
  <c r="AB58" i="5"/>
  <c r="AA46" i="1"/>
  <c r="AA46" i="6" s="1"/>
  <c r="AA58" i="5"/>
  <c r="Z46" i="1"/>
  <c r="Z46" i="6" s="1"/>
  <c r="Z58" i="5"/>
  <c r="O46" i="1"/>
  <c r="O46" i="6" s="1"/>
  <c r="O58" i="5"/>
  <c r="N46" i="1"/>
  <c r="N46" i="6" s="1"/>
  <c r="N58" i="5"/>
  <c r="M46" i="1"/>
  <c r="M46" i="6" s="1"/>
  <c r="M58" i="5"/>
  <c r="L46" i="1"/>
  <c r="L46" i="6" s="1"/>
  <c r="L58" i="5"/>
  <c r="H46" i="1"/>
  <c r="H46" i="6" s="1"/>
  <c r="H58" i="5"/>
  <c r="H60" i="5" s="1"/>
  <c r="I46" i="1"/>
  <c r="I46" i="6" s="1"/>
  <c r="I58" i="5"/>
  <c r="J46" i="1"/>
  <c r="J46" i="6" s="1"/>
  <c r="J58" i="5"/>
  <c r="K46" i="1"/>
  <c r="K46" i="6" s="1"/>
  <c r="K58" i="5"/>
  <c r="V46" i="1"/>
  <c r="V46" i="6" s="1"/>
  <c r="V58" i="5"/>
  <c r="W46" i="1"/>
  <c r="W46" i="6" s="1"/>
  <c r="W58" i="5"/>
  <c r="X46" i="1"/>
  <c r="X46" i="6" s="1"/>
  <c r="X58" i="5"/>
  <c r="Y46" i="1"/>
  <c r="Y46" i="6" s="1"/>
  <c r="Y58" i="5"/>
  <c r="AC46" i="1"/>
  <c r="AC46" i="6" s="1"/>
  <c r="AC58" i="5"/>
  <c r="E30" i="15"/>
  <c r="F30" i="15" s="1"/>
  <c r="E34" i="15"/>
  <c r="F34" i="15" s="1"/>
  <c r="E33" i="15"/>
  <c r="F33" i="15" s="1"/>
  <c r="E32" i="15"/>
  <c r="F32" i="15" s="1"/>
  <c r="F35" i="15"/>
  <c r="E49" i="15"/>
  <c r="F49" i="15" s="1"/>
  <c r="E48" i="15"/>
  <c r="F48" i="15" s="1"/>
  <c r="E47" i="15"/>
  <c r="F47" i="15" s="1"/>
  <c r="E46" i="15"/>
  <c r="F46" i="15" s="1"/>
  <c r="E45" i="15"/>
  <c r="F45" i="15" s="1"/>
  <c r="F41" i="15"/>
  <c r="F39" i="15"/>
  <c r="F38" i="15"/>
  <c r="E54" i="15"/>
  <c r="F54" i="15" s="1"/>
  <c r="E53" i="15"/>
  <c r="F53" i="15" s="1"/>
  <c r="E52" i="15"/>
  <c r="F52" i="15" s="1"/>
  <c r="E51" i="15"/>
  <c r="F51" i="15" s="1"/>
  <c r="F28" i="5"/>
  <c r="H28" i="5"/>
  <c r="J28" i="5"/>
  <c r="L28" i="5"/>
  <c r="N28" i="5"/>
  <c r="P28" i="5"/>
  <c r="R28" i="5"/>
  <c r="T28" i="5"/>
  <c r="V28" i="5"/>
  <c r="X28" i="5"/>
  <c r="Z28" i="5"/>
  <c r="AB28" i="5"/>
  <c r="AD28" i="5"/>
  <c r="AF28" i="5"/>
  <c r="E28" i="5"/>
  <c r="G28" i="5"/>
  <c r="I28" i="5"/>
  <c r="K28" i="5"/>
  <c r="M28" i="5"/>
  <c r="O28" i="5"/>
  <c r="Q28" i="5"/>
  <c r="S28" i="5"/>
  <c r="U28" i="5"/>
  <c r="W28" i="5"/>
  <c r="Y28" i="5"/>
  <c r="AA28" i="5"/>
  <c r="AC28" i="5"/>
  <c r="AE28" i="5"/>
  <c r="AG28" i="5"/>
  <c r="E29" i="5"/>
  <c r="G29" i="5"/>
  <c r="I29" i="5"/>
  <c r="K29" i="5"/>
  <c r="M29" i="5"/>
  <c r="O29" i="5"/>
  <c r="Q29" i="5"/>
  <c r="S29" i="5"/>
  <c r="U29" i="5"/>
  <c r="W29" i="5"/>
  <c r="Y29" i="5"/>
  <c r="AA29" i="5"/>
  <c r="AC29" i="5"/>
  <c r="AE29" i="5"/>
  <c r="AG29" i="5"/>
  <c r="F29" i="5"/>
  <c r="H29" i="5"/>
  <c r="J29" i="5"/>
  <c r="L29" i="5"/>
  <c r="N29" i="5"/>
  <c r="P29" i="5"/>
  <c r="R29" i="5"/>
  <c r="T29" i="5"/>
  <c r="V29" i="5"/>
  <c r="X29" i="5"/>
  <c r="Z29" i="5"/>
  <c r="AB29" i="5"/>
  <c r="AD29" i="5"/>
  <c r="AF29" i="5"/>
  <c r="AB56" i="1" l="1"/>
  <c r="AA9" i="15"/>
  <c r="AB60" i="1" s="1"/>
  <c r="AB59" i="5" s="1"/>
  <c r="AD56" i="1"/>
  <c r="AC9" i="15"/>
  <c r="AD60" i="1" s="1"/>
  <c r="N56" i="1"/>
  <c r="M9" i="15"/>
  <c r="N60" i="1" s="1"/>
  <c r="N59" i="5" s="1"/>
  <c r="P56" i="1"/>
  <c r="P49" i="1" s="1"/>
  <c r="P49" i="6" s="1"/>
  <c r="O9" i="15"/>
  <c r="P60" i="1" s="1"/>
  <c r="P59" i="5" s="1"/>
  <c r="AG56" i="1"/>
  <c r="AG49" i="1" s="1"/>
  <c r="AG49" i="6" s="1"/>
  <c r="AF9" i="15"/>
  <c r="AG60" i="1" s="1"/>
  <c r="AG59" i="5" s="1"/>
  <c r="Q56" i="1"/>
  <c r="Q43" i="1" s="1"/>
  <c r="Q43" i="6" s="1"/>
  <c r="P9" i="15"/>
  <c r="Q60" i="1" s="1"/>
  <c r="Q59" i="5" s="1"/>
  <c r="AC56" i="1"/>
  <c r="AB9" i="15"/>
  <c r="AC60" i="1" s="1"/>
  <c r="AE56" i="1"/>
  <c r="AD9" i="15"/>
  <c r="AE60" i="1" s="1"/>
  <c r="O56" i="1"/>
  <c r="N9" i="15"/>
  <c r="O60" i="1" s="1"/>
  <c r="O59" i="5" s="1"/>
  <c r="AF56" i="1"/>
  <c r="AF43" i="1" s="1"/>
  <c r="AF43" i="6" s="1"/>
  <c r="AE9" i="15"/>
  <c r="AF60" i="1" s="1"/>
  <c r="AF59" i="5" s="1"/>
  <c r="R56" i="1"/>
  <c r="R49" i="1" s="1"/>
  <c r="R49" i="6" s="1"/>
  <c r="Q9" i="15"/>
  <c r="Y56" i="1"/>
  <c r="Y49" i="1" s="1"/>
  <c r="Y49" i="6" s="1"/>
  <c r="X9" i="15"/>
  <c r="Y60" i="1" s="1"/>
  <c r="Y59" i="5" s="1"/>
  <c r="K56" i="1"/>
  <c r="J9" i="15"/>
  <c r="K60" i="1" s="1"/>
  <c r="X56" i="1"/>
  <c r="W9" i="15"/>
  <c r="X60" i="1" s="1"/>
  <c r="J56" i="1"/>
  <c r="I9" i="15"/>
  <c r="J60" i="1" s="1"/>
  <c r="J59" i="5" s="1"/>
  <c r="Z56" i="1"/>
  <c r="Z43" i="1" s="1"/>
  <c r="Z43" i="6" s="1"/>
  <c r="Y9" i="15"/>
  <c r="Z60" i="1" s="1"/>
  <c r="Z59" i="5" s="1"/>
  <c r="L56" i="1"/>
  <c r="L43" i="1" s="1"/>
  <c r="L43" i="6" s="1"/>
  <c r="K9" i="15"/>
  <c r="L60" i="1" s="1"/>
  <c r="L59" i="5" s="1"/>
  <c r="AA56" i="1"/>
  <c r="AA49" i="1" s="1"/>
  <c r="AA49" i="6" s="1"/>
  <c r="Z9" i="15"/>
  <c r="AA60" i="1" s="1"/>
  <c r="AA59" i="5" s="1"/>
  <c r="M56" i="1"/>
  <c r="L9" i="15"/>
  <c r="M60" i="1" s="1"/>
  <c r="AE59" i="5"/>
  <c r="AE59" i="6"/>
  <c r="AE60" i="6" s="1"/>
  <c r="AD59" i="5"/>
  <c r="AD59" i="6"/>
  <c r="AD60" i="6" s="1"/>
  <c r="AC59" i="5"/>
  <c r="AC59" i="6"/>
  <c r="AC60" i="6" s="1"/>
  <c r="AB59" i="6"/>
  <c r="AB60" i="6" s="1"/>
  <c r="X59" i="5"/>
  <c r="X59" i="6"/>
  <c r="X60" i="6" s="1"/>
  <c r="Q59" i="6"/>
  <c r="Q60" i="6" s="1"/>
  <c r="N59" i="6"/>
  <c r="N60" i="6" s="1"/>
  <c r="M59" i="5"/>
  <c r="M59" i="6"/>
  <c r="M60" i="6" s="1"/>
  <c r="L59" i="6"/>
  <c r="L60" i="6" s="1"/>
  <c r="K59" i="5"/>
  <c r="K59" i="6"/>
  <c r="K60" i="6" s="1"/>
  <c r="Q14" i="5"/>
  <c r="Q14" i="6"/>
  <c r="R14" i="5"/>
  <c r="R14" i="6"/>
  <c r="P14" i="5"/>
  <c r="P14" i="6"/>
  <c r="E14" i="5"/>
  <c r="E14" i="6"/>
  <c r="D60" i="6"/>
  <c r="D60" i="5"/>
  <c r="E60" i="6"/>
  <c r="E60" i="5"/>
  <c r="AC60" i="5"/>
  <c r="Y60" i="5"/>
  <c r="X60" i="5"/>
  <c r="W60" i="5"/>
  <c r="V60" i="5"/>
  <c r="K60" i="5"/>
  <c r="J60" i="5"/>
  <c r="L60" i="5"/>
  <c r="M60" i="5"/>
  <c r="N60" i="5"/>
  <c r="O60" i="5"/>
  <c r="Z60" i="5"/>
  <c r="AA60" i="5"/>
  <c r="AB60" i="5"/>
  <c r="AG60" i="5"/>
  <c r="AF60" i="5"/>
  <c r="AE60" i="5"/>
  <c r="AD60" i="5"/>
  <c r="Q60" i="5"/>
  <c r="P60" i="5"/>
  <c r="U60" i="5"/>
  <c r="T60" i="5"/>
  <c r="AC45" i="1"/>
  <c r="AC46" i="5"/>
  <c r="Y45" i="1"/>
  <c r="Y46" i="5"/>
  <c r="X45" i="1"/>
  <c r="X46" i="5"/>
  <c r="W45" i="1"/>
  <c r="W46" i="5"/>
  <c r="V45" i="1"/>
  <c r="V46" i="5"/>
  <c r="K45" i="1"/>
  <c r="K46" i="5"/>
  <c r="J45" i="1"/>
  <c r="J46" i="5"/>
  <c r="I45" i="1"/>
  <c r="I46" i="5"/>
  <c r="H45" i="1"/>
  <c r="H45" i="6" s="1"/>
  <c r="H46" i="5"/>
  <c r="L45" i="1"/>
  <c r="L46" i="5"/>
  <c r="M45" i="1"/>
  <c r="M46" i="5"/>
  <c r="N45" i="1"/>
  <c r="N46" i="5"/>
  <c r="O45" i="1"/>
  <c r="O46" i="5"/>
  <c r="Z45" i="1"/>
  <c r="Z46" i="5"/>
  <c r="AA45" i="1"/>
  <c r="AA46" i="5"/>
  <c r="AB45" i="1"/>
  <c r="AB46" i="5"/>
  <c r="AG45" i="1"/>
  <c r="AG46" i="5"/>
  <c r="AF45" i="1"/>
  <c r="AF46" i="5"/>
  <c r="AE45" i="1"/>
  <c r="AE46" i="5"/>
  <c r="AD45" i="1"/>
  <c r="AD46" i="5"/>
  <c r="Q45" i="1"/>
  <c r="Q46" i="5"/>
  <c r="P46" i="5"/>
  <c r="P45" i="1"/>
  <c r="U45" i="1"/>
  <c r="U46" i="5"/>
  <c r="T45" i="1"/>
  <c r="T46" i="5"/>
  <c r="G45" i="1"/>
  <c r="G45" i="6" s="1"/>
  <c r="G46" i="5"/>
  <c r="S19" i="1"/>
  <c r="S43" i="1"/>
  <c r="S43" i="6" s="1"/>
  <c r="S51" i="1"/>
  <c r="S51" i="6" s="1"/>
  <c r="S50" i="1"/>
  <c r="S50" i="6" s="1"/>
  <c r="S49" i="1"/>
  <c r="S49" i="6" s="1"/>
  <c r="S48" i="1"/>
  <c r="S48" i="6" s="1"/>
  <c r="T19" i="1"/>
  <c r="T43" i="1"/>
  <c r="T43" i="6" s="1"/>
  <c r="T51" i="1"/>
  <c r="T51" i="6" s="1"/>
  <c r="T50" i="1"/>
  <c r="T50" i="6" s="1"/>
  <c r="T49" i="1"/>
  <c r="T49" i="6" s="1"/>
  <c r="T48" i="1"/>
  <c r="T48" i="6" s="1"/>
  <c r="U19" i="1"/>
  <c r="U43" i="1"/>
  <c r="U43" i="6" s="1"/>
  <c r="U51" i="1"/>
  <c r="U51" i="6" s="1"/>
  <c r="U50" i="1"/>
  <c r="U50" i="6" s="1"/>
  <c r="U49" i="1"/>
  <c r="U49" i="6" s="1"/>
  <c r="U48" i="1"/>
  <c r="U48" i="6" s="1"/>
  <c r="V19" i="1"/>
  <c r="V43" i="1"/>
  <c r="V43" i="6" s="1"/>
  <c r="V51" i="1"/>
  <c r="V51" i="6" s="1"/>
  <c r="V50" i="1"/>
  <c r="V50" i="6" s="1"/>
  <c r="V49" i="1"/>
  <c r="V49" i="6" s="1"/>
  <c r="V48" i="1"/>
  <c r="V48" i="6" s="1"/>
  <c r="W19" i="1"/>
  <c r="W43" i="1"/>
  <c r="W43" i="6" s="1"/>
  <c r="W51" i="1"/>
  <c r="W51" i="6" s="1"/>
  <c r="W50" i="1"/>
  <c r="W50" i="6" s="1"/>
  <c r="W49" i="1"/>
  <c r="W49" i="6" s="1"/>
  <c r="W48" i="1"/>
  <c r="W48" i="6" s="1"/>
  <c r="N19" i="1"/>
  <c r="N43" i="1"/>
  <c r="N43" i="6" s="1"/>
  <c r="N51" i="1"/>
  <c r="N51" i="6" s="1"/>
  <c r="N50" i="1"/>
  <c r="N50" i="6" s="1"/>
  <c r="N49" i="1"/>
  <c r="N49" i="6" s="1"/>
  <c r="N48" i="1"/>
  <c r="N48" i="6" s="1"/>
  <c r="O19" i="1"/>
  <c r="O43" i="1"/>
  <c r="O43" i="6" s="1"/>
  <c r="O51" i="1"/>
  <c r="O51" i="6" s="1"/>
  <c r="O50" i="1"/>
  <c r="O50" i="6" s="1"/>
  <c r="O49" i="1"/>
  <c r="O49" i="6" s="1"/>
  <c r="O48" i="1"/>
  <c r="O48" i="6" s="1"/>
  <c r="P19" i="1"/>
  <c r="P43" i="1"/>
  <c r="P43" i="6" s="1"/>
  <c r="P51" i="1"/>
  <c r="P51" i="6" s="1"/>
  <c r="P50" i="1"/>
  <c r="P50" i="6" s="1"/>
  <c r="R19" i="1"/>
  <c r="R43" i="1"/>
  <c r="R43" i="6" s="1"/>
  <c r="R51" i="1"/>
  <c r="R51" i="6" s="1"/>
  <c r="R50" i="1"/>
  <c r="R50" i="6" s="1"/>
  <c r="X19" i="1"/>
  <c r="X43" i="1"/>
  <c r="X43" i="6" s="1"/>
  <c r="X51" i="1"/>
  <c r="X51" i="6" s="1"/>
  <c r="X50" i="1"/>
  <c r="X50" i="6" s="1"/>
  <c r="X49" i="1"/>
  <c r="X49" i="6" s="1"/>
  <c r="X48" i="1"/>
  <c r="X48" i="6" s="1"/>
  <c r="Y51" i="1"/>
  <c r="Y51" i="6" s="1"/>
  <c r="Y50" i="1"/>
  <c r="Y50" i="6" s="1"/>
  <c r="Z49" i="1"/>
  <c r="Z49" i="6" s="1"/>
  <c r="Z48" i="1"/>
  <c r="Z48" i="6" s="1"/>
  <c r="AA51" i="1"/>
  <c r="AA51" i="6" s="1"/>
  <c r="AA50" i="1"/>
  <c r="AA50" i="6" s="1"/>
  <c r="AB19" i="1"/>
  <c r="AB43" i="1"/>
  <c r="AB43" i="6" s="1"/>
  <c r="AB51" i="1"/>
  <c r="AB51" i="6" s="1"/>
  <c r="AB50" i="1"/>
  <c r="AB50" i="6" s="1"/>
  <c r="AB49" i="1"/>
  <c r="AB49" i="6" s="1"/>
  <c r="AB48" i="1"/>
  <c r="AB48" i="6" s="1"/>
  <c r="AC19" i="1"/>
  <c r="AC43" i="1"/>
  <c r="AC43" i="6" s="1"/>
  <c r="AC51" i="1"/>
  <c r="AC51" i="6" s="1"/>
  <c r="AC50" i="1"/>
  <c r="AC50" i="6" s="1"/>
  <c r="AC49" i="1"/>
  <c r="AC49" i="6" s="1"/>
  <c r="AC48" i="1"/>
  <c r="AC48" i="6" s="1"/>
  <c r="AD19" i="1"/>
  <c r="AD43" i="1"/>
  <c r="AD43" i="6" s="1"/>
  <c r="AD51" i="1"/>
  <c r="AD51" i="6" s="1"/>
  <c r="AD50" i="1"/>
  <c r="AD50" i="6" s="1"/>
  <c r="AD49" i="1"/>
  <c r="AD49" i="6" s="1"/>
  <c r="AD48" i="1"/>
  <c r="AD48" i="6" s="1"/>
  <c r="AE19" i="1"/>
  <c r="AE43" i="1"/>
  <c r="AE43" i="6" s="1"/>
  <c r="AE51" i="1"/>
  <c r="AE51" i="6" s="1"/>
  <c r="AE50" i="1"/>
  <c r="AE50" i="6" s="1"/>
  <c r="AE49" i="1"/>
  <c r="AE49" i="6" s="1"/>
  <c r="AE48" i="1"/>
  <c r="AE48" i="6" s="1"/>
  <c r="AF49" i="1"/>
  <c r="AF49" i="6" s="1"/>
  <c r="AF48" i="1"/>
  <c r="AF48" i="6" s="1"/>
  <c r="AG19" i="1"/>
  <c r="AG43" i="1"/>
  <c r="AG43" i="6" s="1"/>
  <c r="AG51" i="1"/>
  <c r="AG51" i="6" s="1"/>
  <c r="AG50" i="1"/>
  <c r="AG50" i="6" s="1"/>
  <c r="I56" i="1"/>
  <c r="I60" i="1"/>
  <c r="J19" i="1"/>
  <c r="J43" i="1"/>
  <c r="J43" i="6" s="1"/>
  <c r="J51" i="1"/>
  <c r="J51" i="6" s="1"/>
  <c r="J50" i="1"/>
  <c r="J50" i="6" s="1"/>
  <c r="J49" i="1"/>
  <c r="J49" i="6" s="1"/>
  <c r="J48" i="1"/>
  <c r="J48" i="6" s="1"/>
  <c r="K19" i="1"/>
  <c r="K43" i="1"/>
  <c r="K43" i="6" s="1"/>
  <c r="K51" i="1"/>
  <c r="K51" i="6" s="1"/>
  <c r="K50" i="1"/>
  <c r="K50" i="6" s="1"/>
  <c r="K49" i="1"/>
  <c r="K49" i="6" s="1"/>
  <c r="K48" i="1"/>
  <c r="K48" i="6" s="1"/>
  <c r="L49" i="1"/>
  <c r="L49" i="6" s="1"/>
  <c r="L48" i="1"/>
  <c r="L48" i="6" s="1"/>
  <c r="M19" i="1"/>
  <c r="M43" i="1"/>
  <c r="M43" i="6" s="1"/>
  <c r="M51" i="1"/>
  <c r="M51" i="6" s="1"/>
  <c r="M50" i="1"/>
  <c r="M50" i="6" s="1"/>
  <c r="M49" i="1"/>
  <c r="M49" i="6" s="1"/>
  <c r="M48" i="1"/>
  <c r="M48" i="6" s="1"/>
  <c r="AA19" i="1" l="1"/>
  <c r="L50" i="1"/>
  <c r="L50" i="6" s="1"/>
  <c r="Q48" i="1"/>
  <c r="Q48" i="6" s="1"/>
  <c r="Y59" i="6"/>
  <c r="Y60" i="6" s="1"/>
  <c r="Z50" i="1"/>
  <c r="Z50" i="6" s="1"/>
  <c r="Z59" i="6"/>
  <c r="Z60" i="6" s="1"/>
  <c r="AF59" i="6"/>
  <c r="AF60" i="6" s="1"/>
  <c r="L19" i="1"/>
  <c r="L19" i="5" s="1"/>
  <c r="AF51" i="1"/>
  <c r="AF51" i="6" s="1"/>
  <c r="Z51" i="1"/>
  <c r="Z51" i="6" s="1"/>
  <c r="Q51" i="1"/>
  <c r="Q51" i="6" s="1"/>
  <c r="R9" i="15"/>
  <c r="R60" i="1"/>
  <c r="Q49" i="1"/>
  <c r="Q49" i="6" s="1"/>
  <c r="AF50" i="1"/>
  <c r="AF50" i="6" s="1"/>
  <c r="O59" i="6"/>
  <c r="O60" i="6" s="1"/>
  <c r="AA59" i="6"/>
  <c r="AA60" i="6" s="1"/>
  <c r="AG59" i="6"/>
  <c r="AG60" i="6" s="1"/>
  <c r="AF19" i="1"/>
  <c r="Z19" i="1"/>
  <c r="Q19" i="1"/>
  <c r="Q19" i="5" s="1"/>
  <c r="Y43" i="1"/>
  <c r="Y43" i="6" s="1"/>
  <c r="AA48" i="1"/>
  <c r="AA48" i="6" s="1"/>
  <c r="Y48" i="1"/>
  <c r="Y48" i="6" s="1"/>
  <c r="R48" i="1"/>
  <c r="R48" i="6" s="1"/>
  <c r="P48" i="1"/>
  <c r="P48" i="6" s="1"/>
  <c r="J59" i="6"/>
  <c r="J60" i="6" s="1"/>
  <c r="P59" i="6"/>
  <c r="P60" i="6" s="1"/>
  <c r="AA43" i="1"/>
  <c r="AA43" i="6" s="1"/>
  <c r="Y19" i="1"/>
  <c r="Y19" i="5" s="1"/>
  <c r="L51" i="1"/>
  <c r="L51" i="6" s="1"/>
  <c r="Q50" i="1"/>
  <c r="Q50" i="6" s="1"/>
  <c r="AG48" i="1"/>
  <c r="AG48" i="6" s="1"/>
  <c r="M19" i="5"/>
  <c r="M19" i="6"/>
  <c r="K19" i="5"/>
  <c r="K19" i="6"/>
  <c r="J19" i="5"/>
  <c r="J19" i="6"/>
  <c r="I59" i="5"/>
  <c r="I60" i="5" s="1"/>
  <c r="I59" i="6"/>
  <c r="I60" i="6" s="1"/>
  <c r="AG19" i="5"/>
  <c r="AG19" i="6"/>
  <c r="AF19" i="5"/>
  <c r="AF19" i="6"/>
  <c r="AE19" i="5"/>
  <c r="AE19" i="6"/>
  <c r="AD19" i="5"/>
  <c r="AD19" i="6"/>
  <c r="AC19" i="5"/>
  <c r="AC19" i="6"/>
  <c r="AB19" i="5"/>
  <c r="AB19" i="6"/>
  <c r="AA19" i="5"/>
  <c r="AA19" i="6"/>
  <c r="Z19" i="5"/>
  <c r="Z19" i="6"/>
  <c r="X19" i="5"/>
  <c r="X19" i="6"/>
  <c r="R19" i="5"/>
  <c r="R19" i="6"/>
  <c r="P19" i="5"/>
  <c r="P19" i="6"/>
  <c r="O19" i="5"/>
  <c r="O19" i="6"/>
  <c r="N19" i="5"/>
  <c r="N19" i="6"/>
  <c r="W19" i="5"/>
  <c r="W19" i="6"/>
  <c r="V19" i="5"/>
  <c r="V19" i="6"/>
  <c r="U19" i="5"/>
  <c r="U19" i="6"/>
  <c r="T19" i="5"/>
  <c r="T19" i="6"/>
  <c r="S19" i="5"/>
  <c r="S19" i="6"/>
  <c r="T45" i="5"/>
  <c r="T45" i="6"/>
  <c r="U45" i="5"/>
  <c r="U45" i="6"/>
  <c r="P45" i="5"/>
  <c r="P45" i="6"/>
  <c r="Q45" i="5"/>
  <c r="Q45" i="6"/>
  <c r="AD45" i="5"/>
  <c r="AD45" i="6"/>
  <c r="AE45" i="5"/>
  <c r="AE45" i="6"/>
  <c r="AF45" i="5"/>
  <c r="AF45" i="6"/>
  <c r="AG45" i="5"/>
  <c r="AG45" i="6"/>
  <c r="AB45" i="5"/>
  <c r="AB45" i="6"/>
  <c r="AA45" i="5"/>
  <c r="AA45" i="6"/>
  <c r="Z45" i="5"/>
  <c r="Z45" i="6"/>
  <c r="O45" i="5"/>
  <c r="O45" i="6"/>
  <c r="N45" i="5"/>
  <c r="N45" i="6"/>
  <c r="M45" i="5"/>
  <c r="M45" i="6"/>
  <c r="L45" i="5"/>
  <c r="L45" i="6"/>
  <c r="I45" i="5"/>
  <c r="I45" i="6"/>
  <c r="J45" i="5"/>
  <c r="J45" i="6"/>
  <c r="K45" i="5"/>
  <c r="K45" i="6"/>
  <c r="V45" i="5"/>
  <c r="V45" i="6"/>
  <c r="W45" i="5"/>
  <c r="W45" i="6"/>
  <c r="X45" i="5"/>
  <c r="X45" i="6"/>
  <c r="Y45" i="5"/>
  <c r="Y45" i="6"/>
  <c r="AC45" i="5"/>
  <c r="AC45" i="6"/>
  <c r="M53" i="1"/>
  <c r="M48" i="5"/>
  <c r="M49" i="5"/>
  <c r="M50" i="5"/>
  <c r="M51" i="5"/>
  <c r="M43" i="5"/>
  <c r="L48" i="5"/>
  <c r="L49" i="5"/>
  <c r="L50" i="5"/>
  <c r="L51" i="5"/>
  <c r="L43" i="5"/>
  <c r="L53" i="1"/>
  <c r="K53" i="1"/>
  <c r="K48" i="5"/>
  <c r="K49" i="5"/>
  <c r="K50" i="5"/>
  <c r="K51" i="5"/>
  <c r="K43" i="5"/>
  <c r="J48" i="5"/>
  <c r="J49" i="5"/>
  <c r="J50" i="5"/>
  <c r="J51" i="5"/>
  <c r="J43" i="5"/>
  <c r="J53" i="1"/>
  <c r="I19" i="1"/>
  <c r="I43" i="1"/>
  <c r="I43" i="6" s="1"/>
  <c r="I51" i="1"/>
  <c r="I51" i="6" s="1"/>
  <c r="I50" i="1"/>
  <c r="I50" i="6" s="1"/>
  <c r="I49" i="1"/>
  <c r="I49" i="6" s="1"/>
  <c r="I48" i="1"/>
  <c r="I48" i="6" s="1"/>
  <c r="AG53" i="1"/>
  <c r="AG49" i="5"/>
  <c r="AG50" i="5"/>
  <c r="AG51" i="5"/>
  <c r="AG43" i="5"/>
  <c r="AF48" i="5"/>
  <c r="AF49" i="5"/>
  <c r="AF50" i="5"/>
  <c r="AF43" i="5"/>
  <c r="AF53" i="1"/>
  <c r="AE53" i="1"/>
  <c r="AE48" i="5"/>
  <c r="AE49" i="5"/>
  <c r="AE50" i="5"/>
  <c r="AE51" i="5"/>
  <c r="AE43" i="5"/>
  <c r="AD48" i="5"/>
  <c r="AD49" i="5"/>
  <c r="AD50" i="5"/>
  <c r="AD51" i="5"/>
  <c r="AD43" i="5"/>
  <c r="AD53" i="1"/>
  <c r="AC53" i="1"/>
  <c r="AC48" i="5"/>
  <c r="AC49" i="5"/>
  <c r="AC50" i="5"/>
  <c r="AC51" i="5"/>
  <c r="AC43" i="5"/>
  <c r="AB48" i="5"/>
  <c r="AB49" i="5"/>
  <c r="AB50" i="5"/>
  <c r="AB51" i="5"/>
  <c r="AB43" i="5"/>
  <c r="AB53" i="1"/>
  <c r="AA49" i="5"/>
  <c r="AA50" i="5"/>
  <c r="AA51" i="5"/>
  <c r="AA43" i="5"/>
  <c r="Z48" i="5"/>
  <c r="Z49" i="5"/>
  <c r="Z43" i="5"/>
  <c r="Z53" i="1"/>
  <c r="Y48" i="5"/>
  <c r="Y49" i="5"/>
  <c r="Y50" i="5"/>
  <c r="Y51" i="5"/>
  <c r="X48" i="5"/>
  <c r="X49" i="5"/>
  <c r="X50" i="5"/>
  <c r="X51" i="5"/>
  <c r="X43" i="5"/>
  <c r="X53" i="1"/>
  <c r="R48" i="5"/>
  <c r="R49" i="5"/>
  <c r="R50" i="5"/>
  <c r="R51" i="5"/>
  <c r="R43" i="5"/>
  <c r="R53" i="1"/>
  <c r="Q53" i="1"/>
  <c r="Q48" i="5"/>
  <c r="Q49" i="5"/>
  <c r="Q43" i="5"/>
  <c r="P48" i="5"/>
  <c r="P49" i="5"/>
  <c r="P50" i="5"/>
  <c r="P51" i="5"/>
  <c r="P43" i="5"/>
  <c r="P53" i="1"/>
  <c r="O53" i="1"/>
  <c r="O48" i="5"/>
  <c r="O49" i="5"/>
  <c r="O50" i="5"/>
  <c r="O51" i="5"/>
  <c r="O43" i="5"/>
  <c r="N48" i="5"/>
  <c r="N49" i="5"/>
  <c r="N50" i="5"/>
  <c r="N51" i="5"/>
  <c r="N43" i="5"/>
  <c r="N53" i="1"/>
  <c r="W53" i="1"/>
  <c r="W48" i="5"/>
  <c r="W49" i="5"/>
  <c r="W50" i="5"/>
  <c r="W51" i="5"/>
  <c r="W43" i="5"/>
  <c r="V48" i="5"/>
  <c r="V49" i="5"/>
  <c r="V50" i="5"/>
  <c r="V51" i="5"/>
  <c r="V43" i="5"/>
  <c r="V53" i="1"/>
  <c r="U53" i="1"/>
  <c r="U48" i="5"/>
  <c r="U49" i="5"/>
  <c r="U50" i="5"/>
  <c r="U51" i="5"/>
  <c r="U43" i="5"/>
  <c r="T48" i="5"/>
  <c r="T49" i="5"/>
  <c r="T50" i="5"/>
  <c r="T51" i="5"/>
  <c r="T43" i="5"/>
  <c r="T53" i="1"/>
  <c r="S53" i="1"/>
  <c r="S48" i="5"/>
  <c r="S49" i="5"/>
  <c r="S50" i="5"/>
  <c r="S51" i="5"/>
  <c r="S43" i="5"/>
  <c r="G45" i="5"/>
  <c r="G53" i="1"/>
  <c r="H45" i="5"/>
  <c r="H53" i="1"/>
  <c r="C70" i="1" s="1"/>
  <c r="Q19" i="6" l="1"/>
  <c r="Y43" i="5"/>
  <c r="Q51" i="5"/>
  <c r="S9" i="15"/>
  <c r="S60" i="1"/>
  <c r="AA48" i="5"/>
  <c r="AG48" i="5"/>
  <c r="AA53" i="1"/>
  <c r="Q50" i="5"/>
  <c r="Z51" i="5"/>
  <c r="AF51" i="5"/>
  <c r="Y19" i="6"/>
  <c r="L19" i="6"/>
  <c r="Y53" i="1"/>
  <c r="Z50" i="5"/>
  <c r="R59" i="6"/>
  <c r="R60" i="6" s="1"/>
  <c r="R59" i="5"/>
  <c r="R60" i="5" s="1"/>
  <c r="I19" i="5"/>
  <c r="I19" i="6"/>
  <c r="I53" i="1"/>
  <c r="I48" i="5"/>
  <c r="I49" i="5"/>
  <c r="I50" i="5"/>
  <c r="I51" i="5"/>
  <c r="I43" i="5"/>
  <c r="D29" i="1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D22" i="5"/>
  <c r="S59" i="5" l="1"/>
  <c r="S60" i="5" s="1"/>
  <c r="S59" i="6"/>
  <c r="S60" i="6" s="1"/>
  <c r="T9" i="15"/>
  <c r="T60" i="1"/>
  <c r="D53" i="1"/>
  <c r="D29" i="6"/>
  <c r="D29" i="5"/>
  <c r="D28" i="5"/>
  <c r="F39" i="4"/>
  <c r="E39" i="4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D15" i="5"/>
  <c r="F11" i="4"/>
  <c r="B2" i="1"/>
  <c r="C2" i="4" s="1"/>
  <c r="B2" i="5" s="1"/>
  <c r="B2" i="6" s="1"/>
  <c r="F38" i="4"/>
  <c r="E38" i="4"/>
  <c r="T59" i="5" l="1"/>
  <c r="T59" i="6"/>
  <c r="T60" i="6" s="1"/>
  <c r="U9" i="15"/>
  <c r="U60" i="1"/>
  <c r="C71" i="1"/>
  <c r="L13" i="14" s="1"/>
  <c r="C65" i="1"/>
  <c r="C64" i="1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D38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D11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D39" i="6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D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D39" i="5"/>
  <c r="F31" i="5"/>
  <c r="H31" i="5"/>
  <c r="J31" i="5"/>
  <c r="L31" i="5"/>
  <c r="N31" i="5"/>
  <c r="P31" i="5"/>
  <c r="R31" i="5"/>
  <c r="T31" i="5"/>
  <c r="V31" i="5"/>
  <c r="X31" i="5"/>
  <c r="Z31" i="5"/>
  <c r="AB31" i="5"/>
  <c r="AD31" i="5"/>
  <c r="AF31" i="5"/>
  <c r="E31" i="5"/>
  <c r="G31" i="5"/>
  <c r="I31" i="5"/>
  <c r="K31" i="5"/>
  <c r="M31" i="5"/>
  <c r="O31" i="5"/>
  <c r="Q31" i="5"/>
  <c r="S31" i="5"/>
  <c r="U31" i="5"/>
  <c r="W31" i="5"/>
  <c r="Y31" i="5"/>
  <c r="AA31" i="5"/>
  <c r="AC31" i="5"/>
  <c r="AE31" i="5"/>
  <c r="AG31" i="5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D21" i="5"/>
  <c r="D20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D18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D11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9" i="5"/>
  <c r="E8" i="5"/>
  <c r="E52" i="5" s="1"/>
  <c r="F8" i="5"/>
  <c r="G8" i="5"/>
  <c r="H8" i="5"/>
  <c r="I8" i="5"/>
  <c r="J8" i="5"/>
  <c r="K8" i="5"/>
  <c r="L8" i="5"/>
  <c r="M8" i="5"/>
  <c r="N8" i="5"/>
  <c r="O8" i="5"/>
  <c r="O52" i="5" s="1"/>
  <c r="P8" i="5"/>
  <c r="Q8" i="5"/>
  <c r="Q52" i="5" s="1"/>
  <c r="R8" i="5"/>
  <c r="S8" i="5"/>
  <c r="T8" i="5"/>
  <c r="U8" i="5"/>
  <c r="V8" i="5"/>
  <c r="W8" i="5"/>
  <c r="X8" i="5"/>
  <c r="Y8" i="5"/>
  <c r="Z8" i="5"/>
  <c r="AA8" i="5"/>
  <c r="AA52" i="5" s="1"/>
  <c r="AB8" i="5"/>
  <c r="AB52" i="5" s="1"/>
  <c r="AC8" i="5"/>
  <c r="AC52" i="5" s="1"/>
  <c r="AD8" i="5"/>
  <c r="AE8" i="5"/>
  <c r="AF8" i="5"/>
  <c r="AG8" i="5"/>
  <c r="D8" i="5"/>
  <c r="Z52" i="5" l="1"/>
  <c r="M52" i="5"/>
  <c r="W52" i="5"/>
  <c r="V52" i="5"/>
  <c r="J52" i="5"/>
  <c r="X52" i="5"/>
  <c r="K52" i="5"/>
  <c r="D52" i="5"/>
  <c r="J10" i="14" s="1"/>
  <c r="AG52" i="5"/>
  <c r="U52" i="5"/>
  <c r="I52" i="5"/>
  <c r="U59" i="5"/>
  <c r="U59" i="6"/>
  <c r="U60" i="6" s="1"/>
  <c r="L52" i="5"/>
  <c r="AF52" i="5"/>
  <c r="H52" i="5"/>
  <c r="AE52" i="5"/>
  <c r="S52" i="5"/>
  <c r="G52" i="5"/>
  <c r="N52" i="5"/>
  <c r="Y52" i="5"/>
  <c r="T52" i="5"/>
  <c r="V9" i="15"/>
  <c r="W60" i="1" s="1"/>
  <c r="V60" i="1"/>
  <c r="AD52" i="5"/>
  <c r="R52" i="5"/>
  <c r="F52" i="5"/>
  <c r="C69" i="5"/>
  <c r="C77" i="1"/>
  <c r="G14" i="14" s="1"/>
  <c r="C66" i="5"/>
  <c r="C67" i="6"/>
  <c r="AG52" i="6"/>
  <c r="AF52" i="6"/>
  <c r="AE52" i="6"/>
  <c r="AE61" i="6" s="1"/>
  <c r="AD52" i="6"/>
  <c r="AC52" i="6"/>
  <c r="AB52" i="6"/>
  <c r="AB61" i="6" s="1"/>
  <c r="AA52" i="6"/>
  <c r="Z52" i="6"/>
  <c r="Z61" i="6" s="1"/>
  <c r="Y52" i="6"/>
  <c r="Y61" i="6" s="1"/>
  <c r="X52" i="6"/>
  <c r="W52" i="6"/>
  <c r="V52" i="6"/>
  <c r="U52" i="6"/>
  <c r="T52" i="6"/>
  <c r="S52" i="6"/>
  <c r="S61" i="6" s="1"/>
  <c r="R52" i="6"/>
  <c r="Q52" i="6"/>
  <c r="P52" i="6"/>
  <c r="P61" i="6" s="1"/>
  <c r="O52" i="6"/>
  <c r="N52" i="6"/>
  <c r="N61" i="6" s="1"/>
  <c r="M52" i="6"/>
  <c r="M61" i="6" s="1"/>
  <c r="L52" i="6"/>
  <c r="K52" i="6"/>
  <c r="K61" i="6" s="1"/>
  <c r="J52" i="6"/>
  <c r="J61" i="6" s="1"/>
  <c r="I52" i="6"/>
  <c r="H52" i="6"/>
  <c r="G52" i="6"/>
  <c r="G61" i="6" s="1"/>
  <c r="F52" i="6"/>
  <c r="E52" i="6"/>
  <c r="D52" i="6"/>
  <c r="C70" i="6" s="1"/>
  <c r="P52" i="5"/>
  <c r="E61" i="6"/>
  <c r="F61" i="6"/>
  <c r="H61" i="6"/>
  <c r="I61" i="6"/>
  <c r="L61" i="6"/>
  <c r="O61" i="6"/>
  <c r="Q61" i="6"/>
  <c r="R61" i="6"/>
  <c r="T61" i="6"/>
  <c r="U61" i="6"/>
  <c r="X61" i="6"/>
  <c r="AA61" i="6"/>
  <c r="AC61" i="6"/>
  <c r="AD61" i="6"/>
  <c r="AF61" i="6"/>
  <c r="AG61" i="6"/>
  <c r="V59" i="5" l="1"/>
  <c r="V59" i="6"/>
  <c r="V60" i="6" s="1"/>
  <c r="V61" i="6" s="1"/>
  <c r="C74" i="1"/>
  <c r="C78" i="1" s="1"/>
  <c r="G15" i="14" s="1"/>
  <c r="W59" i="6"/>
  <c r="W60" i="6" s="1"/>
  <c r="W61" i="6" s="1"/>
  <c r="W59" i="5"/>
  <c r="C65" i="5"/>
  <c r="D66" i="5" s="1"/>
  <c r="C66" i="6"/>
  <c r="C68" i="6" s="1"/>
  <c r="J11" i="14"/>
  <c r="C67" i="5"/>
  <c r="D67" i="6"/>
  <c r="AG61" i="5"/>
  <c r="AG66" i="1" s="1"/>
  <c r="AF61" i="5"/>
  <c r="AF66" i="1" s="1"/>
  <c r="AE61" i="5"/>
  <c r="AE66" i="1" s="1"/>
  <c r="AD61" i="5"/>
  <c r="AD66" i="1" s="1"/>
  <c r="AC61" i="5"/>
  <c r="AC66" i="1" s="1"/>
  <c r="AB61" i="5"/>
  <c r="AB66" i="1" s="1"/>
  <c r="AA61" i="5"/>
  <c r="AA66" i="1" s="1"/>
  <c r="Z61" i="5"/>
  <c r="Z66" i="1" s="1"/>
  <c r="Y61" i="5"/>
  <c r="Y66" i="1" s="1"/>
  <c r="X61" i="5"/>
  <c r="X66" i="1" s="1"/>
  <c r="W61" i="5"/>
  <c r="W66" i="1" s="1"/>
  <c r="V61" i="5"/>
  <c r="V66" i="1" s="1"/>
  <c r="U61" i="5"/>
  <c r="U66" i="1" s="1"/>
  <c r="T61" i="5"/>
  <c r="T66" i="1" s="1"/>
  <c r="S61" i="5"/>
  <c r="S66" i="1" s="1"/>
  <c r="R61" i="5"/>
  <c r="R66" i="1" s="1"/>
  <c r="Q61" i="5"/>
  <c r="Q66" i="1" s="1"/>
  <c r="P61" i="5"/>
  <c r="P66" i="1" s="1"/>
  <c r="O61" i="5"/>
  <c r="O66" i="1" s="1"/>
  <c r="N61" i="5"/>
  <c r="N66" i="1" s="1"/>
  <c r="M61" i="5"/>
  <c r="M66" i="1" s="1"/>
  <c r="L61" i="5"/>
  <c r="L66" i="1" s="1"/>
  <c r="K61" i="5"/>
  <c r="K66" i="1" s="1"/>
  <c r="J61" i="5"/>
  <c r="J66" i="1" s="1"/>
  <c r="D61" i="6"/>
  <c r="C63" i="6" s="1"/>
  <c r="G8" i="14" s="1"/>
  <c r="D61" i="5"/>
  <c r="E61" i="5"/>
  <c r="E66" i="1" s="1"/>
  <c r="F61" i="5"/>
  <c r="F66" i="1" s="1"/>
  <c r="G61" i="5"/>
  <c r="G66" i="1" s="1"/>
  <c r="H61" i="5"/>
  <c r="H66" i="1" s="1"/>
  <c r="I61" i="5"/>
  <c r="I66" i="1" s="1"/>
  <c r="D67" i="5" l="1"/>
  <c r="J7" i="14"/>
  <c r="D68" i="6"/>
  <c r="J8" i="14"/>
  <c r="C68" i="1"/>
  <c r="D66" i="1"/>
  <c r="C67" i="1" s="1"/>
  <c r="C63" i="5"/>
  <c r="G7" i="14" s="1"/>
  <c r="C64" i="5"/>
  <c r="C64" i="6"/>
  <c r="H8" i="14"/>
  <c r="C69" i="1" l="1"/>
  <c r="H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msofiyuddin</author>
  </authors>
  <commentList>
    <comment ref="F1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field data</t>
        </r>
      </text>
    </comment>
    <comment ref="H4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cungkil 600/kg, 1 jam bisa 5 kg.  Sehari 40 kg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msofiyuddin</author>
  </authors>
  <commentList>
    <comment ref="D1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4 lt /ha x 2 kali setahun
</t>
        </r>
      </text>
    </comment>
    <comment ref="E1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asumsi penyulaman 10% dari total bibit</t>
        </r>
      </text>
    </comment>
    <comment ref="P1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mulai penyisipan unutk mengganti tanaman tua, asumsi 30-40 % dari total
</t>
        </r>
      </text>
    </comment>
    <comment ref="G18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
</t>
        </r>
      </text>
    </comment>
    <comment ref="G20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</t>
        </r>
      </text>
    </comment>
    <comment ref="D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2 th sekali</t>
        </r>
      </text>
    </comment>
    <comment ref="D22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10 th sekali</t>
        </r>
      </text>
    </comment>
    <comment ref="J23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galah panen, </t>
        </r>
      </text>
    </comment>
    <comment ref="G41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panen dan mengumpulkan = 3 hari
setahun 12 x</t>
        </r>
      </text>
    </comment>
    <comment ref="G42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pemanenan 2 hr/ 1 orang, setiap 3 bln = 4 xpertahun</t>
        </r>
      </text>
    </comment>
    <comment ref="X42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&gt; 20 th = 3 hari/panen
</t>
        </r>
      </text>
    </comment>
    <comment ref="G4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kg/ jam</t>
        </r>
      </text>
    </comment>
  </commentList>
</comments>
</file>

<file path=xl/sharedStrings.xml><?xml version="1.0" encoding="utf-8"?>
<sst xmlns="http://schemas.openxmlformats.org/spreadsheetml/2006/main" count="623" uniqueCount="226">
  <si>
    <t>Unit</t>
  </si>
  <si>
    <t>unit</t>
  </si>
  <si>
    <t>INPUTS</t>
  </si>
  <si>
    <t>Rp/kg</t>
  </si>
  <si>
    <t>Rp/unit</t>
  </si>
  <si>
    <t>Rupiah</t>
  </si>
  <si>
    <t>Social</t>
  </si>
  <si>
    <t>Tools</t>
  </si>
  <si>
    <t>Rp/liter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</si>
  <si>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</si>
  <si>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</si>
  <si>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</si>
  <si>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</si>
  <si>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</si>
  <si>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</si>
  <si>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</si>
  <si>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</si>
  <si>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</si>
  <si>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</si>
  <si>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</si>
  <si>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</si>
  <si>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</si>
  <si>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SP 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</si>
  <si>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</si>
  <si>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</si>
  <si>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</si>
  <si>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</si>
  <si>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</si>
  <si>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</si>
  <si>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</si>
  <si>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</si>
  <si>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Bahan Kimia</t>
  </si>
  <si>
    <t>Round Up</t>
  </si>
  <si>
    <t>Harga Privat</t>
  </si>
  <si>
    <t>Harga Sosial</t>
  </si>
  <si>
    <t>Bahan Tanam</t>
  </si>
  <si>
    <t>Peralatan</t>
  </si>
  <si>
    <t>Tenaga Kerja</t>
  </si>
  <si>
    <t>Cangkul</t>
  </si>
  <si>
    <t>Parang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</si>
  <si>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</si>
  <si>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</si>
  <si>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</si>
  <si>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</si>
  <si>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</si>
  <si>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</si>
  <si>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</si>
  <si>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</si>
  <si>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</si>
  <si>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</si>
  <si>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</si>
  <si>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</si>
  <si>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</si>
  <si>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</si>
  <si>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</si>
  <si>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</si>
  <si>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</si>
  <si>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</si>
  <si>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</si>
  <si>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</si>
  <si>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</si>
  <si>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</si>
  <si>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</si>
  <si>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</si>
  <si>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</si>
  <si>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</si>
  <si>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</si>
  <si>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</si>
  <si>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</si>
  <si>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</si>
  <si>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</si>
  <si>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</si>
  <si>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</si>
  <si>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</si>
  <si>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</si>
  <si>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</si>
  <si>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</si>
  <si>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</si>
  <si>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</si>
  <si>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</si>
  <si>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Rp/btng</t>
  </si>
  <si>
    <t>Penyiangan</t>
  </si>
  <si>
    <t>Penyemprotan</t>
  </si>
  <si>
    <t>Pembuatan parit cacing</t>
  </si>
  <si>
    <t>Pemeliharaan parit cacing</t>
  </si>
  <si>
    <t>Kelapa</t>
  </si>
  <si>
    <t>Sabit</t>
  </si>
  <si>
    <t>Ambung</t>
  </si>
  <si>
    <t>Butir</t>
  </si>
  <si>
    <t>Sprayer</t>
  </si>
  <si>
    <t>bakar</t>
  </si>
  <si>
    <t>tebas</t>
  </si>
  <si>
    <t>Pemanenan</t>
  </si>
  <si>
    <t>Bambu</t>
  </si>
  <si>
    <t>Transport ke langkau</t>
  </si>
  <si>
    <t xml:space="preserve">Penanaman </t>
  </si>
  <si>
    <t>Paska panen</t>
  </si>
  <si>
    <t>Pembelahan</t>
  </si>
  <si>
    <t>Pemanggangan</t>
  </si>
  <si>
    <t>Pemisahan tempurung</t>
  </si>
  <si>
    <t>Kelapa dalam</t>
  </si>
  <si>
    <t>Pendapatan</t>
  </si>
  <si>
    <t>kg</t>
  </si>
  <si>
    <t>Pemisahan serabut</t>
  </si>
  <si>
    <t>liter</t>
  </si>
  <si>
    <t>USD/ha</t>
  </si>
  <si>
    <t>IDR/ha</t>
  </si>
  <si>
    <t>3 x 3</t>
  </si>
  <si>
    <t>5 x 5</t>
  </si>
  <si>
    <t>2 x 2</t>
  </si>
  <si>
    <t>9 x 8</t>
  </si>
  <si>
    <t>9 x 9</t>
  </si>
  <si>
    <t>Pinang Agroforest</t>
  </si>
  <si>
    <t>Pinang, traditional management, agroforest dengan kelapa</t>
  </si>
  <si>
    <t>Desa Bram Itam, Desa Mekar Jaya, Tanjabar</t>
  </si>
  <si>
    <t>Pinang</t>
  </si>
  <si>
    <t>Pembuatan parit induk</t>
  </si>
  <si>
    <t>Jmlh ph kelapa</t>
  </si>
  <si>
    <t>Jmlh ph pinang</t>
  </si>
  <si>
    <t xml:space="preserve"> 3 - 4</t>
  </si>
  <si>
    <t>0.25</t>
  </si>
  <si>
    <t>0.5</t>
  </si>
  <si>
    <t>COCONUT YIELD SCENARIO</t>
  </si>
  <si>
    <t>YEAR</t>
  </si>
  <si>
    <t>WARINTEK</t>
  </si>
  <si>
    <t>FARMER</t>
  </si>
  <si>
    <t>Rata-rata produksi kelapa dalam adalah 2700-4500 butir kelapa setara 0.8-1.2 ton kopra/ha/th.</t>
  </si>
  <si>
    <t xml:space="preserve">Dengan penggunaan bibit unggul komposit dapat meningkat mjd 6750 butir kelapa setara 1,5 ton/kopra/ha/th </t>
  </si>
  <si>
    <t>Dengan pemeliharaan semi intensif produksi dapat mencapai 2,25 ton kopra/ha/th</t>
  </si>
  <si>
    <t>Sources: Supandi. 2004. Prospek dan arah pengembangan Agribisnis kelapa. PSE. Deptan.</t>
  </si>
  <si>
    <t>Seedlings: spacing 9 x 9 m2 = 125 trees/ha</t>
  </si>
  <si>
    <t>7-10 year prod</t>
  </si>
  <si>
    <t>&gt; 10 year prod</t>
  </si>
  <si>
    <t>Perkiraan Produksi Warintek</t>
  </si>
  <si>
    <t>Kopra (kg/ha/year)</t>
  </si>
  <si>
    <t>Kelapa (butir/ha/year)</t>
  </si>
  <si>
    <t>butir/tree/year</t>
  </si>
  <si>
    <t>Jmlh ph/ha</t>
  </si>
  <si>
    <t>Jarak tanam</t>
  </si>
  <si>
    <t>Harvesting year 7-10 = 4 piece/tree/harvest</t>
  </si>
  <si>
    <t>Harvesting year &gt;10 = 15 piece/tree/harvest</t>
  </si>
  <si>
    <t>Tungkal Farmer Scenario harvesting periode every 3-4 month</t>
  </si>
  <si>
    <t>-</t>
  </si>
  <si>
    <t>Kopra</t>
  </si>
  <si>
    <t>hasil per tahun</t>
  </si>
  <si>
    <t>Kelapa (btr)</t>
  </si>
  <si>
    <t>Kopra (kg)</t>
  </si>
  <si>
    <t>Pinang (kg)</t>
  </si>
  <si>
    <t>Penanaman pinang</t>
  </si>
  <si>
    <t>Penanaman kelapa</t>
  </si>
  <si>
    <t xml:space="preserve">Pemeliharaan </t>
  </si>
  <si>
    <t>x</t>
  </si>
  <si>
    <t>o</t>
  </si>
  <si>
    <t>Skema penanaman</t>
  </si>
  <si>
    <t>o = Pinang</t>
  </si>
  <si>
    <t>i</t>
  </si>
  <si>
    <t>kopi</t>
  </si>
  <si>
    <t>x = kopi</t>
  </si>
  <si>
    <t>I = pinang</t>
  </si>
  <si>
    <t>Kopi</t>
  </si>
  <si>
    <t>12 ph x 82 ph</t>
  </si>
  <si>
    <t xml:space="preserve">5 ph x 25 ph </t>
  </si>
  <si>
    <t>kelapa</t>
  </si>
  <si>
    <t>8 ph x 120 ph</t>
  </si>
  <si>
    <t>pinang</t>
  </si>
  <si>
    <t>10 ph x 80 ph</t>
  </si>
  <si>
    <t>5 ph x 25 ph</t>
  </si>
  <si>
    <t>4 ph x 120 ph</t>
  </si>
  <si>
    <t>Pemeliharaan</t>
  </si>
  <si>
    <t>Penjemuran pinang</t>
  </si>
  <si>
    <t>Pembelahan Pinang</t>
  </si>
  <si>
    <t>Pemisahan serabut kelapa</t>
  </si>
  <si>
    <t>Pembelahan kelapa</t>
  </si>
  <si>
    <t>Pemanggangan kelapa</t>
  </si>
  <si>
    <t>Pemisahan tempurung klp</t>
  </si>
  <si>
    <t>Tahun mulai produksi = 7 th</t>
  </si>
  <si>
    <t>Harvesting year &gt;15 = 20 piece/tree/harvest</t>
  </si>
  <si>
    <t>Harvesting year &gt;20 = 15 piece/tree/harvest</t>
  </si>
  <si>
    <t>&gt; 15 year prod</t>
  </si>
  <si>
    <t>x = Kelapa (9 x 9 )</t>
  </si>
  <si>
    <t>o = Pinang (3 x 3 )</t>
  </si>
  <si>
    <t>x = kopi ( 3 x 3 )</t>
  </si>
  <si>
    <t>o = Pinang (2.5 x 2.5 )</t>
  </si>
  <si>
    <t xml:space="preserve">Kopra </t>
  </si>
  <si>
    <t>Pancang</t>
  </si>
  <si>
    <t>Pisau cungkil</t>
  </si>
  <si>
    <t>Cungkil pinang</t>
  </si>
  <si>
    <t>labor subtotal</t>
  </si>
  <si>
    <t xml:space="preserve">Penanaman pinang </t>
  </si>
  <si>
    <t xml:space="preserve"> kg/ph</t>
  </si>
  <si>
    <t>asumsi ekstraksi buah ke biji</t>
  </si>
  <si>
    <t>source ; (Rahadian, 2002) dalam Nugroho 2002</t>
  </si>
  <si>
    <t>potensi pengembangan dan pemasaran pinang sirih di Kab. Muara Jambi</t>
  </si>
  <si>
    <t>kg biji/ph</t>
  </si>
  <si>
    <t>5 - 10</t>
  </si>
  <si>
    <t>&gt; 10</t>
  </si>
  <si>
    <t>IRR</t>
  </si>
  <si>
    <t>NPK</t>
  </si>
  <si>
    <t>&gt; 20 year prod</t>
  </si>
  <si>
    <t>Skenario Prod Pinang (field data)</t>
  </si>
  <si>
    <t>tebas+tumbang</t>
  </si>
  <si>
    <t>4 x 4</t>
  </si>
  <si>
    <t>1 kg kopra dihasilkan dari 3-5 butir kelapa</t>
  </si>
  <si>
    <t>Return to Labour</t>
  </si>
  <si>
    <t xml:space="preserve">Harga Komoditas </t>
  </si>
  <si>
    <t>Rp/Kg</t>
  </si>
  <si>
    <t>MRp/ton</t>
  </si>
  <si>
    <t>Non Labor Cost (MRp/ha)</t>
  </si>
  <si>
    <t>Establishment cost (1st year only, MRp/ha)</t>
  </si>
  <si>
    <r>
      <rPr>
        <b/>
        <sz val="11"/>
        <rFont val="Calibri"/>
        <family val="2"/>
        <scheme val="minor"/>
      </rPr>
      <t xml:space="preserve">Harvesting product </t>
    </r>
    <r>
      <rPr>
        <sz val="11"/>
        <rFont val="Calibri"/>
        <family val="2"/>
        <scheme val="minor"/>
      </rPr>
      <t>(ton/HOK)</t>
    </r>
  </si>
  <si>
    <t xml:space="preserve">Labor Req for est. </t>
  </si>
  <si>
    <t>(1st year only, HOK/ha)</t>
  </si>
  <si>
    <t>Total Cost</t>
  </si>
  <si>
    <t>Labor cost</t>
  </si>
  <si>
    <t>Non labor</t>
  </si>
  <si>
    <t>Total (HOK for 30 year)</t>
  </si>
  <si>
    <t>Average (HOK/year)</t>
  </si>
  <si>
    <t>Establishment Periode</t>
  </si>
  <si>
    <t>Total @ establishment period</t>
  </si>
  <si>
    <t>Establishment years</t>
  </si>
  <si>
    <t>Average establishment labor</t>
  </si>
  <si>
    <t>1st year total labor req (HOK/ha)</t>
  </si>
  <si>
    <t>Total product (kg)</t>
  </si>
  <si>
    <t>NPV establisment cost</t>
  </si>
  <si>
    <t>Avg</t>
  </si>
  <si>
    <t>Average operation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</si>
</sst>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_(* #,##0_);_(* \(#,##0\);_(* &quot;-&quot;?_);_(@_)"/>
    <numFmt numFmtId="168" formatCode="0.0"/>
    <numFmt numFmtId="169" formatCode="0.000"/>
    <numFmt numFmtId="170" formatCode="_(* #,##0.000_);_(* \(#,##0.0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31">
    <xf numFmtId="0" fontId="0" fillId="0" borderId="0" xfId="0"/>
    <xf numFmtId="0" fontId="5" fillId="0" borderId="0" xfId="2" applyFont="1" applyFill="1"/>
    <xf numFmtId="0" fontId="6" fillId="0" borderId="0" xfId="2" applyFont="1" applyFill="1"/>
    <xf numFmtId="0" fontId="5" fillId="0" borderId="0" xfId="0" applyFont="1"/>
    <xf numFmtId="0" fontId="5" fillId="0" borderId="0" xfId="0" applyFont="1" applyAlignment="1">
      <alignment horizontal="center"/>
    </xf>
    <xf numFmtId="38" fontId="5" fillId="0" borderId="0" xfId="0" applyNumberFormat="1" applyFont="1"/>
    <xf numFmtId="0" fontId="5" fillId="0" borderId="0" xfId="0" applyFont="1" applyAlignment="1" applyProtection="1">
      <alignment horizontal="center"/>
    </xf>
    <xf numFmtId="1" fontId="5" fillId="0" borderId="0" xfId="0" applyNumberFormat="1" applyFont="1"/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8" fontId="5" fillId="0" borderId="1" xfId="0" applyNumberFormat="1" applyFont="1" applyBorder="1" applyAlignment="1" applyProtection="1">
      <alignment horizontal="right"/>
    </xf>
    <xf numFmtId="38" fontId="5" fillId="0" borderId="1" xfId="0" applyNumberFormat="1" applyFont="1" applyFill="1" applyBorder="1" applyAlignment="1" applyProtection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1" xfId="0" applyNumberFormat="1" applyFont="1" applyFill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38" fontId="6" fillId="0" borderId="0" xfId="0" applyNumberFormat="1" applyFont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3" fontId="5" fillId="0" borderId="1" xfId="0" applyNumberFormat="1" applyFont="1" applyBorder="1"/>
    <xf numFmtId="0" fontId="5" fillId="0" borderId="0" xfId="0" applyFont="1" applyAlignment="1">
      <alignment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/>
    </xf>
    <xf numFmtId="38" fontId="6" fillId="0" borderId="1" xfId="0" applyNumberFormat="1" applyFont="1" applyBorder="1" applyAlignment="1" applyProtection="1">
      <alignment horizontal="right" vertical="center"/>
    </xf>
    <xf numFmtId="38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5" fillId="0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3" fontId="9" fillId="2" borderId="1" xfId="0" applyNumberFormat="1" applyFont="1" applyFill="1" applyBorder="1"/>
    <xf numFmtId="0" fontId="8" fillId="2" borderId="1" xfId="0" applyFont="1" applyFill="1" applyBorder="1"/>
    <xf numFmtId="0" fontId="5" fillId="0" borderId="1" xfId="0" applyFont="1" applyBorder="1" applyAlignment="1" applyProtection="1">
      <alignment horizontal="left" indent="1"/>
    </xf>
    <xf numFmtId="3" fontId="10" fillId="0" borderId="0" xfId="0" applyNumberFormat="1" applyFont="1"/>
    <xf numFmtId="0" fontId="10" fillId="0" borderId="0" xfId="0" applyFont="1"/>
    <xf numFmtId="1" fontId="10" fillId="0" borderId="0" xfId="0" applyNumberFormat="1" applyFont="1"/>
    <xf numFmtId="3" fontId="5" fillId="0" borderId="0" xfId="0" applyNumberFormat="1" applyFont="1" applyFill="1" applyAlignment="1">
      <alignment horizontal="center"/>
    </xf>
    <xf numFmtId="3" fontId="5" fillId="0" borderId="0" xfId="0" applyNumberFormat="1" applyFont="1" applyFill="1" applyAlignment="1" applyProtection="1">
      <alignment horizontal="center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10" fillId="0" borderId="1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 applyProtection="1">
      <alignment horizontal="center"/>
    </xf>
    <xf numFmtId="3" fontId="5" fillId="0" borderId="1" xfId="0" applyNumberFormat="1" applyFont="1" applyFill="1" applyBorder="1" applyAlignment="1" applyProtection="1">
      <alignment horizontal="center"/>
    </xf>
    <xf numFmtId="166" fontId="5" fillId="0" borderId="1" xfId="0" applyNumberFormat="1" applyFont="1" applyFill="1" applyBorder="1" applyAlignment="1" applyProtection="1">
      <alignment horizontal="center"/>
    </xf>
    <xf numFmtId="166" fontId="5" fillId="0" borderId="1" xfId="0" applyNumberFormat="1" applyFont="1" applyBorder="1" applyAlignment="1" applyProtection="1">
      <alignment horizontal="center"/>
    </xf>
    <xf numFmtId="3" fontId="10" fillId="0" borderId="1" xfId="0" applyNumberFormat="1" applyFont="1" applyBorder="1" applyAlignment="1" applyProtection="1">
      <alignment horizontal="center"/>
    </xf>
    <xf numFmtId="3" fontId="10" fillId="0" borderId="1" xfId="0" applyNumberFormat="1" applyFont="1" applyFill="1" applyBorder="1" applyAlignment="1" applyProtection="1">
      <alignment horizontal="center"/>
    </xf>
    <xf numFmtId="0" fontId="5" fillId="0" borderId="0" xfId="0" applyFont="1" applyFill="1" applyAlignment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center"/>
    </xf>
    <xf numFmtId="3" fontId="8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/>
    </xf>
    <xf numFmtId="165" fontId="5" fillId="0" borderId="0" xfId="5" applyNumberFormat="1" applyFont="1" applyAlignment="1">
      <alignment horizontal="center"/>
    </xf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2" applyFont="1" applyFill="1" applyAlignment="1">
      <alignment horizontal="center"/>
    </xf>
    <xf numFmtId="0" fontId="3" fillId="0" borderId="0" xfId="0" applyFont="1"/>
    <xf numFmtId="0" fontId="5" fillId="4" borderId="0" xfId="2" applyFont="1" applyFill="1"/>
    <xf numFmtId="165" fontId="5" fillId="4" borderId="0" xfId="3" applyNumberFormat="1" applyFont="1" applyFill="1" applyAlignment="1">
      <alignment horizontal="center"/>
    </xf>
    <xf numFmtId="0" fontId="5" fillId="4" borderId="0" xfId="2" applyFont="1" applyFill="1" applyAlignment="1">
      <alignment horizontal="center"/>
    </xf>
    <xf numFmtId="0" fontId="6" fillId="4" borderId="0" xfId="2" applyFont="1" applyFill="1"/>
    <xf numFmtId="0" fontId="7" fillId="4" borderId="0" xfId="0" applyFont="1" applyFill="1" applyAlignment="1" applyProtection="1">
      <alignment horizontal="left"/>
    </xf>
    <xf numFmtId="0" fontId="5" fillId="4" borderId="0" xfId="0" applyFont="1" applyFill="1" applyAlignment="1" applyProtection="1">
      <alignment horizontal="center"/>
    </xf>
    <xf numFmtId="3" fontId="5" fillId="4" borderId="0" xfId="0" applyNumberFormat="1" applyFont="1" applyFill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3" fontId="5" fillId="4" borderId="0" xfId="0" applyNumberFormat="1" applyFont="1" applyFill="1" applyAlignment="1" applyProtection="1">
      <alignment horizontal="right"/>
    </xf>
    <xf numFmtId="3" fontId="5" fillId="4" borderId="0" xfId="0" applyNumberFormat="1" applyFont="1" applyFill="1" applyAlignment="1">
      <alignment horizontal="center"/>
    </xf>
    <xf numFmtId="0" fontId="5" fillId="4" borderId="0" xfId="0" applyFont="1" applyFill="1" applyAlignment="1" applyProtection="1">
      <alignment horizontal="left"/>
    </xf>
    <xf numFmtId="3" fontId="5" fillId="4" borderId="0" xfId="0" applyNumberFormat="1" applyFont="1" applyFill="1" applyAlignment="1" applyProtection="1">
      <alignment horizontal="center"/>
    </xf>
    <xf numFmtId="3" fontId="10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4" fontId="0" fillId="0" borderId="0" xfId="5" applyFont="1"/>
    <xf numFmtId="0" fontId="5" fillId="0" borderId="1" xfId="0" applyFont="1" applyFill="1" applyBorder="1" applyAlignment="1" applyProtection="1">
      <alignment horizontal="left" indent="1"/>
    </xf>
    <xf numFmtId="0" fontId="5" fillId="0" borderId="0" xfId="0" applyFont="1" applyFill="1"/>
    <xf numFmtId="3" fontId="5" fillId="0" borderId="0" xfId="0" applyNumberFormat="1" applyFont="1" applyFill="1"/>
    <xf numFmtId="0" fontId="11" fillId="0" borderId="0" xfId="0" applyFont="1" applyFill="1"/>
    <xf numFmtId="3" fontId="1" fillId="0" borderId="1" xfId="0" applyNumberFormat="1" applyFont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left" indent="2"/>
    </xf>
    <xf numFmtId="165" fontId="0" fillId="0" borderId="0" xfId="5" applyNumberFormat="1" applyFont="1"/>
    <xf numFmtId="166" fontId="5" fillId="0" borderId="1" xfId="0" applyNumberFormat="1" applyFont="1" applyBorder="1" applyAlignment="1">
      <alignment horizontal="center"/>
    </xf>
    <xf numFmtId="3" fontId="6" fillId="0" borderId="0" xfId="0" applyNumberFormat="1" applyFont="1"/>
    <xf numFmtId="0" fontId="6" fillId="0" borderId="0" xfId="0" applyFont="1"/>
    <xf numFmtId="166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/>
    <xf numFmtId="0" fontId="5" fillId="0" borderId="0" xfId="2" applyFont="1" applyFill="1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/>
    <xf numFmtId="0" fontId="0" fillId="0" borderId="0" xfId="0" applyFill="1" applyBorder="1"/>
    <xf numFmtId="0" fontId="3" fillId="0" borderId="0" xfId="0" applyFont="1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167" fontId="13" fillId="0" borderId="0" xfId="0" applyNumberFormat="1" applyFont="1"/>
    <xf numFmtId="165" fontId="13" fillId="0" borderId="0" xfId="5" applyNumberFormat="1" applyFont="1" applyBorder="1" applyAlignment="1">
      <alignment vertical="top" wrapText="1"/>
    </xf>
    <xf numFmtId="165" fontId="13" fillId="0" borderId="0" xfId="5" applyNumberFormat="1" applyFont="1"/>
    <xf numFmtId="165" fontId="13" fillId="0" borderId="0" xfId="0" applyNumberFormat="1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13" fillId="0" borderId="1" xfId="0" applyNumberFormat="1" applyFont="1" applyBorder="1"/>
    <xf numFmtId="165" fontId="13" fillId="0" borderId="1" xfId="5" applyNumberFormat="1" applyFont="1" applyBorder="1" applyAlignment="1">
      <alignment vertical="top"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49" fontId="13" fillId="0" borderId="1" xfId="0" applyNumberFormat="1" applyFont="1" applyBorder="1"/>
    <xf numFmtId="16" fontId="13" fillId="0" borderId="1" xfId="0" applyNumberFormat="1" applyFont="1" applyBorder="1"/>
    <xf numFmtId="1" fontId="13" fillId="0" borderId="0" xfId="0" applyNumberFormat="1" applyFont="1" applyAlignment="1">
      <alignment horizontal="left"/>
    </xf>
    <xf numFmtId="1" fontId="13" fillId="0" borderId="1" xfId="0" applyNumberFormat="1" applyFont="1" applyBorder="1"/>
    <xf numFmtId="165" fontId="13" fillId="0" borderId="1" xfId="0" applyNumberFormat="1" applyFont="1" applyBorder="1" applyAlignment="1">
      <alignment horizontal="left"/>
    </xf>
    <xf numFmtId="165" fontId="13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8" fillId="0" borderId="1" xfId="0" applyFont="1" applyBorder="1"/>
    <xf numFmtId="3" fontId="5" fillId="0" borderId="1" xfId="0" applyNumberFormat="1" applyFont="1" applyBorder="1" applyAlignment="1">
      <alignment horizontal="center" vertical="center"/>
    </xf>
    <xf numFmtId="168" fontId="13" fillId="0" borderId="0" xfId="0" applyNumberFormat="1" applyFont="1"/>
    <xf numFmtId="49" fontId="13" fillId="0" borderId="0" xfId="0" applyNumberFormat="1" applyFont="1" applyFill="1" applyBorder="1"/>
    <xf numFmtId="49" fontId="19" fillId="0" borderId="0" xfId="0" applyNumberFormat="1" applyFont="1" applyFill="1" applyBorder="1"/>
    <xf numFmtId="2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indent="1"/>
    </xf>
    <xf numFmtId="0" fontId="6" fillId="0" borderId="1" xfId="0" applyFont="1" applyBorder="1" applyAlignment="1" applyProtection="1">
      <alignment horizontal="left" vertical="center"/>
    </xf>
    <xf numFmtId="0" fontId="5" fillId="0" borderId="0" xfId="0" applyFont="1" applyBorder="1"/>
    <xf numFmtId="3" fontId="5" fillId="0" borderId="0" xfId="0" applyNumberFormat="1" applyFont="1" applyBorder="1" applyAlignment="1">
      <alignment horizontal="center"/>
    </xf>
    <xf numFmtId="0" fontId="13" fillId="0" borderId="1" xfId="0" applyFont="1" applyFill="1" applyBorder="1"/>
    <xf numFmtId="0" fontId="5" fillId="7" borderId="0" xfId="2" applyFont="1" applyFill="1" applyAlignment="1">
      <alignment horizontal="left" indent="1"/>
    </xf>
    <xf numFmtId="165" fontId="5" fillId="7" borderId="0" xfId="5" applyNumberFormat="1" applyFont="1" applyFill="1" applyAlignment="1">
      <alignment horizontal="center"/>
    </xf>
    <xf numFmtId="0" fontId="6" fillId="8" borderId="4" xfId="2" applyFont="1" applyFill="1" applyBorder="1" applyAlignment="1">
      <alignment horizontal="center"/>
    </xf>
    <xf numFmtId="0" fontId="5" fillId="9" borderId="0" xfId="2" applyFont="1" applyFill="1"/>
    <xf numFmtId="0" fontId="7" fillId="9" borderId="0" xfId="2" applyFont="1" applyFill="1"/>
    <xf numFmtId="49" fontId="5" fillId="9" borderId="0" xfId="2" applyNumberFormat="1" applyFont="1" applyFill="1" applyAlignment="1">
      <alignment horizontal="right"/>
    </xf>
    <xf numFmtId="0" fontId="13" fillId="4" borderId="0" xfId="2" applyFont="1" applyFill="1" applyAlignment="1">
      <alignment horizontal="left" indent="1"/>
    </xf>
    <xf numFmtId="0" fontId="13" fillId="4" borderId="0" xfId="2" applyFont="1" applyFill="1"/>
    <xf numFmtId="3" fontId="13" fillId="4" borderId="0" xfId="2" applyNumberFormat="1" applyFont="1" applyFill="1"/>
    <xf numFmtId="0" fontId="13" fillId="7" borderId="0" xfId="2" applyFont="1" applyFill="1" applyAlignment="1">
      <alignment horizontal="left" indent="1"/>
    </xf>
    <xf numFmtId="165" fontId="13" fillId="7" borderId="0" xfId="5" applyNumberFormat="1" applyFont="1" applyFill="1" applyAlignment="1">
      <alignment horizontal="center"/>
    </xf>
    <xf numFmtId="3" fontId="13" fillId="7" borderId="0" xfId="2" applyNumberFormat="1" applyFont="1" applyFill="1"/>
    <xf numFmtId="0" fontId="13" fillId="7" borderId="0" xfId="2" applyFont="1" applyFill="1" applyAlignment="1">
      <alignment horizontal="center"/>
    </xf>
    <xf numFmtId="0" fontId="13" fillId="8" borderId="0" xfId="2" applyFont="1" applyFill="1"/>
    <xf numFmtId="0" fontId="13" fillId="7" borderId="0" xfId="2" applyFont="1" applyFill="1"/>
    <xf numFmtId="9" fontId="13" fillId="7" borderId="0" xfId="1" applyFont="1" applyFill="1"/>
    <xf numFmtId="165" fontId="13" fillId="7" borderId="0" xfId="5" applyNumberFormat="1" applyFont="1" applyFill="1"/>
    <xf numFmtId="0" fontId="13" fillId="4" borderId="0" xfId="2" applyFont="1" applyFill="1" applyAlignment="1">
      <alignment horizontal="center"/>
    </xf>
    <xf numFmtId="0" fontId="6" fillId="7" borderId="0" xfId="2" applyFont="1" applyFill="1"/>
    <xf numFmtId="0" fontId="6" fillId="8" borderId="0" xfId="2" applyFont="1" applyFill="1"/>
    <xf numFmtId="0" fontId="6" fillId="8" borderId="0" xfId="2" applyFont="1" applyFill="1" applyAlignment="1">
      <alignment horizontal="center"/>
    </xf>
    <xf numFmtId="0" fontId="5" fillId="8" borderId="0" xfId="2" applyFont="1" applyFill="1"/>
    <xf numFmtId="0" fontId="5" fillId="8" borderId="0" xfId="2" applyFont="1" applyFill="1" applyAlignment="1">
      <alignment horizontal="center"/>
    </xf>
    <xf numFmtId="38" fontId="13" fillId="7" borderId="0" xfId="2" applyNumberFormat="1" applyFont="1" applyFill="1" applyAlignment="1">
      <alignment horizontal="right"/>
    </xf>
    <xf numFmtId="0" fontId="20" fillId="4" borderId="0" xfId="2" applyFont="1" applyFill="1"/>
    <xf numFmtId="0" fontId="14" fillId="8" borderId="0" xfId="2" applyFont="1" applyFill="1" applyAlignment="1">
      <alignment horizontal="center"/>
    </xf>
    <xf numFmtId="0" fontId="14" fillId="4" borderId="0" xfId="2" applyFont="1" applyFill="1"/>
    <xf numFmtId="0" fontId="6" fillId="8" borderId="15" xfId="2" applyFont="1" applyFill="1" applyBorder="1" applyAlignment="1">
      <alignment horizontal="center"/>
    </xf>
    <xf numFmtId="0" fontId="6" fillId="8" borderId="16" xfId="2" applyFont="1" applyFill="1" applyBorder="1" applyAlignment="1">
      <alignment horizontal="center"/>
    </xf>
    <xf numFmtId="0" fontId="6" fillId="8" borderId="17" xfId="2" applyFont="1" applyFill="1" applyBorder="1" applyAlignment="1">
      <alignment horizontal="center"/>
    </xf>
    <xf numFmtId="0" fontId="13" fillId="7" borderId="18" xfId="2" applyFont="1" applyFill="1" applyBorder="1" applyAlignment="1">
      <alignment horizontal="left" indent="1"/>
    </xf>
    <xf numFmtId="38" fontId="13" fillId="7" borderId="0" xfId="2" applyNumberFormat="1" applyFont="1" applyFill="1" applyBorder="1" applyAlignment="1">
      <alignment horizontal="right"/>
    </xf>
    <xf numFmtId="165" fontId="13" fillId="7" borderId="19" xfId="5" applyNumberFormat="1" applyFont="1" applyFill="1" applyBorder="1" applyAlignment="1">
      <alignment horizontal="center"/>
    </xf>
    <xf numFmtId="0" fontId="6" fillId="8" borderId="20" xfId="2" applyFont="1" applyFill="1" applyBorder="1" applyAlignment="1">
      <alignment horizontal="center"/>
    </xf>
    <xf numFmtId="0" fontId="5" fillId="8" borderId="21" xfId="2" applyFont="1" applyFill="1" applyBorder="1" applyAlignment="1">
      <alignment horizontal="center"/>
    </xf>
    <xf numFmtId="0" fontId="13" fillId="7" borderId="22" xfId="2" applyFont="1" applyFill="1" applyBorder="1" applyAlignment="1">
      <alignment horizontal="left" indent="1"/>
    </xf>
    <xf numFmtId="3" fontId="13" fillId="7" borderId="23" xfId="2" applyNumberFormat="1" applyFont="1" applyFill="1" applyBorder="1"/>
    <xf numFmtId="0" fontId="5" fillId="7" borderId="0" xfId="0" applyFont="1" applyFill="1"/>
    <xf numFmtId="0" fontId="5" fillId="7" borderId="0" xfId="0" applyFont="1" applyFill="1" applyAlignment="1">
      <alignment horizontal="left" indent="1"/>
    </xf>
    <xf numFmtId="9" fontId="5" fillId="7" borderId="0" xfId="1" applyFont="1" applyFill="1"/>
    <xf numFmtId="165" fontId="5" fillId="7" borderId="0" xfId="0" applyNumberFormat="1" applyFont="1" applyFill="1" applyAlignment="1">
      <alignment horizontal="center"/>
    </xf>
    <xf numFmtId="38" fontId="5" fillId="7" borderId="0" xfId="0" applyNumberFormat="1" applyFont="1" applyFill="1"/>
    <xf numFmtId="9" fontId="5" fillId="7" borderId="0" xfId="0" applyNumberFormat="1" applyFont="1" applyFill="1" applyAlignment="1">
      <alignment horizontal="center"/>
    </xf>
    <xf numFmtId="3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 applyAlignment="1">
      <alignment horizontal="center"/>
    </xf>
    <xf numFmtId="3" fontId="5" fillId="7" borderId="0" xfId="0" applyNumberFormat="1" applyFont="1" applyFill="1" applyAlignment="1">
      <alignment horizontal="right"/>
    </xf>
    <xf numFmtId="38" fontId="5" fillId="7" borderId="0" xfId="0" applyNumberFormat="1" applyFont="1" applyFill="1" applyAlignment="1">
      <alignment horizontal="right"/>
    </xf>
    <xf numFmtId="165" fontId="5" fillId="7" borderId="0" xfId="5" applyNumberFormat="1" applyFont="1" applyFill="1" applyAlignment="1">
      <alignment horizontal="right"/>
    </xf>
    <xf numFmtId="3" fontId="5" fillId="7" borderId="0" xfId="0" applyNumberFormat="1" applyFont="1" applyFill="1" applyAlignment="1">
      <alignment horizontal="center"/>
    </xf>
    <xf numFmtId="166" fontId="5" fillId="7" borderId="0" xfId="0" applyNumberFormat="1" applyFont="1" applyFill="1" applyAlignment="1">
      <alignment horizontal="left"/>
    </xf>
    <xf numFmtId="0" fontId="5" fillId="7" borderId="0" xfId="2" applyFont="1" applyFill="1"/>
    <xf numFmtId="169" fontId="5" fillId="7" borderId="0" xfId="0" applyNumberFormat="1" applyFont="1" applyFill="1"/>
    <xf numFmtId="170" fontId="13" fillId="7" borderId="0" xfId="5" applyNumberFormat="1" applyFont="1" applyFill="1"/>
    <xf numFmtId="2" fontId="13" fillId="7" borderId="0" xfId="2" applyNumberFormat="1" applyFont="1" applyFill="1" applyAlignment="1">
      <alignment horizontal="center"/>
    </xf>
    <xf numFmtId="3" fontId="5" fillId="4" borderId="0" xfId="2" applyNumberFormat="1" applyFont="1" applyFill="1" applyAlignment="1">
      <alignment horizontal="left"/>
    </xf>
    <xf numFmtId="2" fontId="13" fillId="7" borderId="19" xfId="2" applyNumberFormat="1" applyFont="1" applyFill="1" applyBorder="1" applyAlignment="1">
      <alignment horizontal="right"/>
    </xf>
    <xf numFmtId="2" fontId="13" fillId="7" borderId="24" xfId="2" applyNumberFormat="1" applyFont="1" applyFill="1" applyBorder="1" applyAlignment="1">
      <alignment horizontal="right"/>
    </xf>
    <xf numFmtId="0" fontId="6" fillId="7" borderId="0" xfId="2" applyFont="1" applyFill="1" applyAlignment="1">
      <alignment horizontal="left"/>
    </xf>
    <xf numFmtId="3" fontId="6" fillId="4" borderId="1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3" fontId="5" fillId="4" borderId="1" xfId="0" applyNumberFormat="1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6">
    <cellStyle name="Comma" xfId="5" builtinId="3"/>
    <cellStyle name="Comma 2" xfId="3" xr:uid="{00000000-0005-0000-0000-000001000000}"/>
    <cellStyle name="Normal" xfId="0" builtinId="0"/>
    <cellStyle name="Normal 2" xfId="2" xr:uid="{00000000-0005-0000-0000-000003000000}"/>
    <cellStyle name="Percent" xfId="1" builtinId="5"/>
    <cellStyle name="Percent 2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Berau%20Project\PAM_LUS_Berau\PAM%20Coconut_ed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ce"/>
      <sheetName val="I-O"/>
      <sheetName val="CFlow-P"/>
      <sheetName val="CFlow-S"/>
      <sheetName val="Castflow"/>
      <sheetName val="PAM"/>
      <sheetName val="yield"/>
    </sheetNames>
    <sheetDataSet>
      <sheetData sheetId="0"/>
      <sheetData sheetId="1"/>
      <sheetData sheetId="2">
        <row r="21">
          <cell r="E21">
            <v>0</v>
          </cell>
        </row>
        <row r="29">
          <cell r="F29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0"/>
  <sheetViews>
    <sheetView workbookViewId="0">
      <pane ySplit="16" topLeftCell="A26" activePane="bottomLeft" state="frozen"/>
      <selection pane="bottomLeft" activeCell="D8" sqref="D8"/>
    </sheetView>
  </sheetViews>
  <sheetFormatPr defaultColWidth="9.1796875" defaultRowHeight="14.5" x14ac:dyDescent="0.35"/>
  <cols>
    <col min="1" max="1" width="4.453125" style="1" customWidth="1"/>
    <col min="2" max="2" width="17.54296875" style="1" customWidth="1"/>
    <col min="3" max="3" width="8.81640625" style="1" customWidth="1"/>
    <col min="4" max="4" width="10.7265625" style="1" customWidth="1"/>
    <col min="5" max="5" width="5.7265625" style="1" customWidth="1"/>
    <col min="6" max="6" width="16.1796875" style="1" customWidth="1"/>
    <col min="7" max="7" width="15.1796875" style="1" customWidth="1"/>
    <col min="8" max="8" width="14" style="60" customWidth="1"/>
    <col min="9" max="9" width="5.54296875" style="60" customWidth="1"/>
    <col min="10" max="11" width="12.26953125" style="1" customWidth="1"/>
    <col min="12" max="12" width="13.7265625" style="1" customWidth="1"/>
    <col min="13" max="256" width="12.26953125" style="1" customWidth="1"/>
    <col min="257" max="16384" width="9.1796875" style="1"/>
  </cols>
  <sheetData>
    <row r="1" spans="1:12" s="62" customFormat="1" ht="18.5" x14ac:dyDescent="0.45">
      <c r="A1" s="155"/>
      <c r="B1" s="156" t="s">
        <v>112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2" spans="1:12" s="62" customFormat="1" x14ac:dyDescent="0.35">
      <c r="A2" s="155"/>
      <c r="B2" s="155" t="s">
        <v>16</v>
      </c>
      <c r="C2" s="155" t="s">
        <v>113</v>
      </c>
      <c r="D2" s="155"/>
      <c r="E2" s="155"/>
      <c r="F2" s="155"/>
      <c r="G2" s="155"/>
      <c r="H2" s="155"/>
      <c r="I2" s="155"/>
      <c r="J2" s="155"/>
      <c r="K2" s="155"/>
      <c r="L2" s="155"/>
    </row>
    <row r="3" spans="1:12" s="62" customFormat="1" x14ac:dyDescent="0.35">
      <c r="A3" s="155"/>
      <c r="B3" s="155" t="s">
        <v>17</v>
      </c>
      <c r="C3" s="155" t="s">
        <v>114</v>
      </c>
      <c r="D3" s="155"/>
      <c r="E3" s="155"/>
      <c r="F3" s="155"/>
      <c r="G3" s="155"/>
      <c r="H3" s="155"/>
      <c r="I3" s="155"/>
      <c r="J3" s="155"/>
      <c r="K3" s="155"/>
      <c r="L3" s="155"/>
    </row>
    <row r="4" spans="1:12" s="62" customFormat="1" x14ac:dyDescent="0.35">
      <c r="A4" s="155"/>
      <c r="B4" s="155"/>
      <c r="C4" s="157"/>
      <c r="D4" s="155"/>
      <c r="E4" s="155"/>
      <c r="F4" s="155"/>
      <c r="G4" s="155"/>
      <c r="H4" s="155"/>
      <c r="I4" s="155"/>
      <c r="J4" s="155"/>
      <c r="K4" s="155"/>
      <c r="L4" s="155"/>
    </row>
    <row r="5" spans="1:12" s="62" customFormat="1" x14ac:dyDescent="0.35">
      <c r="B5" s="65" t="s">
        <v>12</v>
      </c>
      <c r="F5" s="65" t="s">
        <v>74</v>
      </c>
      <c r="G5" s="63"/>
      <c r="H5" s="64"/>
    </row>
    <row r="6" spans="1:12" s="62" customFormat="1" x14ac:dyDescent="0.35">
      <c r="B6" s="161" t="s">
        <v>13</v>
      </c>
      <c r="C6" s="166" t="s">
        <v>15</v>
      </c>
      <c r="D6" s="167">
        <v>7.8E-2</v>
      </c>
      <c r="F6" s="179" t="s">
        <v>28</v>
      </c>
      <c r="G6" s="180" t="s">
        <v>106</v>
      </c>
      <c r="H6" s="181" t="s">
        <v>105</v>
      </c>
      <c r="J6" s="171" t="s">
        <v>207</v>
      </c>
      <c r="K6" s="173"/>
      <c r="L6" s="174"/>
    </row>
    <row r="7" spans="1:12" s="62" customFormat="1" x14ac:dyDescent="0.35">
      <c r="B7" s="161" t="s">
        <v>6</v>
      </c>
      <c r="C7" s="166" t="s">
        <v>15</v>
      </c>
      <c r="D7" s="167">
        <f>D6-5%</f>
        <v>2.7999999999999997E-2</v>
      </c>
      <c r="F7" s="182" t="s">
        <v>13</v>
      </c>
      <c r="G7" s="183" t="e">
        <f>'Budget Privat'!C63</f>
        <v>#VALUE!</v>
      </c>
      <c r="H7" s="184" t="e">
        <f>G7/D8</f>
        <v>#VALUE!</v>
      </c>
      <c r="J7" s="206" t="e">
        <f>'Budget Privat'!C67/1000000</f>
        <v>#VALUE!</v>
      </c>
      <c r="K7" s="163"/>
      <c r="L7" s="153"/>
    </row>
    <row r="8" spans="1:12" s="62" customFormat="1" x14ac:dyDescent="0.35">
      <c r="B8" s="65" t="s">
        <v>11</v>
      </c>
      <c r="C8" s="178" t="s">
        <v>14</v>
      </c>
      <c r="D8" s="160">
        <v>9084</v>
      </c>
      <c r="F8" s="182" t="s">
        <v>73</v>
      </c>
      <c r="G8" s="183" t="e">
        <f>'Budget Sosial'!C63</f>
        <v>#VALUE!</v>
      </c>
      <c r="H8" s="184" t="e">
        <f>G8/D8</f>
        <v>#VALUE!</v>
      </c>
      <c r="J8" s="206" t="e">
        <f>'Budget Sosial'!C68/1000000</f>
        <v>#VALUE!</v>
      </c>
      <c r="K8" s="163"/>
      <c r="L8" s="153"/>
    </row>
    <row r="9" spans="1:12" s="62" customFormat="1" x14ac:dyDescent="0.35">
      <c r="B9" s="171" t="s">
        <v>10</v>
      </c>
      <c r="C9" s="165"/>
      <c r="D9" s="177" t="s">
        <v>19</v>
      </c>
      <c r="F9" s="185" t="s">
        <v>203</v>
      </c>
      <c r="G9" s="154" t="s">
        <v>106</v>
      </c>
      <c r="H9" s="186"/>
      <c r="J9" s="171" t="s">
        <v>208</v>
      </c>
      <c r="K9" s="173"/>
      <c r="L9" s="173"/>
    </row>
    <row r="10" spans="1:12" s="62" customFormat="1" x14ac:dyDescent="0.35">
      <c r="B10" s="161" t="s">
        <v>13</v>
      </c>
      <c r="C10" s="166"/>
      <c r="D10" s="163">
        <v>50000</v>
      </c>
      <c r="F10" s="182" t="s">
        <v>13</v>
      </c>
      <c r="G10" s="163">
        <v>70406.446612850879</v>
      </c>
      <c r="H10" s="208">
        <f>G10/nilai_tukar</f>
        <v>7.7505995830967507</v>
      </c>
      <c r="J10" s="164">
        <f>'Budget Privat'!D52/1000000</f>
        <v>6.41</v>
      </c>
      <c r="K10" s="175"/>
      <c r="L10" s="162"/>
    </row>
    <row r="11" spans="1:12" s="62" customFormat="1" x14ac:dyDescent="0.35">
      <c r="B11" s="161" t="s">
        <v>6</v>
      </c>
      <c r="C11" s="166"/>
      <c r="D11" s="163">
        <v>50000</v>
      </c>
      <c r="F11" s="187" t="s">
        <v>73</v>
      </c>
      <c r="G11" s="188">
        <v>82332.844755254293</v>
      </c>
      <c r="H11" s="209">
        <f>G11/nilai_tukar</f>
        <v>9.0635011839777953</v>
      </c>
      <c r="J11" s="164">
        <f>'Budget Sosial'!D52/1000000</f>
        <v>6.41</v>
      </c>
      <c r="K11" s="175"/>
      <c r="L11" s="162"/>
    </row>
    <row r="12" spans="1:12" s="62" customFormat="1" x14ac:dyDescent="0.35">
      <c r="B12" s="158"/>
      <c r="C12" s="159"/>
      <c r="D12" s="160"/>
      <c r="F12" s="158"/>
      <c r="G12" s="160"/>
      <c r="H12" s="169"/>
    </row>
    <row r="13" spans="1:12" s="62" customFormat="1" x14ac:dyDescent="0.35">
      <c r="B13" s="171" t="s">
        <v>204</v>
      </c>
      <c r="C13" s="172" t="s">
        <v>205</v>
      </c>
      <c r="D13" s="172" t="s">
        <v>206</v>
      </c>
      <c r="F13" s="173" t="s">
        <v>209</v>
      </c>
      <c r="G13" s="173"/>
      <c r="H13" s="174"/>
      <c r="I13" s="64"/>
      <c r="J13" s="65" t="s">
        <v>210</v>
      </c>
      <c r="L13" s="207">
        <f>'Tabel I-O'!C71</f>
        <v>83</v>
      </c>
    </row>
    <row r="14" spans="1:12" s="62" customFormat="1" x14ac:dyDescent="0.35">
      <c r="B14" s="161" t="s">
        <v>115</v>
      </c>
      <c r="C14" s="168">
        <v>3500</v>
      </c>
      <c r="D14" s="166">
        <f>(C14/1000000)*1000</f>
        <v>3.5</v>
      </c>
      <c r="F14" s="161" t="s">
        <v>115</v>
      </c>
      <c r="G14" s="205" t="e">
        <f>'Tabel I-O'!C77</f>
        <v>#VALUE!</v>
      </c>
      <c r="H14" s="166"/>
      <c r="I14" s="64"/>
      <c r="J14" s="176" t="s">
        <v>211</v>
      </c>
    </row>
    <row r="15" spans="1:12" s="62" customFormat="1" x14ac:dyDescent="0.35">
      <c r="B15" s="161" t="s">
        <v>85</v>
      </c>
      <c r="C15" s="168">
        <v>4000</v>
      </c>
      <c r="D15" s="166">
        <f>(C15/1000000)*1000</f>
        <v>4</v>
      </c>
      <c r="F15" s="161" t="s">
        <v>85</v>
      </c>
      <c r="G15" s="205" t="e">
        <f>'Tabel I-O'!C78</f>
        <v>#VALUE!</v>
      </c>
      <c r="H15" s="166"/>
      <c r="I15" s="64"/>
    </row>
    <row r="16" spans="1:12" s="62" customFormat="1" x14ac:dyDescent="0.35">
      <c r="H16" s="64"/>
      <c r="I16" s="64"/>
    </row>
    <row r="18" spans="2:2" x14ac:dyDescent="0.35">
      <c r="B18" s="2" t="s">
        <v>75</v>
      </c>
    </row>
    <row r="19" spans="2:2" x14ac:dyDescent="0.35">
      <c r="B19" s="1" t="s">
        <v>76</v>
      </c>
    </row>
    <row r="20" spans="2:2" x14ac:dyDescent="0.35">
      <c r="B20" s="91">
        <v>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H64"/>
  <sheetViews>
    <sheetView topLeftCell="B1" zoomScale="85" zoomScaleNormal="85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E60" sqref="E59:F60"/>
    </sheetView>
  </sheetViews>
  <sheetFormatPr defaultColWidth="9.1796875" defaultRowHeight="14.5" x14ac:dyDescent="0.35"/>
  <cols>
    <col min="1" max="2" width="9.1796875" style="3"/>
    <col min="3" max="3" width="28" style="3" bestFit="1" customWidth="1"/>
    <col min="4" max="4" width="14.54296875" style="4" customWidth="1"/>
    <col min="5" max="5" width="16.453125" style="4" customWidth="1"/>
    <col min="6" max="6" width="16.7265625" style="4" customWidth="1"/>
    <col min="7" max="16384" width="9.1796875" style="3"/>
  </cols>
  <sheetData>
    <row r="1" spans="3:6" s="69" customFormat="1" ht="18.5" x14ac:dyDescent="0.45">
      <c r="C1" s="66" t="s">
        <v>20</v>
      </c>
      <c r="D1" s="67"/>
      <c r="E1" s="70"/>
      <c r="F1" s="70"/>
    </row>
    <row r="2" spans="3:6" s="69" customFormat="1" x14ac:dyDescent="0.35">
      <c r="C2" s="69" t="str">
        <f>'Tabel I-O'!B2</f>
        <v>Pinang Agroforest</v>
      </c>
      <c r="D2" s="70"/>
      <c r="E2" s="70"/>
      <c r="F2" s="70"/>
    </row>
    <row r="3" spans="3:6" s="69" customFormat="1" ht="13.5" customHeight="1" x14ac:dyDescent="0.35">
      <c r="D3" s="70"/>
      <c r="E3" s="70"/>
      <c r="F3" s="70"/>
    </row>
    <row r="4" spans="3:6" s="69" customFormat="1" ht="13.5" customHeight="1" x14ac:dyDescent="0.35">
      <c r="C4" s="214" t="s">
        <v>77</v>
      </c>
      <c r="D4" s="212" t="s">
        <v>0</v>
      </c>
      <c r="E4" s="211" t="s">
        <v>33</v>
      </c>
      <c r="F4" s="211" t="s">
        <v>34</v>
      </c>
    </row>
    <row r="5" spans="3:6" s="69" customFormat="1" x14ac:dyDescent="0.35">
      <c r="C5" s="215"/>
      <c r="D5" s="213"/>
      <c r="E5" s="211"/>
      <c r="F5" s="211"/>
    </row>
    <row r="6" spans="3:6" x14ac:dyDescent="0.35">
      <c r="C6" s="53" t="s">
        <v>2</v>
      </c>
      <c r="D6" s="32"/>
      <c r="E6" s="54"/>
      <c r="F6" s="54"/>
    </row>
    <row r="7" spans="3:6" x14ac:dyDescent="0.35">
      <c r="C7" s="16" t="s">
        <v>30</v>
      </c>
      <c r="D7" s="19"/>
      <c r="E7" s="41"/>
      <c r="F7" s="41"/>
    </row>
    <row r="8" spans="3:6" x14ac:dyDescent="0.35">
      <c r="C8" s="35" t="s">
        <v>9</v>
      </c>
      <c r="D8" s="19" t="s">
        <v>3</v>
      </c>
      <c r="E8" s="41">
        <v>1500</v>
      </c>
      <c r="F8" s="41">
        <v>2000</v>
      </c>
    </row>
    <row r="9" spans="3:6" s="7" customFormat="1" x14ac:dyDescent="0.35">
      <c r="C9" s="35" t="s">
        <v>22</v>
      </c>
      <c r="D9" s="19" t="s">
        <v>3</v>
      </c>
      <c r="E9" s="41">
        <v>2300</v>
      </c>
      <c r="F9" s="41">
        <v>2500</v>
      </c>
    </row>
    <row r="10" spans="3:6" x14ac:dyDescent="0.35">
      <c r="C10" s="16" t="s">
        <v>31</v>
      </c>
      <c r="D10" s="19"/>
      <c r="E10" s="41"/>
      <c r="F10" s="41"/>
    </row>
    <row r="11" spans="3:6" x14ac:dyDescent="0.35">
      <c r="C11" s="35" t="s">
        <v>32</v>
      </c>
      <c r="D11" s="19" t="s">
        <v>8</v>
      </c>
      <c r="E11" s="41">
        <v>80000</v>
      </c>
      <c r="F11" s="41">
        <f>E11</f>
        <v>80000</v>
      </c>
    </row>
    <row r="12" spans="3:6" x14ac:dyDescent="0.35">
      <c r="C12" s="35"/>
      <c r="D12" s="19"/>
      <c r="E12" s="41"/>
      <c r="F12" s="41"/>
    </row>
    <row r="13" spans="3:6" x14ac:dyDescent="0.35">
      <c r="C13" s="16" t="s">
        <v>35</v>
      </c>
      <c r="D13" s="19"/>
      <c r="E13" s="41"/>
      <c r="F13" s="41"/>
    </row>
    <row r="14" spans="3:6" x14ac:dyDescent="0.35">
      <c r="C14" s="35" t="s">
        <v>115</v>
      </c>
      <c r="D14" s="19" t="s">
        <v>80</v>
      </c>
      <c r="E14" s="41">
        <v>1000</v>
      </c>
      <c r="F14" s="41">
        <v>1000</v>
      </c>
    </row>
    <row r="15" spans="3:6" x14ac:dyDescent="0.35">
      <c r="C15" s="35" t="s">
        <v>100</v>
      </c>
      <c r="D15" s="19" t="s">
        <v>80</v>
      </c>
      <c r="E15" s="41">
        <v>5000</v>
      </c>
      <c r="F15" s="41">
        <v>5000</v>
      </c>
    </row>
    <row r="16" spans="3:6" x14ac:dyDescent="0.35">
      <c r="C16" s="35"/>
      <c r="D16" s="19"/>
      <c r="E16" s="41"/>
      <c r="F16" s="41"/>
    </row>
    <row r="17" spans="3:8" x14ac:dyDescent="0.35">
      <c r="C17" s="16" t="s">
        <v>36</v>
      </c>
      <c r="D17" s="19"/>
      <c r="E17" s="41"/>
      <c r="F17" s="41"/>
    </row>
    <row r="18" spans="3:8" x14ac:dyDescent="0.35">
      <c r="C18" s="35" t="s">
        <v>86</v>
      </c>
      <c r="D18" s="19" t="s">
        <v>4</v>
      </c>
      <c r="E18" s="41">
        <v>30000</v>
      </c>
      <c r="F18" s="41">
        <v>30000</v>
      </c>
    </row>
    <row r="19" spans="3:8" x14ac:dyDescent="0.35">
      <c r="C19" s="35" t="s">
        <v>87</v>
      </c>
      <c r="D19" s="19" t="s">
        <v>4</v>
      </c>
      <c r="E19" s="41">
        <v>4000</v>
      </c>
      <c r="F19" s="41">
        <f>E19</f>
        <v>4000</v>
      </c>
    </row>
    <row r="20" spans="3:8" x14ac:dyDescent="0.35">
      <c r="C20" s="78" t="s">
        <v>38</v>
      </c>
      <c r="D20" s="19" t="s">
        <v>4</v>
      </c>
      <c r="E20" s="41">
        <v>25000</v>
      </c>
      <c r="F20" s="41">
        <v>25000</v>
      </c>
    </row>
    <row r="21" spans="3:8" x14ac:dyDescent="0.35">
      <c r="C21" s="35" t="s">
        <v>39</v>
      </c>
      <c r="D21" s="19" t="s">
        <v>4</v>
      </c>
      <c r="E21" s="41">
        <v>50000</v>
      </c>
      <c r="F21" s="41">
        <v>50000</v>
      </c>
    </row>
    <row r="22" spans="3:8" x14ac:dyDescent="0.35">
      <c r="C22" s="78" t="s">
        <v>89</v>
      </c>
      <c r="D22" s="19" t="s">
        <v>4</v>
      </c>
      <c r="E22" s="41">
        <v>225000</v>
      </c>
      <c r="F22" s="41">
        <v>225000</v>
      </c>
    </row>
    <row r="23" spans="3:8" x14ac:dyDescent="0.35">
      <c r="C23" s="78" t="s">
        <v>93</v>
      </c>
      <c r="D23" s="19" t="s">
        <v>4</v>
      </c>
      <c r="E23" s="41">
        <v>20000</v>
      </c>
      <c r="F23" s="41">
        <v>20000</v>
      </c>
    </row>
    <row r="24" spans="3:8" x14ac:dyDescent="0.35">
      <c r="C24" s="78" t="s">
        <v>185</v>
      </c>
      <c r="D24" s="19" t="s">
        <v>4</v>
      </c>
      <c r="E24" s="41">
        <v>2000</v>
      </c>
      <c r="F24" s="141">
        <v>2000</v>
      </c>
    </row>
    <row r="25" spans="3:8" x14ac:dyDescent="0.35">
      <c r="C25" s="78"/>
      <c r="D25" s="19"/>
      <c r="E25" s="41"/>
      <c r="F25" s="41"/>
    </row>
    <row r="26" spans="3:8" x14ac:dyDescent="0.35">
      <c r="C26" s="16" t="s">
        <v>37</v>
      </c>
      <c r="D26" s="19"/>
      <c r="E26" s="41"/>
      <c r="F26" s="41"/>
    </row>
    <row r="27" spans="3:8" x14ac:dyDescent="0.35">
      <c r="C27" s="78" t="s">
        <v>40</v>
      </c>
      <c r="D27" s="19"/>
      <c r="E27" s="41"/>
      <c r="F27" s="41"/>
    </row>
    <row r="28" spans="3:8" x14ac:dyDescent="0.35">
      <c r="C28" s="83" t="s">
        <v>91</v>
      </c>
      <c r="D28" s="19" t="s">
        <v>19</v>
      </c>
      <c r="E28" s="41">
        <f>Summary!$D$10</f>
        <v>50000</v>
      </c>
      <c r="F28" s="41">
        <f>Summary!$D$11</f>
        <v>50000</v>
      </c>
    </row>
    <row r="29" spans="3:8" x14ac:dyDescent="0.35">
      <c r="C29" s="83" t="s">
        <v>90</v>
      </c>
      <c r="D29" s="19" t="s">
        <v>19</v>
      </c>
      <c r="E29" s="41">
        <f>Summary!$D$10</f>
        <v>50000</v>
      </c>
      <c r="F29" s="41">
        <f>Summary!$D$11</f>
        <v>50000</v>
      </c>
    </row>
    <row r="30" spans="3:8" x14ac:dyDescent="0.35">
      <c r="C30" s="83" t="s">
        <v>184</v>
      </c>
      <c r="D30" s="19" t="s">
        <v>19</v>
      </c>
      <c r="E30" s="41">
        <f>Summary!$D$10</f>
        <v>50000</v>
      </c>
      <c r="F30" s="41">
        <f>Summary!$D$11</f>
        <v>50000</v>
      </c>
    </row>
    <row r="31" spans="3:8" x14ac:dyDescent="0.35">
      <c r="C31" s="83" t="s">
        <v>116</v>
      </c>
      <c r="D31" s="19" t="s">
        <v>19</v>
      </c>
      <c r="E31" s="41">
        <f>H31</f>
        <v>60000</v>
      </c>
      <c r="F31" s="41">
        <f>H31</f>
        <v>60000</v>
      </c>
      <c r="H31" s="3">
        <v>60000</v>
      </c>
    </row>
    <row r="32" spans="3:8" x14ac:dyDescent="0.35">
      <c r="C32" s="83" t="s">
        <v>83</v>
      </c>
      <c r="D32" s="19" t="s">
        <v>19</v>
      </c>
      <c r="E32" s="41">
        <f>H32</f>
        <v>60000</v>
      </c>
      <c r="F32" s="41">
        <f>H32</f>
        <v>60000</v>
      </c>
      <c r="H32" s="3">
        <v>60000</v>
      </c>
    </row>
    <row r="33" spans="3:8" x14ac:dyDescent="0.35">
      <c r="C33" s="78" t="s">
        <v>95</v>
      </c>
      <c r="D33" s="19"/>
      <c r="E33" s="41"/>
      <c r="F33" s="41"/>
    </row>
    <row r="34" spans="3:8" x14ac:dyDescent="0.35">
      <c r="C34" s="83" t="s">
        <v>188</v>
      </c>
      <c r="D34" s="19" t="s">
        <v>19</v>
      </c>
      <c r="E34" s="41">
        <f>Summary!$D$10</f>
        <v>50000</v>
      </c>
      <c r="F34" s="41">
        <f>Summary!$D$11</f>
        <v>50000</v>
      </c>
    </row>
    <row r="35" spans="3:8" x14ac:dyDescent="0.35">
      <c r="C35" s="83" t="s">
        <v>149</v>
      </c>
      <c r="D35" s="19" t="s">
        <v>19</v>
      </c>
      <c r="E35" s="41">
        <f>Summary!$D$10</f>
        <v>50000</v>
      </c>
      <c r="F35" s="41">
        <f>Summary!$D$11</f>
        <v>50000</v>
      </c>
    </row>
    <row r="36" spans="3:8" x14ac:dyDescent="0.35">
      <c r="C36" s="78" t="s">
        <v>168</v>
      </c>
      <c r="D36" s="19"/>
      <c r="E36" s="41"/>
      <c r="F36" s="41"/>
    </row>
    <row r="37" spans="3:8" x14ac:dyDescent="0.35">
      <c r="C37" s="83" t="s">
        <v>84</v>
      </c>
      <c r="D37" s="19" t="s">
        <v>19</v>
      </c>
      <c r="E37" s="41">
        <f>H37</f>
        <v>112500</v>
      </c>
      <c r="F37" s="41">
        <f>H37</f>
        <v>112500</v>
      </c>
      <c r="H37" s="3">
        <v>112500</v>
      </c>
    </row>
    <row r="38" spans="3:8" x14ac:dyDescent="0.35">
      <c r="C38" s="83" t="s">
        <v>81</v>
      </c>
      <c r="D38" s="19" t="s">
        <v>19</v>
      </c>
      <c r="E38" s="41">
        <f>Summary!$D$10</f>
        <v>50000</v>
      </c>
      <c r="F38" s="41">
        <f>Summary!$D$11</f>
        <v>50000</v>
      </c>
    </row>
    <row r="39" spans="3:8" x14ac:dyDescent="0.35">
      <c r="C39" s="83" t="s">
        <v>82</v>
      </c>
      <c r="D39" s="19" t="s">
        <v>19</v>
      </c>
      <c r="E39" s="41">
        <f>Summary!$D$10</f>
        <v>50000</v>
      </c>
      <c r="F39" s="41">
        <f>Summary!$D$11</f>
        <v>50000</v>
      </c>
    </row>
    <row r="40" spans="3:8" x14ac:dyDescent="0.35">
      <c r="C40" s="78" t="s">
        <v>92</v>
      </c>
      <c r="D40" s="19"/>
      <c r="E40" s="41"/>
      <c r="F40" s="41"/>
    </row>
    <row r="41" spans="3:8" x14ac:dyDescent="0.35">
      <c r="C41" s="83" t="s">
        <v>115</v>
      </c>
      <c r="D41" s="19" t="s">
        <v>19</v>
      </c>
      <c r="E41" s="41">
        <f>Summary!$D$10</f>
        <v>50000</v>
      </c>
      <c r="F41" s="41">
        <f>Summary!$D$11</f>
        <v>50000</v>
      </c>
    </row>
    <row r="42" spans="3:8" x14ac:dyDescent="0.35">
      <c r="C42" s="83" t="s">
        <v>162</v>
      </c>
      <c r="D42" s="19" t="s">
        <v>19</v>
      </c>
      <c r="E42" s="41">
        <f>Summary!$D$10</f>
        <v>50000</v>
      </c>
      <c r="F42" s="41">
        <f>Summary!$D$11</f>
        <v>50000</v>
      </c>
    </row>
    <row r="43" spans="3:8" x14ac:dyDescent="0.35">
      <c r="C43" s="78" t="s">
        <v>94</v>
      </c>
      <c r="D43" s="19" t="s">
        <v>19</v>
      </c>
      <c r="E43" s="41">
        <f>Summary!$D$10</f>
        <v>50000</v>
      </c>
      <c r="F43" s="41">
        <f>Summary!$D$11</f>
        <v>50000</v>
      </c>
    </row>
    <row r="44" spans="3:8" x14ac:dyDescent="0.35">
      <c r="C44" s="78" t="s">
        <v>96</v>
      </c>
      <c r="D44" s="19"/>
      <c r="E44" s="41"/>
      <c r="F44" s="41"/>
      <c r="H44" s="149"/>
    </row>
    <row r="45" spans="3:8" x14ac:dyDescent="0.35">
      <c r="C45" s="83" t="s">
        <v>170</v>
      </c>
      <c r="D45" s="19" t="s">
        <v>19</v>
      </c>
      <c r="E45" s="41">
        <f>H45</f>
        <v>24000</v>
      </c>
      <c r="F45" s="41">
        <f>H45</f>
        <v>24000</v>
      </c>
      <c r="H45" s="150">
        <f>5*8*600</f>
        <v>24000</v>
      </c>
    </row>
    <row r="46" spans="3:8" x14ac:dyDescent="0.35">
      <c r="C46" s="83" t="s">
        <v>186</v>
      </c>
      <c r="D46" s="19" t="s">
        <v>19</v>
      </c>
      <c r="E46" s="41">
        <f>H46</f>
        <v>24000</v>
      </c>
      <c r="F46" s="41">
        <f>H46</f>
        <v>24000</v>
      </c>
      <c r="H46" s="150">
        <f>5*8*600</f>
        <v>24000</v>
      </c>
    </row>
    <row r="47" spans="3:8" x14ac:dyDescent="0.35">
      <c r="C47" s="83" t="s">
        <v>169</v>
      </c>
      <c r="D47" s="19" t="s">
        <v>19</v>
      </c>
      <c r="E47" s="41">
        <f>Summary!$D$10</f>
        <v>50000</v>
      </c>
      <c r="F47" s="41">
        <f>Summary!$D$11</f>
        <v>50000</v>
      </c>
    </row>
    <row r="48" spans="3:8" x14ac:dyDescent="0.35">
      <c r="C48" s="83" t="s">
        <v>103</v>
      </c>
      <c r="D48" s="19" t="s">
        <v>19</v>
      </c>
      <c r="E48" s="41">
        <f>Summary!$D$10</f>
        <v>50000</v>
      </c>
      <c r="F48" s="41">
        <f>Summary!$D$11</f>
        <v>50000</v>
      </c>
    </row>
    <row r="49" spans="3:6" x14ac:dyDescent="0.35">
      <c r="C49" s="83" t="s">
        <v>97</v>
      </c>
      <c r="D49" s="19" t="s">
        <v>19</v>
      </c>
      <c r="E49" s="41">
        <f>Summary!$D$10</f>
        <v>50000</v>
      </c>
      <c r="F49" s="41">
        <f>Summary!$D$11</f>
        <v>50000</v>
      </c>
    </row>
    <row r="50" spans="3:6" x14ac:dyDescent="0.35">
      <c r="C50" s="83" t="s">
        <v>98</v>
      </c>
      <c r="D50" s="19" t="s">
        <v>19</v>
      </c>
      <c r="E50" s="41">
        <f>Summary!$D$10</f>
        <v>50000</v>
      </c>
      <c r="F50" s="41">
        <f>Summary!$D$11</f>
        <v>50000</v>
      </c>
    </row>
    <row r="51" spans="3:6" x14ac:dyDescent="0.35">
      <c r="C51" s="83" t="s">
        <v>99</v>
      </c>
      <c r="D51" s="19" t="s">
        <v>19</v>
      </c>
      <c r="E51" s="41">
        <f>Summary!$D$10</f>
        <v>50000</v>
      </c>
      <c r="F51" s="41">
        <f>Summary!$D$11</f>
        <v>50000</v>
      </c>
    </row>
    <row r="52" spans="3:6" x14ac:dyDescent="0.35">
      <c r="C52" s="83"/>
      <c r="D52" s="19"/>
      <c r="E52" s="41"/>
      <c r="F52" s="41"/>
    </row>
    <row r="53" spans="3:6" x14ac:dyDescent="0.35">
      <c r="C53" s="83"/>
      <c r="D53" s="19"/>
      <c r="E53" s="41"/>
      <c r="F53" s="41"/>
    </row>
    <row r="54" spans="3:6" x14ac:dyDescent="0.35">
      <c r="C54" s="18"/>
      <c r="D54" s="19"/>
      <c r="E54" s="41"/>
      <c r="F54" s="41"/>
    </row>
    <row r="55" spans="3:6" x14ac:dyDescent="0.35">
      <c r="C55" s="53" t="s">
        <v>27</v>
      </c>
      <c r="D55" s="52"/>
      <c r="E55" s="55"/>
      <c r="F55" s="55"/>
    </row>
    <row r="56" spans="3:6" x14ac:dyDescent="0.35">
      <c r="C56" s="18"/>
      <c r="D56" s="19"/>
      <c r="E56" s="41"/>
      <c r="F56" s="41"/>
    </row>
    <row r="57" spans="3:6" x14ac:dyDescent="0.35">
      <c r="C57" s="18"/>
      <c r="D57" s="19"/>
      <c r="E57" s="41"/>
      <c r="F57" s="41"/>
    </row>
    <row r="58" spans="3:6" x14ac:dyDescent="0.35">
      <c r="C58" s="18" t="s">
        <v>101</v>
      </c>
      <c r="D58" s="19"/>
      <c r="E58" s="41"/>
      <c r="F58" s="41"/>
    </row>
    <row r="59" spans="3:6" x14ac:dyDescent="0.35">
      <c r="C59" s="35" t="s">
        <v>115</v>
      </c>
      <c r="D59" s="19" t="s">
        <v>3</v>
      </c>
      <c r="E59" s="41">
        <v>3500</v>
      </c>
      <c r="F59" s="41">
        <f>E59</f>
        <v>3500</v>
      </c>
    </row>
    <row r="60" spans="3:6" x14ac:dyDescent="0.35">
      <c r="C60" s="35" t="s">
        <v>183</v>
      </c>
      <c r="D60" s="19" t="s">
        <v>3</v>
      </c>
      <c r="E60" s="41">
        <f>(3500+4500)/2</f>
        <v>4000</v>
      </c>
      <c r="F60" s="41">
        <f>E60</f>
        <v>4000</v>
      </c>
    </row>
    <row r="61" spans="3:6" x14ac:dyDescent="0.35">
      <c r="C61" s="18"/>
      <c r="D61" s="19"/>
      <c r="E61" s="41"/>
      <c r="F61" s="41"/>
    </row>
    <row r="62" spans="3:6" x14ac:dyDescent="0.35">
      <c r="C62" s="18"/>
      <c r="D62" s="19"/>
      <c r="E62" s="41"/>
      <c r="F62" s="41"/>
    </row>
    <row r="63" spans="3:6" x14ac:dyDescent="0.35">
      <c r="E63" s="30"/>
      <c r="F63" s="30"/>
    </row>
    <row r="64" spans="3:6" x14ac:dyDescent="0.35">
      <c r="C64" s="3" t="s">
        <v>75</v>
      </c>
    </row>
  </sheetData>
  <mergeCells count="4">
    <mergeCell ref="E4:E5"/>
    <mergeCell ref="F4:F5"/>
    <mergeCell ref="D4:D5"/>
    <mergeCell ref="C4:C5"/>
  </mergeCells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W90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3" sqref="H13"/>
    </sheetView>
  </sheetViews>
  <sheetFormatPr defaultColWidth="9.1796875" defaultRowHeight="14.5" x14ac:dyDescent="0.35"/>
  <cols>
    <col min="1" max="1" width="9.1796875" style="3"/>
    <col min="2" max="2" width="33.453125" style="3" bestFit="1" customWidth="1"/>
    <col min="3" max="3" width="14.54296875" style="4" customWidth="1"/>
    <col min="4" max="4" width="7.26953125" style="30" customWidth="1"/>
    <col min="5" max="5" width="7" style="30" customWidth="1"/>
    <col min="6" max="6" width="7.453125" style="39" customWidth="1"/>
    <col min="7" max="7" width="7.7265625" style="30" bestFit="1" customWidth="1"/>
    <col min="8" max="8" width="6.7265625" style="30" bestFit="1" customWidth="1"/>
    <col min="9" max="11" width="6.7265625" style="39" bestFit="1" customWidth="1"/>
    <col min="12" max="12" width="6.7265625" style="30" bestFit="1" customWidth="1"/>
    <col min="13" max="13" width="6.81640625" style="30" bestFit="1" customWidth="1"/>
    <col min="14" max="14" width="6.81640625" style="39" bestFit="1" customWidth="1"/>
    <col min="15" max="17" width="6.81640625" style="30" bestFit="1" customWidth="1"/>
    <col min="18" max="18" width="8.453125" style="30" bestFit="1" customWidth="1"/>
    <col min="19" max="22" width="7.7265625" style="30" bestFit="1" customWidth="1"/>
    <col min="23" max="33" width="6.81640625" style="30" bestFit="1" customWidth="1"/>
    <col min="34" max="40" width="9.1796875" style="8"/>
    <col min="41" max="16384" width="9.1796875" style="3"/>
  </cols>
  <sheetData>
    <row r="1" spans="2:49" s="69" customFormat="1" ht="18.5" x14ac:dyDescent="0.45">
      <c r="B1" s="66" t="s">
        <v>18</v>
      </c>
      <c r="C1" s="67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68"/>
      <c r="AI1" s="68"/>
      <c r="AJ1" s="68"/>
      <c r="AK1" s="68"/>
      <c r="AL1" s="68"/>
      <c r="AM1" s="68"/>
      <c r="AN1" s="68"/>
    </row>
    <row r="2" spans="2:49" s="69" customFormat="1" x14ac:dyDescent="0.35">
      <c r="B2" s="73" t="str">
        <f>Summary!B1</f>
        <v>Pinang Agroforest</v>
      </c>
      <c r="C2" s="67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68"/>
      <c r="AI2" s="68"/>
      <c r="AJ2" s="68"/>
      <c r="AK2" s="68"/>
      <c r="AL2" s="68"/>
      <c r="AM2" s="68"/>
      <c r="AN2" s="68"/>
    </row>
    <row r="3" spans="2:49" s="69" customFormat="1" x14ac:dyDescent="0.35">
      <c r="C3" s="70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2"/>
      <c r="AD3" s="72"/>
      <c r="AE3" s="72"/>
      <c r="AF3" s="72"/>
      <c r="AG3" s="72"/>
      <c r="AH3" s="68"/>
      <c r="AI3" s="68"/>
      <c r="AJ3" s="68"/>
      <c r="AK3" s="68"/>
      <c r="AL3" s="68"/>
      <c r="AM3" s="68"/>
      <c r="AN3" s="68"/>
    </row>
    <row r="4" spans="2:49" s="70" customFormat="1" ht="12.75" customHeight="1" x14ac:dyDescent="0.35">
      <c r="B4" s="214" t="s">
        <v>77</v>
      </c>
      <c r="C4" s="212" t="s">
        <v>0</v>
      </c>
      <c r="D4" s="216" t="s">
        <v>42</v>
      </c>
      <c r="E4" s="216" t="s">
        <v>43</v>
      </c>
      <c r="F4" s="216" t="s">
        <v>44</v>
      </c>
      <c r="G4" s="216" t="s">
        <v>45</v>
      </c>
      <c r="H4" s="216" t="s">
        <v>46</v>
      </c>
      <c r="I4" s="216" t="s">
        <v>47</v>
      </c>
      <c r="J4" s="216" t="s">
        <v>48</v>
      </c>
      <c r="K4" s="216" t="s">
        <v>49</v>
      </c>
      <c r="L4" s="216" t="s">
        <v>50</v>
      </c>
      <c r="M4" s="216" t="s">
        <v>51</v>
      </c>
      <c r="N4" s="216" t="s">
        <v>52</v>
      </c>
      <c r="O4" s="216" t="s">
        <v>53</v>
      </c>
      <c r="P4" s="216" t="s">
        <v>54</v>
      </c>
      <c r="Q4" s="216" t="s">
        <v>55</v>
      </c>
      <c r="R4" s="216" t="s">
        <v>56</v>
      </c>
      <c r="S4" s="216" t="s">
        <v>57</v>
      </c>
      <c r="T4" s="216" t="s">
        <v>58</v>
      </c>
      <c r="U4" s="216" t="s">
        <v>59</v>
      </c>
      <c r="V4" s="216" t="s">
        <v>60</v>
      </c>
      <c r="W4" s="216" t="s">
        <v>61</v>
      </c>
      <c r="X4" s="216" t="s">
        <v>62</v>
      </c>
      <c r="Y4" s="216" t="s">
        <v>63</v>
      </c>
      <c r="Z4" s="216" t="s">
        <v>64</v>
      </c>
      <c r="AA4" s="216" t="s">
        <v>65</v>
      </c>
      <c r="AB4" s="216" t="s">
        <v>66</v>
      </c>
      <c r="AC4" s="216" t="s">
        <v>67</v>
      </c>
      <c r="AD4" s="216" t="s">
        <v>68</v>
      </c>
      <c r="AE4" s="216" t="s">
        <v>69</v>
      </c>
      <c r="AF4" s="216" t="s">
        <v>70</v>
      </c>
      <c r="AG4" s="216" t="s">
        <v>71</v>
      </c>
      <c r="AH4" s="75"/>
      <c r="AI4" s="75"/>
      <c r="AJ4" s="75"/>
      <c r="AK4" s="75"/>
      <c r="AL4" s="75"/>
      <c r="AM4" s="75"/>
      <c r="AN4" s="75"/>
      <c r="AO4" s="76"/>
      <c r="AP4" s="76"/>
      <c r="AQ4" s="76"/>
      <c r="AR4" s="76"/>
      <c r="AS4" s="76"/>
      <c r="AT4" s="76"/>
      <c r="AU4" s="76"/>
      <c r="AV4" s="76"/>
      <c r="AW4" s="76"/>
    </row>
    <row r="5" spans="2:49" s="70" customFormat="1" ht="19.5" customHeight="1" x14ac:dyDescent="0.35">
      <c r="B5" s="217"/>
      <c r="C5" s="213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75"/>
      <c r="AI5" s="75"/>
      <c r="AJ5" s="75"/>
      <c r="AK5" s="75"/>
      <c r="AL5" s="75"/>
      <c r="AM5" s="75"/>
      <c r="AN5" s="75"/>
      <c r="AO5" s="76"/>
      <c r="AP5" s="76"/>
      <c r="AQ5" s="76"/>
      <c r="AR5" s="76"/>
      <c r="AS5" s="76"/>
      <c r="AT5" s="76"/>
      <c r="AU5" s="76"/>
      <c r="AV5" s="76"/>
      <c r="AW5" s="76"/>
    </row>
    <row r="6" spans="2:49" ht="15" customHeight="1" x14ac:dyDescent="0.35">
      <c r="B6" s="215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</row>
    <row r="7" spans="2:49" x14ac:dyDescent="0.35">
      <c r="B7" s="16" t="s">
        <v>30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6"/>
      <c r="AI7" s="36"/>
      <c r="AJ7" s="36"/>
      <c r="AK7" s="36"/>
      <c r="AL7" s="36"/>
      <c r="AM7" s="36"/>
      <c r="AN7" s="36"/>
      <c r="AO7" s="37"/>
      <c r="AP7" s="37"/>
      <c r="AQ7" s="37"/>
      <c r="AR7" s="37"/>
      <c r="AS7" s="37"/>
      <c r="AT7" s="37"/>
      <c r="AU7" s="37"/>
      <c r="AV7" s="37"/>
      <c r="AW7" s="37"/>
    </row>
    <row r="8" spans="2:49" x14ac:dyDescent="0.35">
      <c r="B8" s="35" t="s">
        <v>9</v>
      </c>
      <c r="C8" s="19" t="s">
        <v>102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36"/>
      <c r="AI8" s="36"/>
      <c r="AJ8" s="36"/>
      <c r="AK8" s="36"/>
      <c r="AL8" s="36"/>
      <c r="AM8" s="36"/>
      <c r="AN8" s="36"/>
      <c r="AO8" s="37"/>
      <c r="AP8" s="37"/>
      <c r="AQ8" s="37"/>
      <c r="AR8" s="37"/>
      <c r="AS8" s="37"/>
      <c r="AT8" s="37"/>
      <c r="AU8" s="37"/>
      <c r="AV8" s="37"/>
      <c r="AW8" s="37"/>
    </row>
    <row r="9" spans="2:49" x14ac:dyDescent="0.35">
      <c r="B9" s="35" t="s">
        <v>22</v>
      </c>
      <c r="C9" s="19" t="s">
        <v>102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6"/>
      <c r="AI9" s="36"/>
      <c r="AJ9" s="36"/>
      <c r="AK9" s="36"/>
      <c r="AL9" s="36"/>
      <c r="AM9" s="36"/>
      <c r="AN9" s="36"/>
      <c r="AO9" s="37"/>
      <c r="AP9" s="37"/>
      <c r="AQ9" s="37"/>
      <c r="AR9" s="37"/>
      <c r="AS9" s="37"/>
      <c r="AT9" s="37"/>
      <c r="AU9" s="37"/>
      <c r="AV9" s="37"/>
      <c r="AW9" s="37"/>
    </row>
    <row r="10" spans="2:49" x14ac:dyDescent="0.35">
      <c r="B10" s="16" t="s">
        <v>31</v>
      </c>
      <c r="C10" s="19"/>
      <c r="D10" s="45"/>
      <c r="E10" s="45"/>
      <c r="F10" s="46"/>
      <c r="G10" s="45"/>
      <c r="H10" s="45"/>
      <c r="I10" s="46"/>
      <c r="J10" s="46"/>
      <c r="K10" s="46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6"/>
      <c r="AI10" s="36"/>
      <c r="AJ10" s="36"/>
      <c r="AK10" s="36"/>
      <c r="AL10" s="36"/>
      <c r="AM10" s="36"/>
      <c r="AN10" s="36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2:49" x14ac:dyDescent="0.35">
      <c r="B11" s="35" t="s">
        <v>32</v>
      </c>
      <c r="C11" s="19" t="s">
        <v>104</v>
      </c>
      <c r="D11" s="45">
        <f>2*4</f>
        <v>8</v>
      </c>
      <c r="E11" s="45">
        <f t="shared" ref="E11:F11" si="0">2*4</f>
        <v>8</v>
      </c>
      <c r="F11" s="45">
        <f t="shared" si="0"/>
        <v>8</v>
      </c>
      <c r="G11" s="45">
        <f>1*4</f>
        <v>4</v>
      </c>
      <c r="H11" s="45">
        <f t="shared" ref="H11:AG11" si="1">1*4</f>
        <v>4</v>
      </c>
      <c r="I11" s="45">
        <f t="shared" si="1"/>
        <v>4</v>
      </c>
      <c r="J11" s="45">
        <f t="shared" si="1"/>
        <v>4</v>
      </c>
      <c r="K11" s="45">
        <f t="shared" si="1"/>
        <v>4</v>
      </c>
      <c r="L11" s="45">
        <f t="shared" si="1"/>
        <v>4</v>
      </c>
      <c r="M11" s="45">
        <f t="shared" si="1"/>
        <v>4</v>
      </c>
      <c r="N11" s="45">
        <f t="shared" si="1"/>
        <v>4</v>
      </c>
      <c r="O11" s="45">
        <f t="shared" si="1"/>
        <v>4</v>
      </c>
      <c r="P11" s="45">
        <f t="shared" si="1"/>
        <v>4</v>
      </c>
      <c r="Q11" s="45">
        <f t="shared" si="1"/>
        <v>4</v>
      </c>
      <c r="R11" s="45">
        <f t="shared" si="1"/>
        <v>4</v>
      </c>
      <c r="S11" s="45">
        <f t="shared" si="1"/>
        <v>4</v>
      </c>
      <c r="T11" s="45">
        <f t="shared" si="1"/>
        <v>4</v>
      </c>
      <c r="U11" s="45">
        <f t="shared" si="1"/>
        <v>4</v>
      </c>
      <c r="V11" s="45">
        <f t="shared" si="1"/>
        <v>4</v>
      </c>
      <c r="W11" s="45">
        <f t="shared" si="1"/>
        <v>4</v>
      </c>
      <c r="X11" s="45">
        <f t="shared" si="1"/>
        <v>4</v>
      </c>
      <c r="Y11" s="45">
        <f t="shared" si="1"/>
        <v>4</v>
      </c>
      <c r="Z11" s="45">
        <f t="shared" si="1"/>
        <v>4</v>
      </c>
      <c r="AA11" s="45">
        <f t="shared" si="1"/>
        <v>4</v>
      </c>
      <c r="AB11" s="45">
        <f t="shared" si="1"/>
        <v>4</v>
      </c>
      <c r="AC11" s="45">
        <f t="shared" si="1"/>
        <v>4</v>
      </c>
      <c r="AD11" s="45">
        <f t="shared" si="1"/>
        <v>4</v>
      </c>
      <c r="AE11" s="45">
        <f t="shared" si="1"/>
        <v>4</v>
      </c>
      <c r="AF11" s="45">
        <f t="shared" si="1"/>
        <v>4</v>
      </c>
      <c r="AG11" s="45">
        <f t="shared" si="1"/>
        <v>4</v>
      </c>
      <c r="AH11" s="36"/>
      <c r="AI11" s="36"/>
      <c r="AJ11" s="36"/>
      <c r="AK11" s="36"/>
      <c r="AL11" s="36"/>
      <c r="AM11" s="36"/>
      <c r="AN11" s="36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2:49" x14ac:dyDescent="0.35">
      <c r="B12" s="35"/>
      <c r="C12" s="19"/>
      <c r="D12" s="45"/>
      <c r="E12" s="45"/>
      <c r="F12" s="47"/>
      <c r="G12" s="48"/>
      <c r="H12" s="48"/>
      <c r="I12" s="47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36"/>
      <c r="AI12" s="36"/>
      <c r="AJ12" s="36"/>
      <c r="AK12" s="36"/>
      <c r="AL12" s="36"/>
      <c r="AM12" s="36"/>
      <c r="AN12" s="36"/>
      <c r="AO12" s="37"/>
      <c r="AP12" s="37"/>
      <c r="AQ12" s="37"/>
      <c r="AR12" s="37"/>
      <c r="AS12" s="37"/>
      <c r="AT12" s="37"/>
      <c r="AU12" s="37"/>
      <c r="AV12" s="37"/>
      <c r="AW12" s="37"/>
    </row>
    <row r="13" spans="2:49" s="7" customFormat="1" x14ac:dyDescent="0.35">
      <c r="B13" s="16" t="s">
        <v>35</v>
      </c>
      <c r="C13" s="19"/>
      <c r="D13" s="45"/>
      <c r="E13" s="45"/>
      <c r="F13" s="46"/>
      <c r="G13" s="45"/>
      <c r="H13" s="45"/>
      <c r="I13" s="46"/>
      <c r="J13" s="46"/>
      <c r="K13" s="46"/>
      <c r="L13" s="45"/>
      <c r="M13" s="49"/>
      <c r="N13" s="5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36"/>
      <c r="AI13" s="36"/>
      <c r="AJ13" s="36"/>
      <c r="AK13" s="36"/>
      <c r="AL13" s="36"/>
      <c r="AM13" s="36"/>
      <c r="AN13" s="36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2:49" s="7" customFormat="1" x14ac:dyDescent="0.35">
      <c r="B14" s="35" t="s">
        <v>115</v>
      </c>
      <c r="C14" s="19" t="s">
        <v>72</v>
      </c>
      <c r="D14" s="45">
        <f>FieldData!C5</f>
        <v>480</v>
      </c>
      <c r="E14" s="45">
        <f>D14*0.1</f>
        <v>48</v>
      </c>
      <c r="F14" s="46"/>
      <c r="G14" s="45"/>
      <c r="H14" s="45"/>
      <c r="I14" s="46"/>
      <c r="J14" s="46"/>
      <c r="K14" s="46"/>
      <c r="L14" s="45"/>
      <c r="M14" s="49"/>
      <c r="N14" s="50"/>
      <c r="O14" s="49"/>
      <c r="P14" s="45">
        <f>0.4*D14</f>
        <v>192</v>
      </c>
      <c r="Q14" s="45">
        <f>0.3*D14</f>
        <v>144</v>
      </c>
      <c r="R14" s="45">
        <f>0.3*D14</f>
        <v>144</v>
      </c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36"/>
      <c r="AI14" s="36"/>
      <c r="AJ14" s="36"/>
      <c r="AK14" s="36"/>
      <c r="AL14" s="36"/>
      <c r="AM14" s="36"/>
      <c r="AN14" s="36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2:49" s="7" customFormat="1" x14ac:dyDescent="0.35">
      <c r="B15" s="35" t="s">
        <v>100</v>
      </c>
      <c r="C15" s="19" t="s">
        <v>72</v>
      </c>
      <c r="D15" s="45">
        <f>FieldData!C4</f>
        <v>125</v>
      </c>
      <c r="E15" s="45">
        <f>D15*0.1</f>
        <v>12.5</v>
      </c>
      <c r="F15" s="46"/>
      <c r="G15" s="45"/>
      <c r="H15" s="45"/>
      <c r="I15" s="46"/>
      <c r="J15" s="46"/>
      <c r="K15" s="46"/>
      <c r="L15" s="45"/>
      <c r="M15" s="49"/>
      <c r="N15" s="50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36"/>
      <c r="AI15" s="36"/>
      <c r="AJ15" s="36"/>
      <c r="AK15" s="36"/>
      <c r="AL15" s="36"/>
      <c r="AM15" s="36"/>
      <c r="AN15" s="36"/>
      <c r="AO15" s="38"/>
      <c r="AP15" s="38"/>
      <c r="AQ15" s="38"/>
      <c r="AR15" s="38"/>
      <c r="AS15" s="38"/>
      <c r="AT15" s="38"/>
      <c r="AU15" s="38"/>
      <c r="AV15" s="38"/>
      <c r="AW15" s="38"/>
    </row>
    <row r="16" spans="2:49" s="7" customFormat="1" x14ac:dyDescent="0.35">
      <c r="B16" s="35"/>
      <c r="C16" s="19"/>
      <c r="D16" s="45"/>
      <c r="E16" s="45"/>
      <c r="F16" s="46"/>
      <c r="G16" s="45"/>
      <c r="H16" s="45"/>
      <c r="I16" s="46"/>
      <c r="J16" s="46"/>
      <c r="K16" s="46"/>
      <c r="L16" s="45"/>
      <c r="M16" s="49"/>
      <c r="N16" s="50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36"/>
      <c r="AI16" s="36"/>
      <c r="AJ16" s="36"/>
      <c r="AK16" s="36"/>
      <c r="AL16" s="36"/>
      <c r="AM16" s="36"/>
      <c r="AN16" s="36"/>
      <c r="AO16" s="38"/>
      <c r="AP16" s="38"/>
      <c r="AQ16" s="38"/>
      <c r="AR16" s="38"/>
      <c r="AS16" s="38"/>
      <c r="AT16" s="38"/>
      <c r="AU16" s="38"/>
      <c r="AV16" s="38"/>
      <c r="AW16" s="38"/>
    </row>
    <row r="17" spans="2:49" x14ac:dyDescent="0.35">
      <c r="B17" s="16" t="s">
        <v>7</v>
      </c>
      <c r="C17" s="19"/>
      <c r="D17" s="45"/>
      <c r="E17" s="45"/>
      <c r="F17" s="46"/>
      <c r="G17" s="45"/>
      <c r="H17" s="41"/>
      <c r="I17" s="42"/>
      <c r="J17" s="42"/>
      <c r="K17" s="42"/>
      <c r="L17" s="41"/>
      <c r="M17" s="43"/>
      <c r="N17" s="44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36"/>
      <c r="AI17" s="36"/>
      <c r="AJ17" s="36"/>
      <c r="AK17" s="36"/>
      <c r="AL17" s="36"/>
      <c r="AM17" s="36"/>
      <c r="AN17" s="36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2:49" x14ac:dyDescent="0.35">
      <c r="B18" s="35" t="s">
        <v>86</v>
      </c>
      <c r="C18" s="19" t="s">
        <v>1</v>
      </c>
      <c r="D18" s="45"/>
      <c r="E18" s="45"/>
      <c r="F18" s="46"/>
      <c r="G18" s="45">
        <v>1</v>
      </c>
      <c r="H18" s="45"/>
      <c r="I18" s="46"/>
      <c r="J18" s="45"/>
      <c r="K18" s="46"/>
      <c r="L18" s="45">
        <v>1</v>
      </c>
      <c r="M18" s="45"/>
      <c r="N18" s="46"/>
      <c r="O18" s="45"/>
      <c r="P18" s="46"/>
      <c r="Q18" s="45">
        <v>1</v>
      </c>
      <c r="R18" s="45"/>
      <c r="S18" s="46"/>
      <c r="T18" s="45"/>
      <c r="U18" s="46"/>
      <c r="V18" s="45">
        <v>1</v>
      </c>
      <c r="W18" s="45"/>
      <c r="X18" s="46"/>
      <c r="Y18" s="45"/>
      <c r="Z18" s="46"/>
      <c r="AA18" s="45">
        <v>1</v>
      </c>
      <c r="AB18" s="45"/>
      <c r="AC18" s="46"/>
      <c r="AD18" s="45"/>
      <c r="AE18" s="46"/>
      <c r="AF18" s="45">
        <v>1</v>
      </c>
      <c r="AG18" s="45"/>
      <c r="AH18" s="36"/>
      <c r="AI18" s="36"/>
      <c r="AJ18" s="36"/>
      <c r="AK18" s="36"/>
      <c r="AL18" s="36"/>
      <c r="AM18" s="36"/>
      <c r="AN18" s="36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2:49" x14ac:dyDescent="0.35">
      <c r="B19" s="35" t="s">
        <v>87</v>
      </c>
      <c r="C19" s="19" t="s">
        <v>1</v>
      </c>
      <c r="D19" s="45">
        <f>D56/100</f>
        <v>0</v>
      </c>
      <c r="E19" s="45">
        <f t="shared" ref="E19:AG19" si="2">E56/100</f>
        <v>0</v>
      </c>
      <c r="F19" s="45">
        <f t="shared" si="2"/>
        <v>0</v>
      </c>
      <c r="G19" s="45">
        <f t="shared" si="2"/>
        <v>0</v>
      </c>
      <c r="H19" s="45">
        <f t="shared" si="2"/>
        <v>0</v>
      </c>
      <c r="I19" s="45">
        <f t="shared" si="2"/>
        <v>20</v>
      </c>
      <c r="J19" s="45">
        <f t="shared" si="2"/>
        <v>20</v>
      </c>
      <c r="K19" s="45">
        <f t="shared" si="2"/>
        <v>20</v>
      </c>
      <c r="L19" s="45">
        <f t="shared" si="2"/>
        <v>20</v>
      </c>
      <c r="M19" s="45">
        <f t="shared" si="2"/>
        <v>20</v>
      </c>
      <c r="N19" s="45">
        <f t="shared" si="2"/>
        <v>75</v>
      </c>
      <c r="O19" s="45">
        <f t="shared" si="2"/>
        <v>75</v>
      </c>
      <c r="P19" s="45">
        <f t="shared" si="2"/>
        <v>75</v>
      </c>
      <c r="Q19" s="45">
        <f t="shared" si="2"/>
        <v>75</v>
      </c>
      <c r="R19" s="45">
        <f t="shared" si="2"/>
        <v>75</v>
      </c>
      <c r="S19" s="45">
        <f t="shared" si="2"/>
        <v>100</v>
      </c>
      <c r="T19" s="45">
        <f t="shared" si="2"/>
        <v>100</v>
      </c>
      <c r="U19" s="45">
        <f t="shared" si="2"/>
        <v>100</v>
      </c>
      <c r="V19" s="45">
        <f t="shared" si="2"/>
        <v>100</v>
      </c>
      <c r="W19" s="45">
        <f t="shared" si="2"/>
        <v>100</v>
      </c>
      <c r="X19" s="45">
        <f t="shared" si="2"/>
        <v>75</v>
      </c>
      <c r="Y19" s="45">
        <f t="shared" si="2"/>
        <v>75</v>
      </c>
      <c r="Z19" s="45">
        <f t="shared" si="2"/>
        <v>75</v>
      </c>
      <c r="AA19" s="45">
        <f t="shared" si="2"/>
        <v>75</v>
      </c>
      <c r="AB19" s="45">
        <f t="shared" si="2"/>
        <v>75</v>
      </c>
      <c r="AC19" s="45">
        <f t="shared" si="2"/>
        <v>75</v>
      </c>
      <c r="AD19" s="45">
        <f t="shared" si="2"/>
        <v>75</v>
      </c>
      <c r="AE19" s="45">
        <f t="shared" si="2"/>
        <v>75</v>
      </c>
      <c r="AF19" s="45">
        <f t="shared" si="2"/>
        <v>75</v>
      </c>
      <c r="AG19" s="45">
        <f t="shared" si="2"/>
        <v>75</v>
      </c>
      <c r="AH19" s="36"/>
      <c r="AI19" s="36"/>
      <c r="AJ19" s="36"/>
      <c r="AK19" s="36"/>
      <c r="AL19" s="36"/>
      <c r="AM19" s="36"/>
      <c r="AN19" s="36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2:49" x14ac:dyDescent="0.35">
      <c r="B20" s="78" t="s">
        <v>38</v>
      </c>
      <c r="C20" s="19" t="s">
        <v>1</v>
      </c>
      <c r="D20" s="45"/>
      <c r="E20" s="45"/>
      <c r="F20" s="46"/>
      <c r="G20" s="45">
        <v>1</v>
      </c>
      <c r="H20" s="45"/>
      <c r="I20" s="46"/>
      <c r="J20" s="45"/>
      <c r="K20" s="45"/>
      <c r="L20" s="45">
        <v>1</v>
      </c>
      <c r="M20" s="45"/>
      <c r="N20" s="46"/>
      <c r="O20" s="45"/>
      <c r="P20" s="45"/>
      <c r="Q20" s="45">
        <v>1</v>
      </c>
      <c r="R20" s="45"/>
      <c r="S20" s="46"/>
      <c r="T20" s="45"/>
      <c r="U20" s="45"/>
      <c r="V20" s="45">
        <v>1</v>
      </c>
      <c r="W20" s="45"/>
      <c r="X20" s="46"/>
      <c r="Y20" s="45"/>
      <c r="Z20" s="45"/>
      <c r="AA20" s="45">
        <v>1</v>
      </c>
      <c r="AB20" s="45"/>
      <c r="AC20" s="46"/>
      <c r="AD20" s="45"/>
      <c r="AE20" s="45"/>
      <c r="AF20" s="46">
        <v>1</v>
      </c>
      <c r="AG20" s="46"/>
      <c r="AH20" s="36"/>
      <c r="AI20" s="36"/>
      <c r="AJ20" s="36"/>
      <c r="AK20" s="36"/>
      <c r="AL20" s="36"/>
      <c r="AM20" s="36"/>
      <c r="AN20" s="36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2:49" x14ac:dyDescent="0.35">
      <c r="B21" s="35" t="s">
        <v>39</v>
      </c>
      <c r="C21" s="19" t="s">
        <v>1</v>
      </c>
      <c r="D21" s="45">
        <v>1</v>
      </c>
      <c r="E21" s="45"/>
      <c r="F21" s="45">
        <v>1</v>
      </c>
      <c r="G21" s="45"/>
      <c r="H21" s="45">
        <v>1</v>
      </c>
      <c r="I21" s="45"/>
      <c r="J21" s="45">
        <v>1</v>
      </c>
      <c r="K21" s="45"/>
      <c r="L21" s="45">
        <v>1</v>
      </c>
      <c r="M21" s="45"/>
      <c r="N21" s="45">
        <v>1</v>
      </c>
      <c r="O21" s="45"/>
      <c r="P21" s="45">
        <v>1</v>
      </c>
      <c r="Q21" s="45"/>
      <c r="R21" s="45">
        <v>1</v>
      </c>
      <c r="S21" s="45"/>
      <c r="T21" s="45">
        <v>1</v>
      </c>
      <c r="U21" s="45"/>
      <c r="V21" s="45">
        <v>1</v>
      </c>
      <c r="W21" s="45"/>
      <c r="X21" s="45">
        <v>1</v>
      </c>
      <c r="Y21" s="45"/>
      <c r="Z21" s="45">
        <v>1</v>
      </c>
      <c r="AA21" s="45"/>
      <c r="AB21" s="45">
        <v>1</v>
      </c>
      <c r="AC21" s="45"/>
      <c r="AD21" s="45">
        <v>1</v>
      </c>
      <c r="AE21" s="45"/>
      <c r="AF21" s="45">
        <v>1</v>
      </c>
      <c r="AG21" s="46"/>
      <c r="AH21" s="36"/>
      <c r="AI21" s="36"/>
      <c r="AJ21" s="36"/>
      <c r="AK21" s="36"/>
      <c r="AL21" s="36"/>
      <c r="AM21" s="36"/>
      <c r="AN21" s="36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2:49" x14ac:dyDescent="0.35">
      <c r="B22" s="78" t="s">
        <v>89</v>
      </c>
      <c r="C22" s="19" t="s">
        <v>1</v>
      </c>
      <c r="D22" s="45">
        <v>1</v>
      </c>
      <c r="E22" s="45"/>
      <c r="F22" s="46"/>
      <c r="G22" s="45"/>
      <c r="H22" s="45"/>
      <c r="I22" s="45"/>
      <c r="J22" s="45"/>
      <c r="K22" s="46"/>
      <c r="L22" s="45"/>
      <c r="M22" s="45">
        <v>1</v>
      </c>
      <c r="N22" s="45"/>
      <c r="O22" s="45"/>
      <c r="P22" s="45"/>
      <c r="Q22" s="45"/>
      <c r="R22" s="45"/>
      <c r="S22" s="45"/>
      <c r="T22" s="45"/>
      <c r="U22" s="45"/>
      <c r="V22" s="45"/>
      <c r="W22" s="45">
        <v>1</v>
      </c>
      <c r="X22" s="45"/>
      <c r="Y22" s="45"/>
      <c r="Z22" s="45"/>
      <c r="AA22" s="45"/>
      <c r="AB22" s="45"/>
      <c r="AC22" s="45"/>
      <c r="AD22" s="45"/>
      <c r="AE22" s="45"/>
      <c r="AF22" s="45"/>
      <c r="AG22" s="45">
        <v>1</v>
      </c>
      <c r="AH22" s="36"/>
      <c r="AI22" s="36"/>
      <c r="AJ22" s="36"/>
      <c r="AK22" s="36"/>
      <c r="AL22" s="36"/>
      <c r="AM22" s="36"/>
      <c r="AN22" s="36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2:49" x14ac:dyDescent="0.35">
      <c r="B23" s="78" t="s">
        <v>93</v>
      </c>
      <c r="C23" s="19" t="s">
        <v>1</v>
      </c>
      <c r="D23" s="45"/>
      <c r="E23" s="45"/>
      <c r="F23" s="46"/>
      <c r="G23" s="45"/>
      <c r="H23" s="45"/>
      <c r="I23" s="45"/>
      <c r="J23" s="46">
        <v>1</v>
      </c>
      <c r="K23" s="45"/>
      <c r="L23" s="45">
        <v>2</v>
      </c>
      <c r="M23" s="45"/>
      <c r="N23" s="46">
        <v>2</v>
      </c>
      <c r="O23" s="45"/>
      <c r="P23" s="45">
        <v>2</v>
      </c>
      <c r="Q23" s="45"/>
      <c r="R23" s="46">
        <v>3</v>
      </c>
      <c r="S23" s="45"/>
      <c r="T23" s="45">
        <v>3</v>
      </c>
      <c r="U23" s="45"/>
      <c r="V23" s="46">
        <v>3</v>
      </c>
      <c r="W23" s="45"/>
      <c r="X23" s="45">
        <v>3</v>
      </c>
      <c r="Y23" s="45"/>
      <c r="Z23" s="46">
        <v>3</v>
      </c>
      <c r="AA23" s="45"/>
      <c r="AB23" s="45">
        <v>3</v>
      </c>
      <c r="AC23" s="45"/>
      <c r="AD23" s="46">
        <v>3</v>
      </c>
      <c r="AE23" s="45"/>
      <c r="AF23" s="82">
        <v>3</v>
      </c>
      <c r="AG23" s="49"/>
      <c r="AH23" s="36"/>
      <c r="AI23" s="36"/>
      <c r="AJ23" s="36"/>
      <c r="AK23" s="36"/>
      <c r="AL23" s="36"/>
      <c r="AM23" s="36"/>
      <c r="AN23" s="36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2:49" x14ac:dyDescent="0.35">
      <c r="B24" s="78" t="s">
        <v>185</v>
      </c>
      <c r="C24" s="19" t="s">
        <v>1</v>
      </c>
      <c r="D24" s="41"/>
      <c r="E24" s="41"/>
      <c r="F24" s="42"/>
      <c r="G24" s="41">
        <v>5</v>
      </c>
      <c r="H24" s="41"/>
      <c r="I24" s="41"/>
      <c r="J24" s="41"/>
      <c r="K24" s="41">
        <v>5</v>
      </c>
      <c r="L24" s="41"/>
      <c r="M24" s="41"/>
      <c r="N24" s="41"/>
      <c r="O24" s="41">
        <v>5</v>
      </c>
      <c r="P24" s="41"/>
      <c r="Q24" s="41"/>
      <c r="R24" s="41"/>
      <c r="S24" s="41">
        <v>5</v>
      </c>
      <c r="T24" s="41"/>
      <c r="U24" s="41"/>
      <c r="V24" s="41"/>
      <c r="W24" s="41">
        <v>5</v>
      </c>
      <c r="X24" s="41"/>
      <c r="Y24" s="41"/>
      <c r="Z24" s="41"/>
      <c r="AA24" s="41">
        <v>5</v>
      </c>
      <c r="AB24" s="41"/>
      <c r="AC24" s="41"/>
      <c r="AD24" s="41"/>
      <c r="AE24" s="41">
        <v>5</v>
      </c>
      <c r="AF24" s="41"/>
      <c r="AG24" s="41"/>
      <c r="AH24" s="36"/>
      <c r="AI24" s="36"/>
      <c r="AJ24" s="36"/>
      <c r="AK24" s="36"/>
      <c r="AL24" s="36"/>
      <c r="AM24" s="36"/>
      <c r="AN24" s="36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2:49" x14ac:dyDescent="0.35">
      <c r="B25" s="78"/>
      <c r="C25" s="19"/>
      <c r="D25" s="41"/>
      <c r="E25" s="41"/>
      <c r="F25" s="42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36"/>
      <c r="AI25" s="36"/>
      <c r="AJ25" s="36"/>
      <c r="AK25" s="36"/>
      <c r="AL25" s="36"/>
      <c r="AM25" s="36"/>
      <c r="AN25" s="36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2:49" x14ac:dyDescent="0.35">
      <c r="B26" s="16" t="s">
        <v>37</v>
      </c>
      <c r="C26" s="19"/>
      <c r="D26" s="41"/>
      <c r="E26" s="41"/>
      <c r="F26" s="42"/>
      <c r="G26" s="41"/>
      <c r="H26" s="41"/>
      <c r="I26" s="42"/>
      <c r="J26" s="42"/>
      <c r="K26" s="42"/>
      <c r="L26" s="41"/>
      <c r="M26" s="43"/>
      <c r="N26" s="44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36"/>
      <c r="AI26" s="36"/>
      <c r="AJ26" s="36"/>
      <c r="AK26" s="36"/>
      <c r="AL26" s="36"/>
      <c r="AM26" s="36"/>
      <c r="AN26" s="36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2:49" x14ac:dyDescent="0.35">
      <c r="B27" s="78" t="s">
        <v>40</v>
      </c>
      <c r="C27" s="19"/>
      <c r="D27" s="41"/>
      <c r="E27" s="41"/>
      <c r="F27" s="42"/>
      <c r="G27" s="41"/>
      <c r="H27" s="41"/>
      <c r="I27" s="42"/>
      <c r="J27" s="42"/>
      <c r="K27" s="42"/>
      <c r="L27" s="41"/>
      <c r="M27" s="43"/>
      <c r="N27" s="44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36"/>
      <c r="AI27" s="36"/>
      <c r="AJ27" s="36"/>
      <c r="AK27" s="36"/>
      <c r="AL27" s="36"/>
      <c r="AM27" s="36"/>
      <c r="AN27" s="36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2:49" x14ac:dyDescent="0.35">
      <c r="B28" s="83" t="s">
        <v>200</v>
      </c>
      <c r="C28" s="19" t="s">
        <v>41</v>
      </c>
      <c r="D28" s="41">
        <v>30</v>
      </c>
      <c r="E28" s="41"/>
      <c r="F28" s="42"/>
      <c r="G28" s="41"/>
      <c r="H28" s="41"/>
      <c r="I28" s="42"/>
      <c r="J28" s="42"/>
      <c r="K28" s="42"/>
      <c r="L28" s="41"/>
      <c r="M28" s="43"/>
      <c r="N28" s="44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36"/>
      <c r="AI28" s="36"/>
      <c r="AJ28" s="36"/>
      <c r="AK28" s="36"/>
      <c r="AL28" s="36"/>
      <c r="AM28" s="36"/>
      <c r="AN28" s="36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2:49" x14ac:dyDescent="0.35">
      <c r="B29" s="83" t="s">
        <v>90</v>
      </c>
      <c r="C29" s="19" t="s">
        <v>41</v>
      </c>
      <c r="D29" s="41">
        <f>0.5*2</f>
        <v>1</v>
      </c>
      <c r="E29" s="41"/>
      <c r="F29" s="42"/>
      <c r="G29" s="41"/>
      <c r="H29" s="41"/>
      <c r="I29" s="42"/>
      <c r="J29" s="42"/>
      <c r="K29" s="42"/>
      <c r="L29" s="41"/>
      <c r="M29" s="43"/>
      <c r="N29" s="44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36"/>
      <c r="AI29" s="36"/>
      <c r="AJ29" s="36"/>
      <c r="AK29" s="36"/>
      <c r="AL29" s="36"/>
      <c r="AM29" s="36"/>
      <c r="AN29" s="36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2:49" x14ac:dyDescent="0.35">
      <c r="B30" s="83" t="s">
        <v>184</v>
      </c>
      <c r="C30" s="19" t="s">
        <v>41</v>
      </c>
      <c r="D30" s="41">
        <v>4</v>
      </c>
      <c r="E30" s="41"/>
      <c r="F30" s="42"/>
      <c r="G30" s="41"/>
      <c r="H30" s="41"/>
      <c r="I30" s="42"/>
      <c r="J30" s="42"/>
      <c r="K30" s="42"/>
      <c r="L30" s="41"/>
      <c r="M30" s="43"/>
      <c r="N30" s="44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36"/>
      <c r="AI30" s="36"/>
      <c r="AJ30" s="36"/>
      <c r="AK30" s="36"/>
      <c r="AL30" s="36"/>
      <c r="AM30" s="36"/>
      <c r="AN30" s="36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2:49" x14ac:dyDescent="0.35">
      <c r="B31" s="83" t="s">
        <v>116</v>
      </c>
      <c r="C31" s="19" t="s">
        <v>41</v>
      </c>
      <c r="D31" s="41">
        <v>9</v>
      </c>
      <c r="E31" s="41"/>
      <c r="F31" s="42"/>
      <c r="G31" s="41"/>
      <c r="H31" s="41"/>
      <c r="I31" s="42"/>
      <c r="J31" s="42"/>
      <c r="K31" s="42"/>
      <c r="L31" s="41"/>
      <c r="M31" s="43"/>
      <c r="N31" s="44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36"/>
      <c r="AI31" s="36"/>
      <c r="AJ31" s="36"/>
      <c r="AK31" s="36"/>
      <c r="AL31" s="36"/>
      <c r="AM31" s="36"/>
      <c r="AN31" s="36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2:49" x14ac:dyDescent="0.35">
      <c r="B32" s="83" t="s">
        <v>83</v>
      </c>
      <c r="C32" s="19" t="s">
        <v>41</v>
      </c>
      <c r="D32" s="41">
        <v>15</v>
      </c>
      <c r="E32" s="41"/>
      <c r="F32" s="42"/>
      <c r="G32" s="41"/>
      <c r="H32" s="41"/>
      <c r="I32" s="42"/>
      <c r="J32" s="42"/>
      <c r="K32" s="42"/>
      <c r="L32" s="41"/>
      <c r="M32" s="43"/>
      <c r="N32" s="44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36"/>
      <c r="AI32" s="36"/>
      <c r="AJ32" s="36"/>
      <c r="AK32" s="36"/>
      <c r="AL32" s="36"/>
      <c r="AM32" s="36"/>
      <c r="AN32" s="36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2:49" x14ac:dyDescent="0.35">
      <c r="B33" s="78" t="s">
        <v>95</v>
      </c>
      <c r="C33" s="19"/>
      <c r="D33" s="41"/>
      <c r="E33" s="41"/>
      <c r="F33" s="42"/>
      <c r="G33" s="41"/>
      <c r="H33" s="41"/>
      <c r="I33" s="42"/>
      <c r="J33" s="42"/>
      <c r="K33" s="42"/>
      <c r="L33" s="41"/>
      <c r="M33" s="43"/>
      <c r="N33" s="44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36"/>
      <c r="AI33" s="36"/>
      <c r="AJ33" s="36"/>
      <c r="AK33" s="36"/>
      <c r="AL33" s="36"/>
      <c r="AM33" s="36"/>
      <c r="AN33" s="36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2:49" x14ac:dyDescent="0.35">
      <c r="B34" s="83" t="s">
        <v>148</v>
      </c>
      <c r="C34" s="19" t="s">
        <v>41</v>
      </c>
      <c r="D34" s="41">
        <v>7</v>
      </c>
      <c r="E34" s="41">
        <v>2</v>
      </c>
      <c r="F34" s="42"/>
      <c r="G34" s="41"/>
      <c r="H34" s="41"/>
      <c r="I34" s="42"/>
      <c r="J34" s="42"/>
      <c r="K34" s="42"/>
      <c r="L34" s="41"/>
      <c r="M34" s="43"/>
      <c r="N34" s="44"/>
      <c r="O34" s="43"/>
      <c r="P34" s="41">
        <v>3</v>
      </c>
      <c r="Q34" s="41">
        <v>2</v>
      </c>
      <c r="R34" s="41">
        <v>2</v>
      </c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6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2:49" x14ac:dyDescent="0.35">
      <c r="B35" s="83" t="s">
        <v>149</v>
      </c>
      <c r="C35" s="19" t="s">
        <v>41</v>
      </c>
      <c r="D35" s="41">
        <v>3</v>
      </c>
      <c r="E35" s="41"/>
      <c r="F35" s="42"/>
      <c r="G35" s="41"/>
      <c r="H35" s="41"/>
      <c r="I35" s="42"/>
      <c r="J35" s="42"/>
      <c r="K35" s="42"/>
      <c r="L35" s="41"/>
      <c r="M35" s="43"/>
      <c r="N35" s="44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36"/>
      <c r="AI35" s="36"/>
      <c r="AJ35" s="36"/>
      <c r="AK35" s="36"/>
      <c r="AL35" s="36"/>
      <c r="AM35" s="36"/>
      <c r="AN35" s="36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2:49" x14ac:dyDescent="0.35">
      <c r="B36" s="78" t="s">
        <v>150</v>
      </c>
      <c r="C36" s="19"/>
      <c r="D36" s="41"/>
      <c r="E36" s="41"/>
      <c r="F36" s="42"/>
      <c r="G36" s="41"/>
      <c r="H36" s="41"/>
      <c r="I36" s="42"/>
      <c r="J36" s="42"/>
      <c r="K36" s="42"/>
      <c r="L36" s="41"/>
      <c r="M36" s="43"/>
      <c r="N36" s="44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36"/>
      <c r="AI36" s="36"/>
      <c r="AJ36" s="36"/>
      <c r="AK36" s="36"/>
      <c r="AL36" s="36"/>
      <c r="AM36" s="36"/>
      <c r="AN36" s="36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2:49" x14ac:dyDescent="0.35">
      <c r="B37" s="83" t="s">
        <v>84</v>
      </c>
      <c r="C37" s="19" t="s">
        <v>41</v>
      </c>
      <c r="D37" s="41"/>
      <c r="E37" s="41">
        <f>2*4</f>
        <v>8</v>
      </c>
      <c r="F37" s="41">
        <f t="shared" ref="F37:AG37" si="3">2*4</f>
        <v>8</v>
      </c>
      <c r="G37" s="41">
        <f t="shared" si="3"/>
        <v>8</v>
      </c>
      <c r="H37" s="41">
        <f t="shared" si="3"/>
        <v>8</v>
      </c>
      <c r="I37" s="41">
        <f t="shared" si="3"/>
        <v>8</v>
      </c>
      <c r="J37" s="41">
        <f t="shared" si="3"/>
        <v>8</v>
      </c>
      <c r="K37" s="41">
        <f t="shared" si="3"/>
        <v>8</v>
      </c>
      <c r="L37" s="41">
        <f t="shared" si="3"/>
        <v>8</v>
      </c>
      <c r="M37" s="41">
        <f t="shared" si="3"/>
        <v>8</v>
      </c>
      <c r="N37" s="41">
        <f t="shared" si="3"/>
        <v>8</v>
      </c>
      <c r="O37" s="41">
        <f t="shared" si="3"/>
        <v>8</v>
      </c>
      <c r="P37" s="41">
        <f t="shared" si="3"/>
        <v>8</v>
      </c>
      <c r="Q37" s="41">
        <f t="shared" si="3"/>
        <v>8</v>
      </c>
      <c r="R37" s="41">
        <f t="shared" si="3"/>
        <v>8</v>
      </c>
      <c r="S37" s="41">
        <f t="shared" si="3"/>
        <v>8</v>
      </c>
      <c r="T37" s="41">
        <f t="shared" si="3"/>
        <v>8</v>
      </c>
      <c r="U37" s="41">
        <f t="shared" si="3"/>
        <v>8</v>
      </c>
      <c r="V37" s="41">
        <f t="shared" si="3"/>
        <v>8</v>
      </c>
      <c r="W37" s="41">
        <f t="shared" si="3"/>
        <v>8</v>
      </c>
      <c r="X37" s="41">
        <f t="shared" si="3"/>
        <v>8</v>
      </c>
      <c r="Y37" s="41">
        <f t="shared" si="3"/>
        <v>8</v>
      </c>
      <c r="Z37" s="41">
        <f t="shared" si="3"/>
        <v>8</v>
      </c>
      <c r="AA37" s="41">
        <f t="shared" si="3"/>
        <v>8</v>
      </c>
      <c r="AB37" s="41">
        <f t="shared" si="3"/>
        <v>8</v>
      </c>
      <c r="AC37" s="41">
        <f t="shared" si="3"/>
        <v>8</v>
      </c>
      <c r="AD37" s="41">
        <f t="shared" si="3"/>
        <v>8</v>
      </c>
      <c r="AE37" s="41">
        <f t="shared" si="3"/>
        <v>8</v>
      </c>
      <c r="AF37" s="41">
        <f t="shared" si="3"/>
        <v>8</v>
      </c>
      <c r="AG37" s="41">
        <f t="shared" si="3"/>
        <v>8</v>
      </c>
      <c r="AH37" s="36"/>
      <c r="AI37" s="36"/>
      <c r="AJ37" s="36"/>
      <c r="AK37" s="36"/>
      <c r="AL37" s="36"/>
      <c r="AM37" s="36"/>
      <c r="AN37" s="36"/>
      <c r="AO37" s="37"/>
      <c r="AP37" s="37"/>
      <c r="AQ37" s="37"/>
      <c r="AR37" s="37"/>
      <c r="AS37" s="37"/>
      <c r="AT37" s="37"/>
      <c r="AU37" s="37"/>
      <c r="AV37" s="37"/>
      <c r="AW37" s="37"/>
    </row>
    <row r="38" spans="2:49" x14ac:dyDescent="0.35">
      <c r="B38" s="83" t="s">
        <v>81</v>
      </c>
      <c r="C38" s="19" t="s">
        <v>41</v>
      </c>
      <c r="D38" s="45">
        <f>5*2</f>
        <v>10</v>
      </c>
      <c r="E38" s="45">
        <f t="shared" ref="E38:AG38" si="4">5*2</f>
        <v>10</v>
      </c>
      <c r="F38" s="45">
        <f t="shared" si="4"/>
        <v>10</v>
      </c>
      <c r="G38" s="45">
        <f t="shared" si="4"/>
        <v>10</v>
      </c>
      <c r="H38" s="45">
        <f t="shared" si="4"/>
        <v>10</v>
      </c>
      <c r="I38" s="45">
        <f t="shared" si="4"/>
        <v>10</v>
      </c>
      <c r="J38" s="45">
        <f t="shared" si="4"/>
        <v>10</v>
      </c>
      <c r="K38" s="45">
        <f t="shared" si="4"/>
        <v>10</v>
      </c>
      <c r="L38" s="45">
        <f t="shared" si="4"/>
        <v>10</v>
      </c>
      <c r="M38" s="45">
        <f t="shared" si="4"/>
        <v>10</v>
      </c>
      <c r="N38" s="45">
        <f t="shared" si="4"/>
        <v>10</v>
      </c>
      <c r="O38" s="45">
        <f t="shared" si="4"/>
        <v>10</v>
      </c>
      <c r="P38" s="45">
        <f t="shared" si="4"/>
        <v>10</v>
      </c>
      <c r="Q38" s="45">
        <f t="shared" si="4"/>
        <v>10</v>
      </c>
      <c r="R38" s="45">
        <f t="shared" si="4"/>
        <v>10</v>
      </c>
      <c r="S38" s="45">
        <f t="shared" si="4"/>
        <v>10</v>
      </c>
      <c r="T38" s="45">
        <f t="shared" si="4"/>
        <v>10</v>
      </c>
      <c r="U38" s="45">
        <f t="shared" si="4"/>
        <v>10</v>
      </c>
      <c r="V38" s="45">
        <f t="shared" si="4"/>
        <v>10</v>
      </c>
      <c r="W38" s="45">
        <f t="shared" si="4"/>
        <v>10</v>
      </c>
      <c r="X38" s="45">
        <f t="shared" si="4"/>
        <v>10</v>
      </c>
      <c r="Y38" s="45">
        <f t="shared" si="4"/>
        <v>10</v>
      </c>
      <c r="Z38" s="45">
        <f t="shared" si="4"/>
        <v>10</v>
      </c>
      <c r="AA38" s="45">
        <f t="shared" si="4"/>
        <v>10</v>
      </c>
      <c r="AB38" s="45">
        <f t="shared" si="4"/>
        <v>10</v>
      </c>
      <c r="AC38" s="45">
        <f t="shared" si="4"/>
        <v>10</v>
      </c>
      <c r="AD38" s="45">
        <f t="shared" si="4"/>
        <v>10</v>
      </c>
      <c r="AE38" s="45">
        <f t="shared" si="4"/>
        <v>10</v>
      </c>
      <c r="AF38" s="45">
        <f t="shared" si="4"/>
        <v>10</v>
      </c>
      <c r="AG38" s="45">
        <f t="shared" si="4"/>
        <v>10</v>
      </c>
      <c r="AH38" s="36"/>
      <c r="AI38" s="36"/>
      <c r="AJ38" s="36"/>
      <c r="AK38" s="36"/>
      <c r="AL38" s="36"/>
      <c r="AM38" s="36"/>
      <c r="AN38" s="36"/>
      <c r="AO38" s="37"/>
      <c r="AP38" s="37"/>
      <c r="AQ38" s="37"/>
      <c r="AR38" s="37"/>
      <c r="AS38" s="37"/>
      <c r="AT38" s="37"/>
      <c r="AU38" s="37"/>
      <c r="AV38" s="37"/>
      <c r="AW38" s="37"/>
    </row>
    <row r="39" spans="2:49" x14ac:dyDescent="0.35">
      <c r="B39" s="83" t="s">
        <v>82</v>
      </c>
      <c r="C39" s="19" t="s">
        <v>41</v>
      </c>
      <c r="D39" s="45">
        <f>2*2</f>
        <v>4</v>
      </c>
      <c r="E39" s="45">
        <f t="shared" ref="E39:F39" si="5">2*2</f>
        <v>4</v>
      </c>
      <c r="F39" s="45">
        <f t="shared" si="5"/>
        <v>4</v>
      </c>
      <c r="G39" s="45">
        <f>2*1</f>
        <v>2</v>
      </c>
      <c r="H39" s="45">
        <f t="shared" ref="H39:AG39" si="6">2*1</f>
        <v>2</v>
      </c>
      <c r="I39" s="45">
        <f t="shared" si="6"/>
        <v>2</v>
      </c>
      <c r="J39" s="45">
        <f t="shared" si="6"/>
        <v>2</v>
      </c>
      <c r="K39" s="45">
        <f t="shared" si="6"/>
        <v>2</v>
      </c>
      <c r="L39" s="45">
        <f t="shared" si="6"/>
        <v>2</v>
      </c>
      <c r="M39" s="45">
        <f t="shared" si="6"/>
        <v>2</v>
      </c>
      <c r="N39" s="45">
        <f t="shared" si="6"/>
        <v>2</v>
      </c>
      <c r="O39" s="45">
        <f t="shared" si="6"/>
        <v>2</v>
      </c>
      <c r="P39" s="45">
        <f t="shared" si="6"/>
        <v>2</v>
      </c>
      <c r="Q39" s="45">
        <f t="shared" si="6"/>
        <v>2</v>
      </c>
      <c r="R39" s="45">
        <f t="shared" si="6"/>
        <v>2</v>
      </c>
      <c r="S39" s="45">
        <f t="shared" si="6"/>
        <v>2</v>
      </c>
      <c r="T39" s="45">
        <f t="shared" si="6"/>
        <v>2</v>
      </c>
      <c r="U39" s="45">
        <f t="shared" si="6"/>
        <v>2</v>
      </c>
      <c r="V39" s="45">
        <f t="shared" si="6"/>
        <v>2</v>
      </c>
      <c r="W39" s="45">
        <f t="shared" si="6"/>
        <v>2</v>
      </c>
      <c r="X39" s="45">
        <f t="shared" si="6"/>
        <v>2</v>
      </c>
      <c r="Y39" s="45">
        <f t="shared" si="6"/>
        <v>2</v>
      </c>
      <c r="Z39" s="45">
        <f t="shared" si="6"/>
        <v>2</v>
      </c>
      <c r="AA39" s="45">
        <f t="shared" si="6"/>
        <v>2</v>
      </c>
      <c r="AB39" s="45">
        <f t="shared" si="6"/>
        <v>2</v>
      </c>
      <c r="AC39" s="45">
        <f t="shared" si="6"/>
        <v>2</v>
      </c>
      <c r="AD39" s="45">
        <f t="shared" si="6"/>
        <v>2</v>
      </c>
      <c r="AE39" s="45">
        <f t="shared" si="6"/>
        <v>2</v>
      </c>
      <c r="AF39" s="45">
        <f t="shared" si="6"/>
        <v>2</v>
      </c>
      <c r="AG39" s="45">
        <f t="shared" si="6"/>
        <v>2</v>
      </c>
      <c r="AH39" s="36"/>
      <c r="AI39" s="36"/>
      <c r="AJ39" s="36"/>
      <c r="AK39" s="36"/>
      <c r="AL39" s="36"/>
      <c r="AM39" s="36"/>
      <c r="AN39" s="36"/>
      <c r="AO39" s="37"/>
      <c r="AP39" s="37"/>
      <c r="AQ39" s="37"/>
      <c r="AR39" s="37"/>
      <c r="AS39" s="37"/>
      <c r="AT39" s="37"/>
      <c r="AU39" s="37"/>
      <c r="AV39" s="37"/>
      <c r="AW39" s="37"/>
    </row>
    <row r="40" spans="2:49" x14ac:dyDescent="0.35">
      <c r="B40" s="78" t="s">
        <v>92</v>
      </c>
      <c r="C40" s="19"/>
      <c r="D40" s="45"/>
      <c r="E40" s="41"/>
      <c r="F40" s="42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36"/>
      <c r="AI40" s="36"/>
      <c r="AJ40" s="36"/>
      <c r="AK40" s="36"/>
      <c r="AL40" s="36"/>
      <c r="AM40" s="36"/>
      <c r="AN40" s="36"/>
      <c r="AO40" s="37"/>
      <c r="AP40" s="37"/>
      <c r="AQ40" s="37"/>
      <c r="AR40" s="37"/>
      <c r="AS40" s="37"/>
      <c r="AT40" s="37"/>
      <c r="AU40" s="37"/>
      <c r="AV40" s="37"/>
      <c r="AW40" s="37"/>
    </row>
    <row r="41" spans="2:49" x14ac:dyDescent="0.35">
      <c r="B41" s="83" t="s">
        <v>115</v>
      </c>
      <c r="C41" s="19" t="s">
        <v>41</v>
      </c>
      <c r="D41" s="45"/>
      <c r="E41" s="41"/>
      <c r="F41" s="42"/>
      <c r="G41" s="41">
        <f>3*12</f>
        <v>36</v>
      </c>
      <c r="H41" s="41">
        <f t="shared" ref="H41:AG41" si="7">3*12</f>
        <v>36</v>
      </c>
      <c r="I41" s="41">
        <f t="shared" si="7"/>
        <v>36</v>
      </c>
      <c r="J41" s="41">
        <f t="shared" si="7"/>
        <v>36</v>
      </c>
      <c r="K41" s="41">
        <f t="shared" si="7"/>
        <v>36</v>
      </c>
      <c r="L41" s="41">
        <f t="shared" si="7"/>
        <v>36</v>
      </c>
      <c r="M41" s="41">
        <f t="shared" si="7"/>
        <v>36</v>
      </c>
      <c r="N41" s="41">
        <f t="shared" si="7"/>
        <v>36</v>
      </c>
      <c r="O41" s="41">
        <f t="shared" si="7"/>
        <v>36</v>
      </c>
      <c r="P41" s="41">
        <f t="shared" si="7"/>
        <v>36</v>
      </c>
      <c r="Q41" s="41">
        <f t="shared" si="7"/>
        <v>36</v>
      </c>
      <c r="R41" s="41">
        <f t="shared" si="7"/>
        <v>36</v>
      </c>
      <c r="S41" s="41">
        <f t="shared" si="7"/>
        <v>36</v>
      </c>
      <c r="T41" s="41">
        <f t="shared" si="7"/>
        <v>36</v>
      </c>
      <c r="U41" s="41">
        <f t="shared" si="7"/>
        <v>36</v>
      </c>
      <c r="V41" s="41">
        <f t="shared" si="7"/>
        <v>36</v>
      </c>
      <c r="W41" s="41">
        <f t="shared" si="7"/>
        <v>36</v>
      </c>
      <c r="X41" s="41">
        <f t="shared" si="7"/>
        <v>36</v>
      </c>
      <c r="Y41" s="41">
        <f t="shared" si="7"/>
        <v>36</v>
      </c>
      <c r="Z41" s="41">
        <f t="shared" si="7"/>
        <v>36</v>
      </c>
      <c r="AA41" s="41">
        <f t="shared" si="7"/>
        <v>36</v>
      </c>
      <c r="AB41" s="41">
        <f t="shared" si="7"/>
        <v>36</v>
      </c>
      <c r="AC41" s="41">
        <f t="shared" si="7"/>
        <v>36</v>
      </c>
      <c r="AD41" s="41">
        <f t="shared" si="7"/>
        <v>36</v>
      </c>
      <c r="AE41" s="41">
        <f t="shared" si="7"/>
        <v>36</v>
      </c>
      <c r="AF41" s="41">
        <f t="shared" si="7"/>
        <v>36</v>
      </c>
      <c r="AG41" s="41">
        <f t="shared" si="7"/>
        <v>36</v>
      </c>
      <c r="AH41" s="36"/>
      <c r="AI41" s="36"/>
      <c r="AJ41" s="36"/>
      <c r="AK41" s="36"/>
      <c r="AL41" s="36"/>
      <c r="AM41" s="36"/>
      <c r="AN41" s="36"/>
      <c r="AO41" s="37"/>
      <c r="AP41" s="37"/>
      <c r="AQ41" s="37"/>
      <c r="AR41" s="37"/>
      <c r="AS41" s="37"/>
      <c r="AT41" s="37"/>
      <c r="AU41" s="37"/>
      <c r="AV41" s="37"/>
      <c r="AW41" s="37"/>
    </row>
    <row r="42" spans="2:49" x14ac:dyDescent="0.35">
      <c r="B42" s="83" t="s">
        <v>85</v>
      </c>
      <c r="C42" s="19" t="s">
        <v>41</v>
      </c>
      <c r="D42" s="45"/>
      <c r="E42" s="41"/>
      <c r="F42" s="42"/>
      <c r="G42" s="41">
        <f>2*4</f>
        <v>8</v>
      </c>
      <c r="H42" s="41">
        <f t="shared" ref="H42:W42" si="8">2*4</f>
        <v>8</v>
      </c>
      <c r="I42" s="41">
        <f t="shared" si="8"/>
        <v>8</v>
      </c>
      <c r="J42" s="41">
        <f t="shared" si="8"/>
        <v>8</v>
      </c>
      <c r="K42" s="41">
        <f t="shared" si="8"/>
        <v>8</v>
      </c>
      <c r="L42" s="41">
        <f t="shared" si="8"/>
        <v>8</v>
      </c>
      <c r="M42" s="41">
        <f t="shared" si="8"/>
        <v>8</v>
      </c>
      <c r="N42" s="41">
        <f t="shared" si="8"/>
        <v>8</v>
      </c>
      <c r="O42" s="41">
        <f t="shared" si="8"/>
        <v>8</v>
      </c>
      <c r="P42" s="41">
        <f t="shared" si="8"/>
        <v>8</v>
      </c>
      <c r="Q42" s="41">
        <f t="shared" si="8"/>
        <v>8</v>
      </c>
      <c r="R42" s="41">
        <f t="shared" si="8"/>
        <v>8</v>
      </c>
      <c r="S42" s="41">
        <f t="shared" si="8"/>
        <v>8</v>
      </c>
      <c r="T42" s="41">
        <f t="shared" si="8"/>
        <v>8</v>
      </c>
      <c r="U42" s="41">
        <f t="shared" si="8"/>
        <v>8</v>
      </c>
      <c r="V42" s="41">
        <f t="shared" si="8"/>
        <v>8</v>
      </c>
      <c r="W42" s="41">
        <f t="shared" si="8"/>
        <v>8</v>
      </c>
      <c r="X42" s="41">
        <f>3*4</f>
        <v>12</v>
      </c>
      <c r="Y42" s="41">
        <f t="shared" ref="Y42:AG42" si="9">3*4</f>
        <v>12</v>
      </c>
      <c r="Z42" s="41">
        <f t="shared" si="9"/>
        <v>12</v>
      </c>
      <c r="AA42" s="41">
        <f t="shared" si="9"/>
        <v>12</v>
      </c>
      <c r="AB42" s="41">
        <f t="shared" si="9"/>
        <v>12</v>
      </c>
      <c r="AC42" s="41">
        <f t="shared" si="9"/>
        <v>12</v>
      </c>
      <c r="AD42" s="41">
        <f t="shared" si="9"/>
        <v>12</v>
      </c>
      <c r="AE42" s="41">
        <f t="shared" si="9"/>
        <v>12</v>
      </c>
      <c r="AF42" s="41">
        <f t="shared" si="9"/>
        <v>12</v>
      </c>
      <c r="AG42" s="41">
        <f t="shared" si="9"/>
        <v>12</v>
      </c>
      <c r="AH42" s="36"/>
      <c r="AI42" s="36"/>
      <c r="AJ42" s="36"/>
      <c r="AK42" s="36"/>
      <c r="AL42" s="36"/>
      <c r="AM42" s="36"/>
      <c r="AN42" s="36"/>
      <c r="AO42" s="37"/>
      <c r="AP42" s="37"/>
      <c r="AQ42" s="37"/>
      <c r="AR42" s="37"/>
      <c r="AS42" s="37"/>
      <c r="AT42" s="37"/>
      <c r="AU42" s="37"/>
      <c r="AV42" s="37"/>
      <c r="AW42" s="37"/>
    </row>
    <row r="43" spans="2:49" x14ac:dyDescent="0.35">
      <c r="B43" s="78" t="s">
        <v>94</v>
      </c>
      <c r="C43" s="19" t="s">
        <v>41</v>
      </c>
      <c r="D43" s="45"/>
      <c r="E43" s="41"/>
      <c r="F43" s="42"/>
      <c r="G43" s="41">
        <f>G56/4000</f>
        <v>0</v>
      </c>
      <c r="H43" s="41">
        <f t="shared" ref="H43:AG43" si="10">H56/4000</f>
        <v>0</v>
      </c>
      <c r="I43" s="85">
        <f t="shared" si="10"/>
        <v>0.5</v>
      </c>
      <c r="J43" s="85">
        <f t="shared" si="10"/>
        <v>0.5</v>
      </c>
      <c r="K43" s="85">
        <f t="shared" si="10"/>
        <v>0.5</v>
      </c>
      <c r="L43" s="85">
        <f t="shared" si="10"/>
        <v>0.5</v>
      </c>
      <c r="M43" s="85">
        <f t="shared" si="10"/>
        <v>0.5</v>
      </c>
      <c r="N43" s="85">
        <f t="shared" si="10"/>
        <v>1.875</v>
      </c>
      <c r="O43" s="85">
        <f t="shared" si="10"/>
        <v>1.875</v>
      </c>
      <c r="P43" s="85">
        <f t="shared" si="10"/>
        <v>1.875</v>
      </c>
      <c r="Q43" s="85">
        <f t="shared" si="10"/>
        <v>1.875</v>
      </c>
      <c r="R43" s="85">
        <f t="shared" si="10"/>
        <v>1.875</v>
      </c>
      <c r="S43" s="85">
        <f t="shared" si="10"/>
        <v>2.5</v>
      </c>
      <c r="T43" s="85">
        <f t="shared" si="10"/>
        <v>2.5</v>
      </c>
      <c r="U43" s="85">
        <f t="shared" si="10"/>
        <v>2.5</v>
      </c>
      <c r="V43" s="85">
        <f t="shared" si="10"/>
        <v>2.5</v>
      </c>
      <c r="W43" s="85">
        <f t="shared" si="10"/>
        <v>2.5</v>
      </c>
      <c r="X43" s="85">
        <f t="shared" si="10"/>
        <v>1.875</v>
      </c>
      <c r="Y43" s="85">
        <f t="shared" si="10"/>
        <v>1.875</v>
      </c>
      <c r="Z43" s="85">
        <f t="shared" si="10"/>
        <v>1.875</v>
      </c>
      <c r="AA43" s="85">
        <f t="shared" si="10"/>
        <v>1.875</v>
      </c>
      <c r="AB43" s="85">
        <f t="shared" si="10"/>
        <v>1.875</v>
      </c>
      <c r="AC43" s="85">
        <f t="shared" si="10"/>
        <v>1.875</v>
      </c>
      <c r="AD43" s="85">
        <f t="shared" si="10"/>
        <v>1.875</v>
      </c>
      <c r="AE43" s="85">
        <f t="shared" si="10"/>
        <v>1.875</v>
      </c>
      <c r="AF43" s="85">
        <f t="shared" si="10"/>
        <v>1.875</v>
      </c>
      <c r="AG43" s="85">
        <f t="shared" si="10"/>
        <v>1.875</v>
      </c>
      <c r="AH43" s="36"/>
      <c r="AI43" s="36"/>
      <c r="AJ43" s="36"/>
      <c r="AK43" s="36"/>
      <c r="AL43" s="36"/>
      <c r="AM43" s="36"/>
      <c r="AN43" s="36"/>
      <c r="AO43" s="37"/>
      <c r="AP43" s="37"/>
      <c r="AQ43" s="37"/>
      <c r="AR43" s="37"/>
      <c r="AS43" s="37"/>
      <c r="AT43" s="37"/>
      <c r="AU43" s="37"/>
      <c r="AV43" s="37"/>
      <c r="AW43" s="37"/>
    </row>
    <row r="44" spans="2:49" x14ac:dyDescent="0.35">
      <c r="B44" s="78" t="s">
        <v>96</v>
      </c>
      <c r="C44" s="19"/>
      <c r="D44" s="45"/>
      <c r="E44" s="41"/>
      <c r="F44" s="42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36"/>
      <c r="AI44" s="36"/>
      <c r="AJ44" s="36"/>
      <c r="AK44" s="36"/>
      <c r="AL44" s="36"/>
      <c r="AM44" s="36"/>
      <c r="AN44" s="36"/>
      <c r="AO44" s="37"/>
      <c r="AP44" s="37"/>
      <c r="AQ44" s="37"/>
      <c r="AR44" s="37"/>
      <c r="AS44" s="37"/>
      <c r="AT44" s="37"/>
      <c r="AU44" s="37"/>
      <c r="AV44" s="37"/>
      <c r="AW44" s="37"/>
    </row>
    <row r="45" spans="2:49" x14ac:dyDescent="0.35">
      <c r="B45" s="83" t="s">
        <v>170</v>
      </c>
      <c r="C45" s="19"/>
      <c r="D45" s="45"/>
      <c r="E45" s="41"/>
      <c r="F45" s="42"/>
      <c r="G45" s="41" t="e">
        <f>G46</f>
        <v>#VALUE!</v>
      </c>
      <c r="H45" s="41" t="e">
        <f t="shared" ref="H45:AG45" si="11">H46</f>
        <v>#VALUE!</v>
      </c>
      <c r="I45" s="41" t="e">
        <f t="shared" si="11"/>
        <v>#VALUE!</v>
      </c>
      <c r="J45" s="41" t="e">
        <f t="shared" si="11"/>
        <v>#VALUE!</v>
      </c>
      <c r="K45" s="41" t="e">
        <f t="shared" si="11"/>
        <v>#VALUE!</v>
      </c>
      <c r="L45" s="41" t="e">
        <f t="shared" si="11"/>
        <v>#VALUE!</v>
      </c>
      <c r="M45" s="41" t="e">
        <f t="shared" si="11"/>
        <v>#VALUE!</v>
      </c>
      <c r="N45" s="41" t="e">
        <f t="shared" si="11"/>
        <v>#VALUE!</v>
      </c>
      <c r="O45" s="41" t="e">
        <f t="shared" si="11"/>
        <v>#VALUE!</v>
      </c>
      <c r="P45" s="41" t="e">
        <f t="shared" si="11"/>
        <v>#VALUE!</v>
      </c>
      <c r="Q45" s="41" t="e">
        <f t="shared" si="11"/>
        <v>#VALUE!</v>
      </c>
      <c r="R45" s="41">
        <f t="shared" si="11"/>
        <v>0</v>
      </c>
      <c r="S45" s="41">
        <f t="shared" si="11"/>
        <v>0</v>
      </c>
      <c r="T45" s="41" t="e">
        <f t="shared" si="11"/>
        <v>#VALUE!</v>
      </c>
      <c r="U45" s="41" t="e">
        <f t="shared" si="11"/>
        <v>#VALUE!</v>
      </c>
      <c r="V45" s="41" t="e">
        <f t="shared" si="11"/>
        <v>#VALUE!</v>
      </c>
      <c r="W45" s="41" t="e">
        <f t="shared" si="11"/>
        <v>#VALUE!</v>
      </c>
      <c r="X45" s="41" t="e">
        <f t="shared" si="11"/>
        <v>#VALUE!</v>
      </c>
      <c r="Y45" s="41" t="e">
        <f t="shared" si="11"/>
        <v>#VALUE!</v>
      </c>
      <c r="Z45" s="41" t="e">
        <f t="shared" si="11"/>
        <v>#VALUE!</v>
      </c>
      <c r="AA45" s="41" t="e">
        <f t="shared" si="11"/>
        <v>#VALUE!</v>
      </c>
      <c r="AB45" s="41" t="e">
        <f t="shared" si="11"/>
        <v>#VALUE!</v>
      </c>
      <c r="AC45" s="41" t="e">
        <f t="shared" si="11"/>
        <v>#VALUE!</v>
      </c>
      <c r="AD45" s="41" t="e">
        <f t="shared" si="11"/>
        <v>#VALUE!</v>
      </c>
      <c r="AE45" s="41" t="e">
        <f t="shared" si="11"/>
        <v>#VALUE!</v>
      </c>
      <c r="AF45" s="41" t="e">
        <f t="shared" si="11"/>
        <v>#VALUE!</v>
      </c>
      <c r="AG45" s="41" t="e">
        <f t="shared" si="11"/>
        <v>#VALUE!</v>
      </c>
      <c r="AH45" s="36"/>
      <c r="AI45" s="36"/>
      <c r="AJ45" s="36"/>
      <c r="AK45" s="36"/>
      <c r="AL45" s="36"/>
      <c r="AM45" s="36"/>
      <c r="AN45" s="36"/>
      <c r="AO45" s="37"/>
      <c r="AP45" s="37"/>
      <c r="AQ45" s="37"/>
      <c r="AR45" s="37"/>
      <c r="AS45" s="37"/>
      <c r="AT45" s="37"/>
      <c r="AU45" s="37"/>
      <c r="AV45" s="37"/>
      <c r="AW45" s="37"/>
    </row>
    <row r="46" spans="2:49" x14ac:dyDescent="0.35">
      <c r="B46" s="83" t="s">
        <v>186</v>
      </c>
      <c r="C46" s="19"/>
      <c r="D46" s="45"/>
      <c r="E46" s="41"/>
      <c r="F46" s="42"/>
      <c r="G46" s="41" t="e">
        <f>G59/5/24</f>
        <v>#VALUE!</v>
      </c>
      <c r="H46" s="41" t="e">
        <f t="shared" ref="H46:AG46" si="12">H59/5/24</f>
        <v>#VALUE!</v>
      </c>
      <c r="I46" s="41" t="e">
        <f t="shared" si="12"/>
        <v>#VALUE!</v>
      </c>
      <c r="J46" s="41" t="e">
        <f t="shared" si="12"/>
        <v>#VALUE!</v>
      </c>
      <c r="K46" s="41" t="e">
        <f t="shared" si="12"/>
        <v>#VALUE!</v>
      </c>
      <c r="L46" s="41" t="e">
        <f t="shared" si="12"/>
        <v>#VALUE!</v>
      </c>
      <c r="M46" s="41" t="e">
        <f t="shared" si="12"/>
        <v>#VALUE!</v>
      </c>
      <c r="N46" s="41" t="e">
        <f t="shared" si="12"/>
        <v>#VALUE!</v>
      </c>
      <c r="O46" s="41" t="e">
        <f t="shared" si="12"/>
        <v>#VALUE!</v>
      </c>
      <c r="P46" s="41" t="e">
        <f t="shared" si="12"/>
        <v>#VALUE!</v>
      </c>
      <c r="Q46" s="41" t="e">
        <f t="shared" si="12"/>
        <v>#VALUE!</v>
      </c>
      <c r="R46" s="41"/>
      <c r="S46" s="41"/>
      <c r="T46" s="41" t="e">
        <f t="shared" si="12"/>
        <v>#VALUE!</v>
      </c>
      <c r="U46" s="41" t="e">
        <f t="shared" si="12"/>
        <v>#VALUE!</v>
      </c>
      <c r="V46" s="41" t="e">
        <f t="shared" si="12"/>
        <v>#VALUE!</v>
      </c>
      <c r="W46" s="41" t="e">
        <f t="shared" si="12"/>
        <v>#VALUE!</v>
      </c>
      <c r="X46" s="41" t="e">
        <f t="shared" si="12"/>
        <v>#VALUE!</v>
      </c>
      <c r="Y46" s="41" t="e">
        <f t="shared" si="12"/>
        <v>#VALUE!</v>
      </c>
      <c r="Z46" s="41" t="e">
        <f t="shared" si="12"/>
        <v>#VALUE!</v>
      </c>
      <c r="AA46" s="41" t="e">
        <f t="shared" si="12"/>
        <v>#VALUE!</v>
      </c>
      <c r="AB46" s="41" t="e">
        <f t="shared" si="12"/>
        <v>#VALUE!</v>
      </c>
      <c r="AC46" s="41" t="e">
        <f t="shared" si="12"/>
        <v>#VALUE!</v>
      </c>
      <c r="AD46" s="41" t="e">
        <f t="shared" si="12"/>
        <v>#VALUE!</v>
      </c>
      <c r="AE46" s="41" t="e">
        <f t="shared" si="12"/>
        <v>#VALUE!</v>
      </c>
      <c r="AF46" s="41" t="e">
        <f t="shared" si="12"/>
        <v>#VALUE!</v>
      </c>
      <c r="AG46" s="41" t="e">
        <f t="shared" si="12"/>
        <v>#VALUE!</v>
      </c>
      <c r="AH46" s="36"/>
      <c r="AI46" s="36"/>
      <c r="AJ46" s="36"/>
      <c r="AK46" s="36"/>
      <c r="AL46" s="36"/>
      <c r="AM46" s="36"/>
      <c r="AN46" s="36"/>
      <c r="AO46" s="37"/>
      <c r="AP46" s="37"/>
      <c r="AQ46" s="37"/>
      <c r="AR46" s="37"/>
      <c r="AS46" s="37"/>
      <c r="AT46" s="37"/>
      <c r="AU46" s="37"/>
      <c r="AV46" s="37"/>
      <c r="AW46" s="37"/>
    </row>
    <row r="47" spans="2:49" x14ac:dyDescent="0.35">
      <c r="B47" s="83" t="s">
        <v>169</v>
      </c>
      <c r="C47" s="19"/>
      <c r="D47" s="45"/>
      <c r="E47" s="41"/>
      <c r="F47" s="42"/>
      <c r="G47" s="41">
        <v>2</v>
      </c>
      <c r="H47" s="41">
        <v>2</v>
      </c>
      <c r="I47" s="41">
        <v>2</v>
      </c>
      <c r="J47" s="41">
        <v>2</v>
      </c>
      <c r="K47" s="41">
        <v>2</v>
      </c>
      <c r="L47" s="41">
        <v>2</v>
      </c>
      <c r="M47" s="41">
        <v>2</v>
      </c>
      <c r="N47" s="41">
        <v>2</v>
      </c>
      <c r="O47" s="41">
        <v>2</v>
      </c>
      <c r="P47" s="41">
        <v>2</v>
      </c>
      <c r="Q47" s="41">
        <v>2</v>
      </c>
      <c r="R47" s="41">
        <v>2</v>
      </c>
      <c r="S47" s="41">
        <v>2</v>
      </c>
      <c r="T47" s="41">
        <v>2</v>
      </c>
      <c r="U47" s="41">
        <v>2</v>
      </c>
      <c r="V47" s="41">
        <v>2</v>
      </c>
      <c r="W47" s="41">
        <v>2</v>
      </c>
      <c r="X47" s="41">
        <v>2</v>
      </c>
      <c r="Y47" s="41">
        <v>2</v>
      </c>
      <c r="Z47" s="41">
        <v>2</v>
      </c>
      <c r="AA47" s="41">
        <v>2</v>
      </c>
      <c r="AB47" s="41">
        <v>2</v>
      </c>
      <c r="AC47" s="41">
        <v>2</v>
      </c>
      <c r="AD47" s="41">
        <v>2</v>
      </c>
      <c r="AE47" s="41">
        <v>2</v>
      </c>
      <c r="AF47" s="41">
        <v>2</v>
      </c>
      <c r="AG47" s="41">
        <v>2</v>
      </c>
      <c r="AH47" s="36"/>
      <c r="AI47" s="36"/>
      <c r="AJ47" s="36"/>
      <c r="AK47" s="36"/>
      <c r="AL47" s="36"/>
      <c r="AM47" s="36"/>
      <c r="AN47" s="36"/>
      <c r="AO47" s="37"/>
      <c r="AP47" s="37"/>
      <c r="AQ47" s="37"/>
      <c r="AR47" s="37"/>
      <c r="AS47" s="37"/>
      <c r="AT47" s="37"/>
      <c r="AU47" s="37"/>
      <c r="AV47" s="37"/>
      <c r="AW47" s="37"/>
    </row>
    <row r="48" spans="2:49" x14ac:dyDescent="0.35">
      <c r="B48" s="83" t="s">
        <v>171</v>
      </c>
      <c r="C48" s="19" t="s">
        <v>41</v>
      </c>
      <c r="D48" s="45"/>
      <c r="E48" s="41"/>
      <c r="F48" s="42"/>
      <c r="G48" s="41">
        <f>G56/2000</f>
        <v>0</v>
      </c>
      <c r="H48" s="41">
        <f t="shared" ref="H48:AG48" si="13">H56/2000</f>
        <v>0</v>
      </c>
      <c r="I48" s="41">
        <f t="shared" si="13"/>
        <v>1</v>
      </c>
      <c r="J48" s="41">
        <f t="shared" si="13"/>
        <v>1</v>
      </c>
      <c r="K48" s="41">
        <f t="shared" si="13"/>
        <v>1</v>
      </c>
      <c r="L48" s="41">
        <f t="shared" si="13"/>
        <v>1</v>
      </c>
      <c r="M48" s="41">
        <f t="shared" si="13"/>
        <v>1</v>
      </c>
      <c r="N48" s="41">
        <f t="shared" si="13"/>
        <v>3.75</v>
      </c>
      <c r="O48" s="41">
        <f t="shared" si="13"/>
        <v>3.75</v>
      </c>
      <c r="P48" s="41">
        <f t="shared" si="13"/>
        <v>3.75</v>
      </c>
      <c r="Q48" s="41">
        <f t="shared" si="13"/>
        <v>3.75</v>
      </c>
      <c r="R48" s="41">
        <f t="shared" si="13"/>
        <v>3.75</v>
      </c>
      <c r="S48" s="41">
        <f t="shared" si="13"/>
        <v>5</v>
      </c>
      <c r="T48" s="41">
        <f t="shared" si="13"/>
        <v>5</v>
      </c>
      <c r="U48" s="41">
        <f t="shared" si="13"/>
        <v>5</v>
      </c>
      <c r="V48" s="41">
        <f t="shared" si="13"/>
        <v>5</v>
      </c>
      <c r="W48" s="41">
        <f t="shared" si="13"/>
        <v>5</v>
      </c>
      <c r="X48" s="41">
        <f t="shared" si="13"/>
        <v>3.75</v>
      </c>
      <c r="Y48" s="41">
        <f t="shared" si="13"/>
        <v>3.75</v>
      </c>
      <c r="Z48" s="41">
        <f t="shared" si="13"/>
        <v>3.75</v>
      </c>
      <c r="AA48" s="41">
        <f t="shared" si="13"/>
        <v>3.75</v>
      </c>
      <c r="AB48" s="41">
        <f t="shared" si="13"/>
        <v>3.75</v>
      </c>
      <c r="AC48" s="41">
        <f t="shared" si="13"/>
        <v>3.75</v>
      </c>
      <c r="AD48" s="41">
        <f t="shared" si="13"/>
        <v>3.75</v>
      </c>
      <c r="AE48" s="41">
        <f t="shared" si="13"/>
        <v>3.75</v>
      </c>
      <c r="AF48" s="41">
        <f t="shared" si="13"/>
        <v>3.75</v>
      </c>
      <c r="AG48" s="41">
        <f t="shared" si="13"/>
        <v>3.75</v>
      </c>
      <c r="AH48" s="36"/>
      <c r="AI48" s="36"/>
      <c r="AJ48" s="36"/>
      <c r="AK48" s="36"/>
      <c r="AL48" s="36"/>
      <c r="AM48" s="36"/>
      <c r="AN48" s="36"/>
      <c r="AO48" s="37"/>
      <c r="AP48" s="37"/>
      <c r="AQ48" s="37"/>
      <c r="AR48" s="37"/>
      <c r="AS48" s="37"/>
      <c r="AT48" s="37"/>
      <c r="AU48" s="37"/>
      <c r="AV48" s="37"/>
      <c r="AW48" s="37"/>
    </row>
    <row r="49" spans="2:49" x14ac:dyDescent="0.35">
      <c r="B49" s="83" t="s">
        <v>172</v>
      </c>
      <c r="C49" s="19" t="s">
        <v>41</v>
      </c>
      <c r="D49" s="45"/>
      <c r="E49" s="41"/>
      <c r="F49" s="42"/>
      <c r="G49" s="85">
        <f>G56/8000</f>
        <v>0</v>
      </c>
      <c r="H49" s="85">
        <f t="shared" ref="H49:AG49" si="14">H56/8000</f>
        <v>0</v>
      </c>
      <c r="I49" s="85">
        <f t="shared" si="14"/>
        <v>0.25</v>
      </c>
      <c r="J49" s="85">
        <f t="shared" si="14"/>
        <v>0.25</v>
      </c>
      <c r="K49" s="85">
        <f t="shared" si="14"/>
        <v>0.25</v>
      </c>
      <c r="L49" s="85">
        <f t="shared" si="14"/>
        <v>0.25</v>
      </c>
      <c r="M49" s="85">
        <f t="shared" si="14"/>
        <v>0.25</v>
      </c>
      <c r="N49" s="85">
        <f t="shared" si="14"/>
        <v>0.9375</v>
      </c>
      <c r="O49" s="85">
        <f t="shared" si="14"/>
        <v>0.9375</v>
      </c>
      <c r="P49" s="85">
        <f t="shared" si="14"/>
        <v>0.9375</v>
      </c>
      <c r="Q49" s="85">
        <f t="shared" si="14"/>
        <v>0.9375</v>
      </c>
      <c r="R49" s="85">
        <f t="shared" si="14"/>
        <v>0.9375</v>
      </c>
      <c r="S49" s="85">
        <f t="shared" si="14"/>
        <v>1.25</v>
      </c>
      <c r="T49" s="85">
        <f t="shared" si="14"/>
        <v>1.25</v>
      </c>
      <c r="U49" s="85">
        <f t="shared" si="14"/>
        <v>1.25</v>
      </c>
      <c r="V49" s="85">
        <f t="shared" si="14"/>
        <v>1.25</v>
      </c>
      <c r="W49" s="85">
        <f t="shared" si="14"/>
        <v>1.25</v>
      </c>
      <c r="X49" s="85">
        <f t="shared" si="14"/>
        <v>0.9375</v>
      </c>
      <c r="Y49" s="85">
        <f t="shared" si="14"/>
        <v>0.9375</v>
      </c>
      <c r="Z49" s="85">
        <f t="shared" si="14"/>
        <v>0.9375</v>
      </c>
      <c r="AA49" s="85">
        <f t="shared" si="14"/>
        <v>0.9375</v>
      </c>
      <c r="AB49" s="85">
        <f t="shared" si="14"/>
        <v>0.9375</v>
      </c>
      <c r="AC49" s="85">
        <f t="shared" si="14"/>
        <v>0.9375</v>
      </c>
      <c r="AD49" s="85">
        <f t="shared" si="14"/>
        <v>0.9375</v>
      </c>
      <c r="AE49" s="85">
        <f t="shared" si="14"/>
        <v>0.9375</v>
      </c>
      <c r="AF49" s="85">
        <f t="shared" si="14"/>
        <v>0.9375</v>
      </c>
      <c r="AG49" s="85">
        <f t="shared" si="14"/>
        <v>0.9375</v>
      </c>
      <c r="AH49" s="36"/>
      <c r="AI49" s="36"/>
      <c r="AJ49" s="36"/>
      <c r="AK49" s="36"/>
      <c r="AL49" s="36"/>
      <c r="AM49" s="36"/>
      <c r="AN49" s="36"/>
      <c r="AO49" s="37"/>
      <c r="AP49" s="37"/>
      <c r="AQ49" s="37"/>
      <c r="AR49" s="37"/>
      <c r="AS49" s="37"/>
      <c r="AT49" s="37"/>
      <c r="AU49" s="37"/>
      <c r="AV49" s="37"/>
      <c r="AW49" s="37"/>
    </row>
    <row r="50" spans="2:49" x14ac:dyDescent="0.35">
      <c r="B50" s="83" t="s">
        <v>173</v>
      </c>
      <c r="C50" s="19" t="s">
        <v>41</v>
      </c>
      <c r="D50" s="45"/>
      <c r="E50" s="41"/>
      <c r="F50" s="42"/>
      <c r="G50" s="85">
        <f>G56/5000*(3/8)</f>
        <v>0</v>
      </c>
      <c r="H50" s="85">
        <f t="shared" ref="H50:AG50" si="15">H56/5000*(3/8)</f>
        <v>0</v>
      </c>
      <c r="I50" s="85">
        <f t="shared" si="15"/>
        <v>0.15000000000000002</v>
      </c>
      <c r="J50" s="85">
        <f t="shared" si="15"/>
        <v>0.15000000000000002</v>
      </c>
      <c r="K50" s="85">
        <f t="shared" si="15"/>
        <v>0.15000000000000002</v>
      </c>
      <c r="L50" s="85">
        <f t="shared" si="15"/>
        <v>0.15000000000000002</v>
      </c>
      <c r="M50" s="85">
        <f t="shared" si="15"/>
        <v>0.15000000000000002</v>
      </c>
      <c r="N50" s="85">
        <f t="shared" si="15"/>
        <v>0.5625</v>
      </c>
      <c r="O50" s="85">
        <f t="shared" si="15"/>
        <v>0.5625</v>
      </c>
      <c r="P50" s="85">
        <f t="shared" si="15"/>
        <v>0.5625</v>
      </c>
      <c r="Q50" s="85">
        <f t="shared" si="15"/>
        <v>0.5625</v>
      </c>
      <c r="R50" s="85">
        <f t="shared" si="15"/>
        <v>0.5625</v>
      </c>
      <c r="S50" s="85">
        <f t="shared" si="15"/>
        <v>0.75</v>
      </c>
      <c r="T50" s="85">
        <f t="shared" si="15"/>
        <v>0.75</v>
      </c>
      <c r="U50" s="85">
        <f t="shared" si="15"/>
        <v>0.75</v>
      </c>
      <c r="V50" s="85">
        <f t="shared" si="15"/>
        <v>0.75</v>
      </c>
      <c r="W50" s="85">
        <f t="shared" si="15"/>
        <v>0.75</v>
      </c>
      <c r="X50" s="85">
        <f t="shared" si="15"/>
        <v>0.5625</v>
      </c>
      <c r="Y50" s="85">
        <f t="shared" si="15"/>
        <v>0.5625</v>
      </c>
      <c r="Z50" s="85">
        <f t="shared" si="15"/>
        <v>0.5625</v>
      </c>
      <c r="AA50" s="85">
        <f t="shared" si="15"/>
        <v>0.5625</v>
      </c>
      <c r="AB50" s="85">
        <f t="shared" si="15"/>
        <v>0.5625</v>
      </c>
      <c r="AC50" s="85">
        <f t="shared" si="15"/>
        <v>0.5625</v>
      </c>
      <c r="AD50" s="85">
        <f t="shared" si="15"/>
        <v>0.5625</v>
      </c>
      <c r="AE50" s="85">
        <f t="shared" si="15"/>
        <v>0.5625</v>
      </c>
      <c r="AF50" s="85">
        <f t="shared" si="15"/>
        <v>0.5625</v>
      </c>
      <c r="AG50" s="85">
        <f t="shared" si="15"/>
        <v>0.5625</v>
      </c>
      <c r="AH50" s="36"/>
      <c r="AI50" s="36"/>
      <c r="AJ50" s="36"/>
      <c r="AK50" s="36"/>
      <c r="AL50" s="36"/>
      <c r="AM50" s="36"/>
      <c r="AN50" s="36"/>
      <c r="AO50" s="37"/>
      <c r="AP50" s="37"/>
      <c r="AQ50" s="37"/>
      <c r="AR50" s="37"/>
      <c r="AS50" s="37"/>
      <c r="AT50" s="37"/>
      <c r="AU50" s="37"/>
      <c r="AV50" s="37"/>
      <c r="AW50" s="37"/>
    </row>
    <row r="51" spans="2:49" x14ac:dyDescent="0.35">
      <c r="B51" s="83" t="s">
        <v>174</v>
      </c>
      <c r="C51" s="19" t="s">
        <v>41</v>
      </c>
      <c r="D51" s="45"/>
      <c r="E51" s="41"/>
      <c r="F51" s="42"/>
      <c r="G51" s="41">
        <f>G56/4000*(3/8)*8</f>
        <v>0</v>
      </c>
      <c r="H51" s="41">
        <f t="shared" ref="H51:AG51" si="16">H56/4000*(3/8)*8</f>
        <v>0</v>
      </c>
      <c r="I51" s="41">
        <f t="shared" si="16"/>
        <v>1.5</v>
      </c>
      <c r="J51" s="41">
        <f t="shared" si="16"/>
        <v>1.5</v>
      </c>
      <c r="K51" s="41">
        <f t="shared" si="16"/>
        <v>1.5</v>
      </c>
      <c r="L51" s="41">
        <f t="shared" si="16"/>
        <v>1.5</v>
      </c>
      <c r="M51" s="41">
        <f t="shared" si="16"/>
        <v>1.5</v>
      </c>
      <c r="N51" s="41">
        <f t="shared" si="16"/>
        <v>5.625</v>
      </c>
      <c r="O51" s="41">
        <f t="shared" si="16"/>
        <v>5.625</v>
      </c>
      <c r="P51" s="41">
        <f t="shared" si="16"/>
        <v>5.625</v>
      </c>
      <c r="Q51" s="41">
        <f t="shared" si="16"/>
        <v>5.625</v>
      </c>
      <c r="R51" s="41">
        <f t="shared" si="16"/>
        <v>5.625</v>
      </c>
      <c r="S51" s="41">
        <f t="shared" si="16"/>
        <v>7.5</v>
      </c>
      <c r="T51" s="41">
        <f t="shared" si="16"/>
        <v>7.5</v>
      </c>
      <c r="U51" s="41">
        <f t="shared" si="16"/>
        <v>7.5</v>
      </c>
      <c r="V51" s="41">
        <f t="shared" si="16"/>
        <v>7.5</v>
      </c>
      <c r="W51" s="41">
        <f t="shared" si="16"/>
        <v>7.5</v>
      </c>
      <c r="X51" s="41">
        <f t="shared" si="16"/>
        <v>5.625</v>
      </c>
      <c r="Y51" s="41">
        <f t="shared" si="16"/>
        <v>5.625</v>
      </c>
      <c r="Z51" s="41">
        <f t="shared" si="16"/>
        <v>5.625</v>
      </c>
      <c r="AA51" s="41">
        <f t="shared" si="16"/>
        <v>5.625</v>
      </c>
      <c r="AB51" s="41">
        <f t="shared" si="16"/>
        <v>5.625</v>
      </c>
      <c r="AC51" s="41">
        <f t="shared" si="16"/>
        <v>5.625</v>
      </c>
      <c r="AD51" s="41">
        <f t="shared" si="16"/>
        <v>5.625</v>
      </c>
      <c r="AE51" s="41">
        <f t="shared" si="16"/>
        <v>5.625</v>
      </c>
      <c r="AF51" s="41">
        <f t="shared" si="16"/>
        <v>5.625</v>
      </c>
      <c r="AG51" s="41">
        <f t="shared" si="16"/>
        <v>5.625</v>
      </c>
      <c r="AH51" s="36"/>
      <c r="AI51" s="36"/>
      <c r="AJ51" s="36"/>
      <c r="AK51" s="36"/>
      <c r="AL51" s="36"/>
      <c r="AM51" s="36"/>
      <c r="AN51" s="36"/>
      <c r="AO51" s="37"/>
      <c r="AP51" s="37"/>
      <c r="AQ51" s="37"/>
      <c r="AR51" s="37"/>
      <c r="AS51" s="37"/>
      <c r="AT51" s="37"/>
      <c r="AU51" s="37"/>
      <c r="AV51" s="37"/>
      <c r="AW51" s="37"/>
    </row>
    <row r="52" spans="2:49" x14ac:dyDescent="0.35">
      <c r="B52" s="83"/>
      <c r="C52" s="19"/>
      <c r="D52" s="45"/>
      <c r="E52" s="41"/>
      <c r="F52" s="42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36"/>
      <c r="AI52" s="36"/>
      <c r="AJ52" s="36"/>
      <c r="AK52" s="36"/>
      <c r="AL52" s="36"/>
      <c r="AM52" s="36"/>
      <c r="AN52" s="36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2:49" ht="15.5" x14ac:dyDescent="0.35">
      <c r="B53" s="140" t="s">
        <v>187</v>
      </c>
      <c r="C53" s="19"/>
      <c r="D53" s="45">
        <f>SUM(D28:D52)</f>
        <v>83</v>
      </c>
      <c r="E53" s="45">
        <f t="shared" ref="E53:AG53" si="17">SUM(E28:E52)</f>
        <v>24</v>
      </c>
      <c r="F53" s="45">
        <f t="shared" si="17"/>
        <v>22</v>
      </c>
      <c r="G53" s="45" t="e">
        <f t="shared" si="17"/>
        <v>#VALUE!</v>
      </c>
      <c r="H53" s="45" t="e">
        <f t="shared" si="17"/>
        <v>#VALUE!</v>
      </c>
      <c r="I53" s="45" t="e">
        <f t="shared" si="17"/>
        <v>#VALUE!</v>
      </c>
      <c r="J53" s="45" t="e">
        <f t="shared" si="17"/>
        <v>#VALUE!</v>
      </c>
      <c r="K53" s="45" t="e">
        <f t="shared" si="17"/>
        <v>#VALUE!</v>
      </c>
      <c r="L53" s="45" t="e">
        <f t="shared" si="17"/>
        <v>#VALUE!</v>
      </c>
      <c r="M53" s="45" t="e">
        <f t="shared" si="17"/>
        <v>#VALUE!</v>
      </c>
      <c r="N53" s="45" t="e">
        <f t="shared" si="17"/>
        <v>#VALUE!</v>
      </c>
      <c r="O53" s="45" t="e">
        <f t="shared" si="17"/>
        <v>#VALUE!</v>
      </c>
      <c r="P53" s="45" t="e">
        <f t="shared" si="17"/>
        <v>#VALUE!</v>
      </c>
      <c r="Q53" s="45" t="e">
        <f t="shared" si="17"/>
        <v>#VALUE!</v>
      </c>
      <c r="R53" s="45">
        <f t="shared" si="17"/>
        <v>80.75</v>
      </c>
      <c r="S53" s="45">
        <f t="shared" si="17"/>
        <v>83</v>
      </c>
      <c r="T53" s="45" t="e">
        <f t="shared" si="17"/>
        <v>#VALUE!</v>
      </c>
      <c r="U53" s="45" t="e">
        <f t="shared" si="17"/>
        <v>#VALUE!</v>
      </c>
      <c r="V53" s="45" t="e">
        <f t="shared" si="17"/>
        <v>#VALUE!</v>
      </c>
      <c r="W53" s="45" t="e">
        <f t="shared" si="17"/>
        <v>#VALUE!</v>
      </c>
      <c r="X53" s="45" t="e">
        <f t="shared" si="17"/>
        <v>#VALUE!</v>
      </c>
      <c r="Y53" s="45" t="e">
        <f t="shared" si="17"/>
        <v>#VALUE!</v>
      </c>
      <c r="Z53" s="45" t="e">
        <f t="shared" si="17"/>
        <v>#VALUE!</v>
      </c>
      <c r="AA53" s="45" t="e">
        <f t="shared" si="17"/>
        <v>#VALUE!</v>
      </c>
      <c r="AB53" s="45" t="e">
        <f t="shared" si="17"/>
        <v>#VALUE!</v>
      </c>
      <c r="AC53" s="45" t="e">
        <f t="shared" si="17"/>
        <v>#VALUE!</v>
      </c>
      <c r="AD53" s="45" t="e">
        <f t="shared" si="17"/>
        <v>#VALUE!</v>
      </c>
      <c r="AE53" s="45" t="e">
        <f t="shared" si="17"/>
        <v>#VALUE!</v>
      </c>
      <c r="AF53" s="45" t="e">
        <f t="shared" si="17"/>
        <v>#VALUE!</v>
      </c>
      <c r="AG53" s="45" t="e">
        <f t="shared" si="17"/>
        <v>#VALUE!</v>
      </c>
      <c r="AH53" s="36"/>
      <c r="AI53" s="36"/>
      <c r="AJ53" s="36"/>
      <c r="AK53" s="36"/>
      <c r="AL53" s="36"/>
      <c r="AM53" s="36"/>
      <c r="AN53" s="36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2:49" x14ac:dyDescent="0.35">
      <c r="B54" s="18"/>
      <c r="C54" s="19"/>
      <c r="D54" s="41"/>
      <c r="E54" s="41"/>
      <c r="F54" s="42"/>
      <c r="G54" s="41"/>
      <c r="H54" s="41"/>
      <c r="I54" s="42"/>
      <c r="J54" s="42"/>
      <c r="K54" s="42"/>
      <c r="L54" s="41"/>
      <c r="M54" s="43"/>
      <c r="N54" s="44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36"/>
      <c r="AI54" s="36"/>
      <c r="AJ54" s="36"/>
      <c r="AK54" s="36"/>
      <c r="AL54" s="36"/>
      <c r="AM54" s="36"/>
      <c r="AN54" s="36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2:49" x14ac:dyDescent="0.35">
      <c r="B55" s="53" t="s">
        <v>27</v>
      </c>
      <c r="C55" s="52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36"/>
      <c r="AI55" s="36"/>
      <c r="AJ55" s="36"/>
      <c r="AK55" s="36"/>
      <c r="AL55" s="36"/>
      <c r="AM55" s="36"/>
      <c r="AN55" s="36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2:49" x14ac:dyDescent="0.35">
      <c r="B56" s="18" t="s">
        <v>85</v>
      </c>
      <c r="C56" s="19" t="s">
        <v>88</v>
      </c>
      <c r="D56" s="42">
        <f>FieldData!C8</f>
        <v>0</v>
      </c>
      <c r="E56" s="42">
        <f>FieldData!D8</f>
        <v>0</v>
      </c>
      <c r="F56" s="42">
        <f>FieldData!E8</f>
        <v>0</v>
      </c>
      <c r="G56" s="42">
        <f>FieldData!F8</f>
        <v>0</v>
      </c>
      <c r="H56" s="42">
        <f>FieldData!G8</f>
        <v>0</v>
      </c>
      <c r="I56" s="42">
        <f>FieldData!H8</f>
        <v>2000</v>
      </c>
      <c r="J56" s="42">
        <f>FieldData!I8</f>
        <v>2000</v>
      </c>
      <c r="K56" s="42">
        <f>FieldData!J8</f>
        <v>2000</v>
      </c>
      <c r="L56" s="42">
        <f>FieldData!K8</f>
        <v>2000</v>
      </c>
      <c r="M56" s="42">
        <f>FieldData!L8</f>
        <v>2000</v>
      </c>
      <c r="N56" s="42">
        <f>FieldData!M8</f>
        <v>7500</v>
      </c>
      <c r="O56" s="42">
        <f>FieldData!N8</f>
        <v>7500</v>
      </c>
      <c r="P56" s="42">
        <f>FieldData!O8</f>
        <v>7500</v>
      </c>
      <c r="Q56" s="42">
        <f>FieldData!P8</f>
        <v>7500</v>
      </c>
      <c r="R56" s="42">
        <f>FieldData!Q8</f>
        <v>7500</v>
      </c>
      <c r="S56" s="42">
        <f>FieldData!R8</f>
        <v>10000</v>
      </c>
      <c r="T56" s="42">
        <f>FieldData!S8</f>
        <v>10000</v>
      </c>
      <c r="U56" s="42">
        <f>FieldData!T8</f>
        <v>10000</v>
      </c>
      <c r="V56" s="42">
        <f>FieldData!U8</f>
        <v>10000</v>
      </c>
      <c r="W56" s="42">
        <f>FieldData!V8</f>
        <v>10000</v>
      </c>
      <c r="X56" s="42">
        <f>FieldData!W8</f>
        <v>7500</v>
      </c>
      <c r="Y56" s="42">
        <f>FieldData!X8</f>
        <v>7500</v>
      </c>
      <c r="Z56" s="42">
        <f>FieldData!Y8</f>
        <v>7500</v>
      </c>
      <c r="AA56" s="42">
        <f>FieldData!Z8</f>
        <v>7500</v>
      </c>
      <c r="AB56" s="42">
        <f>FieldData!AA8</f>
        <v>7500</v>
      </c>
      <c r="AC56" s="42">
        <f>FieldData!AB8</f>
        <v>7500</v>
      </c>
      <c r="AD56" s="42">
        <f>FieldData!AC8</f>
        <v>7500</v>
      </c>
      <c r="AE56" s="42">
        <f>FieldData!AD8</f>
        <v>7500</v>
      </c>
      <c r="AF56" s="42">
        <f>FieldData!AE8</f>
        <v>7500</v>
      </c>
      <c r="AG56" s="42">
        <f>FieldData!AF8</f>
        <v>7500</v>
      </c>
      <c r="AH56" s="3"/>
      <c r="AI56" s="36"/>
      <c r="AJ56" s="7"/>
      <c r="AK56" s="3"/>
      <c r="AL56" s="3"/>
      <c r="AM56" s="3"/>
      <c r="AN56" s="3"/>
    </row>
    <row r="57" spans="2:49" x14ac:dyDescent="0.35">
      <c r="B57" s="18"/>
      <c r="C57" s="19"/>
      <c r="D57" s="42"/>
      <c r="E57" s="41"/>
      <c r="F57" s="41"/>
      <c r="G57" s="41"/>
      <c r="H57" s="41"/>
      <c r="I57" s="41"/>
      <c r="J57" s="29"/>
      <c r="K57" s="29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3"/>
      <c r="AI57" s="36"/>
      <c r="AJ57" s="7"/>
      <c r="AK57" s="3"/>
      <c r="AL57" s="3"/>
      <c r="AM57" s="3"/>
      <c r="AN57" s="3"/>
    </row>
    <row r="58" spans="2:49" x14ac:dyDescent="0.35">
      <c r="B58" s="18" t="s">
        <v>101</v>
      </c>
      <c r="C58" s="19"/>
      <c r="D58" s="42"/>
      <c r="E58" s="41"/>
      <c r="F58" s="41"/>
      <c r="G58" s="41"/>
      <c r="H58" s="41"/>
      <c r="I58" s="41"/>
      <c r="J58" s="29"/>
      <c r="K58" s="29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3"/>
      <c r="AI58" s="36"/>
      <c r="AJ58" s="7"/>
      <c r="AK58" s="3"/>
      <c r="AL58" s="3"/>
      <c r="AM58" s="3"/>
      <c r="AN58" s="3"/>
    </row>
    <row r="59" spans="2:49" x14ac:dyDescent="0.35">
      <c r="B59" s="35" t="s">
        <v>115</v>
      </c>
      <c r="C59" s="19" t="s">
        <v>102</v>
      </c>
      <c r="D59" s="42">
        <f>FieldData!C10</f>
        <v>0</v>
      </c>
      <c r="E59" s="42">
        <f>FieldData!D10</f>
        <v>0</v>
      </c>
      <c r="F59" s="42">
        <f>FieldData!E10</f>
        <v>0</v>
      </c>
      <c r="G59" s="42" t="e">
        <f>FieldData!F10</f>
        <v>#VALUE!</v>
      </c>
      <c r="H59" s="42" t="e">
        <f>FieldData!G10</f>
        <v>#VALUE!</v>
      </c>
      <c r="I59" s="42" t="e">
        <f>FieldData!H10</f>
        <v>#VALUE!</v>
      </c>
      <c r="J59" s="42" t="e">
        <f>FieldData!I10</f>
        <v>#VALUE!</v>
      </c>
      <c r="K59" s="42" t="e">
        <f>FieldData!J10</f>
        <v>#VALUE!</v>
      </c>
      <c r="L59" s="42" t="e">
        <f>FieldData!K10</f>
        <v>#VALUE!</v>
      </c>
      <c r="M59" s="42" t="e">
        <f>FieldData!L10</f>
        <v>#VALUE!</v>
      </c>
      <c r="N59" s="42" t="e">
        <f>FieldData!M10</f>
        <v>#VALUE!</v>
      </c>
      <c r="O59" s="42" t="e">
        <f>FieldData!N10</f>
        <v>#VALUE!</v>
      </c>
      <c r="P59" s="42" t="e">
        <f>FieldData!O10</f>
        <v>#VALUE!</v>
      </c>
      <c r="Q59" s="42" t="e">
        <f>FieldData!P10</f>
        <v>#VALUE!</v>
      </c>
      <c r="R59" s="42" t="str">
        <f>FieldData!Q10</f>
        <v>-</v>
      </c>
      <c r="S59" s="42" t="str">
        <f>FieldData!R10</f>
        <v>-</v>
      </c>
      <c r="T59" s="42" t="e">
        <f>FieldData!S10</f>
        <v>#VALUE!</v>
      </c>
      <c r="U59" s="42" t="e">
        <f>FieldData!T10</f>
        <v>#VALUE!</v>
      </c>
      <c r="V59" s="42" t="e">
        <f>FieldData!U10</f>
        <v>#VALUE!</v>
      </c>
      <c r="W59" s="42" t="e">
        <f>FieldData!V10</f>
        <v>#VALUE!</v>
      </c>
      <c r="X59" s="42" t="e">
        <f>FieldData!W10</f>
        <v>#VALUE!</v>
      </c>
      <c r="Y59" s="42" t="e">
        <f>FieldData!X10</f>
        <v>#VALUE!</v>
      </c>
      <c r="Z59" s="42" t="e">
        <f>FieldData!Y10</f>
        <v>#VALUE!</v>
      </c>
      <c r="AA59" s="42" t="e">
        <f>FieldData!Z10</f>
        <v>#VALUE!</v>
      </c>
      <c r="AB59" s="42" t="e">
        <f>FieldData!AA10</f>
        <v>#VALUE!</v>
      </c>
      <c r="AC59" s="42" t="e">
        <f>FieldData!AB10</f>
        <v>#VALUE!</v>
      </c>
      <c r="AD59" s="42" t="e">
        <f>FieldData!AC10</f>
        <v>#VALUE!</v>
      </c>
      <c r="AE59" s="42" t="e">
        <f>FieldData!AD10</f>
        <v>#VALUE!</v>
      </c>
      <c r="AF59" s="42" t="e">
        <f>FieldData!AE10</f>
        <v>#VALUE!</v>
      </c>
      <c r="AG59" s="42" t="e">
        <f>FieldData!AF10</f>
        <v>#VALUE!</v>
      </c>
      <c r="AH59" s="3"/>
      <c r="AI59" s="36"/>
      <c r="AJ59" s="7"/>
      <c r="AK59" s="3"/>
      <c r="AL59" s="3"/>
      <c r="AM59" s="3"/>
      <c r="AN59" s="3"/>
    </row>
    <row r="60" spans="2:49" x14ac:dyDescent="0.35">
      <c r="B60" s="35" t="s">
        <v>143</v>
      </c>
      <c r="C60" s="19" t="s">
        <v>102</v>
      </c>
      <c r="D60" s="42">
        <f>FieldData!C9</f>
        <v>0</v>
      </c>
      <c r="E60" s="42">
        <f>FieldData!D9</f>
        <v>0</v>
      </c>
      <c r="F60" s="42">
        <f>FieldData!E9</f>
        <v>0</v>
      </c>
      <c r="G60" s="42">
        <f>FieldData!F9</f>
        <v>0</v>
      </c>
      <c r="H60" s="42">
        <f>FieldData!G9</f>
        <v>0</v>
      </c>
      <c r="I60" s="42">
        <f>FieldData!H9</f>
        <v>500</v>
      </c>
      <c r="J60" s="42">
        <f>FieldData!I9</f>
        <v>500</v>
      </c>
      <c r="K60" s="42">
        <f>FieldData!J9</f>
        <v>500</v>
      </c>
      <c r="L60" s="42">
        <f>FieldData!K9</f>
        <v>500</v>
      </c>
      <c r="M60" s="42">
        <f>FieldData!L9</f>
        <v>500</v>
      </c>
      <c r="N60" s="42">
        <f>FieldData!M9</f>
        <v>1875</v>
      </c>
      <c r="O60" s="42">
        <f>FieldData!N9</f>
        <v>1875</v>
      </c>
      <c r="P60" s="42">
        <f>FieldData!O9</f>
        <v>1875</v>
      </c>
      <c r="Q60" s="42">
        <f>FieldData!P9</f>
        <v>1875</v>
      </c>
      <c r="R60" s="42">
        <f>FieldData!Q9</f>
        <v>1875</v>
      </c>
      <c r="S60" s="42">
        <f>FieldData!R9</f>
        <v>1875</v>
      </c>
      <c r="T60" s="42">
        <f>FieldData!S9</f>
        <v>1875</v>
      </c>
      <c r="U60" s="42">
        <f>FieldData!T9</f>
        <v>1875</v>
      </c>
      <c r="V60" s="42">
        <f>FieldData!U9</f>
        <v>1875</v>
      </c>
      <c r="W60" s="42">
        <f>FieldData!V9</f>
        <v>1875</v>
      </c>
      <c r="X60" s="42">
        <f>FieldData!W9</f>
        <v>1875</v>
      </c>
      <c r="Y60" s="42">
        <f>FieldData!X9</f>
        <v>1875</v>
      </c>
      <c r="Z60" s="42">
        <f>FieldData!Y9</f>
        <v>1875</v>
      </c>
      <c r="AA60" s="42">
        <f>FieldData!Z9</f>
        <v>1875</v>
      </c>
      <c r="AB60" s="42">
        <f>FieldData!AA9</f>
        <v>1875</v>
      </c>
      <c r="AC60" s="42">
        <f>FieldData!AB9</f>
        <v>1875</v>
      </c>
      <c r="AD60" s="42">
        <f>FieldData!AC9</f>
        <v>1875</v>
      </c>
      <c r="AE60" s="42">
        <f>FieldData!AD9</f>
        <v>1875</v>
      </c>
      <c r="AF60" s="42">
        <f>FieldData!AE9</f>
        <v>1875</v>
      </c>
      <c r="AG60" s="42">
        <f>FieldData!AF9</f>
        <v>1875</v>
      </c>
      <c r="AH60" s="3"/>
      <c r="AI60" s="36"/>
      <c r="AJ60" s="7"/>
      <c r="AK60" s="3"/>
      <c r="AL60" s="3"/>
      <c r="AM60" s="3"/>
      <c r="AN60" s="3"/>
    </row>
    <row r="61" spans="2:49" ht="15.75" customHeight="1" x14ac:dyDescent="0.35">
      <c r="B61" s="35"/>
      <c r="C61" s="19"/>
      <c r="D61" s="42"/>
      <c r="E61" s="41"/>
      <c r="F61" s="41"/>
      <c r="G61" s="41"/>
      <c r="H61" s="41"/>
      <c r="I61" s="41"/>
      <c r="J61" s="29"/>
      <c r="K61" s="29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3"/>
      <c r="AI61" s="36"/>
      <c r="AJ61" s="7"/>
      <c r="AK61" s="3"/>
      <c r="AL61" s="3"/>
      <c r="AM61" s="3"/>
      <c r="AN61" s="3"/>
    </row>
    <row r="62" spans="2:49" x14ac:dyDescent="0.35">
      <c r="C62" s="6"/>
    </row>
    <row r="63" spans="2:49" s="79" customFormat="1" x14ac:dyDescent="0.35">
      <c r="B63" s="196" t="s">
        <v>37</v>
      </c>
      <c r="C63" s="197"/>
      <c r="D63" s="195"/>
      <c r="E63" s="195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80"/>
      <c r="AI63" s="80"/>
      <c r="AJ63" s="80"/>
      <c r="AK63" s="80"/>
      <c r="AL63" s="80"/>
      <c r="AM63" s="80"/>
      <c r="AN63" s="80"/>
    </row>
    <row r="64" spans="2:49" s="79" customFormat="1" x14ac:dyDescent="0.35">
      <c r="B64" s="189" t="s">
        <v>215</v>
      </c>
      <c r="C64" s="198" t="e">
        <f>SUM('Tabel I-O'!D53:AG53)</f>
        <v>#VALUE!</v>
      </c>
      <c r="D64" s="195"/>
      <c r="E64" s="195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80"/>
      <c r="AI64" s="80"/>
      <c r="AJ64" s="80"/>
      <c r="AK64" s="80"/>
      <c r="AL64" s="80"/>
      <c r="AM64" s="80"/>
      <c r="AN64" s="80"/>
    </row>
    <row r="65" spans="2:40" s="79" customFormat="1" x14ac:dyDescent="0.35">
      <c r="B65" s="189" t="s">
        <v>216</v>
      </c>
      <c r="C65" s="153" t="e">
        <f>AVERAGE(D53:AG53)</f>
        <v>#VALUE!</v>
      </c>
      <c r="D65" s="195"/>
      <c r="E65" s="195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80"/>
      <c r="AI65" s="80"/>
      <c r="AJ65" s="80"/>
      <c r="AK65" s="80"/>
      <c r="AL65" s="80"/>
      <c r="AM65" s="80"/>
      <c r="AN65" s="80"/>
    </row>
    <row r="66" spans="2:40" s="79" customFormat="1" x14ac:dyDescent="0.35">
      <c r="B66" s="196" t="s">
        <v>217</v>
      </c>
      <c r="C66" s="197"/>
      <c r="D66" s="195">
        <f>IF('Budget Privat'!D61&lt;0,D53,0)</f>
        <v>83</v>
      </c>
      <c r="E66" s="195">
        <f>IF('Budget Privat'!E61&lt;0,E53,0)</f>
        <v>24</v>
      </c>
      <c r="F66" s="195">
        <f>IF('Budget Privat'!F61&lt;0,F53,0)</f>
        <v>22</v>
      </c>
      <c r="G66" s="195" t="e">
        <f>IF('Budget Privat'!G61&lt;0,G53,0)</f>
        <v>#VALUE!</v>
      </c>
      <c r="H66" s="195" t="e">
        <f>IF('Budget Privat'!H61&lt;0,H53,0)</f>
        <v>#VALUE!</v>
      </c>
      <c r="I66" s="195" t="e">
        <f>IF('Budget Privat'!I61&lt;0,I53,0)</f>
        <v>#VALUE!</v>
      </c>
      <c r="J66" s="195" t="e">
        <f>IF('Budget Privat'!J61&lt;0,J53,0)</f>
        <v>#VALUE!</v>
      </c>
      <c r="K66" s="195" t="e">
        <f>IF('Budget Privat'!K61&lt;0,K53,0)</f>
        <v>#VALUE!</v>
      </c>
      <c r="L66" s="195" t="e">
        <f>IF('Budget Privat'!L61&lt;0,L53,0)</f>
        <v>#VALUE!</v>
      </c>
      <c r="M66" s="195" t="e">
        <f>IF('Budget Privat'!M61&lt;0,M53,0)</f>
        <v>#VALUE!</v>
      </c>
      <c r="N66" s="195" t="e">
        <f>IF('Budget Privat'!N61&lt;0,N53,0)</f>
        <v>#VALUE!</v>
      </c>
      <c r="O66" s="195" t="e">
        <f>IF('Budget Privat'!O61&lt;0,O53,0)</f>
        <v>#VALUE!</v>
      </c>
      <c r="P66" s="195" t="e">
        <f>IF('Budget Privat'!P61&lt;0,P53,0)</f>
        <v>#VALUE!</v>
      </c>
      <c r="Q66" s="195" t="e">
        <f>IF('Budget Privat'!Q61&lt;0,Q53,0)</f>
        <v>#VALUE!</v>
      </c>
      <c r="R66" s="195">
        <f>IF('Budget Privat'!R61&lt;0,R53,0)</f>
        <v>0</v>
      </c>
      <c r="S66" s="195">
        <f>IF('Budget Privat'!S61&lt;0,S53,0)</f>
        <v>0</v>
      </c>
      <c r="T66" s="195" t="e">
        <f>IF('Budget Privat'!T61&lt;0,T53,0)</f>
        <v>#VALUE!</v>
      </c>
      <c r="U66" s="195" t="e">
        <f>IF('Budget Privat'!U61&lt;0,U53,0)</f>
        <v>#VALUE!</v>
      </c>
      <c r="V66" s="195" t="e">
        <f>IF('Budget Privat'!V61&lt;0,V53,0)</f>
        <v>#VALUE!</v>
      </c>
      <c r="W66" s="195" t="e">
        <f>IF('Budget Privat'!W61&lt;0,W53,0)</f>
        <v>#VALUE!</v>
      </c>
      <c r="X66" s="195" t="e">
        <f>IF('Budget Privat'!X61&lt;0,X53,0)</f>
        <v>#VALUE!</v>
      </c>
      <c r="Y66" s="195" t="e">
        <f>IF('Budget Privat'!Y61&lt;0,Y53,0)</f>
        <v>#VALUE!</v>
      </c>
      <c r="Z66" s="195" t="e">
        <f>IF('Budget Privat'!Z61&lt;0,Z53,0)</f>
        <v>#VALUE!</v>
      </c>
      <c r="AA66" s="195" t="e">
        <f>IF('Budget Privat'!AA61&lt;0,AA53,0)</f>
        <v>#VALUE!</v>
      </c>
      <c r="AB66" s="195" t="e">
        <f>IF('Budget Privat'!AB61&lt;0,AB53,0)</f>
        <v>#VALUE!</v>
      </c>
      <c r="AC66" s="195" t="e">
        <f>IF('Budget Privat'!AC61&lt;0,AC53,0)</f>
        <v>#VALUE!</v>
      </c>
      <c r="AD66" s="195" t="e">
        <f>IF('Budget Privat'!AD61&lt;0,AD53,0)</f>
        <v>#VALUE!</v>
      </c>
      <c r="AE66" s="195" t="e">
        <f>IF('Budget Privat'!AE61&lt;0,AE53,0)</f>
        <v>#VALUE!</v>
      </c>
      <c r="AF66" s="195" t="e">
        <f>IF('Budget Privat'!AF61&lt;0,AF53,0)</f>
        <v>#VALUE!</v>
      </c>
      <c r="AG66" s="195" t="e">
        <f>IF('Budget Privat'!AG61&lt;0,AG53,0)</f>
        <v>#VALUE!</v>
      </c>
      <c r="AH66" s="80"/>
      <c r="AI66" s="80"/>
      <c r="AJ66" s="80"/>
      <c r="AK66" s="80"/>
      <c r="AL66" s="80"/>
      <c r="AM66" s="80"/>
      <c r="AN66" s="80"/>
    </row>
    <row r="67" spans="2:40" s="79" customFormat="1" x14ac:dyDescent="0.35">
      <c r="B67" s="190" t="s">
        <v>218</v>
      </c>
      <c r="C67" s="198" t="e">
        <f>SUM(D66:AG66)</f>
        <v>#VALUE!</v>
      </c>
      <c r="D67" s="195"/>
      <c r="E67" s="195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80"/>
      <c r="AI67" s="80"/>
      <c r="AJ67" s="80"/>
      <c r="AK67" s="80"/>
      <c r="AL67" s="80"/>
      <c r="AM67" s="80"/>
      <c r="AN67" s="80"/>
    </row>
    <row r="68" spans="2:40" s="79" customFormat="1" x14ac:dyDescent="0.35">
      <c r="B68" s="190" t="s">
        <v>219</v>
      </c>
      <c r="C68" s="199">
        <f>COUNTIF('Budget Privat'!D61:AG61,"&lt; 0")</f>
        <v>3</v>
      </c>
      <c r="D68" s="195"/>
      <c r="E68" s="195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80"/>
      <c r="AI68" s="80"/>
      <c r="AJ68" s="80"/>
      <c r="AK68" s="80"/>
      <c r="AL68" s="80"/>
      <c r="AM68" s="80"/>
      <c r="AN68" s="80"/>
    </row>
    <row r="69" spans="2:40" s="79" customFormat="1" x14ac:dyDescent="0.35">
      <c r="B69" s="190" t="s">
        <v>220</v>
      </c>
      <c r="C69" s="200" t="e">
        <f>C67/C68</f>
        <v>#VALUE!</v>
      </c>
      <c r="D69" s="195"/>
      <c r="E69" s="195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189"/>
    </row>
    <row r="70" spans="2:40" s="79" customFormat="1" x14ac:dyDescent="0.35">
      <c r="B70" s="190" t="s">
        <v>225</v>
      </c>
      <c r="C70" s="200" t="e">
        <f>AVERAGE(H53:AG53)</f>
        <v>#VALUE!</v>
      </c>
      <c r="D70" s="195"/>
      <c r="E70" s="195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</row>
    <row r="71" spans="2:40" s="79" customFormat="1" x14ac:dyDescent="0.35">
      <c r="B71" s="196" t="s">
        <v>221</v>
      </c>
      <c r="C71" s="198">
        <f>D53</f>
        <v>83</v>
      </c>
      <c r="D71" s="201"/>
      <c r="E71" s="201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97"/>
      <c r="AD71" s="197"/>
      <c r="AE71" s="197"/>
      <c r="AF71" s="197"/>
      <c r="AG71" s="197"/>
    </row>
    <row r="72" spans="2:40" s="79" customFormat="1" x14ac:dyDescent="0.35">
      <c r="B72" s="170" t="s">
        <v>222</v>
      </c>
      <c r="C72" s="197"/>
      <c r="D72" s="202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01"/>
    </row>
    <row r="73" spans="2:40" s="79" customFormat="1" x14ac:dyDescent="0.35">
      <c r="B73" s="152" t="s">
        <v>115</v>
      </c>
      <c r="C73" s="201" t="e">
        <f>SUM(D59:AG59)</f>
        <v>#VALUE!</v>
      </c>
      <c r="D73" s="202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01"/>
    </row>
    <row r="74" spans="2:40" s="79" customFormat="1" x14ac:dyDescent="0.35">
      <c r="B74" s="152" t="s">
        <v>143</v>
      </c>
      <c r="C74" s="201">
        <f>SUM(D60:AG60)</f>
        <v>40000</v>
      </c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80"/>
      <c r="AI74" s="80"/>
      <c r="AJ74" s="80"/>
      <c r="AK74" s="80"/>
      <c r="AL74" s="80"/>
      <c r="AM74" s="80"/>
      <c r="AN74" s="80"/>
    </row>
    <row r="75" spans="2:40" s="79" customFormat="1" x14ac:dyDescent="0.35">
      <c r="B75" s="210" t="s">
        <v>224</v>
      </c>
      <c r="C75" s="201" t="e">
        <f>AVERAGE(D59:AG59)</f>
        <v>#VALUE!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80"/>
      <c r="AI75" s="80"/>
      <c r="AJ75" s="80"/>
      <c r="AK75" s="80"/>
      <c r="AL75" s="80"/>
      <c r="AM75" s="80"/>
      <c r="AN75" s="80"/>
    </row>
    <row r="76" spans="2:40" x14ac:dyDescent="0.35">
      <c r="B76" s="203" t="s">
        <v>209</v>
      </c>
      <c r="C76" s="197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</row>
    <row r="77" spans="2:40" x14ac:dyDescent="0.35">
      <c r="B77" s="152" t="s">
        <v>115</v>
      </c>
      <c r="C77" s="204" t="e">
        <f>(C73/1000)/C64</f>
        <v>#VALUE!</v>
      </c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</row>
    <row r="78" spans="2:40" x14ac:dyDescent="0.35">
      <c r="B78" s="152" t="s">
        <v>143</v>
      </c>
      <c r="C78" s="204" t="e">
        <f>(C74/1000)/C64</f>
        <v>#VALUE!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</row>
    <row r="79" spans="2:40" x14ac:dyDescent="0.35">
      <c r="C79" s="3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</row>
    <row r="80" spans="2:40" x14ac:dyDescent="0.35">
      <c r="B80" s="79"/>
      <c r="C80" s="79"/>
      <c r="D80" s="39"/>
      <c r="E80" s="39"/>
      <c r="G80" s="39"/>
      <c r="H80" s="39"/>
      <c r="L80" s="39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39"/>
      <c r="AD80" s="39"/>
      <c r="AE80" s="39"/>
      <c r="AF80" s="39"/>
      <c r="AG80" s="39"/>
    </row>
    <row r="81" spans="2:33" x14ac:dyDescent="0.35">
      <c r="B81" s="79"/>
      <c r="C81" s="51"/>
      <c r="D81" s="39"/>
      <c r="E81" s="39"/>
      <c r="G81" s="39"/>
      <c r="H81" s="39"/>
      <c r="L81" s="39"/>
      <c r="M81" s="39"/>
      <c r="O81" s="39"/>
      <c r="P81" s="39"/>
      <c r="Q81" s="39"/>
      <c r="R81" s="81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2:33" x14ac:dyDescent="0.35">
      <c r="B82" s="79"/>
      <c r="C82" s="51"/>
      <c r="D82" s="39"/>
      <c r="E82" s="39"/>
      <c r="G82" s="39"/>
      <c r="H82" s="39"/>
      <c r="L82" s="39"/>
      <c r="M82" s="39"/>
      <c r="O82" s="39"/>
      <c r="P82" s="39"/>
      <c r="Q82" s="39"/>
      <c r="R82" s="81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2:33" x14ac:dyDescent="0.35">
      <c r="B83" s="79"/>
      <c r="C83" s="51"/>
      <c r="D83" s="39"/>
      <c r="E83" s="39"/>
      <c r="G83" s="39"/>
      <c r="H83" s="39"/>
      <c r="L83" s="39"/>
      <c r="M83" s="39"/>
      <c r="O83" s="39"/>
      <c r="P83" s="39"/>
      <c r="Q83" s="39"/>
      <c r="R83" s="81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2:33" x14ac:dyDescent="0.35">
      <c r="B84" s="79"/>
      <c r="C84" s="51"/>
      <c r="D84" s="39"/>
      <c r="E84" s="39"/>
      <c r="G84" s="39"/>
      <c r="H84" s="39"/>
      <c r="L84" s="39"/>
      <c r="M84" s="39"/>
      <c r="O84" s="39"/>
      <c r="P84" s="39"/>
      <c r="Q84" s="39"/>
      <c r="R84" s="81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2:33" x14ac:dyDescent="0.35">
      <c r="B85" s="79"/>
      <c r="C85" s="51"/>
      <c r="D85" s="39"/>
      <c r="E85" s="39"/>
      <c r="G85" s="39"/>
      <c r="H85" s="39"/>
      <c r="L85" s="39"/>
      <c r="M85" s="39"/>
      <c r="O85" s="39"/>
      <c r="P85" s="39"/>
      <c r="Q85" s="39"/>
      <c r="R85" s="81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2:33" x14ac:dyDescent="0.35">
      <c r="B86" s="79"/>
      <c r="C86" s="51"/>
      <c r="D86" s="39"/>
      <c r="E86" s="39"/>
      <c r="F86" s="51"/>
      <c r="G86" s="51"/>
      <c r="H86" s="51"/>
      <c r="I86" s="51"/>
      <c r="J86" s="51"/>
      <c r="K86" s="51"/>
      <c r="L86" s="51"/>
      <c r="M86" s="8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</row>
    <row r="87" spans="2:33" x14ac:dyDescent="0.35">
      <c r="B87" s="89"/>
      <c r="C87" s="51"/>
      <c r="D87" s="39"/>
      <c r="E87" s="39"/>
      <c r="F87" s="51"/>
      <c r="G87" s="51"/>
      <c r="H87" s="51"/>
      <c r="I87" s="51"/>
      <c r="J87" s="51"/>
      <c r="K87" s="51"/>
      <c r="L87" s="51"/>
      <c r="M87" s="8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</row>
    <row r="88" spans="2:33" x14ac:dyDescent="0.35">
      <c r="B88" s="79"/>
      <c r="C88" s="51"/>
      <c r="D88" s="39"/>
      <c r="E88" s="39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</row>
    <row r="89" spans="2:33" x14ac:dyDescent="0.35">
      <c r="B89" s="79"/>
      <c r="C89" s="51"/>
      <c r="D89" s="88"/>
      <c r="E89" s="39"/>
      <c r="G89" s="39"/>
      <c r="H89" s="39"/>
      <c r="L89" s="39"/>
      <c r="M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2:33" x14ac:dyDescent="0.35">
      <c r="B90" s="79"/>
      <c r="C90" s="51"/>
      <c r="D90" s="39"/>
      <c r="E90" s="39"/>
      <c r="G90" s="39"/>
      <c r="H90" s="39"/>
      <c r="L90" s="39"/>
      <c r="M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</sheetData>
  <mergeCells count="32">
    <mergeCell ref="B4:B6"/>
    <mergeCell ref="F4:F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B4:AB5"/>
    <mergeCell ref="V4:V5"/>
    <mergeCell ref="W4:W5"/>
    <mergeCell ref="X4:X5"/>
    <mergeCell ref="Y4:Y5"/>
    <mergeCell ref="S4:S5"/>
    <mergeCell ref="T4:T5"/>
    <mergeCell ref="U4:U5"/>
    <mergeCell ref="Z4:Z5"/>
    <mergeCell ref="AA4:AA5"/>
    <mergeCell ref="AG4:AG5"/>
    <mergeCell ref="AC4:AC5"/>
    <mergeCell ref="AD4:AD5"/>
    <mergeCell ref="AE4:AE5"/>
    <mergeCell ref="AF4:AF5"/>
  </mergeCells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W69"/>
  <sheetViews>
    <sheetView zoomScale="85" zoomScaleNormal="85" workbookViewId="0">
      <pane xSplit="3" ySplit="5" topLeftCell="D50" activePane="bottomRight" state="frozen"/>
      <selection pane="topRight" activeCell="D1" sqref="D1"/>
      <selection pane="bottomLeft" activeCell="A6" sqref="A6"/>
      <selection pane="bottomRight" activeCell="B69" sqref="B69:C69"/>
    </sheetView>
  </sheetViews>
  <sheetFormatPr defaultColWidth="9.1796875" defaultRowHeight="14.5" x14ac:dyDescent="0.35"/>
  <cols>
    <col min="1" max="1" width="9.1796875" style="3"/>
    <col min="2" max="2" width="32.453125" style="3" customWidth="1"/>
    <col min="3" max="3" width="12.1796875" style="4" customWidth="1"/>
    <col min="4" max="4" width="11.54296875" style="8" bestFit="1" customWidth="1"/>
    <col min="5" max="5" width="10.54296875" style="8" bestFit="1" customWidth="1"/>
    <col min="6" max="6" width="10.54296875" style="3" bestFit="1" customWidth="1"/>
    <col min="7" max="8" width="12" style="3" bestFit="1" customWidth="1"/>
    <col min="9" max="9" width="11.54296875" style="3" bestFit="1" customWidth="1"/>
    <col min="10" max="35" width="12" style="3" bestFit="1" customWidth="1"/>
    <col min="36" max="16384" width="9.1796875" style="3"/>
  </cols>
  <sheetData>
    <row r="1" spans="2:49" s="69" customFormat="1" ht="18.5" x14ac:dyDescent="0.45">
      <c r="B1" s="66" t="s">
        <v>21</v>
      </c>
      <c r="C1" s="67"/>
      <c r="D1" s="68"/>
      <c r="E1" s="68"/>
    </row>
    <row r="2" spans="2:49" s="69" customFormat="1" x14ac:dyDescent="0.35">
      <c r="B2" s="69" t="str">
        <f>'Tabel Harga'!C2</f>
        <v>Pinang Agroforest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</row>
    <row r="3" spans="2:49" s="69" customFormat="1" x14ac:dyDescent="0.35"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</row>
    <row r="4" spans="2:49" s="70" customFormat="1" ht="12.75" customHeight="1" x14ac:dyDescent="0.35">
      <c r="B4" s="214" t="s">
        <v>77</v>
      </c>
      <c r="C4" s="212" t="s">
        <v>0</v>
      </c>
      <c r="D4" s="216" t="s">
        <v>42</v>
      </c>
      <c r="E4" s="216" t="s">
        <v>43</v>
      </c>
      <c r="F4" s="216" t="s">
        <v>44</v>
      </c>
      <c r="G4" s="216" t="s">
        <v>45</v>
      </c>
      <c r="H4" s="216" t="s">
        <v>46</v>
      </c>
      <c r="I4" s="216" t="s">
        <v>47</v>
      </c>
      <c r="J4" s="216" t="s">
        <v>48</v>
      </c>
      <c r="K4" s="216" t="s">
        <v>49</v>
      </c>
      <c r="L4" s="216" t="s">
        <v>50</v>
      </c>
      <c r="M4" s="216" t="s">
        <v>51</v>
      </c>
      <c r="N4" s="216" t="s">
        <v>52</v>
      </c>
      <c r="O4" s="216" t="s">
        <v>53</v>
      </c>
      <c r="P4" s="216" t="s">
        <v>54</v>
      </c>
      <c r="Q4" s="216" t="s">
        <v>55</v>
      </c>
      <c r="R4" s="216" t="s">
        <v>56</v>
      </c>
      <c r="S4" s="216" t="s">
        <v>57</v>
      </c>
      <c r="T4" s="216" t="s">
        <v>58</v>
      </c>
      <c r="U4" s="216" t="s">
        <v>59</v>
      </c>
      <c r="V4" s="216" t="s">
        <v>60</v>
      </c>
      <c r="W4" s="216" t="s">
        <v>61</v>
      </c>
      <c r="X4" s="216" t="s">
        <v>62</v>
      </c>
      <c r="Y4" s="216" t="s">
        <v>63</v>
      </c>
      <c r="Z4" s="216" t="s">
        <v>64</v>
      </c>
      <c r="AA4" s="216" t="s">
        <v>65</v>
      </c>
      <c r="AB4" s="216" t="s">
        <v>66</v>
      </c>
      <c r="AC4" s="216" t="s">
        <v>67</v>
      </c>
      <c r="AD4" s="216" t="s">
        <v>68</v>
      </c>
      <c r="AE4" s="216" t="s">
        <v>69</v>
      </c>
      <c r="AF4" s="216" t="s">
        <v>70</v>
      </c>
      <c r="AG4" s="216" t="s">
        <v>71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</row>
    <row r="5" spans="2:49" s="70" customFormat="1" ht="21" customHeight="1" x14ac:dyDescent="0.35">
      <c r="B5" s="215"/>
      <c r="C5" s="213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</row>
    <row r="6" spans="2:49" x14ac:dyDescent="0.35">
      <c r="B6" s="34" t="s">
        <v>26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 x14ac:dyDescent="0.35">
      <c r="B7" s="16" t="s">
        <v>30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 x14ac:dyDescent="0.35">
      <c r="B8" s="35" t="s">
        <v>9</v>
      </c>
      <c r="C8" s="19" t="s">
        <v>5</v>
      </c>
      <c r="D8" s="12">
        <f>'Tabel I-O'!D8*'Tabel Harga'!$E$8</f>
        <v>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 x14ac:dyDescent="0.35">
      <c r="B9" s="35" t="s">
        <v>197</v>
      </c>
      <c r="C9" s="19" t="s">
        <v>5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 x14ac:dyDescent="0.35">
      <c r="B10" s="16" t="s">
        <v>31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 x14ac:dyDescent="0.35">
      <c r="B11" s="35" t="s">
        <v>32</v>
      </c>
      <c r="C11" s="19" t="s">
        <v>5</v>
      </c>
      <c r="D11" s="12">
        <f>'Tabel I-O'!D11*'Tabel Harga'!$E$11</f>
        <v>640000</v>
      </c>
      <c r="E11" s="12">
        <f>'Tabel I-O'!E11*'Tabel Harga'!$E$11</f>
        <v>640000</v>
      </c>
      <c r="F11" s="12">
        <f>'Tabel I-O'!F11*'Tabel Harga'!$E$11</f>
        <v>640000</v>
      </c>
      <c r="G11" s="12">
        <f>'Tabel I-O'!G11*'Tabel Harga'!$E$11</f>
        <v>320000</v>
      </c>
      <c r="H11" s="12">
        <f>'Tabel I-O'!H11*'Tabel Harga'!$E$11</f>
        <v>320000</v>
      </c>
      <c r="I11" s="12">
        <f>'Tabel I-O'!I11*'Tabel Harga'!$E$11</f>
        <v>320000</v>
      </c>
      <c r="J11" s="12">
        <f>'Tabel I-O'!J11*'Tabel Harga'!$E$11</f>
        <v>320000</v>
      </c>
      <c r="K11" s="12">
        <f>'Tabel I-O'!K11*'Tabel Harga'!$E$11</f>
        <v>320000</v>
      </c>
      <c r="L11" s="12">
        <f>'Tabel I-O'!L11*'Tabel Harga'!$E$11</f>
        <v>320000</v>
      </c>
      <c r="M11" s="12">
        <f>'Tabel I-O'!M11*'Tabel Harga'!$E$11</f>
        <v>320000</v>
      </c>
      <c r="N11" s="12">
        <f>'Tabel I-O'!N11*'Tabel Harga'!$E$11</f>
        <v>320000</v>
      </c>
      <c r="O11" s="12">
        <f>'Tabel I-O'!O11*'Tabel Harga'!$E$11</f>
        <v>320000</v>
      </c>
      <c r="P11" s="12">
        <f>'Tabel I-O'!P11*'Tabel Harga'!$E$11</f>
        <v>320000</v>
      </c>
      <c r="Q11" s="12">
        <f>'Tabel I-O'!Q11*'Tabel Harga'!$E$11</f>
        <v>320000</v>
      </c>
      <c r="R11" s="12">
        <f>'Tabel I-O'!R11*'Tabel Harga'!$E$11</f>
        <v>320000</v>
      </c>
      <c r="S11" s="12">
        <f>'Tabel I-O'!S11*'Tabel Harga'!$E$11</f>
        <v>320000</v>
      </c>
      <c r="T11" s="12">
        <f>'Tabel I-O'!T11*'Tabel Harga'!$E$11</f>
        <v>320000</v>
      </c>
      <c r="U11" s="12">
        <f>'Tabel I-O'!U11*'Tabel Harga'!$E$11</f>
        <v>320000</v>
      </c>
      <c r="V11" s="12">
        <f>'Tabel I-O'!V11*'Tabel Harga'!$E$11</f>
        <v>320000</v>
      </c>
      <c r="W11" s="12">
        <f>'Tabel I-O'!W11*'Tabel Harga'!$E$11</f>
        <v>320000</v>
      </c>
      <c r="X11" s="12">
        <f>'Tabel I-O'!X11*'Tabel Harga'!$E$11</f>
        <v>320000</v>
      </c>
      <c r="Y11" s="12">
        <f>'Tabel I-O'!Y11*'Tabel Harga'!$E$11</f>
        <v>320000</v>
      </c>
      <c r="Z11" s="12">
        <f>'Tabel I-O'!Z11*'Tabel Harga'!$E$11</f>
        <v>320000</v>
      </c>
      <c r="AA11" s="12">
        <f>'Tabel I-O'!AA11*'Tabel Harga'!$E$11</f>
        <v>320000</v>
      </c>
      <c r="AB11" s="12">
        <f>'Tabel I-O'!AB11*'Tabel Harga'!$E$11</f>
        <v>320000</v>
      </c>
      <c r="AC11" s="12">
        <f>'Tabel I-O'!AC11*'Tabel Harga'!$E$11</f>
        <v>320000</v>
      </c>
      <c r="AD11" s="12">
        <f>'Tabel I-O'!AD11*'Tabel Harga'!$E$11</f>
        <v>320000</v>
      </c>
      <c r="AE11" s="12">
        <f>'Tabel I-O'!AE11*'Tabel Harga'!$E$11</f>
        <v>320000</v>
      </c>
      <c r="AF11" s="12">
        <f>'Tabel I-O'!AF11*'Tabel Harga'!$E$11</f>
        <v>320000</v>
      </c>
      <c r="AG11" s="12">
        <f>'Tabel I-O'!AG11*'Tabel Harga'!$E$11</f>
        <v>320000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x14ac:dyDescent="0.35">
      <c r="B12" s="35"/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 x14ac:dyDescent="0.35">
      <c r="B13" s="16" t="s">
        <v>35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 x14ac:dyDescent="0.35">
      <c r="B14" s="35" t="s">
        <v>115</v>
      </c>
      <c r="C14" s="19" t="s">
        <v>5</v>
      </c>
      <c r="D14" s="12">
        <f>'Tabel I-O'!D14*'Tabel Harga'!$E$14</f>
        <v>480000</v>
      </c>
      <c r="E14" s="12">
        <f>'Tabel I-O'!E14*'Tabel Harga'!$E$14</f>
        <v>48000</v>
      </c>
      <c r="F14" s="12">
        <f>'Tabel I-O'!F14*'Tabel Harga'!$E$14</f>
        <v>0</v>
      </c>
      <c r="G14" s="12">
        <f>'Tabel I-O'!G14*'Tabel Harga'!$E$14</f>
        <v>0</v>
      </c>
      <c r="H14" s="12">
        <f>'Tabel I-O'!H14*'Tabel Harga'!$E$14</f>
        <v>0</v>
      </c>
      <c r="I14" s="12">
        <f>'Tabel I-O'!I14*'Tabel Harga'!$E$14</f>
        <v>0</v>
      </c>
      <c r="J14" s="12">
        <f>'Tabel I-O'!J14*'Tabel Harga'!$E$14</f>
        <v>0</v>
      </c>
      <c r="K14" s="12">
        <f>'Tabel I-O'!K14*'Tabel Harga'!$E$14</f>
        <v>0</v>
      </c>
      <c r="L14" s="12">
        <f>'Tabel I-O'!L14*'Tabel Harga'!$E$14</f>
        <v>0</v>
      </c>
      <c r="M14" s="12">
        <f>'Tabel I-O'!M14*'Tabel Harga'!$E$14</f>
        <v>0</v>
      </c>
      <c r="N14" s="12">
        <f>'Tabel I-O'!N14*'Tabel Harga'!$E$14</f>
        <v>0</v>
      </c>
      <c r="O14" s="12">
        <f>'Tabel I-O'!O14*'Tabel Harga'!$E$14</f>
        <v>0</v>
      </c>
      <c r="P14" s="12">
        <f>'Tabel I-O'!P14*'Tabel Harga'!$E$14</f>
        <v>192000</v>
      </c>
      <c r="Q14" s="12">
        <f>'Tabel I-O'!Q14*'Tabel Harga'!$E$14</f>
        <v>144000</v>
      </c>
      <c r="R14" s="12">
        <f>'Tabel I-O'!R14*'Tabel Harga'!$E$14</f>
        <v>144000</v>
      </c>
      <c r="S14" s="12">
        <f>'Tabel I-O'!S14*'Tabel Harga'!$E$14</f>
        <v>0</v>
      </c>
      <c r="T14" s="12">
        <f>'Tabel I-O'!T14*'Tabel Harga'!$E$14</f>
        <v>0</v>
      </c>
      <c r="U14" s="12">
        <f>'Tabel I-O'!U14*'Tabel Harga'!$E$14</f>
        <v>0</v>
      </c>
      <c r="V14" s="12">
        <f>'Tabel I-O'!V14*'Tabel Harga'!$E$14</f>
        <v>0</v>
      </c>
      <c r="W14" s="12">
        <f>'Tabel I-O'!W14*'Tabel Harga'!$E$14</f>
        <v>0</v>
      </c>
      <c r="X14" s="12">
        <f>'Tabel I-O'!X14*'Tabel Harga'!$E$14</f>
        <v>0</v>
      </c>
      <c r="Y14" s="12">
        <f>'Tabel I-O'!Y14*'Tabel Harga'!$E$14</f>
        <v>0</v>
      </c>
      <c r="Z14" s="12">
        <f>'Tabel I-O'!Z14*'Tabel Harga'!$E$14</f>
        <v>0</v>
      </c>
      <c r="AA14" s="12">
        <f>'Tabel I-O'!AA14*'Tabel Harga'!$E$14</f>
        <v>0</v>
      </c>
      <c r="AB14" s="12">
        <f>'Tabel I-O'!AB14*'Tabel Harga'!$E$14</f>
        <v>0</v>
      </c>
      <c r="AC14" s="12">
        <f>'Tabel I-O'!AC14*'Tabel Harga'!$E$14</f>
        <v>0</v>
      </c>
      <c r="AD14" s="12">
        <f>'Tabel I-O'!AD14*'Tabel Harga'!$E$14</f>
        <v>0</v>
      </c>
      <c r="AE14" s="12">
        <f>'Tabel I-O'!AE14*'Tabel Harga'!$E$14</f>
        <v>0</v>
      </c>
      <c r="AF14" s="12">
        <f>'Tabel I-O'!AF14*'Tabel Harga'!$E$14</f>
        <v>0</v>
      </c>
      <c r="AG14" s="12">
        <f>'Tabel I-O'!AG14*'Tabel Harga'!$E$14</f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 x14ac:dyDescent="0.35">
      <c r="B15" s="35" t="s">
        <v>85</v>
      </c>
      <c r="C15" s="19" t="s">
        <v>5</v>
      </c>
      <c r="D15" s="12">
        <f>'Tabel I-O'!D15*'Tabel Harga'!$E$15</f>
        <v>625000</v>
      </c>
      <c r="E15" s="12">
        <f>'Tabel I-O'!E15*'Tabel Harga'!$E$15</f>
        <v>62500</v>
      </c>
      <c r="F15" s="12">
        <f>'Tabel I-O'!F15*'Tabel Harga'!$E$15</f>
        <v>0</v>
      </c>
      <c r="G15" s="12">
        <f>'Tabel I-O'!G15*'Tabel Harga'!$E$15</f>
        <v>0</v>
      </c>
      <c r="H15" s="12">
        <f>'Tabel I-O'!H15*'Tabel Harga'!$E$15</f>
        <v>0</v>
      </c>
      <c r="I15" s="12">
        <f>'Tabel I-O'!I15*'Tabel Harga'!$E$15</f>
        <v>0</v>
      </c>
      <c r="J15" s="12">
        <f>'Tabel I-O'!J15*'Tabel Harga'!$E$15</f>
        <v>0</v>
      </c>
      <c r="K15" s="12">
        <f>'Tabel I-O'!K15*'Tabel Harga'!$E$15</f>
        <v>0</v>
      </c>
      <c r="L15" s="12">
        <f>'Tabel I-O'!L15*'Tabel Harga'!$E$15</f>
        <v>0</v>
      </c>
      <c r="M15" s="12">
        <f>'Tabel I-O'!M15*'Tabel Harga'!$E$15</f>
        <v>0</v>
      </c>
      <c r="N15" s="12">
        <f>'Tabel I-O'!N15*'Tabel Harga'!$E$15</f>
        <v>0</v>
      </c>
      <c r="O15" s="12">
        <f>'Tabel I-O'!O15*'Tabel Harga'!$E$15</f>
        <v>0</v>
      </c>
      <c r="P15" s="12">
        <f>'Tabel I-O'!P15*'Tabel Harga'!$E$15</f>
        <v>0</v>
      </c>
      <c r="Q15" s="12">
        <f>'Tabel I-O'!Q15*'Tabel Harga'!$E$15</f>
        <v>0</v>
      </c>
      <c r="R15" s="12">
        <f>'Tabel I-O'!R15*'Tabel Harga'!$E$15</f>
        <v>0</v>
      </c>
      <c r="S15" s="12">
        <f>'Tabel I-O'!S15*'Tabel Harga'!$E$15</f>
        <v>0</v>
      </c>
      <c r="T15" s="12">
        <f>'Tabel I-O'!T15*'Tabel Harga'!$E$15</f>
        <v>0</v>
      </c>
      <c r="U15" s="12">
        <f>'Tabel I-O'!U15*'Tabel Harga'!$E$15</f>
        <v>0</v>
      </c>
      <c r="V15" s="12">
        <f>'Tabel I-O'!V15*'Tabel Harga'!$E$15</f>
        <v>0</v>
      </c>
      <c r="W15" s="12">
        <f>'Tabel I-O'!W15*'Tabel Harga'!$E$15</f>
        <v>0</v>
      </c>
      <c r="X15" s="12">
        <f>'Tabel I-O'!X15*'Tabel Harga'!$E$15</f>
        <v>0</v>
      </c>
      <c r="Y15" s="12">
        <f>'Tabel I-O'!Y15*'Tabel Harga'!$E$15</f>
        <v>0</v>
      </c>
      <c r="Z15" s="12">
        <f>'Tabel I-O'!Z15*'Tabel Harga'!$E$15</f>
        <v>0</v>
      </c>
      <c r="AA15" s="12">
        <f>'Tabel I-O'!AA15*'Tabel Harga'!$E$15</f>
        <v>0</v>
      </c>
      <c r="AB15" s="12">
        <f>'Tabel I-O'!AB15*'Tabel Harga'!$E$15</f>
        <v>0</v>
      </c>
      <c r="AC15" s="12">
        <f>'Tabel I-O'!AC15*'Tabel Harga'!$E$15</f>
        <v>0</v>
      </c>
      <c r="AD15" s="12">
        <f>'Tabel I-O'!AD15*'Tabel Harga'!$E$15</f>
        <v>0</v>
      </c>
      <c r="AE15" s="12">
        <f>'Tabel I-O'!AE15*'Tabel Harga'!$E$15</f>
        <v>0</v>
      </c>
      <c r="AF15" s="12">
        <f>'Tabel I-O'!AF15*'Tabel Harga'!$E$15</f>
        <v>0</v>
      </c>
      <c r="AG15" s="12">
        <f>'Tabel I-O'!AG15*'Tabel Harga'!$E$15</f>
        <v>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 x14ac:dyDescent="0.35">
      <c r="B16" s="35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 x14ac:dyDescent="0.35">
      <c r="B17" s="16" t="s">
        <v>7</v>
      </c>
      <c r="C17" s="19"/>
      <c r="D17" s="12"/>
      <c r="E17" s="10"/>
      <c r="F17" s="10"/>
      <c r="G17" s="10"/>
      <c r="H17" s="10"/>
      <c r="I17" s="10"/>
      <c r="J17" s="10"/>
      <c r="K17" s="11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x14ac:dyDescent="0.35">
      <c r="B18" s="35" t="s">
        <v>86</v>
      </c>
      <c r="C18" s="19" t="s">
        <v>5</v>
      </c>
      <c r="D18" s="12">
        <f>'Tabel I-O'!D18*'Tabel Harga'!$E$18</f>
        <v>0</v>
      </c>
      <c r="E18" s="12">
        <f>'Tabel I-O'!E18*'Tabel Harga'!$E$18</f>
        <v>0</v>
      </c>
      <c r="F18" s="12">
        <f>'Tabel I-O'!F18*'Tabel Harga'!$E$18</f>
        <v>0</v>
      </c>
      <c r="G18" s="12">
        <f>'Tabel I-O'!G18*'Tabel Harga'!$E$18</f>
        <v>30000</v>
      </c>
      <c r="H18" s="12">
        <f>'Tabel I-O'!H18*'Tabel Harga'!$E$18</f>
        <v>0</v>
      </c>
      <c r="I18" s="12">
        <f>'Tabel I-O'!I18*'Tabel Harga'!$E$18</f>
        <v>0</v>
      </c>
      <c r="J18" s="12">
        <f>'Tabel I-O'!J18*'Tabel Harga'!$E$18</f>
        <v>0</v>
      </c>
      <c r="K18" s="12">
        <f>'Tabel I-O'!K18*'Tabel Harga'!$E$18</f>
        <v>0</v>
      </c>
      <c r="L18" s="12">
        <f>'Tabel I-O'!L18*'Tabel Harga'!$E$18</f>
        <v>30000</v>
      </c>
      <c r="M18" s="12">
        <f>'Tabel I-O'!M18*'Tabel Harga'!$E$18</f>
        <v>0</v>
      </c>
      <c r="N18" s="12">
        <f>'Tabel I-O'!N18*'Tabel Harga'!$E$18</f>
        <v>0</v>
      </c>
      <c r="O18" s="12">
        <f>'Tabel I-O'!O18*'Tabel Harga'!$E$18</f>
        <v>0</v>
      </c>
      <c r="P18" s="12">
        <f>'Tabel I-O'!P18*'Tabel Harga'!$E$18</f>
        <v>0</v>
      </c>
      <c r="Q18" s="12">
        <f>'Tabel I-O'!Q18*'Tabel Harga'!$E$18</f>
        <v>30000</v>
      </c>
      <c r="R18" s="12">
        <f>'Tabel I-O'!R18*'Tabel Harga'!$E$18</f>
        <v>0</v>
      </c>
      <c r="S18" s="12">
        <f>'Tabel I-O'!S18*'Tabel Harga'!$E$18</f>
        <v>0</v>
      </c>
      <c r="T18" s="12">
        <f>'Tabel I-O'!T18*'Tabel Harga'!$E$18</f>
        <v>0</v>
      </c>
      <c r="U18" s="12">
        <f>'Tabel I-O'!U18*'Tabel Harga'!$E$18</f>
        <v>0</v>
      </c>
      <c r="V18" s="12">
        <f>'Tabel I-O'!V18*'Tabel Harga'!$E$18</f>
        <v>30000</v>
      </c>
      <c r="W18" s="12">
        <f>'Tabel I-O'!W18*'Tabel Harga'!$E$18</f>
        <v>0</v>
      </c>
      <c r="X18" s="12">
        <f>'Tabel I-O'!X18*'Tabel Harga'!$E$18</f>
        <v>0</v>
      </c>
      <c r="Y18" s="12">
        <f>'Tabel I-O'!Y18*'Tabel Harga'!$E$18</f>
        <v>0</v>
      </c>
      <c r="Z18" s="12">
        <f>'Tabel I-O'!Z18*'Tabel Harga'!$E$18</f>
        <v>0</v>
      </c>
      <c r="AA18" s="12">
        <f>'Tabel I-O'!AA18*'Tabel Harga'!$E$18</f>
        <v>30000</v>
      </c>
      <c r="AB18" s="12">
        <f>'Tabel I-O'!AB18*'Tabel Harga'!$E$18</f>
        <v>0</v>
      </c>
      <c r="AC18" s="12">
        <f>'Tabel I-O'!AC18*'Tabel Harga'!$E$18</f>
        <v>0</v>
      </c>
      <c r="AD18" s="12">
        <f>'Tabel I-O'!AD18*'Tabel Harga'!$E$18</f>
        <v>0</v>
      </c>
      <c r="AE18" s="12">
        <f>'Tabel I-O'!AE18*'Tabel Harga'!$E$18</f>
        <v>0</v>
      </c>
      <c r="AF18" s="12">
        <f>'Tabel I-O'!AF18*'Tabel Harga'!$E$18</f>
        <v>30000</v>
      </c>
      <c r="AG18" s="12">
        <f>'Tabel I-O'!AG18*'Tabel Harga'!$E$18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x14ac:dyDescent="0.35">
      <c r="B19" s="78" t="s">
        <v>87</v>
      </c>
      <c r="C19" s="19" t="s">
        <v>5</v>
      </c>
      <c r="D19" s="12">
        <f>'Tabel I-O'!D19*'Tabel Harga'!$E$19</f>
        <v>0</v>
      </c>
      <c r="E19" s="12">
        <f>'Tabel I-O'!E19*'Tabel Harga'!$E$19</f>
        <v>0</v>
      </c>
      <c r="F19" s="12">
        <f>'Tabel I-O'!F19*'Tabel Harga'!$E$19</f>
        <v>0</v>
      </c>
      <c r="G19" s="12">
        <f>'Tabel I-O'!G19*'Tabel Harga'!$E$19</f>
        <v>0</v>
      </c>
      <c r="H19" s="12">
        <f>'Tabel I-O'!H19*'Tabel Harga'!$E$19</f>
        <v>0</v>
      </c>
      <c r="I19" s="12">
        <f>'Tabel I-O'!I19*'Tabel Harga'!$E$19</f>
        <v>80000</v>
      </c>
      <c r="J19" s="12">
        <f>'Tabel I-O'!J19*'Tabel Harga'!$E$19</f>
        <v>80000</v>
      </c>
      <c r="K19" s="12">
        <f>'Tabel I-O'!K19*'Tabel Harga'!$E$19</f>
        <v>80000</v>
      </c>
      <c r="L19" s="12">
        <f>'Tabel I-O'!L19*'Tabel Harga'!$E$19</f>
        <v>80000</v>
      </c>
      <c r="M19" s="12">
        <f>'Tabel I-O'!M19*'Tabel Harga'!$E$19</f>
        <v>80000</v>
      </c>
      <c r="N19" s="12">
        <f>'Tabel I-O'!N19*'Tabel Harga'!$E$19</f>
        <v>300000</v>
      </c>
      <c r="O19" s="12">
        <f>'Tabel I-O'!O19*'Tabel Harga'!$E$19</f>
        <v>300000</v>
      </c>
      <c r="P19" s="12">
        <f>'Tabel I-O'!P19*'Tabel Harga'!$E$19</f>
        <v>300000</v>
      </c>
      <c r="Q19" s="12">
        <f>'Tabel I-O'!Q19*'Tabel Harga'!$E$19</f>
        <v>300000</v>
      </c>
      <c r="R19" s="12">
        <f>'Tabel I-O'!R19*'Tabel Harga'!$E$19</f>
        <v>300000</v>
      </c>
      <c r="S19" s="12">
        <f>'Tabel I-O'!S19*'Tabel Harga'!$E$19</f>
        <v>400000</v>
      </c>
      <c r="T19" s="12">
        <f>'Tabel I-O'!T19*'Tabel Harga'!$E$19</f>
        <v>400000</v>
      </c>
      <c r="U19" s="12">
        <f>'Tabel I-O'!U19*'Tabel Harga'!$E$19</f>
        <v>400000</v>
      </c>
      <c r="V19" s="12">
        <f>'Tabel I-O'!V19*'Tabel Harga'!$E$19</f>
        <v>400000</v>
      </c>
      <c r="W19" s="12">
        <f>'Tabel I-O'!W19*'Tabel Harga'!$E$19</f>
        <v>400000</v>
      </c>
      <c r="X19" s="12">
        <f>'Tabel I-O'!X19*'Tabel Harga'!$E$19</f>
        <v>300000</v>
      </c>
      <c r="Y19" s="12">
        <f>'Tabel I-O'!Y19*'Tabel Harga'!$E$19</f>
        <v>300000</v>
      </c>
      <c r="Z19" s="12">
        <f>'Tabel I-O'!Z19*'Tabel Harga'!$E$19</f>
        <v>300000</v>
      </c>
      <c r="AA19" s="12">
        <f>'Tabel I-O'!AA19*'Tabel Harga'!$E$19</f>
        <v>300000</v>
      </c>
      <c r="AB19" s="12">
        <f>'Tabel I-O'!AB19*'Tabel Harga'!$E$19</f>
        <v>300000</v>
      </c>
      <c r="AC19" s="12">
        <f>'Tabel I-O'!AC19*'Tabel Harga'!$E$19</f>
        <v>300000</v>
      </c>
      <c r="AD19" s="12">
        <f>'Tabel I-O'!AD19*'Tabel Harga'!$E$19</f>
        <v>300000</v>
      </c>
      <c r="AE19" s="12">
        <f>'Tabel I-O'!AE19*'Tabel Harga'!$E$19</f>
        <v>300000</v>
      </c>
      <c r="AF19" s="12">
        <f>'Tabel I-O'!AF19*'Tabel Harga'!$E$19</f>
        <v>300000</v>
      </c>
      <c r="AG19" s="12">
        <f>'Tabel I-O'!AG19*'Tabel Harga'!$E$19</f>
        <v>300000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x14ac:dyDescent="0.35">
      <c r="B20" s="78" t="s">
        <v>38</v>
      </c>
      <c r="C20" s="19" t="s">
        <v>5</v>
      </c>
      <c r="D20" s="12">
        <f>'Tabel I-O'!D20*'Tabel Harga'!$E$20</f>
        <v>0</v>
      </c>
      <c r="E20" s="12">
        <f>'Tabel I-O'!E20*'Tabel Harga'!$E$20</f>
        <v>0</v>
      </c>
      <c r="F20" s="12">
        <f>'Tabel I-O'!F20*'Tabel Harga'!$E$20</f>
        <v>0</v>
      </c>
      <c r="G20" s="12">
        <f>'Tabel I-O'!G20*'Tabel Harga'!$E$20</f>
        <v>25000</v>
      </c>
      <c r="H20" s="12">
        <f>'Tabel I-O'!H20*'Tabel Harga'!$E$20</f>
        <v>0</v>
      </c>
      <c r="I20" s="12">
        <f>'Tabel I-O'!I20*'Tabel Harga'!$E$20</f>
        <v>0</v>
      </c>
      <c r="J20" s="12">
        <f>'Tabel I-O'!J20*'Tabel Harga'!$E$20</f>
        <v>0</v>
      </c>
      <c r="K20" s="12">
        <f>'Tabel I-O'!K20*'Tabel Harga'!$E$20</f>
        <v>0</v>
      </c>
      <c r="L20" s="12">
        <f>'Tabel I-O'!L20*'Tabel Harga'!$E$20</f>
        <v>25000</v>
      </c>
      <c r="M20" s="12">
        <f>'Tabel I-O'!M20*'Tabel Harga'!$E$20</f>
        <v>0</v>
      </c>
      <c r="N20" s="12">
        <f>'Tabel I-O'!N20*'Tabel Harga'!$E$20</f>
        <v>0</v>
      </c>
      <c r="O20" s="12">
        <f>'Tabel I-O'!O20*'Tabel Harga'!$E$20</f>
        <v>0</v>
      </c>
      <c r="P20" s="12">
        <f>'Tabel I-O'!P20*'Tabel Harga'!$E$20</f>
        <v>0</v>
      </c>
      <c r="Q20" s="12">
        <f>'Tabel I-O'!Q20*'Tabel Harga'!$E$20</f>
        <v>25000</v>
      </c>
      <c r="R20" s="12">
        <f>'Tabel I-O'!R20*'Tabel Harga'!$E$20</f>
        <v>0</v>
      </c>
      <c r="S20" s="12">
        <f>'Tabel I-O'!S20*'Tabel Harga'!$E$20</f>
        <v>0</v>
      </c>
      <c r="T20" s="12">
        <f>'Tabel I-O'!T20*'Tabel Harga'!$E$20</f>
        <v>0</v>
      </c>
      <c r="U20" s="12">
        <f>'Tabel I-O'!U20*'Tabel Harga'!$E$20</f>
        <v>0</v>
      </c>
      <c r="V20" s="12">
        <f>'Tabel I-O'!V20*'Tabel Harga'!$E$20</f>
        <v>25000</v>
      </c>
      <c r="W20" s="12">
        <f>'Tabel I-O'!W20*'Tabel Harga'!$E$20</f>
        <v>0</v>
      </c>
      <c r="X20" s="12">
        <f>'Tabel I-O'!X20*'Tabel Harga'!$E$20</f>
        <v>0</v>
      </c>
      <c r="Y20" s="12">
        <f>'Tabel I-O'!Y20*'Tabel Harga'!$E$20</f>
        <v>0</v>
      </c>
      <c r="Z20" s="12">
        <f>'Tabel I-O'!Z20*'Tabel Harga'!$E$20</f>
        <v>0</v>
      </c>
      <c r="AA20" s="12">
        <f>'Tabel I-O'!AA20*'Tabel Harga'!$E$20</f>
        <v>25000</v>
      </c>
      <c r="AB20" s="12">
        <f>'Tabel I-O'!AB20*'Tabel Harga'!$E$20</f>
        <v>0</v>
      </c>
      <c r="AC20" s="12">
        <f>'Tabel I-O'!AC20*'Tabel Harga'!$E$20</f>
        <v>0</v>
      </c>
      <c r="AD20" s="12">
        <f>'Tabel I-O'!AD20*'Tabel Harga'!$E$20</f>
        <v>0</v>
      </c>
      <c r="AE20" s="12">
        <f>'Tabel I-O'!AE20*'Tabel Harga'!$E$20</f>
        <v>0</v>
      </c>
      <c r="AF20" s="12">
        <f>'Tabel I-O'!AF20*'Tabel Harga'!$E$20</f>
        <v>25000</v>
      </c>
      <c r="AG20" s="12">
        <f>'Tabel I-O'!AG20*'Tabel Harga'!$E$20</f>
        <v>0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 x14ac:dyDescent="0.35">
      <c r="B21" s="35" t="s">
        <v>39</v>
      </c>
      <c r="C21" s="19" t="s">
        <v>5</v>
      </c>
      <c r="D21" s="12">
        <f>'Tabel I-O'!D21*'Tabel Harga'!$E$21</f>
        <v>50000</v>
      </c>
      <c r="E21" s="12">
        <f>'Tabel I-O'!E21*'Tabel Harga'!$E$21</f>
        <v>0</v>
      </c>
      <c r="F21" s="12">
        <f>'Tabel I-O'!F21*'Tabel Harga'!$E$21</f>
        <v>50000</v>
      </c>
      <c r="G21" s="12">
        <f>'Tabel I-O'!G21*'Tabel Harga'!$E$21</f>
        <v>0</v>
      </c>
      <c r="H21" s="12">
        <f>'Tabel I-O'!H21*'Tabel Harga'!$E$21</f>
        <v>50000</v>
      </c>
      <c r="I21" s="12">
        <f>'Tabel I-O'!I21*'Tabel Harga'!$E$21</f>
        <v>0</v>
      </c>
      <c r="J21" s="12">
        <f>'Tabel I-O'!J21*'Tabel Harga'!$E$21</f>
        <v>50000</v>
      </c>
      <c r="K21" s="12">
        <f>'Tabel I-O'!K21*'Tabel Harga'!$E$21</f>
        <v>0</v>
      </c>
      <c r="L21" s="12">
        <f>'Tabel I-O'!L21*'Tabel Harga'!$E$21</f>
        <v>50000</v>
      </c>
      <c r="M21" s="12">
        <f>'Tabel I-O'!M21*'Tabel Harga'!$E$21</f>
        <v>0</v>
      </c>
      <c r="N21" s="12">
        <f>'Tabel I-O'!N21*'Tabel Harga'!$E$21</f>
        <v>50000</v>
      </c>
      <c r="O21" s="12">
        <f>'Tabel I-O'!O21*'Tabel Harga'!$E$21</f>
        <v>0</v>
      </c>
      <c r="P21" s="12">
        <f>'Tabel I-O'!P21*'Tabel Harga'!$E$21</f>
        <v>50000</v>
      </c>
      <c r="Q21" s="12">
        <f>'Tabel I-O'!Q21*'Tabel Harga'!$E$21</f>
        <v>0</v>
      </c>
      <c r="R21" s="12">
        <f>'Tabel I-O'!R21*'Tabel Harga'!$E$21</f>
        <v>50000</v>
      </c>
      <c r="S21" s="12">
        <f>'Tabel I-O'!S21*'Tabel Harga'!$E$21</f>
        <v>0</v>
      </c>
      <c r="T21" s="12">
        <f>'Tabel I-O'!T21*'Tabel Harga'!$E$21</f>
        <v>50000</v>
      </c>
      <c r="U21" s="12">
        <f>'Tabel I-O'!U21*'Tabel Harga'!$E$21</f>
        <v>0</v>
      </c>
      <c r="V21" s="12">
        <f>'Tabel I-O'!V21*'Tabel Harga'!$E$21</f>
        <v>50000</v>
      </c>
      <c r="W21" s="12">
        <f>'Tabel I-O'!W21*'Tabel Harga'!$E$21</f>
        <v>0</v>
      </c>
      <c r="X21" s="12">
        <f>'Tabel I-O'!X21*'Tabel Harga'!$E$21</f>
        <v>50000</v>
      </c>
      <c r="Y21" s="12">
        <f>'Tabel I-O'!Y21*'Tabel Harga'!$E$21</f>
        <v>0</v>
      </c>
      <c r="Z21" s="12">
        <f>'Tabel I-O'!Z21*'Tabel Harga'!$E$21</f>
        <v>50000</v>
      </c>
      <c r="AA21" s="12">
        <f>'Tabel I-O'!AA21*'Tabel Harga'!$E$21</f>
        <v>0</v>
      </c>
      <c r="AB21" s="12">
        <f>'Tabel I-O'!AB21*'Tabel Harga'!$E$21</f>
        <v>50000</v>
      </c>
      <c r="AC21" s="12">
        <f>'Tabel I-O'!AC21*'Tabel Harga'!$E$21</f>
        <v>0</v>
      </c>
      <c r="AD21" s="12">
        <f>'Tabel I-O'!AD21*'Tabel Harga'!$E$21</f>
        <v>50000</v>
      </c>
      <c r="AE21" s="12">
        <f>'Tabel I-O'!AE21*'Tabel Harga'!$E$21</f>
        <v>0</v>
      </c>
      <c r="AF21" s="12">
        <f>'Tabel I-O'!AF21*'Tabel Harga'!$E$21</f>
        <v>50000</v>
      </c>
      <c r="AG21" s="12">
        <f>'Tabel I-O'!AG21*'Tabel Harga'!$E$21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 x14ac:dyDescent="0.35">
      <c r="B22" s="78" t="s">
        <v>89</v>
      </c>
      <c r="C22" s="19" t="s">
        <v>5</v>
      </c>
      <c r="D22" s="12">
        <f>'Tabel I-O'!D22*'Tabel Harga'!$E$22</f>
        <v>225000</v>
      </c>
      <c r="E22" s="12">
        <f>'Tabel I-O'!E22*'Tabel Harga'!$E$22</f>
        <v>0</v>
      </c>
      <c r="F22" s="12">
        <f>'Tabel I-O'!F22*'Tabel Harga'!$E$22</f>
        <v>0</v>
      </c>
      <c r="G22" s="12">
        <f>'Tabel I-O'!G22*'Tabel Harga'!$E$22</f>
        <v>0</v>
      </c>
      <c r="H22" s="12">
        <f>'Tabel I-O'!H22*'Tabel Harga'!$E$22</f>
        <v>0</v>
      </c>
      <c r="I22" s="12">
        <f>'Tabel I-O'!I22*'Tabel Harga'!$E$22</f>
        <v>0</v>
      </c>
      <c r="J22" s="12">
        <f>'Tabel I-O'!J22*'Tabel Harga'!$E$22</f>
        <v>0</v>
      </c>
      <c r="K22" s="12">
        <f>'Tabel I-O'!K22*'Tabel Harga'!$E$22</f>
        <v>0</v>
      </c>
      <c r="L22" s="12">
        <f>'Tabel I-O'!L22*'Tabel Harga'!$E$22</f>
        <v>0</v>
      </c>
      <c r="M22" s="12">
        <f>'Tabel I-O'!M22*'Tabel Harga'!$E$22</f>
        <v>225000</v>
      </c>
      <c r="N22" s="12">
        <f>'Tabel I-O'!N22*'Tabel Harga'!$E$22</f>
        <v>0</v>
      </c>
      <c r="O22" s="12">
        <f>'Tabel I-O'!O22*'Tabel Harga'!$E$22</f>
        <v>0</v>
      </c>
      <c r="P22" s="12">
        <f>'Tabel I-O'!P22*'Tabel Harga'!$E$22</f>
        <v>0</v>
      </c>
      <c r="Q22" s="12">
        <f>'Tabel I-O'!Q22*'Tabel Harga'!$E$22</f>
        <v>0</v>
      </c>
      <c r="R22" s="12">
        <f>'Tabel I-O'!R22*'Tabel Harga'!$E$22</f>
        <v>0</v>
      </c>
      <c r="S22" s="12">
        <f>'Tabel I-O'!S22*'Tabel Harga'!$E$22</f>
        <v>0</v>
      </c>
      <c r="T22" s="12">
        <f>'Tabel I-O'!T22*'Tabel Harga'!$E$22</f>
        <v>0</v>
      </c>
      <c r="U22" s="12">
        <f>'Tabel I-O'!U22*'Tabel Harga'!$E$22</f>
        <v>0</v>
      </c>
      <c r="V22" s="12">
        <f>'Tabel I-O'!V22*'Tabel Harga'!$E$22</f>
        <v>0</v>
      </c>
      <c r="W22" s="12">
        <f>'Tabel I-O'!W22*'Tabel Harga'!$E$22</f>
        <v>225000</v>
      </c>
      <c r="X22" s="12">
        <f>'Tabel I-O'!X22*'Tabel Harga'!$E$22</f>
        <v>0</v>
      </c>
      <c r="Y22" s="12">
        <f>'Tabel I-O'!Y22*'Tabel Harga'!$E$22</f>
        <v>0</v>
      </c>
      <c r="Z22" s="12">
        <f>'Tabel I-O'!Z22*'Tabel Harga'!$E$22</f>
        <v>0</v>
      </c>
      <c r="AA22" s="12">
        <f>'Tabel I-O'!AA22*'Tabel Harga'!$E$22</f>
        <v>0</v>
      </c>
      <c r="AB22" s="12">
        <f>'Tabel I-O'!AB22*'Tabel Harga'!$E$22</f>
        <v>0</v>
      </c>
      <c r="AC22" s="12">
        <f>'Tabel I-O'!AC22*'Tabel Harga'!$E$22</f>
        <v>0</v>
      </c>
      <c r="AD22" s="12">
        <f>'Tabel I-O'!AD22*'Tabel Harga'!$E$22</f>
        <v>0</v>
      </c>
      <c r="AE22" s="12">
        <f>'Tabel I-O'!AE22*'Tabel Harga'!$E$22</f>
        <v>0</v>
      </c>
      <c r="AF22" s="12">
        <f>'Tabel I-O'!AF22*'Tabel Harga'!$E$22</f>
        <v>0</v>
      </c>
      <c r="AG22" s="12">
        <f>'Tabel I-O'!AG22*'Tabel Harga'!$E$22</f>
        <v>225000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 x14ac:dyDescent="0.35">
      <c r="B23" s="78" t="s">
        <v>93</v>
      </c>
      <c r="C23" s="19" t="s">
        <v>5</v>
      </c>
      <c r="D23" s="12">
        <f>'Tabel I-O'!D23*'Tabel Harga'!$E$23</f>
        <v>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20000</v>
      </c>
      <c r="K23" s="12">
        <f>'Tabel I-O'!K23*'Tabel Harga'!$E$23</f>
        <v>0</v>
      </c>
      <c r="L23" s="12">
        <f>'Tabel I-O'!L23*'Tabel Harga'!$E$23</f>
        <v>40000</v>
      </c>
      <c r="M23" s="12">
        <f>'Tabel I-O'!M23*'Tabel Harga'!$E$23</f>
        <v>0</v>
      </c>
      <c r="N23" s="12">
        <f>'Tabel I-O'!N23*'Tabel Harga'!$E$23</f>
        <v>40000</v>
      </c>
      <c r="O23" s="12">
        <f>'Tabel I-O'!O23*'Tabel Harga'!$E$23</f>
        <v>0</v>
      </c>
      <c r="P23" s="12">
        <f>'Tabel I-O'!P23*'Tabel Harga'!$E$23</f>
        <v>40000</v>
      </c>
      <c r="Q23" s="12">
        <f>'Tabel I-O'!Q23*'Tabel Harga'!$E$23</f>
        <v>0</v>
      </c>
      <c r="R23" s="12">
        <f>'Tabel I-O'!R23*'Tabel Harga'!$E$23</f>
        <v>60000</v>
      </c>
      <c r="S23" s="12">
        <f>'Tabel I-O'!S23*'Tabel Harga'!$E$23</f>
        <v>0</v>
      </c>
      <c r="T23" s="12">
        <f>'Tabel I-O'!T23*'Tabel Harga'!$E$23</f>
        <v>60000</v>
      </c>
      <c r="U23" s="12">
        <f>'Tabel I-O'!U23*'Tabel Harga'!$E$23</f>
        <v>0</v>
      </c>
      <c r="V23" s="12">
        <f>'Tabel I-O'!V23*'Tabel Harga'!$E$23</f>
        <v>60000</v>
      </c>
      <c r="W23" s="12">
        <f>'Tabel I-O'!W23*'Tabel Harga'!$E$23</f>
        <v>0</v>
      </c>
      <c r="X23" s="12">
        <f>'Tabel I-O'!X23*'Tabel Harga'!$E$23</f>
        <v>60000</v>
      </c>
      <c r="Y23" s="12">
        <f>'Tabel I-O'!Y23*'Tabel Harga'!$E$23</f>
        <v>0</v>
      </c>
      <c r="Z23" s="12">
        <f>'Tabel I-O'!Z23*'Tabel Harga'!$E$23</f>
        <v>60000</v>
      </c>
      <c r="AA23" s="12">
        <f>'Tabel I-O'!AA23*'Tabel Harga'!$E$23</f>
        <v>0</v>
      </c>
      <c r="AB23" s="12">
        <f>'Tabel I-O'!AB23*'Tabel Harga'!$E$23</f>
        <v>60000</v>
      </c>
      <c r="AC23" s="12">
        <f>'Tabel I-O'!AC23*'Tabel Harga'!$E$23</f>
        <v>0</v>
      </c>
      <c r="AD23" s="12">
        <f>'Tabel I-O'!AD23*'Tabel Harga'!$E$23</f>
        <v>60000</v>
      </c>
      <c r="AE23" s="12">
        <f>'Tabel I-O'!AE23*'Tabel Harga'!$E$23</f>
        <v>0</v>
      </c>
      <c r="AF23" s="12">
        <f>'Tabel I-O'!AF23*'Tabel Harga'!$E$23</f>
        <v>60000</v>
      </c>
      <c r="AG23" s="12">
        <f>'Tabel I-O'!AG23*'Tabel Harga'!$E$23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 x14ac:dyDescent="0.35">
      <c r="B24" s="78" t="s">
        <v>185</v>
      </c>
      <c r="C24" s="19" t="s">
        <v>5</v>
      </c>
      <c r="D24" s="12">
        <f>'Tabel I-O'!D24*'Tabel Harga'!$E$24</f>
        <v>0</v>
      </c>
      <c r="E24" s="12">
        <f>'Tabel I-O'!E24*'Tabel Harga'!$E$24</f>
        <v>0</v>
      </c>
      <c r="F24" s="12">
        <f>'Tabel I-O'!F24*'Tabel Harga'!$E$24</f>
        <v>0</v>
      </c>
      <c r="G24" s="12">
        <f>'Tabel I-O'!G24*'Tabel Harga'!$E$24</f>
        <v>10000</v>
      </c>
      <c r="H24" s="12">
        <f>'Tabel I-O'!H24*'Tabel Harga'!$E$24</f>
        <v>0</v>
      </c>
      <c r="I24" s="12">
        <f>'Tabel I-O'!I24*'Tabel Harga'!$E$24</f>
        <v>0</v>
      </c>
      <c r="J24" s="12">
        <f>'Tabel I-O'!J24*'Tabel Harga'!$E$24</f>
        <v>0</v>
      </c>
      <c r="K24" s="12">
        <f>'Tabel I-O'!K24*'Tabel Harga'!$E$24</f>
        <v>10000</v>
      </c>
      <c r="L24" s="12">
        <f>'Tabel I-O'!L24*'Tabel Harga'!$E$24</f>
        <v>0</v>
      </c>
      <c r="M24" s="12">
        <f>'Tabel I-O'!M24*'Tabel Harga'!$E$24</f>
        <v>0</v>
      </c>
      <c r="N24" s="12">
        <f>'Tabel I-O'!N24*'Tabel Harga'!$E$24</f>
        <v>0</v>
      </c>
      <c r="O24" s="12">
        <f>'Tabel I-O'!O24*'Tabel Harga'!$E$24</f>
        <v>10000</v>
      </c>
      <c r="P24" s="12">
        <f>'Tabel I-O'!P24*'Tabel Harga'!$E$24</f>
        <v>0</v>
      </c>
      <c r="Q24" s="12">
        <f>'Tabel I-O'!Q24*'Tabel Harga'!$E$24</f>
        <v>0</v>
      </c>
      <c r="R24" s="12">
        <f>'Tabel I-O'!R24*'Tabel Harga'!$E$24</f>
        <v>0</v>
      </c>
      <c r="S24" s="12">
        <f>'Tabel I-O'!S24*'Tabel Harga'!$E$24</f>
        <v>10000</v>
      </c>
      <c r="T24" s="12">
        <f>'Tabel I-O'!T24*'Tabel Harga'!$E$24</f>
        <v>0</v>
      </c>
      <c r="U24" s="12">
        <f>'Tabel I-O'!U24*'Tabel Harga'!$E$24</f>
        <v>0</v>
      </c>
      <c r="V24" s="12">
        <f>'Tabel I-O'!V24*'Tabel Harga'!$E$24</f>
        <v>0</v>
      </c>
      <c r="W24" s="12">
        <f>'Tabel I-O'!W24*'Tabel Harga'!$E$24</f>
        <v>10000</v>
      </c>
      <c r="X24" s="12">
        <f>'Tabel I-O'!X24*'Tabel Harga'!$E$24</f>
        <v>0</v>
      </c>
      <c r="Y24" s="12">
        <f>'Tabel I-O'!Y24*'Tabel Harga'!$E$24</f>
        <v>0</v>
      </c>
      <c r="Z24" s="12">
        <f>'Tabel I-O'!Z24*'Tabel Harga'!$E$24</f>
        <v>0</v>
      </c>
      <c r="AA24" s="12">
        <f>'Tabel I-O'!AA24*'Tabel Harga'!$E$24</f>
        <v>10000</v>
      </c>
      <c r="AB24" s="12">
        <f>'Tabel I-O'!AB24*'Tabel Harga'!$E$24</f>
        <v>0</v>
      </c>
      <c r="AC24" s="12">
        <f>'Tabel I-O'!AC24*'Tabel Harga'!$E$24</f>
        <v>0</v>
      </c>
      <c r="AD24" s="12">
        <f>'Tabel I-O'!AD24*'Tabel Harga'!$E$24</f>
        <v>0</v>
      </c>
      <c r="AE24" s="12">
        <f>'Tabel I-O'!AE24*'Tabel Harga'!$E$24</f>
        <v>10000</v>
      </c>
      <c r="AF24" s="12">
        <f>'Tabel I-O'!AF24*'Tabel Harga'!$E$24</f>
        <v>0</v>
      </c>
      <c r="AG24" s="12">
        <f>'Tabel I-O'!AG24*'Tabel Harga'!$E$24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 x14ac:dyDescent="0.35">
      <c r="B25" s="78"/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 x14ac:dyDescent="0.35">
      <c r="B26" s="16" t="s">
        <v>37</v>
      </c>
      <c r="C26" s="19"/>
      <c r="D26" s="12"/>
      <c r="E26" s="10"/>
      <c r="F26" s="10"/>
      <c r="G26" s="10"/>
      <c r="H26" s="12"/>
      <c r="I26" s="12"/>
      <c r="J26" s="12"/>
      <c r="K26" s="13"/>
      <c r="L26" s="12"/>
      <c r="M26" s="12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 x14ac:dyDescent="0.35">
      <c r="B27" s="78" t="s">
        <v>40</v>
      </c>
      <c r="C27" s="19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 x14ac:dyDescent="0.35">
      <c r="B28" s="83" t="s">
        <v>91</v>
      </c>
      <c r="C28" s="19" t="s">
        <v>5</v>
      </c>
      <c r="D28" s="12">
        <f>'Tabel I-O'!D28*'Tabel Harga'!$E$28</f>
        <v>1500000</v>
      </c>
      <c r="E28" s="12">
        <f>'Tabel I-O'!E28*'Tabel Harga'!$E$28</f>
        <v>0</v>
      </c>
      <c r="F28" s="12">
        <f>'Tabel I-O'!F28*'Tabel Harga'!$E$28</f>
        <v>0</v>
      </c>
      <c r="G28" s="12">
        <f>'Tabel I-O'!G28*'Tabel Harga'!$E$28</f>
        <v>0</v>
      </c>
      <c r="H28" s="12">
        <f>'Tabel I-O'!H28*'Tabel Harga'!$E$28</f>
        <v>0</v>
      </c>
      <c r="I28" s="12">
        <f>'Tabel I-O'!I28*'Tabel Harga'!$E$28</f>
        <v>0</v>
      </c>
      <c r="J28" s="12">
        <f>'Tabel I-O'!J28*'Tabel Harga'!$E$28</f>
        <v>0</v>
      </c>
      <c r="K28" s="12">
        <f>'Tabel I-O'!K28*'Tabel Harga'!$E$28</f>
        <v>0</v>
      </c>
      <c r="L28" s="12">
        <f>'Tabel I-O'!L28*'Tabel Harga'!$E$28</f>
        <v>0</v>
      </c>
      <c r="M28" s="12">
        <f>'Tabel I-O'!M28*'Tabel Harga'!$E$28</f>
        <v>0</v>
      </c>
      <c r="N28" s="12">
        <f>'Tabel I-O'!N28*'Tabel Harga'!$E$28</f>
        <v>0</v>
      </c>
      <c r="O28" s="12">
        <f>'Tabel I-O'!O28*'Tabel Harga'!$E$28</f>
        <v>0</v>
      </c>
      <c r="P28" s="12">
        <f>'Tabel I-O'!P28*'Tabel Harga'!$E$28</f>
        <v>0</v>
      </c>
      <c r="Q28" s="12">
        <f>'Tabel I-O'!Q28*'Tabel Harga'!$E$28</f>
        <v>0</v>
      </c>
      <c r="R28" s="12">
        <f>'Tabel I-O'!R28*'Tabel Harga'!$E$28</f>
        <v>0</v>
      </c>
      <c r="S28" s="12">
        <f>'Tabel I-O'!S28*'Tabel Harga'!$E$28</f>
        <v>0</v>
      </c>
      <c r="T28" s="12">
        <f>'Tabel I-O'!T28*'Tabel Harga'!$E$28</f>
        <v>0</v>
      </c>
      <c r="U28" s="12">
        <f>'Tabel I-O'!U28*'Tabel Harga'!$E$28</f>
        <v>0</v>
      </c>
      <c r="V28" s="12">
        <f>'Tabel I-O'!V28*'Tabel Harga'!$E$28</f>
        <v>0</v>
      </c>
      <c r="W28" s="12">
        <f>'Tabel I-O'!W28*'Tabel Harga'!$E$28</f>
        <v>0</v>
      </c>
      <c r="X28" s="12">
        <f>'Tabel I-O'!X28*'Tabel Harga'!$E$28</f>
        <v>0</v>
      </c>
      <c r="Y28" s="12">
        <f>'Tabel I-O'!Y28*'Tabel Harga'!$E$28</f>
        <v>0</v>
      </c>
      <c r="Z28" s="12">
        <f>'Tabel I-O'!Z28*'Tabel Harga'!$E$28</f>
        <v>0</v>
      </c>
      <c r="AA28" s="12">
        <f>'Tabel I-O'!AA28*'Tabel Harga'!$E$28</f>
        <v>0</v>
      </c>
      <c r="AB28" s="12">
        <f>'Tabel I-O'!AB28*'Tabel Harga'!$E$28</f>
        <v>0</v>
      </c>
      <c r="AC28" s="12">
        <f>'Tabel I-O'!AC28*'Tabel Harga'!$E$28</f>
        <v>0</v>
      </c>
      <c r="AD28" s="12">
        <f>'Tabel I-O'!AD28*'Tabel Harga'!$E$28</f>
        <v>0</v>
      </c>
      <c r="AE28" s="12">
        <f>'Tabel I-O'!AE28*'Tabel Harga'!$E$28</f>
        <v>0</v>
      </c>
      <c r="AF28" s="12">
        <f>'Tabel I-O'!AF28*'Tabel Harga'!$E$28</f>
        <v>0</v>
      </c>
      <c r="AG28" s="12">
        <f>'Tabel I-O'!AG28*'Tabel Harga'!$E$28</f>
        <v>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 x14ac:dyDescent="0.35">
      <c r="B29" s="83" t="s">
        <v>90</v>
      </c>
      <c r="C29" s="19" t="s">
        <v>5</v>
      </c>
      <c r="D29" s="12">
        <f>'Tabel I-O'!D29*'Tabel Harga'!$E$29</f>
        <v>50000</v>
      </c>
      <c r="E29" s="12">
        <f>'Tabel I-O'!E29*'Tabel Harga'!$E$29</f>
        <v>0</v>
      </c>
      <c r="F29" s="12">
        <f>'Tabel I-O'!F29*'Tabel Harga'!$E$29</f>
        <v>0</v>
      </c>
      <c r="G29" s="12">
        <f>'Tabel I-O'!G29*'Tabel Harga'!$E$29</f>
        <v>0</v>
      </c>
      <c r="H29" s="12">
        <f>'Tabel I-O'!H29*'Tabel Harga'!$E$29</f>
        <v>0</v>
      </c>
      <c r="I29" s="12">
        <f>'Tabel I-O'!I29*'Tabel Harga'!$E$29</f>
        <v>0</v>
      </c>
      <c r="J29" s="12">
        <f>'Tabel I-O'!J29*'Tabel Harga'!$E$29</f>
        <v>0</v>
      </c>
      <c r="K29" s="12">
        <f>'Tabel I-O'!K29*'Tabel Harga'!$E$29</f>
        <v>0</v>
      </c>
      <c r="L29" s="12">
        <f>'Tabel I-O'!L29*'Tabel Harga'!$E$29</f>
        <v>0</v>
      </c>
      <c r="M29" s="12">
        <f>'Tabel I-O'!M29*'Tabel Harga'!$E$29</f>
        <v>0</v>
      </c>
      <c r="N29" s="12">
        <f>'Tabel I-O'!N29*'Tabel Harga'!$E$29</f>
        <v>0</v>
      </c>
      <c r="O29" s="12">
        <f>'Tabel I-O'!O29*'Tabel Harga'!$E$29</f>
        <v>0</v>
      </c>
      <c r="P29" s="12">
        <f>'Tabel I-O'!P29*'Tabel Harga'!$E$29</f>
        <v>0</v>
      </c>
      <c r="Q29" s="12">
        <f>'Tabel I-O'!Q29*'Tabel Harga'!$E$29</f>
        <v>0</v>
      </c>
      <c r="R29" s="12">
        <f>'Tabel I-O'!R29*'Tabel Harga'!$E$29</f>
        <v>0</v>
      </c>
      <c r="S29" s="12">
        <f>'Tabel I-O'!S29*'Tabel Harga'!$E$29</f>
        <v>0</v>
      </c>
      <c r="T29" s="12">
        <f>'Tabel I-O'!T29*'Tabel Harga'!$E$29</f>
        <v>0</v>
      </c>
      <c r="U29" s="12">
        <f>'Tabel I-O'!U29*'Tabel Harga'!$E$29</f>
        <v>0</v>
      </c>
      <c r="V29" s="12">
        <f>'Tabel I-O'!V29*'Tabel Harga'!$E$29</f>
        <v>0</v>
      </c>
      <c r="W29" s="12">
        <f>'Tabel I-O'!W29*'Tabel Harga'!$E$29</f>
        <v>0</v>
      </c>
      <c r="X29" s="12">
        <f>'Tabel I-O'!X29*'Tabel Harga'!$E$29</f>
        <v>0</v>
      </c>
      <c r="Y29" s="12">
        <f>'Tabel I-O'!Y29*'Tabel Harga'!$E$29</f>
        <v>0</v>
      </c>
      <c r="Z29" s="12">
        <f>'Tabel I-O'!Z29*'Tabel Harga'!$E$29</f>
        <v>0</v>
      </c>
      <c r="AA29" s="12">
        <f>'Tabel I-O'!AA29*'Tabel Harga'!$E$29</f>
        <v>0</v>
      </c>
      <c r="AB29" s="12">
        <f>'Tabel I-O'!AB29*'Tabel Harga'!$E$29</f>
        <v>0</v>
      </c>
      <c r="AC29" s="12">
        <f>'Tabel I-O'!AC29*'Tabel Harga'!$E$29</f>
        <v>0</v>
      </c>
      <c r="AD29" s="12">
        <f>'Tabel I-O'!AD29*'Tabel Harga'!$E$29</f>
        <v>0</v>
      </c>
      <c r="AE29" s="12">
        <f>'Tabel I-O'!AE29*'Tabel Harga'!$E$29</f>
        <v>0</v>
      </c>
      <c r="AF29" s="12">
        <f>'Tabel I-O'!AF29*'Tabel Harga'!$E$29</f>
        <v>0</v>
      </c>
      <c r="AG29" s="12">
        <f>'Tabel I-O'!AG29*'Tabel Harga'!$E$29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 x14ac:dyDescent="0.35">
      <c r="B30" s="83" t="s">
        <v>184</v>
      </c>
      <c r="C30" s="19" t="s">
        <v>5</v>
      </c>
      <c r="D30" s="12">
        <f>'Tabel I-O'!D30*'Tabel Harga'!$E$30</f>
        <v>200000</v>
      </c>
      <c r="E30" s="12">
        <f>'Tabel I-O'!E30*'Tabel Harga'!$E$30</f>
        <v>0</v>
      </c>
      <c r="F30" s="12">
        <f>'Tabel I-O'!F30*'Tabel Harga'!$E$30</f>
        <v>0</v>
      </c>
      <c r="G30" s="12">
        <f>'Tabel I-O'!G30*'Tabel Harga'!$E$30</f>
        <v>0</v>
      </c>
      <c r="H30" s="12">
        <f>'Tabel I-O'!H30*'Tabel Harga'!$E$30</f>
        <v>0</v>
      </c>
      <c r="I30" s="12">
        <f>'Tabel I-O'!I30*'Tabel Harga'!$E$30</f>
        <v>0</v>
      </c>
      <c r="J30" s="12">
        <f>'Tabel I-O'!J30*'Tabel Harga'!$E$30</f>
        <v>0</v>
      </c>
      <c r="K30" s="12">
        <f>'Tabel I-O'!K30*'Tabel Harga'!$E$30</f>
        <v>0</v>
      </c>
      <c r="L30" s="12">
        <f>'Tabel I-O'!L30*'Tabel Harga'!$E$30</f>
        <v>0</v>
      </c>
      <c r="M30" s="12">
        <f>'Tabel I-O'!M30*'Tabel Harga'!$E$30</f>
        <v>0</v>
      </c>
      <c r="N30" s="12">
        <f>'Tabel I-O'!N30*'Tabel Harga'!$E$30</f>
        <v>0</v>
      </c>
      <c r="O30" s="12">
        <f>'Tabel I-O'!O30*'Tabel Harga'!$E$30</f>
        <v>0</v>
      </c>
      <c r="P30" s="12">
        <f>'Tabel I-O'!P30*'Tabel Harga'!$E$30</f>
        <v>0</v>
      </c>
      <c r="Q30" s="12">
        <f>'Tabel I-O'!Q30*'Tabel Harga'!$E$30</f>
        <v>0</v>
      </c>
      <c r="R30" s="12">
        <f>'Tabel I-O'!R30*'Tabel Harga'!$E$30</f>
        <v>0</v>
      </c>
      <c r="S30" s="12">
        <f>'Tabel I-O'!S30*'Tabel Harga'!$E$30</f>
        <v>0</v>
      </c>
      <c r="T30" s="12">
        <f>'Tabel I-O'!T30*'Tabel Harga'!$E$30</f>
        <v>0</v>
      </c>
      <c r="U30" s="12">
        <f>'Tabel I-O'!U30*'Tabel Harga'!$E$30</f>
        <v>0</v>
      </c>
      <c r="V30" s="12">
        <f>'Tabel I-O'!V30*'Tabel Harga'!$E$30</f>
        <v>0</v>
      </c>
      <c r="W30" s="12">
        <f>'Tabel I-O'!W30*'Tabel Harga'!$E$30</f>
        <v>0</v>
      </c>
      <c r="X30" s="12">
        <f>'Tabel I-O'!X30*'Tabel Harga'!$E$30</f>
        <v>0</v>
      </c>
      <c r="Y30" s="12">
        <f>'Tabel I-O'!Y30*'Tabel Harga'!$E$30</f>
        <v>0</v>
      </c>
      <c r="Z30" s="12">
        <f>'Tabel I-O'!Z30*'Tabel Harga'!$E$30</f>
        <v>0</v>
      </c>
      <c r="AA30" s="12">
        <f>'Tabel I-O'!AA30*'Tabel Harga'!$E$30</f>
        <v>0</v>
      </c>
      <c r="AB30" s="12">
        <f>'Tabel I-O'!AB30*'Tabel Harga'!$E$30</f>
        <v>0</v>
      </c>
      <c r="AC30" s="12">
        <f>'Tabel I-O'!AC30*'Tabel Harga'!$E$30</f>
        <v>0</v>
      </c>
      <c r="AD30" s="12">
        <f>'Tabel I-O'!AD30*'Tabel Harga'!$E$30</f>
        <v>0</v>
      </c>
      <c r="AE30" s="12">
        <f>'Tabel I-O'!AE30*'Tabel Harga'!$E$30</f>
        <v>0</v>
      </c>
      <c r="AF30" s="12">
        <f>'Tabel I-O'!AF30*'Tabel Harga'!$E$30</f>
        <v>0</v>
      </c>
      <c r="AG30" s="12">
        <f>'Tabel I-O'!AG30*'Tabel Harga'!$E$30</f>
        <v>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 x14ac:dyDescent="0.35">
      <c r="B31" s="83" t="s">
        <v>116</v>
      </c>
      <c r="C31" s="19" t="s">
        <v>5</v>
      </c>
      <c r="D31" s="12">
        <f>'Tabel I-O'!D31*'Tabel Harga'!$E$31</f>
        <v>540000</v>
      </c>
      <c r="E31" s="12">
        <f>'Tabel I-O'!E32*'Tabel Harga'!$E$32</f>
        <v>0</v>
      </c>
      <c r="F31" s="12">
        <f>'Tabel I-O'!F32*'Tabel Harga'!$E$32</f>
        <v>0</v>
      </c>
      <c r="G31" s="12">
        <f>'Tabel I-O'!G32*'Tabel Harga'!$E$32</f>
        <v>0</v>
      </c>
      <c r="H31" s="12">
        <f>'Tabel I-O'!H32*'Tabel Harga'!$E$32</f>
        <v>0</v>
      </c>
      <c r="I31" s="12">
        <f>'Tabel I-O'!I32*'Tabel Harga'!$E$32</f>
        <v>0</v>
      </c>
      <c r="J31" s="12">
        <f>'Tabel I-O'!J32*'Tabel Harga'!$E$32</f>
        <v>0</v>
      </c>
      <c r="K31" s="12">
        <f>'Tabel I-O'!K32*'Tabel Harga'!$E$32</f>
        <v>0</v>
      </c>
      <c r="L31" s="12">
        <f>'Tabel I-O'!L32*'Tabel Harga'!$E$32</f>
        <v>0</v>
      </c>
      <c r="M31" s="12">
        <f>'Tabel I-O'!M32*'Tabel Harga'!$E$32</f>
        <v>0</v>
      </c>
      <c r="N31" s="12">
        <f>'Tabel I-O'!N32*'Tabel Harga'!$E$32</f>
        <v>0</v>
      </c>
      <c r="O31" s="12">
        <f>'Tabel I-O'!O32*'Tabel Harga'!$E$32</f>
        <v>0</v>
      </c>
      <c r="P31" s="12">
        <f>'Tabel I-O'!P32*'Tabel Harga'!$E$32</f>
        <v>0</v>
      </c>
      <c r="Q31" s="12">
        <f>'Tabel I-O'!Q32*'Tabel Harga'!$E$32</f>
        <v>0</v>
      </c>
      <c r="R31" s="12">
        <f>'Tabel I-O'!R32*'Tabel Harga'!$E$32</f>
        <v>0</v>
      </c>
      <c r="S31" s="12">
        <f>'Tabel I-O'!S32*'Tabel Harga'!$E$32</f>
        <v>0</v>
      </c>
      <c r="T31" s="12">
        <f>'Tabel I-O'!T32*'Tabel Harga'!$E$32</f>
        <v>0</v>
      </c>
      <c r="U31" s="12">
        <f>'Tabel I-O'!U32*'Tabel Harga'!$E$32</f>
        <v>0</v>
      </c>
      <c r="V31" s="12">
        <f>'Tabel I-O'!V32*'Tabel Harga'!$E$32</f>
        <v>0</v>
      </c>
      <c r="W31" s="12">
        <f>'Tabel I-O'!W32*'Tabel Harga'!$E$32</f>
        <v>0</v>
      </c>
      <c r="X31" s="12">
        <f>'Tabel I-O'!X32*'Tabel Harga'!$E$32</f>
        <v>0</v>
      </c>
      <c r="Y31" s="12">
        <f>'Tabel I-O'!Y32*'Tabel Harga'!$E$32</f>
        <v>0</v>
      </c>
      <c r="Z31" s="12">
        <f>'Tabel I-O'!Z32*'Tabel Harga'!$E$32</f>
        <v>0</v>
      </c>
      <c r="AA31" s="12">
        <f>'Tabel I-O'!AA32*'Tabel Harga'!$E$32</f>
        <v>0</v>
      </c>
      <c r="AB31" s="12">
        <f>'Tabel I-O'!AB32*'Tabel Harga'!$E$32</f>
        <v>0</v>
      </c>
      <c r="AC31" s="12">
        <f>'Tabel I-O'!AC32*'Tabel Harga'!$E$32</f>
        <v>0</v>
      </c>
      <c r="AD31" s="12">
        <f>'Tabel I-O'!AD32*'Tabel Harga'!$E$32</f>
        <v>0</v>
      </c>
      <c r="AE31" s="12">
        <f>'Tabel I-O'!AE32*'Tabel Harga'!$E$32</f>
        <v>0</v>
      </c>
      <c r="AF31" s="12">
        <f>'Tabel I-O'!AF32*'Tabel Harga'!$E$32</f>
        <v>0</v>
      </c>
      <c r="AG31" s="12">
        <f>'Tabel I-O'!AG32*'Tabel Harga'!$E$32</f>
        <v>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 x14ac:dyDescent="0.35">
      <c r="B32" s="83" t="s">
        <v>83</v>
      </c>
      <c r="C32" s="19" t="s">
        <v>5</v>
      </c>
      <c r="D32" s="12">
        <f>'Tabel I-O'!D32*'Tabel Harga'!$E$32</f>
        <v>900000</v>
      </c>
      <c r="E32" s="12">
        <f>'Tabel I-O'!E32*'Tabel Harga'!$E$32</f>
        <v>0</v>
      </c>
      <c r="F32" s="12">
        <f>'Tabel I-O'!F32*'Tabel Harga'!$E$32</f>
        <v>0</v>
      </c>
      <c r="G32" s="12">
        <f>'Tabel I-O'!G32*'Tabel Harga'!$E$32</f>
        <v>0</v>
      </c>
      <c r="H32" s="12">
        <f>'Tabel I-O'!H32*'Tabel Harga'!$E$32</f>
        <v>0</v>
      </c>
      <c r="I32" s="12">
        <f>'Tabel I-O'!I32*'Tabel Harga'!$E$32</f>
        <v>0</v>
      </c>
      <c r="J32" s="12">
        <f>'Tabel I-O'!J32*'Tabel Harga'!$E$32</f>
        <v>0</v>
      </c>
      <c r="K32" s="12">
        <f>'Tabel I-O'!K32*'Tabel Harga'!$E$32</f>
        <v>0</v>
      </c>
      <c r="L32" s="12">
        <f>'Tabel I-O'!L32*'Tabel Harga'!$E$32</f>
        <v>0</v>
      </c>
      <c r="M32" s="12">
        <f>'Tabel I-O'!M32*'Tabel Harga'!$E$32</f>
        <v>0</v>
      </c>
      <c r="N32" s="12">
        <f>'Tabel I-O'!N32*'Tabel Harga'!$E$32</f>
        <v>0</v>
      </c>
      <c r="O32" s="12">
        <f>'Tabel I-O'!O32*'Tabel Harga'!$E$32</f>
        <v>0</v>
      </c>
      <c r="P32" s="12">
        <f>'Tabel I-O'!P32*'Tabel Harga'!$E$32</f>
        <v>0</v>
      </c>
      <c r="Q32" s="12">
        <f>'Tabel I-O'!Q32*'Tabel Harga'!$E$32</f>
        <v>0</v>
      </c>
      <c r="R32" s="12">
        <f>'Tabel I-O'!R32*'Tabel Harga'!$E$32</f>
        <v>0</v>
      </c>
      <c r="S32" s="12">
        <f>'Tabel I-O'!S32*'Tabel Harga'!$E$32</f>
        <v>0</v>
      </c>
      <c r="T32" s="12">
        <f>'Tabel I-O'!T32*'Tabel Harga'!$E$32</f>
        <v>0</v>
      </c>
      <c r="U32" s="12">
        <f>'Tabel I-O'!U32*'Tabel Harga'!$E$32</f>
        <v>0</v>
      </c>
      <c r="V32" s="12">
        <f>'Tabel I-O'!V32*'Tabel Harga'!$E$32</f>
        <v>0</v>
      </c>
      <c r="W32" s="12">
        <f>'Tabel I-O'!W32*'Tabel Harga'!$E$32</f>
        <v>0</v>
      </c>
      <c r="X32" s="12">
        <f>'Tabel I-O'!X32*'Tabel Harga'!$E$32</f>
        <v>0</v>
      </c>
      <c r="Y32" s="12">
        <f>'Tabel I-O'!Y32*'Tabel Harga'!$E$32</f>
        <v>0</v>
      </c>
      <c r="Z32" s="12">
        <f>'Tabel I-O'!Z32*'Tabel Harga'!$E$32</f>
        <v>0</v>
      </c>
      <c r="AA32" s="12">
        <f>'Tabel I-O'!AA32*'Tabel Harga'!$E$32</f>
        <v>0</v>
      </c>
      <c r="AB32" s="12">
        <f>'Tabel I-O'!AB32*'Tabel Harga'!$E$32</f>
        <v>0</v>
      </c>
      <c r="AC32" s="12">
        <f>'Tabel I-O'!AC32*'Tabel Harga'!$E$32</f>
        <v>0</v>
      </c>
      <c r="AD32" s="12">
        <f>'Tabel I-O'!AD32*'Tabel Harga'!$E$32</f>
        <v>0</v>
      </c>
      <c r="AE32" s="12">
        <f>'Tabel I-O'!AE32*'Tabel Harga'!$E$32</f>
        <v>0</v>
      </c>
      <c r="AF32" s="12">
        <f>'Tabel I-O'!AF32*'Tabel Harga'!$E$32</f>
        <v>0</v>
      </c>
      <c r="AG32" s="12">
        <f>'Tabel I-O'!AG32*'Tabel Harga'!$E$32</f>
        <v>0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 x14ac:dyDescent="0.35">
      <c r="B33" s="78" t="s">
        <v>95</v>
      </c>
      <c r="C33" s="1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 x14ac:dyDescent="0.35">
      <c r="B34" s="83" t="s">
        <v>148</v>
      </c>
      <c r="C34" s="19" t="s">
        <v>5</v>
      </c>
      <c r="D34" s="12">
        <f>'Tabel I-O'!D34*'Tabel Harga'!$E$34</f>
        <v>350000</v>
      </c>
      <c r="E34" s="12">
        <f>'Tabel I-O'!E34*'Tabel Harga'!$E$34</f>
        <v>100000</v>
      </c>
      <c r="F34" s="12">
        <f>'Tabel I-O'!F34*'Tabel Harga'!$E$34</f>
        <v>0</v>
      </c>
      <c r="G34" s="12">
        <f>'Tabel I-O'!G34*'Tabel Harga'!$E$34</f>
        <v>0</v>
      </c>
      <c r="H34" s="12">
        <f>'Tabel I-O'!H34*'Tabel Harga'!$E$34</f>
        <v>0</v>
      </c>
      <c r="I34" s="12">
        <f>'Tabel I-O'!I34*'Tabel Harga'!$E$34</f>
        <v>0</v>
      </c>
      <c r="J34" s="12">
        <f>'Tabel I-O'!J34*'Tabel Harga'!$E$34</f>
        <v>0</v>
      </c>
      <c r="K34" s="12">
        <f>'Tabel I-O'!K34*'Tabel Harga'!$E$34</f>
        <v>0</v>
      </c>
      <c r="L34" s="12">
        <f>'Tabel I-O'!L34*'Tabel Harga'!$E$34</f>
        <v>0</v>
      </c>
      <c r="M34" s="12">
        <f>'Tabel I-O'!M34*'Tabel Harga'!$E$34</f>
        <v>0</v>
      </c>
      <c r="N34" s="12">
        <f>'Tabel I-O'!N34*'Tabel Harga'!$E$34</f>
        <v>0</v>
      </c>
      <c r="O34" s="12">
        <f>'Tabel I-O'!O34*'Tabel Harga'!$E$34</f>
        <v>0</v>
      </c>
      <c r="P34" s="12">
        <f>'Tabel I-O'!P34*'Tabel Harga'!$E$34</f>
        <v>150000</v>
      </c>
      <c r="Q34" s="12">
        <f>'Tabel I-O'!Q34*'Tabel Harga'!$E$34</f>
        <v>100000</v>
      </c>
      <c r="R34" s="12">
        <f>'Tabel I-O'!R34*'Tabel Harga'!$E$34</f>
        <v>100000</v>
      </c>
      <c r="S34" s="12">
        <f>'Tabel I-O'!S34*'Tabel Harga'!$E$34</f>
        <v>0</v>
      </c>
      <c r="T34" s="12">
        <f>'Tabel I-O'!T34*'Tabel Harga'!$E$34</f>
        <v>0</v>
      </c>
      <c r="U34" s="12">
        <f>'Tabel I-O'!U34*'Tabel Harga'!$E$34</f>
        <v>0</v>
      </c>
      <c r="V34" s="12">
        <f>'Tabel I-O'!V34*'Tabel Harga'!$E$34</f>
        <v>0</v>
      </c>
      <c r="W34" s="12">
        <f>'Tabel I-O'!W34*'Tabel Harga'!$E$34</f>
        <v>0</v>
      </c>
      <c r="X34" s="12">
        <f>'Tabel I-O'!X34*'Tabel Harga'!$E$34</f>
        <v>0</v>
      </c>
      <c r="Y34" s="12">
        <f>'Tabel I-O'!Y34*'Tabel Harga'!$E$34</f>
        <v>0</v>
      </c>
      <c r="Z34" s="12">
        <f>'Tabel I-O'!Z34*'Tabel Harga'!$E$34</f>
        <v>0</v>
      </c>
      <c r="AA34" s="12">
        <f>'Tabel I-O'!AA34*'Tabel Harga'!$E$34</f>
        <v>0</v>
      </c>
      <c r="AB34" s="12">
        <f>'Tabel I-O'!AB34*'Tabel Harga'!$E$34</f>
        <v>0</v>
      </c>
      <c r="AC34" s="12">
        <f>'Tabel I-O'!AC34*'Tabel Harga'!$E$34</f>
        <v>0</v>
      </c>
      <c r="AD34" s="12">
        <f>'Tabel I-O'!AD34*'Tabel Harga'!$E$34</f>
        <v>0</v>
      </c>
      <c r="AE34" s="12">
        <f>'Tabel I-O'!AE34*'Tabel Harga'!$E$34</f>
        <v>0</v>
      </c>
      <c r="AF34" s="12">
        <f>'Tabel I-O'!AF34*'Tabel Harga'!$E$34</f>
        <v>0</v>
      </c>
      <c r="AG34" s="12">
        <f>'Tabel I-O'!AG34*'Tabel Harga'!$E$34</f>
        <v>0</v>
      </c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 x14ac:dyDescent="0.35">
      <c r="B35" s="83" t="s">
        <v>149</v>
      </c>
      <c r="C35" s="19" t="s">
        <v>5</v>
      </c>
      <c r="D35" s="12">
        <f>'Tabel I-O'!D35*'Tabel Harga'!$E$35</f>
        <v>150000</v>
      </c>
      <c r="E35" s="12">
        <f>'Tabel I-O'!E35*'Tabel Harga'!$E$35</f>
        <v>0</v>
      </c>
      <c r="F35" s="12">
        <f>'Tabel I-O'!F35*'Tabel Harga'!$E$35</f>
        <v>0</v>
      </c>
      <c r="G35" s="12">
        <f>'Tabel I-O'!G35*'Tabel Harga'!$E$35</f>
        <v>0</v>
      </c>
      <c r="H35" s="12">
        <f>'Tabel I-O'!H35*'Tabel Harga'!$E$35</f>
        <v>0</v>
      </c>
      <c r="I35" s="12">
        <f>'Tabel I-O'!I35*'Tabel Harga'!$E$35</f>
        <v>0</v>
      </c>
      <c r="J35" s="12">
        <f>'Tabel I-O'!J35*'Tabel Harga'!$E$35</f>
        <v>0</v>
      </c>
      <c r="K35" s="12">
        <f>'Tabel I-O'!K35*'Tabel Harga'!$E$35</f>
        <v>0</v>
      </c>
      <c r="L35" s="12">
        <f>'Tabel I-O'!L35*'Tabel Harga'!$E$35</f>
        <v>0</v>
      </c>
      <c r="M35" s="12">
        <f>'Tabel I-O'!M35*'Tabel Harga'!$E$35</f>
        <v>0</v>
      </c>
      <c r="N35" s="12">
        <f>'Tabel I-O'!N35*'Tabel Harga'!$E$35</f>
        <v>0</v>
      </c>
      <c r="O35" s="12">
        <f>'Tabel I-O'!O35*'Tabel Harga'!$E$35</f>
        <v>0</v>
      </c>
      <c r="P35" s="12">
        <f>'Tabel I-O'!P35*'Tabel Harga'!$E$35</f>
        <v>0</v>
      </c>
      <c r="Q35" s="12">
        <f>'Tabel I-O'!Q35*'Tabel Harga'!$E$35</f>
        <v>0</v>
      </c>
      <c r="R35" s="12">
        <f>'Tabel I-O'!R35*'Tabel Harga'!$E$35</f>
        <v>0</v>
      </c>
      <c r="S35" s="12">
        <f>'Tabel I-O'!S35*'Tabel Harga'!$E$35</f>
        <v>0</v>
      </c>
      <c r="T35" s="12">
        <f>'Tabel I-O'!T35*'Tabel Harga'!$E$35</f>
        <v>0</v>
      </c>
      <c r="U35" s="12">
        <f>'Tabel I-O'!U35*'Tabel Harga'!$E$35</f>
        <v>0</v>
      </c>
      <c r="V35" s="12">
        <f>'Tabel I-O'!V35*'Tabel Harga'!$E$35</f>
        <v>0</v>
      </c>
      <c r="W35" s="12">
        <f>'Tabel I-O'!W35*'Tabel Harga'!$E$35</f>
        <v>0</v>
      </c>
      <c r="X35" s="12">
        <f>'Tabel I-O'!X35*'Tabel Harga'!$E$35</f>
        <v>0</v>
      </c>
      <c r="Y35" s="12">
        <f>'Tabel I-O'!Y35*'Tabel Harga'!$E$35</f>
        <v>0</v>
      </c>
      <c r="Z35" s="12">
        <f>'Tabel I-O'!Z35*'Tabel Harga'!$E$35</f>
        <v>0</v>
      </c>
      <c r="AA35" s="12">
        <f>'Tabel I-O'!AA35*'Tabel Harga'!$E$35</f>
        <v>0</v>
      </c>
      <c r="AB35" s="12">
        <f>'Tabel I-O'!AB35*'Tabel Harga'!$E$35</f>
        <v>0</v>
      </c>
      <c r="AC35" s="12">
        <f>'Tabel I-O'!AC35*'Tabel Harga'!$E$35</f>
        <v>0</v>
      </c>
      <c r="AD35" s="12">
        <f>'Tabel I-O'!AD35*'Tabel Harga'!$E$35</f>
        <v>0</v>
      </c>
      <c r="AE35" s="12">
        <f>'Tabel I-O'!AE35*'Tabel Harga'!$E$35</f>
        <v>0</v>
      </c>
      <c r="AF35" s="12">
        <f>'Tabel I-O'!AF35*'Tabel Harga'!$E$35</f>
        <v>0</v>
      </c>
      <c r="AG35" s="12">
        <f>'Tabel I-O'!AG35*'Tabel Harga'!$E$35</f>
        <v>0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 x14ac:dyDescent="0.35">
      <c r="B36" s="78" t="s">
        <v>150</v>
      </c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 x14ac:dyDescent="0.35">
      <c r="B37" s="83" t="s">
        <v>84</v>
      </c>
      <c r="C37" s="19" t="s">
        <v>5</v>
      </c>
      <c r="D37" s="12">
        <f>'Tabel I-O'!D37*'Tabel Harga'!$E$37</f>
        <v>0</v>
      </c>
      <c r="E37" s="12">
        <f>'Tabel I-O'!E37*'Tabel Harga'!$E$37</f>
        <v>900000</v>
      </c>
      <c r="F37" s="12">
        <f>'Tabel I-O'!F37*'Tabel Harga'!$E$37</f>
        <v>900000</v>
      </c>
      <c r="G37" s="12">
        <f>'Tabel I-O'!G37*'Tabel Harga'!$E$37</f>
        <v>900000</v>
      </c>
      <c r="H37" s="12">
        <f>'Tabel I-O'!H37*'Tabel Harga'!$E$37</f>
        <v>900000</v>
      </c>
      <c r="I37" s="12">
        <f>'Tabel I-O'!I37*'Tabel Harga'!$E$37</f>
        <v>900000</v>
      </c>
      <c r="J37" s="12">
        <f>'Tabel I-O'!J37*'Tabel Harga'!$E$37</f>
        <v>900000</v>
      </c>
      <c r="K37" s="12">
        <f>'Tabel I-O'!K37*'Tabel Harga'!$E$37</f>
        <v>900000</v>
      </c>
      <c r="L37" s="12">
        <f>'Tabel I-O'!L37*'Tabel Harga'!$E$37</f>
        <v>900000</v>
      </c>
      <c r="M37" s="12">
        <f>'Tabel I-O'!M37*'Tabel Harga'!$E$37</f>
        <v>900000</v>
      </c>
      <c r="N37" s="12">
        <f>'Tabel I-O'!N37*'Tabel Harga'!$E$37</f>
        <v>900000</v>
      </c>
      <c r="O37" s="12">
        <f>'Tabel I-O'!O37*'Tabel Harga'!$E$37</f>
        <v>900000</v>
      </c>
      <c r="P37" s="12">
        <f>'Tabel I-O'!P37*'Tabel Harga'!$E$37</f>
        <v>900000</v>
      </c>
      <c r="Q37" s="12">
        <f>'Tabel I-O'!Q37*'Tabel Harga'!$E$37</f>
        <v>900000</v>
      </c>
      <c r="R37" s="12">
        <f>'Tabel I-O'!R37*'Tabel Harga'!$E$37</f>
        <v>900000</v>
      </c>
      <c r="S37" s="12">
        <f>'Tabel I-O'!S37*'Tabel Harga'!$E$37</f>
        <v>900000</v>
      </c>
      <c r="T37" s="12">
        <f>'Tabel I-O'!T37*'Tabel Harga'!$E$37</f>
        <v>900000</v>
      </c>
      <c r="U37" s="12">
        <f>'Tabel I-O'!U37*'Tabel Harga'!$E$37</f>
        <v>900000</v>
      </c>
      <c r="V37" s="12">
        <f>'Tabel I-O'!V37*'Tabel Harga'!$E$37</f>
        <v>900000</v>
      </c>
      <c r="W37" s="12">
        <f>'Tabel I-O'!W37*'Tabel Harga'!$E$37</f>
        <v>900000</v>
      </c>
      <c r="X37" s="12">
        <f>'Tabel I-O'!X37*'Tabel Harga'!$E$37</f>
        <v>900000</v>
      </c>
      <c r="Y37" s="12">
        <f>'Tabel I-O'!Y37*'Tabel Harga'!$E$37</f>
        <v>900000</v>
      </c>
      <c r="Z37" s="12">
        <f>'Tabel I-O'!Z37*'Tabel Harga'!$E$37</f>
        <v>900000</v>
      </c>
      <c r="AA37" s="12">
        <f>'Tabel I-O'!AA37*'Tabel Harga'!$E$37</f>
        <v>900000</v>
      </c>
      <c r="AB37" s="12">
        <f>'Tabel I-O'!AB37*'Tabel Harga'!$E$37</f>
        <v>900000</v>
      </c>
      <c r="AC37" s="12">
        <f>'Tabel I-O'!AC37*'Tabel Harga'!$E$37</f>
        <v>900000</v>
      </c>
      <c r="AD37" s="12">
        <f>'Tabel I-O'!AD37*'Tabel Harga'!$E$37</f>
        <v>900000</v>
      </c>
      <c r="AE37" s="12">
        <f>'Tabel I-O'!AE37*'Tabel Harga'!$E$37</f>
        <v>900000</v>
      </c>
      <c r="AF37" s="12">
        <f>'Tabel I-O'!AF37*'Tabel Harga'!$E$37</f>
        <v>900000</v>
      </c>
      <c r="AG37" s="12">
        <f>'Tabel I-O'!AG37*'Tabel Harga'!$E$37</f>
        <v>900000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 x14ac:dyDescent="0.35">
      <c r="B38" s="83" t="s">
        <v>81</v>
      </c>
      <c r="C38" s="19" t="s">
        <v>5</v>
      </c>
      <c r="D38" s="12">
        <f>'Tabel I-O'!D38*'Tabel Harga'!$E$38</f>
        <v>500000</v>
      </c>
      <c r="E38" s="12">
        <f>'Tabel I-O'!E38*'Tabel Harga'!$E$38</f>
        <v>500000</v>
      </c>
      <c r="F38" s="12">
        <f>'Tabel I-O'!F38*'Tabel Harga'!$E$38</f>
        <v>500000</v>
      </c>
      <c r="G38" s="12">
        <f>'Tabel I-O'!G38*'Tabel Harga'!$E$38</f>
        <v>500000</v>
      </c>
      <c r="H38" s="12">
        <f>'Tabel I-O'!H38*'Tabel Harga'!$E$38</f>
        <v>500000</v>
      </c>
      <c r="I38" s="12">
        <f>'Tabel I-O'!I38*'Tabel Harga'!$E$38</f>
        <v>500000</v>
      </c>
      <c r="J38" s="12">
        <f>'Tabel I-O'!J38*'Tabel Harga'!$E$38</f>
        <v>500000</v>
      </c>
      <c r="K38" s="12">
        <f>'Tabel I-O'!K38*'Tabel Harga'!$E$38</f>
        <v>500000</v>
      </c>
      <c r="L38" s="12">
        <f>'Tabel I-O'!L38*'Tabel Harga'!$E$38</f>
        <v>500000</v>
      </c>
      <c r="M38" s="12">
        <f>'Tabel I-O'!M38*'Tabel Harga'!$E$38</f>
        <v>500000</v>
      </c>
      <c r="N38" s="12">
        <f>'Tabel I-O'!N38*'Tabel Harga'!$E$38</f>
        <v>500000</v>
      </c>
      <c r="O38" s="12">
        <f>'Tabel I-O'!O38*'Tabel Harga'!$E$38</f>
        <v>500000</v>
      </c>
      <c r="P38" s="12">
        <f>'Tabel I-O'!P38*'Tabel Harga'!$E$38</f>
        <v>500000</v>
      </c>
      <c r="Q38" s="12">
        <f>'Tabel I-O'!Q38*'Tabel Harga'!$E$38</f>
        <v>500000</v>
      </c>
      <c r="R38" s="12">
        <f>'Tabel I-O'!R38*'Tabel Harga'!$E$38</f>
        <v>500000</v>
      </c>
      <c r="S38" s="12">
        <f>'Tabel I-O'!S38*'Tabel Harga'!$E$38</f>
        <v>500000</v>
      </c>
      <c r="T38" s="12">
        <f>'Tabel I-O'!T38*'Tabel Harga'!$E$38</f>
        <v>500000</v>
      </c>
      <c r="U38" s="12">
        <f>'Tabel I-O'!U38*'Tabel Harga'!$E$38</f>
        <v>500000</v>
      </c>
      <c r="V38" s="12">
        <f>'Tabel I-O'!V38*'Tabel Harga'!$E$38</f>
        <v>500000</v>
      </c>
      <c r="W38" s="12">
        <f>'Tabel I-O'!W38*'Tabel Harga'!$E$38</f>
        <v>500000</v>
      </c>
      <c r="X38" s="12">
        <f>'Tabel I-O'!X38*'Tabel Harga'!$E$38</f>
        <v>500000</v>
      </c>
      <c r="Y38" s="12">
        <f>'Tabel I-O'!Y38*'Tabel Harga'!$E$38</f>
        <v>500000</v>
      </c>
      <c r="Z38" s="12">
        <f>'Tabel I-O'!Z38*'Tabel Harga'!$E$38</f>
        <v>500000</v>
      </c>
      <c r="AA38" s="12">
        <f>'Tabel I-O'!AA38*'Tabel Harga'!$E$38</f>
        <v>500000</v>
      </c>
      <c r="AB38" s="12">
        <f>'Tabel I-O'!AB38*'Tabel Harga'!$E$38</f>
        <v>500000</v>
      </c>
      <c r="AC38" s="12">
        <f>'Tabel I-O'!AC38*'Tabel Harga'!$E$38</f>
        <v>500000</v>
      </c>
      <c r="AD38" s="12">
        <f>'Tabel I-O'!AD38*'Tabel Harga'!$E$38</f>
        <v>500000</v>
      </c>
      <c r="AE38" s="12">
        <f>'Tabel I-O'!AE38*'Tabel Harga'!$E$38</f>
        <v>500000</v>
      </c>
      <c r="AF38" s="12">
        <f>'Tabel I-O'!AF38*'Tabel Harga'!$E$38</f>
        <v>500000</v>
      </c>
      <c r="AG38" s="12">
        <f>'Tabel I-O'!AG38*'Tabel Harga'!$E$38</f>
        <v>500000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x14ac:dyDescent="0.35">
      <c r="B39" s="83" t="s">
        <v>82</v>
      </c>
      <c r="C39" s="19"/>
      <c r="D39" s="12">
        <f>'Tabel I-O'!D39*'Tabel Harga'!$E$39</f>
        <v>200000</v>
      </c>
      <c r="E39" s="12">
        <f>'Tabel I-O'!E39*'Tabel Harga'!$E$39</f>
        <v>200000</v>
      </c>
      <c r="F39" s="12">
        <f>'Tabel I-O'!F39*'Tabel Harga'!$E$39</f>
        <v>200000</v>
      </c>
      <c r="G39" s="12">
        <f>'Tabel I-O'!G39*'Tabel Harga'!$E$39</f>
        <v>100000</v>
      </c>
      <c r="H39" s="12">
        <f>'Tabel I-O'!H39*'Tabel Harga'!$E$39</f>
        <v>100000</v>
      </c>
      <c r="I39" s="12">
        <f>'Tabel I-O'!I39*'Tabel Harga'!$E$39</f>
        <v>100000</v>
      </c>
      <c r="J39" s="12">
        <f>'Tabel I-O'!J39*'Tabel Harga'!$E$39</f>
        <v>100000</v>
      </c>
      <c r="K39" s="12">
        <f>'Tabel I-O'!K39*'Tabel Harga'!$E$39</f>
        <v>100000</v>
      </c>
      <c r="L39" s="12">
        <f>'Tabel I-O'!L39*'Tabel Harga'!$E$39</f>
        <v>100000</v>
      </c>
      <c r="M39" s="12">
        <f>'Tabel I-O'!M39*'Tabel Harga'!$E$39</f>
        <v>100000</v>
      </c>
      <c r="N39" s="12">
        <f>'Tabel I-O'!N39*'Tabel Harga'!$E$39</f>
        <v>100000</v>
      </c>
      <c r="O39" s="12">
        <f>'Tabel I-O'!O39*'Tabel Harga'!$E$39</f>
        <v>100000</v>
      </c>
      <c r="P39" s="12">
        <f>'Tabel I-O'!P39*'Tabel Harga'!$E$39</f>
        <v>100000</v>
      </c>
      <c r="Q39" s="12">
        <f>'Tabel I-O'!Q39*'Tabel Harga'!$E$39</f>
        <v>100000</v>
      </c>
      <c r="R39" s="12">
        <f>'Tabel I-O'!R39*'Tabel Harga'!$E$39</f>
        <v>100000</v>
      </c>
      <c r="S39" s="12">
        <f>'Tabel I-O'!S39*'Tabel Harga'!$E$39</f>
        <v>100000</v>
      </c>
      <c r="T39" s="12">
        <f>'Tabel I-O'!T39*'Tabel Harga'!$E$39</f>
        <v>100000</v>
      </c>
      <c r="U39" s="12">
        <f>'Tabel I-O'!U39*'Tabel Harga'!$E$39</f>
        <v>100000</v>
      </c>
      <c r="V39" s="12">
        <f>'Tabel I-O'!V39*'Tabel Harga'!$E$39</f>
        <v>100000</v>
      </c>
      <c r="W39" s="12">
        <f>'Tabel I-O'!W39*'Tabel Harga'!$E$39</f>
        <v>100000</v>
      </c>
      <c r="X39" s="12">
        <f>'Tabel I-O'!X39*'Tabel Harga'!$E$39</f>
        <v>100000</v>
      </c>
      <c r="Y39" s="12">
        <f>'Tabel I-O'!Y39*'Tabel Harga'!$E$39</f>
        <v>100000</v>
      </c>
      <c r="Z39" s="12">
        <f>'Tabel I-O'!Z39*'Tabel Harga'!$E$39</f>
        <v>100000</v>
      </c>
      <c r="AA39" s="12">
        <f>'Tabel I-O'!AA39*'Tabel Harga'!$E$39</f>
        <v>100000</v>
      </c>
      <c r="AB39" s="12">
        <f>'Tabel I-O'!AB39*'Tabel Harga'!$E$39</f>
        <v>100000</v>
      </c>
      <c r="AC39" s="12">
        <f>'Tabel I-O'!AC39*'Tabel Harga'!$E$39</f>
        <v>100000</v>
      </c>
      <c r="AD39" s="12">
        <f>'Tabel I-O'!AD39*'Tabel Harga'!$E$39</f>
        <v>100000</v>
      </c>
      <c r="AE39" s="12">
        <f>'Tabel I-O'!AE39*'Tabel Harga'!$E$39</f>
        <v>100000</v>
      </c>
      <c r="AF39" s="12">
        <f>'Tabel I-O'!AF39*'Tabel Harga'!$E$39</f>
        <v>100000</v>
      </c>
      <c r="AG39" s="12">
        <f>'Tabel I-O'!AG39*'Tabel Harga'!$E$39</f>
        <v>100000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x14ac:dyDescent="0.35">
      <c r="B40" s="78" t="s">
        <v>92</v>
      </c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 x14ac:dyDescent="0.35">
      <c r="B41" s="83" t="s">
        <v>115</v>
      </c>
      <c r="C41" s="19" t="s">
        <v>5</v>
      </c>
      <c r="D41" s="12">
        <f>'Tabel I-O'!D41*'Tabel Harga'!$E$41</f>
        <v>0</v>
      </c>
      <c r="E41" s="12">
        <f>'Tabel I-O'!E41*'Tabel Harga'!$E$41</f>
        <v>0</v>
      </c>
      <c r="F41" s="12">
        <f>'Tabel I-O'!F41*'Tabel Harga'!$E$41</f>
        <v>0</v>
      </c>
      <c r="G41" s="12">
        <f>'Tabel I-O'!G41*'Tabel Harga'!$E$41</f>
        <v>1800000</v>
      </c>
      <c r="H41" s="12">
        <f>'Tabel I-O'!H41*'Tabel Harga'!$E$41</f>
        <v>1800000</v>
      </c>
      <c r="I41" s="12">
        <f>'Tabel I-O'!I41*'Tabel Harga'!$E$41</f>
        <v>1800000</v>
      </c>
      <c r="J41" s="12">
        <f>'Tabel I-O'!J41*'Tabel Harga'!$E$41</f>
        <v>1800000</v>
      </c>
      <c r="K41" s="12">
        <f>'Tabel I-O'!K41*'Tabel Harga'!$E$41</f>
        <v>1800000</v>
      </c>
      <c r="L41" s="12">
        <f>'Tabel I-O'!L41*'Tabel Harga'!$E$41</f>
        <v>1800000</v>
      </c>
      <c r="M41" s="12">
        <f>'Tabel I-O'!M41*'Tabel Harga'!$E$41</f>
        <v>1800000</v>
      </c>
      <c r="N41" s="12">
        <f>'Tabel I-O'!N41*'Tabel Harga'!$E$41</f>
        <v>1800000</v>
      </c>
      <c r="O41" s="12">
        <f>'Tabel I-O'!O41*'Tabel Harga'!$E$41</f>
        <v>1800000</v>
      </c>
      <c r="P41" s="12">
        <f>'Tabel I-O'!P41*'Tabel Harga'!$E$41</f>
        <v>1800000</v>
      </c>
      <c r="Q41" s="12">
        <f>'Tabel I-O'!Q41*'Tabel Harga'!$E$41</f>
        <v>1800000</v>
      </c>
      <c r="R41" s="12">
        <f>'Tabel I-O'!R41*'Tabel Harga'!$E$41</f>
        <v>1800000</v>
      </c>
      <c r="S41" s="12">
        <f>'Tabel I-O'!S41*'Tabel Harga'!$E$41</f>
        <v>1800000</v>
      </c>
      <c r="T41" s="12">
        <f>'Tabel I-O'!T41*'Tabel Harga'!$E$41</f>
        <v>1800000</v>
      </c>
      <c r="U41" s="12">
        <f>'Tabel I-O'!U41*'Tabel Harga'!$E$41</f>
        <v>1800000</v>
      </c>
      <c r="V41" s="12">
        <f>'Tabel I-O'!V41*'Tabel Harga'!$E$41</f>
        <v>1800000</v>
      </c>
      <c r="W41" s="12">
        <f>'Tabel I-O'!W41*'Tabel Harga'!$E$41</f>
        <v>1800000</v>
      </c>
      <c r="X41" s="12">
        <f>'Tabel I-O'!X41*'Tabel Harga'!$E$41</f>
        <v>1800000</v>
      </c>
      <c r="Y41" s="12">
        <f>'Tabel I-O'!Y41*'Tabel Harga'!$E$41</f>
        <v>1800000</v>
      </c>
      <c r="Z41" s="12">
        <f>'Tabel I-O'!Z41*'Tabel Harga'!$E$41</f>
        <v>1800000</v>
      </c>
      <c r="AA41" s="12">
        <f>'Tabel I-O'!AA41*'Tabel Harga'!$E$41</f>
        <v>1800000</v>
      </c>
      <c r="AB41" s="12">
        <f>'Tabel I-O'!AB41*'Tabel Harga'!$E$41</f>
        <v>1800000</v>
      </c>
      <c r="AC41" s="12">
        <f>'Tabel I-O'!AC41*'Tabel Harga'!$E$41</f>
        <v>1800000</v>
      </c>
      <c r="AD41" s="12">
        <f>'Tabel I-O'!AD41*'Tabel Harga'!$E$41</f>
        <v>1800000</v>
      </c>
      <c r="AE41" s="12">
        <f>'Tabel I-O'!AE41*'Tabel Harga'!$E$41</f>
        <v>1800000</v>
      </c>
      <c r="AF41" s="12">
        <f>'Tabel I-O'!AF41*'Tabel Harga'!$E$41</f>
        <v>1800000</v>
      </c>
      <c r="AG41" s="12">
        <f>'Tabel I-O'!AG41*'Tabel Harga'!$E$41</f>
        <v>1800000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 x14ac:dyDescent="0.35">
      <c r="B42" s="83" t="s">
        <v>85</v>
      </c>
      <c r="C42" s="19" t="s">
        <v>5</v>
      </c>
      <c r="D42" s="12">
        <f>'Tabel I-O'!D42*'Tabel Harga'!$E$42</f>
        <v>0</v>
      </c>
      <c r="E42" s="12">
        <f>'Tabel I-O'!E42*'Tabel Harga'!$E$42</f>
        <v>0</v>
      </c>
      <c r="F42" s="12">
        <f>'Tabel I-O'!F42*'Tabel Harga'!$E$42</f>
        <v>0</v>
      </c>
      <c r="G42" s="12">
        <f>'Tabel I-O'!G42*'Tabel Harga'!$E$42</f>
        <v>400000</v>
      </c>
      <c r="H42" s="12">
        <f>'Tabel I-O'!H42*'Tabel Harga'!$E$42</f>
        <v>400000</v>
      </c>
      <c r="I42" s="12">
        <f>'Tabel I-O'!I42*'Tabel Harga'!$E$42</f>
        <v>400000</v>
      </c>
      <c r="J42" s="12">
        <f>'Tabel I-O'!J42*'Tabel Harga'!$E$42</f>
        <v>400000</v>
      </c>
      <c r="K42" s="12">
        <f>'Tabel I-O'!K42*'Tabel Harga'!$E$42</f>
        <v>400000</v>
      </c>
      <c r="L42" s="12">
        <f>'Tabel I-O'!L42*'Tabel Harga'!$E$42</f>
        <v>400000</v>
      </c>
      <c r="M42" s="12">
        <f>'Tabel I-O'!M42*'Tabel Harga'!$E$42</f>
        <v>400000</v>
      </c>
      <c r="N42" s="12">
        <f>'Tabel I-O'!N42*'Tabel Harga'!$E$42</f>
        <v>400000</v>
      </c>
      <c r="O42" s="12">
        <f>'Tabel I-O'!O42*'Tabel Harga'!$E$42</f>
        <v>400000</v>
      </c>
      <c r="P42" s="12">
        <f>'Tabel I-O'!P42*'Tabel Harga'!$E$42</f>
        <v>400000</v>
      </c>
      <c r="Q42" s="12">
        <f>'Tabel I-O'!Q42*'Tabel Harga'!$E$42</f>
        <v>400000</v>
      </c>
      <c r="R42" s="12">
        <f>'Tabel I-O'!R42*'Tabel Harga'!$E$42</f>
        <v>400000</v>
      </c>
      <c r="S42" s="12">
        <f>'Tabel I-O'!S42*'Tabel Harga'!$E$42</f>
        <v>400000</v>
      </c>
      <c r="T42" s="12">
        <f>'Tabel I-O'!T42*'Tabel Harga'!$E$42</f>
        <v>400000</v>
      </c>
      <c r="U42" s="12">
        <f>'Tabel I-O'!U42*'Tabel Harga'!$E$42</f>
        <v>400000</v>
      </c>
      <c r="V42" s="12">
        <f>'Tabel I-O'!V42*'Tabel Harga'!$E$42</f>
        <v>400000</v>
      </c>
      <c r="W42" s="12">
        <f>'Tabel I-O'!W42*'Tabel Harga'!$E$42</f>
        <v>400000</v>
      </c>
      <c r="X42" s="12">
        <f>'Tabel I-O'!X42*'Tabel Harga'!$E$42</f>
        <v>600000</v>
      </c>
      <c r="Y42" s="12">
        <f>'Tabel I-O'!Y42*'Tabel Harga'!$E$42</f>
        <v>600000</v>
      </c>
      <c r="Z42" s="12">
        <f>'Tabel I-O'!Z42*'Tabel Harga'!$E$42</f>
        <v>600000</v>
      </c>
      <c r="AA42" s="12">
        <f>'Tabel I-O'!AA42*'Tabel Harga'!$E$42</f>
        <v>600000</v>
      </c>
      <c r="AB42" s="12">
        <f>'Tabel I-O'!AB42*'Tabel Harga'!$E$42</f>
        <v>600000</v>
      </c>
      <c r="AC42" s="12">
        <f>'Tabel I-O'!AC42*'Tabel Harga'!$E$42</f>
        <v>600000</v>
      </c>
      <c r="AD42" s="12">
        <f>'Tabel I-O'!AD42*'Tabel Harga'!$E$42</f>
        <v>600000</v>
      </c>
      <c r="AE42" s="12">
        <f>'Tabel I-O'!AE42*'Tabel Harga'!$E$42</f>
        <v>600000</v>
      </c>
      <c r="AF42" s="12">
        <f>'Tabel I-O'!AF42*'Tabel Harga'!$E$42</f>
        <v>600000</v>
      </c>
      <c r="AG42" s="12">
        <f>'Tabel I-O'!AG42*'Tabel Harga'!$E$42</f>
        <v>600000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x14ac:dyDescent="0.35">
      <c r="B43" s="78" t="s">
        <v>94</v>
      </c>
      <c r="C43" s="19" t="s">
        <v>5</v>
      </c>
      <c r="D43" s="12">
        <f>'Tabel I-O'!D43*'Tabel Harga'!$E$43</f>
        <v>0</v>
      </c>
      <c r="E43" s="12">
        <f>'Tabel I-O'!E43*'Tabel Harga'!$E$43</f>
        <v>0</v>
      </c>
      <c r="F43" s="12">
        <f>'Tabel I-O'!F43*'Tabel Harga'!$E$43</f>
        <v>0</v>
      </c>
      <c r="G43" s="12">
        <f>'Tabel I-O'!G43*'Tabel Harga'!$E$43</f>
        <v>0</v>
      </c>
      <c r="H43" s="12">
        <f>'Tabel I-O'!H43*'Tabel Harga'!$E$43</f>
        <v>0</v>
      </c>
      <c r="I43" s="12">
        <f>'Tabel I-O'!I43*'Tabel Harga'!$E$43</f>
        <v>25000</v>
      </c>
      <c r="J43" s="12">
        <f>'Tabel I-O'!J43*'Tabel Harga'!$E$43</f>
        <v>25000</v>
      </c>
      <c r="K43" s="12">
        <f>'Tabel I-O'!K43*'Tabel Harga'!$E$43</f>
        <v>25000</v>
      </c>
      <c r="L43" s="12">
        <f>'Tabel I-O'!L43*'Tabel Harga'!$E$43</f>
        <v>25000</v>
      </c>
      <c r="M43" s="12">
        <f>'Tabel I-O'!M43*'Tabel Harga'!$E$43</f>
        <v>25000</v>
      </c>
      <c r="N43" s="12">
        <f>'Tabel I-O'!N43*'Tabel Harga'!$E$43</f>
        <v>93750</v>
      </c>
      <c r="O43" s="12">
        <f>'Tabel I-O'!O43*'Tabel Harga'!$E$43</f>
        <v>93750</v>
      </c>
      <c r="P43" s="12">
        <f>'Tabel I-O'!P43*'Tabel Harga'!$E$43</f>
        <v>93750</v>
      </c>
      <c r="Q43" s="12">
        <f>'Tabel I-O'!Q43*'Tabel Harga'!$E$43</f>
        <v>93750</v>
      </c>
      <c r="R43" s="12">
        <f>'Tabel I-O'!R43*'Tabel Harga'!$E$43</f>
        <v>93750</v>
      </c>
      <c r="S43" s="12">
        <f>'Tabel I-O'!S43*'Tabel Harga'!$E$43</f>
        <v>125000</v>
      </c>
      <c r="T43" s="12">
        <f>'Tabel I-O'!T43*'Tabel Harga'!$E$43</f>
        <v>125000</v>
      </c>
      <c r="U43" s="12">
        <f>'Tabel I-O'!U43*'Tabel Harga'!$E$43</f>
        <v>125000</v>
      </c>
      <c r="V43" s="12">
        <f>'Tabel I-O'!V43*'Tabel Harga'!$E$43</f>
        <v>125000</v>
      </c>
      <c r="W43" s="12">
        <f>'Tabel I-O'!W43*'Tabel Harga'!$E$43</f>
        <v>125000</v>
      </c>
      <c r="X43" s="12">
        <f>'Tabel I-O'!X43*'Tabel Harga'!$E$43</f>
        <v>93750</v>
      </c>
      <c r="Y43" s="12">
        <f>'Tabel I-O'!Y43*'Tabel Harga'!$E$43</f>
        <v>93750</v>
      </c>
      <c r="Z43" s="12">
        <f>'Tabel I-O'!Z43*'Tabel Harga'!$E$43</f>
        <v>93750</v>
      </c>
      <c r="AA43" s="12">
        <f>'Tabel I-O'!AA43*'Tabel Harga'!$E$43</f>
        <v>93750</v>
      </c>
      <c r="AB43" s="12">
        <f>'Tabel I-O'!AB43*'Tabel Harga'!$E$43</f>
        <v>93750</v>
      </c>
      <c r="AC43" s="12">
        <f>'Tabel I-O'!AC43*'Tabel Harga'!$E$43</f>
        <v>93750</v>
      </c>
      <c r="AD43" s="12">
        <f>'Tabel I-O'!AD43*'Tabel Harga'!$E$43</f>
        <v>93750</v>
      </c>
      <c r="AE43" s="12">
        <f>'Tabel I-O'!AE43*'Tabel Harga'!$E$43</f>
        <v>93750</v>
      </c>
      <c r="AF43" s="12">
        <f>'Tabel I-O'!AF43*'Tabel Harga'!$E$43</f>
        <v>93750</v>
      </c>
      <c r="AG43" s="12">
        <f>'Tabel I-O'!AG43*'Tabel Harga'!$E$43</f>
        <v>93750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 x14ac:dyDescent="0.35">
      <c r="B44" s="78" t="s">
        <v>96</v>
      </c>
      <c r="C44" s="1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2:49" x14ac:dyDescent="0.35">
      <c r="B45" s="83" t="s">
        <v>170</v>
      </c>
      <c r="C45" s="19" t="s">
        <v>5</v>
      </c>
      <c r="D45" s="12">
        <f>'Tabel I-O'!D45*'Tabel Harga'!$E$45</f>
        <v>0</v>
      </c>
      <c r="E45" s="12">
        <f>'Tabel I-O'!E45*'Tabel Harga'!$E$45</f>
        <v>0</v>
      </c>
      <c r="F45" s="12">
        <f>'Tabel I-O'!F45*'Tabel Harga'!$E$45</f>
        <v>0</v>
      </c>
      <c r="G45" s="12" t="e">
        <f>'Tabel I-O'!G45*'Tabel Harga'!$E$45</f>
        <v>#VALUE!</v>
      </c>
      <c r="H45" s="12" t="e">
        <f>'Tabel I-O'!H45*'Tabel Harga'!$E$45</f>
        <v>#VALUE!</v>
      </c>
      <c r="I45" s="12" t="e">
        <f>'Tabel I-O'!I45*'Tabel Harga'!$E$45</f>
        <v>#VALUE!</v>
      </c>
      <c r="J45" s="12" t="e">
        <f>'Tabel I-O'!J45*'Tabel Harga'!$E$45</f>
        <v>#VALUE!</v>
      </c>
      <c r="K45" s="12" t="e">
        <f>'Tabel I-O'!K45*'Tabel Harga'!$E$45</f>
        <v>#VALUE!</v>
      </c>
      <c r="L45" s="12" t="e">
        <f>'Tabel I-O'!L45*'Tabel Harga'!$E$45</f>
        <v>#VALUE!</v>
      </c>
      <c r="M45" s="12" t="e">
        <f>'Tabel I-O'!M45*'Tabel Harga'!$E$45</f>
        <v>#VALUE!</v>
      </c>
      <c r="N45" s="12" t="e">
        <f>'Tabel I-O'!N45*'Tabel Harga'!$E$45</f>
        <v>#VALUE!</v>
      </c>
      <c r="O45" s="12" t="e">
        <f>'Tabel I-O'!O45*'Tabel Harga'!$E$45</f>
        <v>#VALUE!</v>
      </c>
      <c r="P45" s="12" t="e">
        <f>'Tabel I-O'!P45*'Tabel Harga'!$E$45</f>
        <v>#VALUE!</v>
      </c>
      <c r="Q45" s="12" t="e">
        <f>'Tabel I-O'!Q45*'Tabel Harga'!$E$45</f>
        <v>#VALUE!</v>
      </c>
      <c r="R45" s="12">
        <f>'Tabel I-O'!R45*'Tabel Harga'!$E$45</f>
        <v>0</v>
      </c>
      <c r="S45" s="12">
        <f>'Tabel I-O'!S45*'Tabel Harga'!$E$45</f>
        <v>0</v>
      </c>
      <c r="T45" s="12" t="e">
        <f>'Tabel I-O'!T45*'Tabel Harga'!$E$45</f>
        <v>#VALUE!</v>
      </c>
      <c r="U45" s="12" t="e">
        <f>'Tabel I-O'!U45*'Tabel Harga'!$E$45</f>
        <v>#VALUE!</v>
      </c>
      <c r="V45" s="12" t="e">
        <f>'Tabel I-O'!V45*'Tabel Harga'!$E$45</f>
        <v>#VALUE!</v>
      </c>
      <c r="W45" s="12" t="e">
        <f>'Tabel I-O'!W45*'Tabel Harga'!$E$45</f>
        <v>#VALUE!</v>
      </c>
      <c r="X45" s="12" t="e">
        <f>'Tabel I-O'!X45*'Tabel Harga'!$E$45</f>
        <v>#VALUE!</v>
      </c>
      <c r="Y45" s="12" t="e">
        <f>'Tabel I-O'!Y45*'Tabel Harga'!$E$45</f>
        <v>#VALUE!</v>
      </c>
      <c r="Z45" s="12" t="e">
        <f>'Tabel I-O'!Z45*'Tabel Harga'!$E$45</f>
        <v>#VALUE!</v>
      </c>
      <c r="AA45" s="12" t="e">
        <f>'Tabel I-O'!AA45*'Tabel Harga'!$E$45</f>
        <v>#VALUE!</v>
      </c>
      <c r="AB45" s="12" t="e">
        <f>'Tabel I-O'!AB45*'Tabel Harga'!$E$45</f>
        <v>#VALUE!</v>
      </c>
      <c r="AC45" s="12" t="e">
        <f>'Tabel I-O'!AC45*'Tabel Harga'!$E$45</f>
        <v>#VALUE!</v>
      </c>
      <c r="AD45" s="12" t="e">
        <f>'Tabel I-O'!AD45*'Tabel Harga'!$E$45</f>
        <v>#VALUE!</v>
      </c>
      <c r="AE45" s="12" t="e">
        <f>'Tabel I-O'!AE45*'Tabel Harga'!$E$45</f>
        <v>#VALUE!</v>
      </c>
      <c r="AF45" s="12" t="e">
        <f>'Tabel I-O'!AF45*'Tabel Harga'!$E$45</f>
        <v>#VALUE!</v>
      </c>
      <c r="AG45" s="12" t="e">
        <f>'Tabel I-O'!AG45*'Tabel Harga'!$E$45</f>
        <v>#VALUE!</v>
      </c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 x14ac:dyDescent="0.35">
      <c r="B46" s="83" t="s">
        <v>186</v>
      </c>
      <c r="C46" s="19" t="s">
        <v>5</v>
      </c>
      <c r="D46" s="12">
        <f>'Tabel I-O'!D46*'Tabel Harga'!$E$46</f>
        <v>0</v>
      </c>
      <c r="E46" s="12">
        <f>'Tabel I-O'!E46*'Tabel Harga'!$E$46</f>
        <v>0</v>
      </c>
      <c r="F46" s="12">
        <f>'Tabel I-O'!F46*'Tabel Harga'!$E$46</f>
        <v>0</v>
      </c>
      <c r="G46" s="12" t="e">
        <f>'Tabel I-O'!G46*'Tabel Harga'!$E$46</f>
        <v>#VALUE!</v>
      </c>
      <c r="H46" s="12" t="e">
        <f>'Tabel I-O'!H46*'Tabel Harga'!$E$46</f>
        <v>#VALUE!</v>
      </c>
      <c r="I46" s="12" t="e">
        <f>'Tabel I-O'!I46*'Tabel Harga'!$E$46</f>
        <v>#VALUE!</v>
      </c>
      <c r="J46" s="12" t="e">
        <f>'Tabel I-O'!J46*'Tabel Harga'!$E$46</f>
        <v>#VALUE!</v>
      </c>
      <c r="K46" s="12" t="e">
        <f>'Tabel I-O'!K46*'Tabel Harga'!$E$46</f>
        <v>#VALUE!</v>
      </c>
      <c r="L46" s="12" t="e">
        <f>'Tabel I-O'!L46*'Tabel Harga'!$E$46</f>
        <v>#VALUE!</v>
      </c>
      <c r="M46" s="12" t="e">
        <f>'Tabel I-O'!M46*'Tabel Harga'!$E$46</f>
        <v>#VALUE!</v>
      </c>
      <c r="N46" s="12" t="e">
        <f>'Tabel I-O'!N46*'Tabel Harga'!$E$46</f>
        <v>#VALUE!</v>
      </c>
      <c r="O46" s="12" t="e">
        <f>'Tabel I-O'!O46*'Tabel Harga'!$E$46</f>
        <v>#VALUE!</v>
      </c>
      <c r="P46" s="12" t="e">
        <f>'Tabel I-O'!P46*'Tabel Harga'!$E$46</f>
        <v>#VALUE!</v>
      </c>
      <c r="Q46" s="12" t="e">
        <f>'Tabel I-O'!Q46*'Tabel Harga'!$E$46</f>
        <v>#VALUE!</v>
      </c>
      <c r="R46" s="12">
        <f>'Tabel I-O'!R46*'Tabel Harga'!$E$46</f>
        <v>0</v>
      </c>
      <c r="S46" s="12">
        <f>'Tabel I-O'!S46*'Tabel Harga'!$E$46</f>
        <v>0</v>
      </c>
      <c r="T46" s="12" t="e">
        <f>'Tabel I-O'!T46*'Tabel Harga'!$E$46</f>
        <v>#VALUE!</v>
      </c>
      <c r="U46" s="12" t="e">
        <f>'Tabel I-O'!U46*'Tabel Harga'!$E$46</f>
        <v>#VALUE!</v>
      </c>
      <c r="V46" s="12" t="e">
        <f>'Tabel I-O'!V46*'Tabel Harga'!$E$46</f>
        <v>#VALUE!</v>
      </c>
      <c r="W46" s="12" t="e">
        <f>'Tabel I-O'!W46*'Tabel Harga'!$E$46</f>
        <v>#VALUE!</v>
      </c>
      <c r="X46" s="12" t="e">
        <f>'Tabel I-O'!X46*'Tabel Harga'!$E$46</f>
        <v>#VALUE!</v>
      </c>
      <c r="Y46" s="12" t="e">
        <f>'Tabel I-O'!Y46*'Tabel Harga'!$E$46</f>
        <v>#VALUE!</v>
      </c>
      <c r="Z46" s="12" t="e">
        <f>'Tabel I-O'!Z46*'Tabel Harga'!$E$46</f>
        <v>#VALUE!</v>
      </c>
      <c r="AA46" s="12" t="e">
        <f>'Tabel I-O'!AA46*'Tabel Harga'!$E$46</f>
        <v>#VALUE!</v>
      </c>
      <c r="AB46" s="12" t="e">
        <f>'Tabel I-O'!AB46*'Tabel Harga'!$E$46</f>
        <v>#VALUE!</v>
      </c>
      <c r="AC46" s="12" t="e">
        <f>'Tabel I-O'!AC46*'Tabel Harga'!$E$46</f>
        <v>#VALUE!</v>
      </c>
      <c r="AD46" s="12" t="e">
        <f>'Tabel I-O'!AD46*'Tabel Harga'!$E$46</f>
        <v>#VALUE!</v>
      </c>
      <c r="AE46" s="12" t="e">
        <f>'Tabel I-O'!AE46*'Tabel Harga'!$E$46</f>
        <v>#VALUE!</v>
      </c>
      <c r="AF46" s="12" t="e">
        <f>'Tabel I-O'!AF46*'Tabel Harga'!$E$46</f>
        <v>#VALUE!</v>
      </c>
      <c r="AG46" s="12" t="e">
        <f>'Tabel I-O'!AG46*'Tabel Harga'!$E$46</f>
        <v>#VALUE!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 x14ac:dyDescent="0.35">
      <c r="B47" s="83" t="s">
        <v>169</v>
      </c>
      <c r="C47" s="19" t="s">
        <v>5</v>
      </c>
      <c r="D47" s="12">
        <f>'Tabel I-O'!D47*'Tabel Harga'!$E$47</f>
        <v>0</v>
      </c>
      <c r="E47" s="12">
        <f>'Tabel I-O'!E47*'Tabel Harga'!$E$47</f>
        <v>0</v>
      </c>
      <c r="F47" s="12">
        <f>'Tabel I-O'!F47*'Tabel Harga'!$E$47</f>
        <v>0</v>
      </c>
      <c r="G47" s="12">
        <f>'Tabel I-O'!G47*'Tabel Harga'!$E$47</f>
        <v>100000</v>
      </c>
      <c r="H47" s="12">
        <f>'Tabel I-O'!H47*'Tabel Harga'!$E$47</f>
        <v>100000</v>
      </c>
      <c r="I47" s="12">
        <f>'Tabel I-O'!I47*'Tabel Harga'!$E$47</f>
        <v>100000</v>
      </c>
      <c r="J47" s="12">
        <f>'Tabel I-O'!J47*'Tabel Harga'!$E$47</f>
        <v>100000</v>
      </c>
      <c r="K47" s="12">
        <f>'Tabel I-O'!K47*'Tabel Harga'!$E$47</f>
        <v>100000</v>
      </c>
      <c r="L47" s="12">
        <f>'Tabel I-O'!L47*'Tabel Harga'!$E$47</f>
        <v>100000</v>
      </c>
      <c r="M47" s="12">
        <f>'Tabel I-O'!M47*'Tabel Harga'!$E$47</f>
        <v>100000</v>
      </c>
      <c r="N47" s="12">
        <f>'Tabel I-O'!N47*'Tabel Harga'!$E$47</f>
        <v>100000</v>
      </c>
      <c r="O47" s="12">
        <f>'Tabel I-O'!O47*'Tabel Harga'!$E$47</f>
        <v>100000</v>
      </c>
      <c r="P47" s="12">
        <f>'Tabel I-O'!P47*'Tabel Harga'!$E$47</f>
        <v>100000</v>
      </c>
      <c r="Q47" s="12">
        <f>'Tabel I-O'!Q47*'Tabel Harga'!$E$47</f>
        <v>100000</v>
      </c>
      <c r="R47" s="12">
        <f>'Tabel I-O'!R47*'Tabel Harga'!$E$47</f>
        <v>100000</v>
      </c>
      <c r="S47" s="12">
        <f>'Tabel I-O'!S47*'Tabel Harga'!$E$47</f>
        <v>100000</v>
      </c>
      <c r="T47" s="12">
        <f>'Tabel I-O'!T47*'Tabel Harga'!$E$47</f>
        <v>100000</v>
      </c>
      <c r="U47" s="12">
        <f>'Tabel I-O'!U47*'Tabel Harga'!$E$47</f>
        <v>100000</v>
      </c>
      <c r="V47" s="12">
        <f>'Tabel I-O'!V47*'Tabel Harga'!$E$47</f>
        <v>100000</v>
      </c>
      <c r="W47" s="12">
        <f>'Tabel I-O'!W47*'Tabel Harga'!$E$47</f>
        <v>100000</v>
      </c>
      <c r="X47" s="12">
        <f>'Tabel I-O'!X47*'Tabel Harga'!$E$47</f>
        <v>100000</v>
      </c>
      <c r="Y47" s="12">
        <f>'Tabel I-O'!Y47*'Tabel Harga'!$E$47</f>
        <v>100000</v>
      </c>
      <c r="Z47" s="12">
        <f>'Tabel I-O'!Z47*'Tabel Harga'!$E$47</f>
        <v>100000</v>
      </c>
      <c r="AA47" s="12">
        <f>'Tabel I-O'!AA47*'Tabel Harga'!$E$47</f>
        <v>100000</v>
      </c>
      <c r="AB47" s="12">
        <f>'Tabel I-O'!AB47*'Tabel Harga'!$E$47</f>
        <v>100000</v>
      </c>
      <c r="AC47" s="12">
        <f>'Tabel I-O'!AC47*'Tabel Harga'!$E$47</f>
        <v>100000</v>
      </c>
      <c r="AD47" s="12">
        <f>'Tabel I-O'!AD47*'Tabel Harga'!$E$47</f>
        <v>100000</v>
      </c>
      <c r="AE47" s="12">
        <f>'Tabel I-O'!AE47*'Tabel Harga'!$E$47</f>
        <v>100000</v>
      </c>
      <c r="AF47" s="12">
        <f>'Tabel I-O'!AF47*'Tabel Harga'!$E$47</f>
        <v>100000</v>
      </c>
      <c r="AG47" s="12">
        <f>'Tabel I-O'!AG47*'Tabel Harga'!$E$47</f>
        <v>100000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 x14ac:dyDescent="0.35">
      <c r="B48" s="83" t="s">
        <v>171</v>
      </c>
      <c r="C48" s="19" t="s">
        <v>5</v>
      </c>
      <c r="D48" s="12">
        <f>'Tabel I-O'!D48*'Tabel Harga'!$E$48</f>
        <v>0</v>
      </c>
      <c r="E48" s="12">
        <f>'Tabel I-O'!E48*'Tabel Harga'!$E$48</f>
        <v>0</v>
      </c>
      <c r="F48" s="12">
        <f>'Tabel I-O'!F48*'Tabel Harga'!$E$48</f>
        <v>0</v>
      </c>
      <c r="G48" s="12">
        <f>'Tabel I-O'!G48*'Tabel Harga'!$E$48</f>
        <v>0</v>
      </c>
      <c r="H48" s="12">
        <f>'Tabel I-O'!H48*'Tabel Harga'!$E$48</f>
        <v>0</v>
      </c>
      <c r="I48" s="12">
        <f>'Tabel I-O'!I48*'Tabel Harga'!$E$48</f>
        <v>50000</v>
      </c>
      <c r="J48" s="12">
        <f>'Tabel I-O'!J48*'Tabel Harga'!$E$48</f>
        <v>50000</v>
      </c>
      <c r="K48" s="12">
        <f>'Tabel I-O'!K48*'Tabel Harga'!$E$48</f>
        <v>50000</v>
      </c>
      <c r="L48" s="12">
        <f>'Tabel I-O'!L48*'Tabel Harga'!$E$48</f>
        <v>50000</v>
      </c>
      <c r="M48" s="12">
        <f>'Tabel I-O'!M48*'Tabel Harga'!$E$48</f>
        <v>50000</v>
      </c>
      <c r="N48" s="12">
        <f>'Tabel I-O'!N48*'Tabel Harga'!$E$48</f>
        <v>187500</v>
      </c>
      <c r="O48" s="12">
        <f>'Tabel I-O'!O48*'Tabel Harga'!$E$48</f>
        <v>187500</v>
      </c>
      <c r="P48" s="12">
        <f>'Tabel I-O'!P48*'Tabel Harga'!$E$48</f>
        <v>187500</v>
      </c>
      <c r="Q48" s="12">
        <f>'Tabel I-O'!Q48*'Tabel Harga'!$E$48</f>
        <v>187500</v>
      </c>
      <c r="R48" s="12">
        <f>'Tabel I-O'!R48*'Tabel Harga'!$E$48</f>
        <v>187500</v>
      </c>
      <c r="S48" s="12">
        <f>'Tabel I-O'!S48*'Tabel Harga'!$E$48</f>
        <v>250000</v>
      </c>
      <c r="T48" s="12">
        <f>'Tabel I-O'!T48*'Tabel Harga'!$E$48</f>
        <v>250000</v>
      </c>
      <c r="U48" s="12">
        <f>'Tabel I-O'!U48*'Tabel Harga'!$E$48</f>
        <v>250000</v>
      </c>
      <c r="V48" s="12">
        <f>'Tabel I-O'!V48*'Tabel Harga'!$E$48</f>
        <v>250000</v>
      </c>
      <c r="W48" s="12">
        <f>'Tabel I-O'!W48*'Tabel Harga'!$E$48</f>
        <v>250000</v>
      </c>
      <c r="X48" s="12">
        <f>'Tabel I-O'!X48*'Tabel Harga'!$E$48</f>
        <v>187500</v>
      </c>
      <c r="Y48" s="12">
        <f>'Tabel I-O'!Y48*'Tabel Harga'!$E$48</f>
        <v>187500</v>
      </c>
      <c r="Z48" s="12">
        <f>'Tabel I-O'!Z48*'Tabel Harga'!$E$48</f>
        <v>187500</v>
      </c>
      <c r="AA48" s="12">
        <f>'Tabel I-O'!AA48*'Tabel Harga'!$E$48</f>
        <v>187500</v>
      </c>
      <c r="AB48" s="12">
        <f>'Tabel I-O'!AB48*'Tabel Harga'!$E$48</f>
        <v>187500</v>
      </c>
      <c r="AC48" s="12">
        <f>'Tabel I-O'!AC48*'Tabel Harga'!$E$48</f>
        <v>187500</v>
      </c>
      <c r="AD48" s="12">
        <f>'Tabel I-O'!AD48*'Tabel Harga'!$E$48</f>
        <v>187500</v>
      </c>
      <c r="AE48" s="12">
        <f>'Tabel I-O'!AE48*'Tabel Harga'!$E$48</f>
        <v>187500</v>
      </c>
      <c r="AF48" s="12">
        <f>'Tabel I-O'!AF48*'Tabel Harga'!$E$48</f>
        <v>187500</v>
      </c>
      <c r="AG48" s="12">
        <f>'Tabel I-O'!AG48*'Tabel Harga'!$E$48</f>
        <v>187500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 x14ac:dyDescent="0.35">
      <c r="B49" s="83" t="s">
        <v>172</v>
      </c>
      <c r="C49" s="19" t="s">
        <v>5</v>
      </c>
      <c r="D49" s="12">
        <f>'Tabel I-O'!D49*'Tabel Harga'!$E$49</f>
        <v>0</v>
      </c>
      <c r="E49" s="12">
        <f>'Tabel I-O'!E49*'Tabel Harga'!$E$49</f>
        <v>0</v>
      </c>
      <c r="F49" s="12">
        <f>'Tabel I-O'!F49*'Tabel Harga'!$E$49</f>
        <v>0</v>
      </c>
      <c r="G49" s="12">
        <f>'Tabel I-O'!G49*'Tabel Harga'!$E$49</f>
        <v>0</v>
      </c>
      <c r="H49" s="12">
        <f>'Tabel I-O'!H49*'Tabel Harga'!$E$49</f>
        <v>0</v>
      </c>
      <c r="I49" s="12">
        <f>'Tabel I-O'!I49*'Tabel Harga'!$E$49</f>
        <v>12500</v>
      </c>
      <c r="J49" s="12">
        <f>'Tabel I-O'!J49*'Tabel Harga'!$E$49</f>
        <v>12500</v>
      </c>
      <c r="K49" s="12">
        <f>'Tabel I-O'!K49*'Tabel Harga'!$E$49</f>
        <v>12500</v>
      </c>
      <c r="L49" s="12">
        <f>'Tabel I-O'!L49*'Tabel Harga'!$E$49</f>
        <v>12500</v>
      </c>
      <c r="M49" s="12">
        <f>'Tabel I-O'!M49*'Tabel Harga'!$E$49</f>
        <v>12500</v>
      </c>
      <c r="N49" s="12">
        <f>'Tabel I-O'!N49*'Tabel Harga'!$E$49</f>
        <v>46875</v>
      </c>
      <c r="O49" s="12">
        <f>'Tabel I-O'!O49*'Tabel Harga'!$E$49</f>
        <v>46875</v>
      </c>
      <c r="P49" s="12">
        <f>'Tabel I-O'!P49*'Tabel Harga'!$E$49</f>
        <v>46875</v>
      </c>
      <c r="Q49" s="12">
        <f>'Tabel I-O'!Q49*'Tabel Harga'!$E$49</f>
        <v>46875</v>
      </c>
      <c r="R49" s="12">
        <f>'Tabel I-O'!R49*'Tabel Harga'!$E$49</f>
        <v>46875</v>
      </c>
      <c r="S49" s="12">
        <f>'Tabel I-O'!S49*'Tabel Harga'!$E$49</f>
        <v>62500</v>
      </c>
      <c r="T49" s="12">
        <f>'Tabel I-O'!T49*'Tabel Harga'!$E$49</f>
        <v>62500</v>
      </c>
      <c r="U49" s="12">
        <f>'Tabel I-O'!U49*'Tabel Harga'!$E$49</f>
        <v>62500</v>
      </c>
      <c r="V49" s="12">
        <f>'Tabel I-O'!V49*'Tabel Harga'!$E$49</f>
        <v>62500</v>
      </c>
      <c r="W49" s="12">
        <f>'Tabel I-O'!W49*'Tabel Harga'!$E$49</f>
        <v>62500</v>
      </c>
      <c r="X49" s="12">
        <f>'Tabel I-O'!X49*'Tabel Harga'!$E$49</f>
        <v>46875</v>
      </c>
      <c r="Y49" s="12">
        <f>'Tabel I-O'!Y49*'Tabel Harga'!$E$49</f>
        <v>46875</v>
      </c>
      <c r="Z49" s="12">
        <f>'Tabel I-O'!Z49*'Tabel Harga'!$E$49</f>
        <v>46875</v>
      </c>
      <c r="AA49" s="12">
        <f>'Tabel I-O'!AA49*'Tabel Harga'!$E$49</f>
        <v>46875</v>
      </c>
      <c r="AB49" s="12">
        <f>'Tabel I-O'!AB49*'Tabel Harga'!$E$49</f>
        <v>46875</v>
      </c>
      <c r="AC49" s="12">
        <f>'Tabel I-O'!AC49*'Tabel Harga'!$E$49</f>
        <v>46875</v>
      </c>
      <c r="AD49" s="12">
        <f>'Tabel I-O'!AD49*'Tabel Harga'!$E$49</f>
        <v>46875</v>
      </c>
      <c r="AE49" s="12">
        <f>'Tabel I-O'!AE49*'Tabel Harga'!$E$49</f>
        <v>46875</v>
      </c>
      <c r="AF49" s="12">
        <f>'Tabel I-O'!AF49*'Tabel Harga'!$E$49</f>
        <v>46875</v>
      </c>
      <c r="AG49" s="12">
        <f>'Tabel I-O'!AG49*'Tabel Harga'!$E$49</f>
        <v>46875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x14ac:dyDescent="0.35">
      <c r="B50" s="83" t="s">
        <v>173</v>
      </c>
      <c r="C50" s="19" t="s">
        <v>5</v>
      </c>
      <c r="D50" s="12">
        <f>'Tabel I-O'!D50*'Tabel Harga'!$E$50</f>
        <v>0</v>
      </c>
      <c r="E50" s="12">
        <f>'Tabel I-O'!E50*'Tabel Harga'!$E$50</f>
        <v>0</v>
      </c>
      <c r="F50" s="12">
        <f>'Tabel I-O'!F50*'Tabel Harga'!$E$50</f>
        <v>0</v>
      </c>
      <c r="G50" s="12">
        <f>'Tabel I-O'!G50*'Tabel Harga'!$E$50</f>
        <v>0</v>
      </c>
      <c r="H50" s="12">
        <f>'Tabel I-O'!H50*'Tabel Harga'!$E$50</f>
        <v>0</v>
      </c>
      <c r="I50" s="12">
        <f>'Tabel I-O'!I50*'Tabel Harga'!$E$50</f>
        <v>7500.0000000000009</v>
      </c>
      <c r="J50" s="12">
        <f>'Tabel I-O'!J50*'Tabel Harga'!$E$50</f>
        <v>7500.0000000000009</v>
      </c>
      <c r="K50" s="12">
        <f>'Tabel I-O'!K50*'Tabel Harga'!$E$50</f>
        <v>7500.0000000000009</v>
      </c>
      <c r="L50" s="12">
        <f>'Tabel I-O'!L50*'Tabel Harga'!$E$50</f>
        <v>7500.0000000000009</v>
      </c>
      <c r="M50" s="12">
        <f>'Tabel I-O'!M50*'Tabel Harga'!$E$50</f>
        <v>7500.0000000000009</v>
      </c>
      <c r="N50" s="12">
        <f>'Tabel I-O'!N50*'Tabel Harga'!$E$50</f>
        <v>28125</v>
      </c>
      <c r="O50" s="12">
        <f>'Tabel I-O'!O50*'Tabel Harga'!$E$50</f>
        <v>28125</v>
      </c>
      <c r="P50" s="12">
        <f>'Tabel I-O'!P50*'Tabel Harga'!$E$50</f>
        <v>28125</v>
      </c>
      <c r="Q50" s="12">
        <f>'Tabel I-O'!Q50*'Tabel Harga'!$E$50</f>
        <v>28125</v>
      </c>
      <c r="R50" s="12">
        <f>'Tabel I-O'!R50*'Tabel Harga'!$E$50</f>
        <v>28125</v>
      </c>
      <c r="S50" s="12">
        <f>'Tabel I-O'!S50*'Tabel Harga'!$E$50</f>
        <v>37500</v>
      </c>
      <c r="T50" s="12">
        <f>'Tabel I-O'!T50*'Tabel Harga'!$E$50</f>
        <v>37500</v>
      </c>
      <c r="U50" s="12">
        <f>'Tabel I-O'!U50*'Tabel Harga'!$E$50</f>
        <v>37500</v>
      </c>
      <c r="V50" s="12">
        <f>'Tabel I-O'!V50*'Tabel Harga'!$E$50</f>
        <v>37500</v>
      </c>
      <c r="W50" s="12">
        <f>'Tabel I-O'!W50*'Tabel Harga'!$E$50</f>
        <v>37500</v>
      </c>
      <c r="X50" s="12">
        <f>'Tabel I-O'!X50*'Tabel Harga'!$E$50</f>
        <v>28125</v>
      </c>
      <c r="Y50" s="12">
        <f>'Tabel I-O'!Y50*'Tabel Harga'!$E$50</f>
        <v>28125</v>
      </c>
      <c r="Z50" s="12">
        <f>'Tabel I-O'!Z50*'Tabel Harga'!$E$50</f>
        <v>28125</v>
      </c>
      <c r="AA50" s="12">
        <f>'Tabel I-O'!AA50*'Tabel Harga'!$E$50</f>
        <v>28125</v>
      </c>
      <c r="AB50" s="12">
        <f>'Tabel I-O'!AB50*'Tabel Harga'!$E$50</f>
        <v>28125</v>
      </c>
      <c r="AC50" s="12">
        <f>'Tabel I-O'!AC50*'Tabel Harga'!$E$50</f>
        <v>28125</v>
      </c>
      <c r="AD50" s="12">
        <f>'Tabel I-O'!AD50*'Tabel Harga'!$E$50</f>
        <v>28125</v>
      </c>
      <c r="AE50" s="12">
        <f>'Tabel I-O'!AE50*'Tabel Harga'!$E$50</f>
        <v>28125</v>
      </c>
      <c r="AF50" s="12">
        <f>'Tabel I-O'!AF50*'Tabel Harga'!$E$50</f>
        <v>28125</v>
      </c>
      <c r="AG50" s="12">
        <f>'Tabel I-O'!AG50*'Tabel Harga'!$E$50</f>
        <v>28125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 x14ac:dyDescent="0.35">
      <c r="B51" s="83" t="s">
        <v>174</v>
      </c>
      <c r="C51" s="19" t="s">
        <v>5</v>
      </c>
      <c r="D51" s="12">
        <f>'Tabel I-O'!D51*'Tabel Harga'!$E$51</f>
        <v>0</v>
      </c>
      <c r="E51" s="12">
        <f>'Tabel I-O'!E51*'Tabel Harga'!$E$51</f>
        <v>0</v>
      </c>
      <c r="F51" s="12">
        <f>'Tabel I-O'!F51*'Tabel Harga'!$E$51</f>
        <v>0</v>
      </c>
      <c r="G51" s="12">
        <f>'Tabel I-O'!G51*'Tabel Harga'!$E$51</f>
        <v>0</v>
      </c>
      <c r="H51" s="12">
        <f>'Tabel I-O'!H51*'Tabel Harga'!$E$51</f>
        <v>0</v>
      </c>
      <c r="I51" s="12">
        <f>'Tabel I-O'!I51*'Tabel Harga'!$E$51</f>
        <v>75000</v>
      </c>
      <c r="J51" s="12">
        <f>'Tabel I-O'!J51*'Tabel Harga'!$E$51</f>
        <v>75000</v>
      </c>
      <c r="K51" s="12">
        <f>'Tabel I-O'!K51*'Tabel Harga'!$E$51</f>
        <v>75000</v>
      </c>
      <c r="L51" s="12">
        <f>'Tabel I-O'!L51*'Tabel Harga'!$E$51</f>
        <v>75000</v>
      </c>
      <c r="M51" s="12">
        <f>'Tabel I-O'!M51*'Tabel Harga'!$E$51</f>
        <v>75000</v>
      </c>
      <c r="N51" s="12">
        <f>'Tabel I-O'!N51*'Tabel Harga'!$E$51</f>
        <v>281250</v>
      </c>
      <c r="O51" s="12">
        <f>'Tabel I-O'!O51*'Tabel Harga'!$E$51</f>
        <v>281250</v>
      </c>
      <c r="P51" s="12">
        <f>'Tabel I-O'!P51*'Tabel Harga'!$E$51</f>
        <v>281250</v>
      </c>
      <c r="Q51" s="12">
        <f>'Tabel I-O'!Q51*'Tabel Harga'!$E$51</f>
        <v>281250</v>
      </c>
      <c r="R51" s="12">
        <f>'Tabel I-O'!R51*'Tabel Harga'!$E$51</f>
        <v>281250</v>
      </c>
      <c r="S51" s="12">
        <f>'Tabel I-O'!S51*'Tabel Harga'!$E$51</f>
        <v>375000</v>
      </c>
      <c r="T51" s="12">
        <f>'Tabel I-O'!T51*'Tabel Harga'!$E$51</f>
        <v>375000</v>
      </c>
      <c r="U51" s="12">
        <f>'Tabel I-O'!U51*'Tabel Harga'!$E$51</f>
        <v>375000</v>
      </c>
      <c r="V51" s="12">
        <f>'Tabel I-O'!V51*'Tabel Harga'!$E$51</f>
        <v>375000</v>
      </c>
      <c r="W51" s="12">
        <f>'Tabel I-O'!W51*'Tabel Harga'!$E$51</f>
        <v>375000</v>
      </c>
      <c r="X51" s="12">
        <f>'Tabel I-O'!X51*'Tabel Harga'!$E$51</f>
        <v>281250</v>
      </c>
      <c r="Y51" s="12">
        <f>'Tabel I-O'!Y51*'Tabel Harga'!$E$51</f>
        <v>281250</v>
      </c>
      <c r="Z51" s="12">
        <f>'Tabel I-O'!Z51*'Tabel Harga'!$E$51</f>
        <v>281250</v>
      </c>
      <c r="AA51" s="12">
        <f>'Tabel I-O'!AA51*'Tabel Harga'!$E$51</f>
        <v>281250</v>
      </c>
      <c r="AB51" s="12">
        <f>'Tabel I-O'!AB51*'Tabel Harga'!$E$51</f>
        <v>281250</v>
      </c>
      <c r="AC51" s="12">
        <f>'Tabel I-O'!AC51*'Tabel Harga'!$E$51</f>
        <v>281250</v>
      </c>
      <c r="AD51" s="12">
        <f>'Tabel I-O'!AD51*'Tabel Harga'!$E$51</f>
        <v>281250</v>
      </c>
      <c r="AE51" s="12">
        <f>'Tabel I-O'!AE51*'Tabel Harga'!$E$51</f>
        <v>281250</v>
      </c>
      <c r="AF51" s="12">
        <f>'Tabel I-O'!AF51*'Tabel Harga'!$E$51</f>
        <v>281250</v>
      </c>
      <c r="AG51" s="12">
        <f>'Tabel I-O'!AG51*'Tabel Harga'!$E$51</f>
        <v>281250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2:49" x14ac:dyDescent="0.35">
      <c r="B52" s="16" t="s">
        <v>24</v>
      </c>
      <c r="C52" s="19" t="s">
        <v>5</v>
      </c>
      <c r="D52" s="10">
        <f>SUM(D8:D51)</f>
        <v>6410000</v>
      </c>
      <c r="E52" s="10">
        <f t="shared" ref="E52:AG52" si="0">SUM(E8:E51)</f>
        <v>2450500</v>
      </c>
      <c r="F52" s="10">
        <f t="shared" si="0"/>
        <v>2290000</v>
      </c>
      <c r="G52" s="10" t="e">
        <f t="shared" si="0"/>
        <v>#VALUE!</v>
      </c>
      <c r="H52" s="10" t="e">
        <f t="shared" si="0"/>
        <v>#VALUE!</v>
      </c>
      <c r="I52" s="10" t="e">
        <f t="shared" si="0"/>
        <v>#VALUE!</v>
      </c>
      <c r="J52" s="10" t="e">
        <f t="shared" si="0"/>
        <v>#VALUE!</v>
      </c>
      <c r="K52" s="10" t="e">
        <f t="shared" si="0"/>
        <v>#VALUE!</v>
      </c>
      <c r="L52" s="10" t="e">
        <f t="shared" si="0"/>
        <v>#VALUE!</v>
      </c>
      <c r="M52" s="10" t="e">
        <f t="shared" si="0"/>
        <v>#VALUE!</v>
      </c>
      <c r="N52" s="10" t="e">
        <f t="shared" si="0"/>
        <v>#VALUE!</v>
      </c>
      <c r="O52" s="10" t="e">
        <f t="shared" si="0"/>
        <v>#VALUE!</v>
      </c>
      <c r="P52" s="10" t="e">
        <f t="shared" si="0"/>
        <v>#VALUE!</v>
      </c>
      <c r="Q52" s="10" t="e">
        <f t="shared" si="0"/>
        <v>#VALUE!</v>
      </c>
      <c r="R52" s="10">
        <f t="shared" si="0"/>
        <v>5411500</v>
      </c>
      <c r="S52" s="10">
        <f t="shared" si="0"/>
        <v>5380000</v>
      </c>
      <c r="T52" s="10" t="e">
        <f t="shared" si="0"/>
        <v>#VALUE!</v>
      </c>
      <c r="U52" s="10" t="e">
        <f t="shared" si="0"/>
        <v>#VALUE!</v>
      </c>
      <c r="V52" s="10" t="e">
        <f t="shared" si="0"/>
        <v>#VALUE!</v>
      </c>
      <c r="W52" s="10" t="e">
        <f t="shared" si="0"/>
        <v>#VALUE!</v>
      </c>
      <c r="X52" s="10" t="e">
        <f t="shared" si="0"/>
        <v>#VALUE!</v>
      </c>
      <c r="Y52" s="10" t="e">
        <f t="shared" si="0"/>
        <v>#VALUE!</v>
      </c>
      <c r="Z52" s="10" t="e">
        <f t="shared" si="0"/>
        <v>#VALUE!</v>
      </c>
      <c r="AA52" s="10" t="e">
        <f t="shared" si="0"/>
        <v>#VALUE!</v>
      </c>
      <c r="AB52" s="10" t="e">
        <f t="shared" si="0"/>
        <v>#VALUE!</v>
      </c>
      <c r="AC52" s="10" t="e">
        <f t="shared" si="0"/>
        <v>#VALUE!</v>
      </c>
      <c r="AD52" s="10" t="e">
        <f t="shared" si="0"/>
        <v>#VALUE!</v>
      </c>
      <c r="AE52" s="10" t="e">
        <f t="shared" si="0"/>
        <v>#VALUE!</v>
      </c>
      <c r="AF52" s="10" t="e">
        <f t="shared" si="0"/>
        <v>#VALUE!</v>
      </c>
      <c r="AG52" s="10" t="e">
        <f t="shared" si="0"/>
        <v>#VALUE!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2:49" x14ac:dyDescent="0.35">
      <c r="B53" s="18"/>
      <c r="C53" s="19"/>
      <c r="D53" s="12"/>
      <c r="E53" s="12"/>
      <c r="F53" s="12"/>
      <c r="G53" s="12"/>
      <c r="H53" s="12"/>
      <c r="I53" s="12"/>
      <c r="J53" s="12"/>
      <c r="K53" s="13"/>
      <c r="L53" s="12"/>
      <c r="M53" s="12"/>
      <c r="N53" s="1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 x14ac:dyDescent="0.35">
      <c r="B54" s="31" t="s">
        <v>27</v>
      </c>
      <c r="C54" s="32"/>
      <c r="D54" s="33"/>
      <c r="E54" s="33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</row>
    <row r="55" spans="2:49" x14ac:dyDescent="0.35">
      <c r="B55" s="18"/>
      <c r="C55" s="19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2:49" x14ac:dyDescent="0.35">
      <c r="B56" s="18"/>
      <c r="C56" s="1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 x14ac:dyDescent="0.35">
      <c r="B57" s="16" t="s">
        <v>101</v>
      </c>
      <c r="C57" s="19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2:49" x14ac:dyDescent="0.35">
      <c r="B58" s="35" t="s">
        <v>115</v>
      </c>
      <c r="C58" s="19" t="s">
        <v>5</v>
      </c>
      <c r="D58" s="12">
        <f>'Tabel I-O'!D59*'Tabel Harga'!$E$59</f>
        <v>0</v>
      </c>
      <c r="E58" s="12">
        <f>'Tabel I-O'!E59*'Tabel Harga'!$E$59</f>
        <v>0</v>
      </c>
      <c r="F58" s="12">
        <f>'Tabel I-O'!F59*'Tabel Harga'!$E$59</f>
        <v>0</v>
      </c>
      <c r="G58" s="12" t="e">
        <f>'Tabel I-O'!G59*'Tabel Harga'!$E$59</f>
        <v>#VALUE!</v>
      </c>
      <c r="H58" s="12" t="e">
        <f>'Tabel I-O'!H59*'Tabel Harga'!$E$59</f>
        <v>#VALUE!</v>
      </c>
      <c r="I58" s="12" t="e">
        <f>'Tabel I-O'!I59*'Tabel Harga'!$E$59</f>
        <v>#VALUE!</v>
      </c>
      <c r="J58" s="12" t="e">
        <f>'Tabel I-O'!J59*'Tabel Harga'!$E$59</f>
        <v>#VALUE!</v>
      </c>
      <c r="K58" s="12" t="e">
        <f>'Tabel I-O'!K59*'Tabel Harga'!$E$59</f>
        <v>#VALUE!</v>
      </c>
      <c r="L58" s="12" t="e">
        <f>'Tabel I-O'!L59*'Tabel Harga'!$E$59</f>
        <v>#VALUE!</v>
      </c>
      <c r="M58" s="12" t="e">
        <f>'Tabel I-O'!M59*'Tabel Harga'!$E$59</f>
        <v>#VALUE!</v>
      </c>
      <c r="N58" s="12" t="e">
        <f>'Tabel I-O'!N59*'Tabel Harga'!$E$59</f>
        <v>#VALUE!</v>
      </c>
      <c r="O58" s="12" t="e">
        <f>'Tabel I-O'!O59*'Tabel Harga'!$E$59</f>
        <v>#VALUE!</v>
      </c>
      <c r="P58" s="12" t="e">
        <f>'Tabel I-O'!P59*'Tabel Harga'!$E$59</f>
        <v>#VALUE!</v>
      </c>
      <c r="Q58" s="12" t="e">
        <f>'Tabel I-O'!Q59*'Tabel Harga'!$E$59</f>
        <v>#VALUE!</v>
      </c>
      <c r="R58" s="12"/>
      <c r="S58" s="12"/>
      <c r="T58" s="12" t="e">
        <f>'Tabel I-O'!T59*'Tabel Harga'!$E$59</f>
        <v>#VALUE!</v>
      </c>
      <c r="U58" s="12" t="e">
        <f>'Tabel I-O'!U59*'Tabel Harga'!$E$59</f>
        <v>#VALUE!</v>
      </c>
      <c r="V58" s="12" t="e">
        <f>'Tabel I-O'!V59*'Tabel Harga'!$E$59</f>
        <v>#VALUE!</v>
      </c>
      <c r="W58" s="12" t="e">
        <f>'Tabel I-O'!W59*'Tabel Harga'!$E$59</f>
        <v>#VALUE!</v>
      </c>
      <c r="X58" s="12" t="e">
        <f>'Tabel I-O'!X59*'Tabel Harga'!$E$59</f>
        <v>#VALUE!</v>
      </c>
      <c r="Y58" s="12" t="e">
        <f>'Tabel I-O'!Y59*'Tabel Harga'!$E$59</f>
        <v>#VALUE!</v>
      </c>
      <c r="Z58" s="12" t="e">
        <f>'Tabel I-O'!Z59*'Tabel Harga'!$E$59</f>
        <v>#VALUE!</v>
      </c>
      <c r="AA58" s="12" t="e">
        <f>'Tabel I-O'!AA59*'Tabel Harga'!$E$59</f>
        <v>#VALUE!</v>
      </c>
      <c r="AB58" s="12" t="e">
        <f>'Tabel I-O'!AB59*'Tabel Harga'!$E$59</f>
        <v>#VALUE!</v>
      </c>
      <c r="AC58" s="12" t="e">
        <f>'Tabel I-O'!AC59*'Tabel Harga'!$E$59</f>
        <v>#VALUE!</v>
      </c>
      <c r="AD58" s="12" t="e">
        <f>'Tabel I-O'!AD59*'Tabel Harga'!$E$59</f>
        <v>#VALUE!</v>
      </c>
      <c r="AE58" s="12" t="e">
        <f>'Tabel I-O'!AE59*'Tabel Harga'!$E$59</f>
        <v>#VALUE!</v>
      </c>
      <c r="AF58" s="12" t="e">
        <f>'Tabel I-O'!AF59*'Tabel Harga'!$E$59</f>
        <v>#VALUE!</v>
      </c>
      <c r="AG58" s="12" t="e">
        <f>'Tabel I-O'!AG59*'Tabel Harga'!$E$59</f>
        <v>#VALUE!</v>
      </c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2:49" x14ac:dyDescent="0.35">
      <c r="B59" s="35" t="s">
        <v>85</v>
      </c>
      <c r="C59" s="19" t="s">
        <v>5</v>
      </c>
      <c r="D59" s="12">
        <f>'Tabel I-O'!D60*'Tabel Harga'!$E$60</f>
        <v>0</v>
      </c>
      <c r="E59" s="12">
        <f>'Tabel I-O'!E60*'Tabel Harga'!$E$60</f>
        <v>0</v>
      </c>
      <c r="F59" s="12">
        <f>'Tabel I-O'!F60*'Tabel Harga'!$E$60</f>
        <v>0</v>
      </c>
      <c r="G59" s="12">
        <f>'Tabel I-O'!G60*'Tabel Harga'!$E$60</f>
        <v>0</v>
      </c>
      <c r="H59" s="12">
        <f>'Tabel I-O'!H60*'Tabel Harga'!$E$60</f>
        <v>0</v>
      </c>
      <c r="I59" s="12">
        <f>'Tabel I-O'!I60*'Tabel Harga'!$E$60</f>
        <v>2000000</v>
      </c>
      <c r="J59" s="12">
        <f>'Tabel I-O'!J60*'Tabel Harga'!$E$60</f>
        <v>2000000</v>
      </c>
      <c r="K59" s="12">
        <f>'Tabel I-O'!K60*'Tabel Harga'!$E$60</f>
        <v>2000000</v>
      </c>
      <c r="L59" s="12">
        <f>'Tabel I-O'!L60*'Tabel Harga'!$E$60</f>
        <v>2000000</v>
      </c>
      <c r="M59" s="12">
        <f>'Tabel I-O'!M60*'Tabel Harga'!$E$60</f>
        <v>2000000</v>
      </c>
      <c r="N59" s="12">
        <f>'Tabel I-O'!N60*'Tabel Harga'!$E$60</f>
        <v>7500000</v>
      </c>
      <c r="O59" s="12">
        <f>'Tabel I-O'!O60*'Tabel Harga'!$E$60</f>
        <v>7500000</v>
      </c>
      <c r="P59" s="12">
        <f>'Tabel I-O'!P60*'Tabel Harga'!$E$60</f>
        <v>7500000</v>
      </c>
      <c r="Q59" s="12">
        <f>'Tabel I-O'!Q60*'Tabel Harga'!$E$60</f>
        <v>7500000</v>
      </c>
      <c r="R59" s="12">
        <f>'Tabel I-O'!R60*'Tabel Harga'!$E$60</f>
        <v>7500000</v>
      </c>
      <c r="S59" s="12">
        <f>'Tabel I-O'!S60*'Tabel Harga'!$E$60</f>
        <v>7500000</v>
      </c>
      <c r="T59" s="12">
        <f>'Tabel I-O'!T60*'Tabel Harga'!$E$60</f>
        <v>7500000</v>
      </c>
      <c r="U59" s="12">
        <f>'Tabel I-O'!U60*'Tabel Harga'!$E$60</f>
        <v>7500000</v>
      </c>
      <c r="V59" s="12">
        <f>'Tabel I-O'!V60*'Tabel Harga'!$E$60</f>
        <v>7500000</v>
      </c>
      <c r="W59" s="12">
        <f>'Tabel I-O'!W60*'Tabel Harga'!$E$60</f>
        <v>7500000</v>
      </c>
      <c r="X59" s="12">
        <f>'Tabel I-O'!X60*'Tabel Harga'!$E$60</f>
        <v>7500000</v>
      </c>
      <c r="Y59" s="12">
        <f>'Tabel I-O'!Y60*'Tabel Harga'!$E$60</f>
        <v>7500000</v>
      </c>
      <c r="Z59" s="12">
        <f>'Tabel I-O'!Z60*'Tabel Harga'!$E$60</f>
        <v>7500000</v>
      </c>
      <c r="AA59" s="12">
        <f>'Tabel I-O'!AA60*'Tabel Harga'!$E$60</f>
        <v>7500000</v>
      </c>
      <c r="AB59" s="12">
        <f>'Tabel I-O'!AB60*'Tabel Harga'!$E$60</f>
        <v>7500000</v>
      </c>
      <c r="AC59" s="12">
        <f>'Tabel I-O'!AC60*'Tabel Harga'!$E$60</f>
        <v>7500000</v>
      </c>
      <c r="AD59" s="12">
        <f>'Tabel I-O'!AD60*'Tabel Harga'!$E$60</f>
        <v>7500000</v>
      </c>
      <c r="AE59" s="12">
        <f>'Tabel I-O'!AE60*'Tabel Harga'!$E$60</f>
        <v>7500000</v>
      </c>
      <c r="AF59" s="12">
        <f>'Tabel I-O'!AF60*'Tabel Harga'!$E$60</f>
        <v>7500000</v>
      </c>
      <c r="AG59" s="12">
        <f>'Tabel I-O'!AG60*'Tabel Harga'!$E$60</f>
        <v>7500000</v>
      </c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2:49" s="87" customFormat="1" x14ac:dyDescent="0.35">
      <c r="B60" s="16" t="s">
        <v>25</v>
      </c>
      <c r="C60" s="17" t="s">
        <v>5</v>
      </c>
      <c r="D60" s="14">
        <f>SUM(D58:D59)</f>
        <v>0</v>
      </c>
      <c r="E60" s="14">
        <f t="shared" ref="E60:AG60" si="1">SUM(E58:E59)</f>
        <v>0</v>
      </c>
      <c r="F60" s="14">
        <f t="shared" si="1"/>
        <v>0</v>
      </c>
      <c r="G60" s="14" t="e">
        <f t="shared" si="1"/>
        <v>#VALUE!</v>
      </c>
      <c r="H60" s="14" t="e">
        <f t="shared" si="1"/>
        <v>#VALUE!</v>
      </c>
      <c r="I60" s="14" t="e">
        <f t="shared" si="1"/>
        <v>#VALUE!</v>
      </c>
      <c r="J60" s="14" t="e">
        <f t="shared" si="1"/>
        <v>#VALUE!</v>
      </c>
      <c r="K60" s="14" t="e">
        <f t="shared" si="1"/>
        <v>#VALUE!</v>
      </c>
      <c r="L60" s="14" t="e">
        <f t="shared" si="1"/>
        <v>#VALUE!</v>
      </c>
      <c r="M60" s="14" t="e">
        <f t="shared" si="1"/>
        <v>#VALUE!</v>
      </c>
      <c r="N60" s="14" t="e">
        <f t="shared" si="1"/>
        <v>#VALUE!</v>
      </c>
      <c r="O60" s="14" t="e">
        <f t="shared" si="1"/>
        <v>#VALUE!</v>
      </c>
      <c r="P60" s="14" t="e">
        <f t="shared" si="1"/>
        <v>#VALUE!</v>
      </c>
      <c r="Q60" s="14" t="e">
        <f t="shared" si="1"/>
        <v>#VALUE!</v>
      </c>
      <c r="R60" s="14">
        <f t="shared" si="1"/>
        <v>7500000</v>
      </c>
      <c r="S60" s="14">
        <f t="shared" si="1"/>
        <v>7500000</v>
      </c>
      <c r="T60" s="14" t="e">
        <f t="shared" si="1"/>
        <v>#VALUE!</v>
      </c>
      <c r="U60" s="14" t="e">
        <f t="shared" si="1"/>
        <v>#VALUE!</v>
      </c>
      <c r="V60" s="14" t="e">
        <f t="shared" si="1"/>
        <v>#VALUE!</v>
      </c>
      <c r="W60" s="14" t="e">
        <f t="shared" si="1"/>
        <v>#VALUE!</v>
      </c>
      <c r="X60" s="14" t="e">
        <f t="shared" si="1"/>
        <v>#VALUE!</v>
      </c>
      <c r="Y60" s="14" t="e">
        <f t="shared" si="1"/>
        <v>#VALUE!</v>
      </c>
      <c r="Z60" s="14" t="e">
        <f t="shared" si="1"/>
        <v>#VALUE!</v>
      </c>
      <c r="AA60" s="14" t="e">
        <f t="shared" si="1"/>
        <v>#VALUE!</v>
      </c>
      <c r="AB60" s="14" t="e">
        <f t="shared" si="1"/>
        <v>#VALUE!</v>
      </c>
      <c r="AC60" s="14" t="e">
        <f t="shared" si="1"/>
        <v>#VALUE!</v>
      </c>
      <c r="AD60" s="14" t="e">
        <f t="shared" si="1"/>
        <v>#VALUE!</v>
      </c>
      <c r="AE60" s="14" t="e">
        <f t="shared" si="1"/>
        <v>#VALUE!</v>
      </c>
      <c r="AF60" s="14" t="e">
        <f t="shared" si="1"/>
        <v>#VALUE!</v>
      </c>
      <c r="AG60" s="14" t="e">
        <f t="shared" si="1"/>
        <v>#VALUE!</v>
      </c>
      <c r="AH60" s="15"/>
      <c r="AI60" s="15"/>
      <c r="AJ60" s="15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</row>
    <row r="61" spans="2:49" s="21" customFormat="1" ht="30" customHeight="1" x14ac:dyDescent="0.25">
      <c r="B61" s="22" t="s">
        <v>23</v>
      </c>
      <c r="C61" s="23"/>
      <c r="D61" s="24">
        <f t="shared" ref="D61:AG61" si="2">D60-D52</f>
        <v>-6410000</v>
      </c>
      <c r="E61" s="24">
        <f t="shared" si="2"/>
        <v>-2450500</v>
      </c>
      <c r="F61" s="24">
        <f t="shared" si="2"/>
        <v>-2290000</v>
      </c>
      <c r="G61" s="24" t="e">
        <f t="shared" si="2"/>
        <v>#VALUE!</v>
      </c>
      <c r="H61" s="24" t="e">
        <f t="shared" si="2"/>
        <v>#VALUE!</v>
      </c>
      <c r="I61" s="24" t="e">
        <f t="shared" si="2"/>
        <v>#VALUE!</v>
      </c>
      <c r="J61" s="24" t="e">
        <f t="shared" si="2"/>
        <v>#VALUE!</v>
      </c>
      <c r="K61" s="24" t="e">
        <f t="shared" si="2"/>
        <v>#VALUE!</v>
      </c>
      <c r="L61" s="24" t="e">
        <f t="shared" si="2"/>
        <v>#VALUE!</v>
      </c>
      <c r="M61" s="24" t="e">
        <f t="shared" si="2"/>
        <v>#VALUE!</v>
      </c>
      <c r="N61" s="24" t="e">
        <f t="shared" si="2"/>
        <v>#VALUE!</v>
      </c>
      <c r="O61" s="24" t="e">
        <f t="shared" si="2"/>
        <v>#VALUE!</v>
      </c>
      <c r="P61" s="24" t="e">
        <f t="shared" si="2"/>
        <v>#VALUE!</v>
      </c>
      <c r="Q61" s="24" t="e">
        <f t="shared" si="2"/>
        <v>#VALUE!</v>
      </c>
      <c r="R61" s="24">
        <f t="shared" si="2"/>
        <v>2088500</v>
      </c>
      <c r="S61" s="24">
        <f t="shared" si="2"/>
        <v>2120000</v>
      </c>
      <c r="T61" s="24" t="e">
        <f t="shared" si="2"/>
        <v>#VALUE!</v>
      </c>
      <c r="U61" s="24" t="e">
        <f t="shared" si="2"/>
        <v>#VALUE!</v>
      </c>
      <c r="V61" s="24" t="e">
        <f t="shared" si="2"/>
        <v>#VALUE!</v>
      </c>
      <c r="W61" s="24" t="e">
        <f t="shared" si="2"/>
        <v>#VALUE!</v>
      </c>
      <c r="X61" s="24" t="e">
        <f t="shared" si="2"/>
        <v>#VALUE!</v>
      </c>
      <c r="Y61" s="24" t="e">
        <f t="shared" si="2"/>
        <v>#VALUE!</v>
      </c>
      <c r="Z61" s="24" t="e">
        <f t="shared" si="2"/>
        <v>#VALUE!</v>
      </c>
      <c r="AA61" s="24" t="e">
        <f t="shared" si="2"/>
        <v>#VALUE!</v>
      </c>
      <c r="AB61" s="24" t="e">
        <f t="shared" si="2"/>
        <v>#VALUE!</v>
      </c>
      <c r="AC61" s="24" t="e">
        <f t="shared" si="2"/>
        <v>#VALUE!</v>
      </c>
      <c r="AD61" s="24" t="e">
        <f t="shared" si="2"/>
        <v>#VALUE!</v>
      </c>
      <c r="AE61" s="24" t="e">
        <f t="shared" si="2"/>
        <v>#VALUE!</v>
      </c>
      <c r="AF61" s="24" t="e">
        <f t="shared" si="2"/>
        <v>#VALUE!</v>
      </c>
      <c r="AG61" s="24" t="e">
        <f t="shared" si="2"/>
        <v>#VALUE!</v>
      </c>
      <c r="AH61" s="25"/>
      <c r="AI61" s="25"/>
      <c r="AJ61" s="25"/>
      <c r="AK61" s="26"/>
      <c r="AL61" s="26"/>
      <c r="AM61" s="26"/>
      <c r="AN61" s="26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2:49" x14ac:dyDescent="0.35">
      <c r="C62" s="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2:49" x14ac:dyDescent="0.35">
      <c r="B63" s="189" t="s">
        <v>28</v>
      </c>
      <c r="C63" s="193" t="e">
        <f>NPV(rate_private,D61:AG61)</f>
        <v>#VALUE!</v>
      </c>
      <c r="D63" s="19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2:49" x14ac:dyDescent="0.35">
      <c r="B64" s="189" t="s">
        <v>196</v>
      </c>
      <c r="C64" s="194" t="e">
        <f>IRR(D61:AG61,rate_private)</f>
        <v>#VALUE!</v>
      </c>
      <c r="D64" s="195"/>
    </row>
    <row r="65" spans="2:4" x14ac:dyDescent="0.35">
      <c r="B65" s="189" t="s">
        <v>212</v>
      </c>
      <c r="C65" s="162" t="e">
        <f>SUM(D52:AG52)</f>
        <v>#VALUE!</v>
      </c>
      <c r="D65" s="189"/>
    </row>
    <row r="66" spans="2:4" x14ac:dyDescent="0.35">
      <c r="B66" s="190" t="s">
        <v>213</v>
      </c>
      <c r="C66" s="162" t="e">
        <f>SUM(D28:AG51)</f>
        <v>#VALUE!</v>
      </c>
      <c r="D66" s="191" t="e">
        <f>C66/C65</f>
        <v>#VALUE!</v>
      </c>
    </row>
    <row r="67" spans="2:4" x14ac:dyDescent="0.35">
      <c r="B67" s="190" t="s">
        <v>214</v>
      </c>
      <c r="C67" s="192" t="e">
        <f>C65-C66</f>
        <v>#VALUE!</v>
      </c>
      <c r="D67" s="191" t="e">
        <f>C67/C65</f>
        <v>#VALUE!</v>
      </c>
    </row>
    <row r="69" spans="2:4" x14ac:dyDescent="0.35">
      <c r="B69" s="3" t="s">
        <v>223</v>
      </c>
      <c r="C69" s="101" t="e">
        <f>NPV(rate_private,D52:G52)</f>
        <v>#VALUE!</v>
      </c>
    </row>
  </sheetData>
  <mergeCells count="32">
    <mergeCell ref="M4:M5"/>
    <mergeCell ref="H4:H5"/>
    <mergeCell ref="I4:I5"/>
    <mergeCell ref="J4:J5"/>
    <mergeCell ref="K4:K5"/>
    <mergeCell ref="L4:L5"/>
    <mergeCell ref="F4:F5"/>
    <mergeCell ref="D4:D5"/>
    <mergeCell ref="E4:E5"/>
    <mergeCell ref="C4:C5"/>
    <mergeCell ref="G4:G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AG4:AG5"/>
    <mergeCell ref="AC4:AC5"/>
    <mergeCell ref="AD4:AD5"/>
    <mergeCell ref="AE4:AE5"/>
    <mergeCell ref="AF4:AF5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W70"/>
  <sheetViews>
    <sheetView zoomScale="85" zoomScaleNormal="85"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C71" sqref="C71"/>
    </sheetView>
  </sheetViews>
  <sheetFormatPr defaultColWidth="9.1796875" defaultRowHeight="14.5" x14ac:dyDescent="0.35"/>
  <cols>
    <col min="1" max="1" width="9.1796875" style="3"/>
    <col min="2" max="2" width="41.1796875" style="3" bestFit="1" customWidth="1"/>
    <col min="3" max="3" width="15.26953125" style="4" bestFit="1" customWidth="1"/>
    <col min="4" max="4" width="11.54296875" style="8" bestFit="1" customWidth="1"/>
    <col min="5" max="5" width="10.54296875" style="8" bestFit="1" customWidth="1"/>
    <col min="6" max="8" width="10.54296875" style="3" bestFit="1" customWidth="1"/>
    <col min="9" max="9" width="11.54296875" style="3" bestFit="1" customWidth="1"/>
    <col min="10" max="10" width="10.54296875" style="3" bestFit="1" customWidth="1"/>
    <col min="11" max="33" width="10.81640625" style="3" bestFit="1" customWidth="1"/>
    <col min="34" max="16384" width="9.1796875" style="3"/>
  </cols>
  <sheetData>
    <row r="1" spans="2:49" s="69" customFormat="1" ht="18.5" x14ac:dyDescent="0.45">
      <c r="B1" s="66" t="s">
        <v>29</v>
      </c>
      <c r="C1" s="67"/>
      <c r="D1" s="68"/>
      <c r="E1" s="68"/>
    </row>
    <row r="2" spans="2:49" s="69" customFormat="1" x14ac:dyDescent="0.35">
      <c r="B2" s="69" t="str">
        <f>'Budget Privat'!B2</f>
        <v>Pinang Agroforest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</row>
    <row r="3" spans="2:49" s="69" customFormat="1" x14ac:dyDescent="0.35"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</row>
    <row r="4" spans="2:49" s="70" customFormat="1" x14ac:dyDescent="0.35">
      <c r="B4" s="214" t="s">
        <v>77</v>
      </c>
      <c r="C4" s="212" t="s">
        <v>0</v>
      </c>
      <c r="D4" s="216" t="s">
        <v>42</v>
      </c>
      <c r="E4" s="216" t="s">
        <v>43</v>
      </c>
      <c r="F4" s="216" t="s">
        <v>44</v>
      </c>
      <c r="G4" s="216" t="s">
        <v>45</v>
      </c>
      <c r="H4" s="216" t="s">
        <v>46</v>
      </c>
      <c r="I4" s="216" t="s">
        <v>47</v>
      </c>
      <c r="J4" s="216" t="s">
        <v>48</v>
      </c>
      <c r="K4" s="216" t="s">
        <v>49</v>
      </c>
      <c r="L4" s="216" t="s">
        <v>50</v>
      </c>
      <c r="M4" s="216" t="s">
        <v>51</v>
      </c>
      <c r="N4" s="216" t="s">
        <v>52</v>
      </c>
      <c r="O4" s="216" t="s">
        <v>53</v>
      </c>
      <c r="P4" s="216" t="s">
        <v>54</v>
      </c>
      <c r="Q4" s="216" t="s">
        <v>55</v>
      </c>
      <c r="R4" s="216" t="s">
        <v>56</v>
      </c>
      <c r="S4" s="216" t="s">
        <v>57</v>
      </c>
      <c r="T4" s="216" t="s">
        <v>58</v>
      </c>
      <c r="U4" s="216" t="s">
        <v>59</v>
      </c>
      <c r="V4" s="216" t="s">
        <v>60</v>
      </c>
      <c r="W4" s="216" t="s">
        <v>61</v>
      </c>
      <c r="X4" s="216" t="s">
        <v>62</v>
      </c>
      <c r="Y4" s="216" t="s">
        <v>63</v>
      </c>
      <c r="Z4" s="216" t="s">
        <v>64</v>
      </c>
      <c r="AA4" s="216" t="s">
        <v>65</v>
      </c>
      <c r="AB4" s="216" t="s">
        <v>66</v>
      </c>
      <c r="AC4" s="216" t="s">
        <v>67</v>
      </c>
      <c r="AD4" s="216" t="s">
        <v>68</v>
      </c>
      <c r="AE4" s="216" t="s">
        <v>69</v>
      </c>
      <c r="AF4" s="216" t="s">
        <v>70</v>
      </c>
      <c r="AG4" s="216" t="s">
        <v>71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</row>
    <row r="5" spans="2:49" s="70" customFormat="1" x14ac:dyDescent="0.35">
      <c r="B5" s="215"/>
      <c r="C5" s="213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</row>
    <row r="6" spans="2:49" x14ac:dyDescent="0.35">
      <c r="B6" s="34" t="s">
        <v>26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 x14ac:dyDescent="0.35">
      <c r="B7" s="16" t="s">
        <v>30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 x14ac:dyDescent="0.35">
      <c r="B8" s="35" t="s">
        <v>9</v>
      </c>
      <c r="C8" s="19" t="s">
        <v>5</v>
      </c>
      <c r="D8" s="12">
        <f>'Tabel I-O'!D8*'Tabel Harga'!$F$8</f>
        <v>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 x14ac:dyDescent="0.35">
      <c r="B9" s="35" t="s">
        <v>197</v>
      </c>
      <c r="C9" s="19" t="s">
        <v>5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 x14ac:dyDescent="0.35">
      <c r="B10" s="16" t="s">
        <v>31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 x14ac:dyDescent="0.35">
      <c r="B11" s="35" t="s">
        <v>32</v>
      </c>
      <c r="C11" s="19" t="s">
        <v>5</v>
      </c>
      <c r="D11" s="12">
        <f>'Tabel I-O'!D11*'Tabel Harga'!$F$11</f>
        <v>640000</v>
      </c>
      <c r="E11" s="12">
        <f>'Tabel I-O'!E11*'Tabel Harga'!$F$11</f>
        <v>640000</v>
      </c>
      <c r="F11" s="12">
        <f>'Tabel I-O'!F11*'Tabel Harga'!$F$11</f>
        <v>640000</v>
      </c>
      <c r="G11" s="12">
        <f>'Tabel I-O'!G11*'Tabel Harga'!$F$11</f>
        <v>320000</v>
      </c>
      <c r="H11" s="12">
        <f>'Tabel I-O'!H11*'Tabel Harga'!$F$11</f>
        <v>320000</v>
      </c>
      <c r="I11" s="12">
        <f>'Tabel I-O'!I11*'Tabel Harga'!$F$11</f>
        <v>320000</v>
      </c>
      <c r="J11" s="12">
        <f>'Tabel I-O'!J11*'Tabel Harga'!$F$11</f>
        <v>320000</v>
      </c>
      <c r="K11" s="12">
        <f>'Tabel I-O'!K11*'Tabel Harga'!$F$11</f>
        <v>320000</v>
      </c>
      <c r="L11" s="12">
        <f>'Tabel I-O'!L11*'Tabel Harga'!$F$11</f>
        <v>320000</v>
      </c>
      <c r="M11" s="12">
        <f>'Tabel I-O'!M11*'Tabel Harga'!$F$11</f>
        <v>320000</v>
      </c>
      <c r="N11" s="12">
        <f>'Tabel I-O'!N11*'Tabel Harga'!$F$11</f>
        <v>320000</v>
      </c>
      <c r="O11" s="12">
        <f>'Tabel I-O'!O11*'Tabel Harga'!$F$11</f>
        <v>320000</v>
      </c>
      <c r="P11" s="12">
        <f>'Tabel I-O'!P11*'Tabel Harga'!$F$11</f>
        <v>320000</v>
      </c>
      <c r="Q11" s="12">
        <f>'Tabel I-O'!Q11*'Tabel Harga'!$F$11</f>
        <v>320000</v>
      </c>
      <c r="R11" s="12">
        <f>'Tabel I-O'!R11*'Tabel Harga'!$F$11</f>
        <v>320000</v>
      </c>
      <c r="S11" s="12">
        <f>'Tabel I-O'!S11*'Tabel Harga'!$F$11</f>
        <v>320000</v>
      </c>
      <c r="T11" s="12">
        <f>'Tabel I-O'!T11*'Tabel Harga'!$F$11</f>
        <v>320000</v>
      </c>
      <c r="U11" s="12">
        <f>'Tabel I-O'!U11*'Tabel Harga'!$F$11</f>
        <v>320000</v>
      </c>
      <c r="V11" s="12">
        <f>'Tabel I-O'!V11*'Tabel Harga'!$F$11</f>
        <v>320000</v>
      </c>
      <c r="W11" s="12">
        <f>'Tabel I-O'!W11*'Tabel Harga'!$F$11</f>
        <v>320000</v>
      </c>
      <c r="X11" s="12">
        <f>'Tabel I-O'!X11*'Tabel Harga'!$F$11</f>
        <v>320000</v>
      </c>
      <c r="Y11" s="12">
        <f>'Tabel I-O'!Y11*'Tabel Harga'!$F$11</f>
        <v>320000</v>
      </c>
      <c r="Z11" s="12">
        <f>'Tabel I-O'!Z11*'Tabel Harga'!$F$11</f>
        <v>320000</v>
      </c>
      <c r="AA11" s="12">
        <f>'Tabel I-O'!AA11*'Tabel Harga'!$F$11</f>
        <v>320000</v>
      </c>
      <c r="AB11" s="12">
        <f>'Tabel I-O'!AB11*'Tabel Harga'!$F$11</f>
        <v>320000</v>
      </c>
      <c r="AC11" s="12">
        <f>'Tabel I-O'!AC11*'Tabel Harga'!$F$11</f>
        <v>320000</v>
      </c>
      <c r="AD11" s="12">
        <f>'Tabel I-O'!AD11*'Tabel Harga'!$F$11</f>
        <v>320000</v>
      </c>
      <c r="AE11" s="12">
        <f>'Tabel I-O'!AE11*'Tabel Harga'!$F$11</f>
        <v>320000</v>
      </c>
      <c r="AF11" s="12">
        <f>'Tabel I-O'!AF11*'Tabel Harga'!$F$11</f>
        <v>320000</v>
      </c>
      <c r="AG11" s="12">
        <f>'Tabel I-O'!AG11*'Tabel Harga'!$F$11</f>
        <v>320000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x14ac:dyDescent="0.35">
      <c r="B12" s="35"/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 x14ac:dyDescent="0.35">
      <c r="B13" s="16" t="s">
        <v>35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 x14ac:dyDescent="0.35">
      <c r="B14" s="35" t="s">
        <v>115</v>
      </c>
      <c r="C14" s="19" t="s">
        <v>5</v>
      </c>
      <c r="D14" s="12">
        <f>'Tabel I-O'!D14*'Tabel Harga'!$F$14</f>
        <v>480000</v>
      </c>
      <c r="E14" s="12">
        <f>'Tabel I-O'!E14*'Tabel Harga'!$F$14</f>
        <v>48000</v>
      </c>
      <c r="F14" s="12">
        <f>'Tabel I-O'!F14*'Tabel Harga'!$F$14</f>
        <v>0</v>
      </c>
      <c r="G14" s="12">
        <f>'Tabel I-O'!G14*'Tabel Harga'!$F$14</f>
        <v>0</v>
      </c>
      <c r="H14" s="12">
        <f>'Tabel I-O'!H14*'Tabel Harga'!$F$14</f>
        <v>0</v>
      </c>
      <c r="I14" s="12">
        <f>'Tabel I-O'!I14*'Tabel Harga'!$F$14</f>
        <v>0</v>
      </c>
      <c r="J14" s="12">
        <f>'Tabel I-O'!J14*'Tabel Harga'!$F$14</f>
        <v>0</v>
      </c>
      <c r="K14" s="12">
        <f>'Tabel I-O'!K14*'Tabel Harga'!$F$14</f>
        <v>0</v>
      </c>
      <c r="L14" s="12">
        <f>'Tabel I-O'!L14*'Tabel Harga'!$F$14</f>
        <v>0</v>
      </c>
      <c r="M14" s="12">
        <f>'Tabel I-O'!M14*'Tabel Harga'!$F$14</f>
        <v>0</v>
      </c>
      <c r="N14" s="12">
        <f>'Tabel I-O'!N14*'Tabel Harga'!$F$14</f>
        <v>0</v>
      </c>
      <c r="O14" s="12">
        <f>'Tabel I-O'!O14*'Tabel Harga'!$F$14</f>
        <v>0</v>
      </c>
      <c r="P14" s="12">
        <f>'Tabel I-O'!P14*'Tabel Harga'!$F$14</f>
        <v>192000</v>
      </c>
      <c r="Q14" s="12">
        <f>'Tabel I-O'!Q14*'Tabel Harga'!$F$14</f>
        <v>144000</v>
      </c>
      <c r="R14" s="12">
        <f>'Tabel I-O'!R14*'Tabel Harga'!$F$14</f>
        <v>144000</v>
      </c>
      <c r="S14" s="12">
        <f>'Tabel I-O'!S14*'Tabel Harga'!$F$14</f>
        <v>0</v>
      </c>
      <c r="T14" s="12">
        <f>'Tabel I-O'!T14*'Tabel Harga'!$F$14</f>
        <v>0</v>
      </c>
      <c r="U14" s="12">
        <f>'Tabel I-O'!U14*'Tabel Harga'!$F$14</f>
        <v>0</v>
      </c>
      <c r="V14" s="12">
        <f>'Tabel I-O'!V14*'Tabel Harga'!$F$14</f>
        <v>0</v>
      </c>
      <c r="W14" s="12">
        <f>'Tabel I-O'!W14*'Tabel Harga'!$F$14</f>
        <v>0</v>
      </c>
      <c r="X14" s="12">
        <f>'Tabel I-O'!X14*'Tabel Harga'!$F$14</f>
        <v>0</v>
      </c>
      <c r="Y14" s="12">
        <f>'Tabel I-O'!Y14*'Tabel Harga'!$F$14</f>
        <v>0</v>
      </c>
      <c r="Z14" s="12">
        <f>'Tabel I-O'!Z14*'Tabel Harga'!$F$14</f>
        <v>0</v>
      </c>
      <c r="AA14" s="12">
        <f>'Tabel I-O'!AA14*'Tabel Harga'!$F$14</f>
        <v>0</v>
      </c>
      <c r="AB14" s="12">
        <f>'Tabel I-O'!AB14*'Tabel Harga'!$F$14</f>
        <v>0</v>
      </c>
      <c r="AC14" s="12">
        <f>'Tabel I-O'!AC14*'Tabel Harga'!$F$14</f>
        <v>0</v>
      </c>
      <c r="AD14" s="12">
        <f>'Tabel I-O'!AD14*'Tabel Harga'!$F$14</f>
        <v>0</v>
      </c>
      <c r="AE14" s="12">
        <f>'Tabel I-O'!AE14*'Tabel Harga'!$F$14</f>
        <v>0</v>
      </c>
      <c r="AF14" s="12">
        <f>'Tabel I-O'!AF14*'Tabel Harga'!$F$14</f>
        <v>0</v>
      </c>
      <c r="AG14" s="12">
        <f>'Tabel I-O'!AG14*'Tabel Harga'!$F$14</f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 x14ac:dyDescent="0.35">
      <c r="B15" s="35" t="s">
        <v>85</v>
      </c>
      <c r="C15" s="19" t="s">
        <v>5</v>
      </c>
      <c r="D15" s="12">
        <f>'Tabel I-O'!D15*'Tabel Harga'!$F$15</f>
        <v>625000</v>
      </c>
      <c r="E15" s="12">
        <f>'Tabel I-O'!E15*'Tabel Harga'!$F$15</f>
        <v>62500</v>
      </c>
      <c r="F15" s="12">
        <f>'Tabel I-O'!F15*'Tabel Harga'!$F$15</f>
        <v>0</v>
      </c>
      <c r="G15" s="12">
        <f>'Tabel I-O'!G15*'Tabel Harga'!$F$15</f>
        <v>0</v>
      </c>
      <c r="H15" s="12">
        <f>'Tabel I-O'!H15*'Tabel Harga'!$F$15</f>
        <v>0</v>
      </c>
      <c r="I15" s="12">
        <f>'Tabel I-O'!I15*'Tabel Harga'!$F$15</f>
        <v>0</v>
      </c>
      <c r="J15" s="12">
        <f>'Tabel I-O'!J15*'Tabel Harga'!$F$15</f>
        <v>0</v>
      </c>
      <c r="K15" s="12">
        <f>'Tabel I-O'!K15*'Tabel Harga'!$F$15</f>
        <v>0</v>
      </c>
      <c r="L15" s="12">
        <f>'Tabel I-O'!L15*'Tabel Harga'!$F$15</f>
        <v>0</v>
      </c>
      <c r="M15" s="12">
        <f>'Tabel I-O'!M15*'Tabel Harga'!$F$15</f>
        <v>0</v>
      </c>
      <c r="N15" s="12">
        <f>'Tabel I-O'!N15*'Tabel Harga'!$F$15</f>
        <v>0</v>
      </c>
      <c r="O15" s="12">
        <f>'Tabel I-O'!O15*'Tabel Harga'!$F$15</f>
        <v>0</v>
      </c>
      <c r="P15" s="12">
        <f>'Tabel I-O'!P15*'Tabel Harga'!$F$15</f>
        <v>0</v>
      </c>
      <c r="Q15" s="12">
        <f>'Tabel I-O'!Q15*'Tabel Harga'!$F$15</f>
        <v>0</v>
      </c>
      <c r="R15" s="12">
        <f>'Tabel I-O'!R15*'Tabel Harga'!$F$15</f>
        <v>0</v>
      </c>
      <c r="S15" s="12">
        <f>'Tabel I-O'!S15*'Tabel Harga'!$F$15</f>
        <v>0</v>
      </c>
      <c r="T15" s="12">
        <f>'Tabel I-O'!T15*'Tabel Harga'!$F$15</f>
        <v>0</v>
      </c>
      <c r="U15" s="12">
        <f>'Tabel I-O'!U15*'Tabel Harga'!$F$15</f>
        <v>0</v>
      </c>
      <c r="V15" s="12">
        <f>'Tabel I-O'!V15*'Tabel Harga'!$F$15</f>
        <v>0</v>
      </c>
      <c r="W15" s="12">
        <f>'Tabel I-O'!W15*'Tabel Harga'!$F$15</f>
        <v>0</v>
      </c>
      <c r="X15" s="12">
        <f>'Tabel I-O'!X15*'Tabel Harga'!$F$15</f>
        <v>0</v>
      </c>
      <c r="Y15" s="12">
        <f>'Tabel I-O'!Y15*'Tabel Harga'!$F$15</f>
        <v>0</v>
      </c>
      <c r="Z15" s="12">
        <f>'Tabel I-O'!Z15*'Tabel Harga'!$F$15</f>
        <v>0</v>
      </c>
      <c r="AA15" s="12">
        <f>'Tabel I-O'!AA15*'Tabel Harga'!$F$15</f>
        <v>0</v>
      </c>
      <c r="AB15" s="12">
        <f>'Tabel I-O'!AB15*'Tabel Harga'!$F$15</f>
        <v>0</v>
      </c>
      <c r="AC15" s="12">
        <f>'Tabel I-O'!AC15*'Tabel Harga'!$F$15</f>
        <v>0</v>
      </c>
      <c r="AD15" s="12">
        <f>'Tabel I-O'!AD15*'Tabel Harga'!$F$15</f>
        <v>0</v>
      </c>
      <c r="AE15" s="12">
        <f>'Tabel I-O'!AE15*'Tabel Harga'!$F$15</f>
        <v>0</v>
      </c>
      <c r="AF15" s="12">
        <f>'Tabel I-O'!AF15*'Tabel Harga'!$F$15</f>
        <v>0</v>
      </c>
      <c r="AG15" s="12">
        <f>'Tabel I-O'!AG15*'Tabel Harga'!$F$15</f>
        <v>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 x14ac:dyDescent="0.35">
      <c r="B16" s="35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 x14ac:dyDescent="0.35">
      <c r="B17" s="16" t="s">
        <v>7</v>
      </c>
      <c r="C17" s="19"/>
      <c r="D17" s="12"/>
      <c r="E17" s="10"/>
      <c r="F17" s="10"/>
      <c r="G17" s="10"/>
      <c r="H17" s="10"/>
      <c r="I17" s="10"/>
      <c r="J17" s="10"/>
      <c r="K17" s="11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x14ac:dyDescent="0.35">
      <c r="B18" s="35" t="s">
        <v>86</v>
      </c>
      <c r="C18" s="19" t="s">
        <v>5</v>
      </c>
      <c r="D18" s="12">
        <f>'Tabel I-O'!D18*'Tabel Harga'!$F$18</f>
        <v>0</v>
      </c>
      <c r="E18" s="12">
        <f>'Tabel I-O'!E18*'Tabel Harga'!$F$18</f>
        <v>0</v>
      </c>
      <c r="F18" s="12">
        <f>'Tabel I-O'!F18*'Tabel Harga'!$F$18</f>
        <v>0</v>
      </c>
      <c r="G18" s="12">
        <f>'Tabel I-O'!G18*'Tabel Harga'!$F$18</f>
        <v>30000</v>
      </c>
      <c r="H18" s="12">
        <f>'Tabel I-O'!H18*'Tabel Harga'!$F$18</f>
        <v>0</v>
      </c>
      <c r="I18" s="12">
        <f>'Tabel I-O'!I18*'Tabel Harga'!$F$18</f>
        <v>0</v>
      </c>
      <c r="J18" s="12">
        <f>'Tabel I-O'!J18*'Tabel Harga'!$F$18</f>
        <v>0</v>
      </c>
      <c r="K18" s="12">
        <f>'Tabel I-O'!K18*'Tabel Harga'!$F$18</f>
        <v>0</v>
      </c>
      <c r="L18" s="12">
        <f>'Tabel I-O'!L18*'Tabel Harga'!$F$18</f>
        <v>30000</v>
      </c>
      <c r="M18" s="12">
        <f>'Tabel I-O'!M18*'Tabel Harga'!$F$18</f>
        <v>0</v>
      </c>
      <c r="N18" s="12">
        <f>'Tabel I-O'!N18*'Tabel Harga'!$F$18</f>
        <v>0</v>
      </c>
      <c r="O18" s="12">
        <f>'Tabel I-O'!O18*'Tabel Harga'!$F$18</f>
        <v>0</v>
      </c>
      <c r="P18" s="12">
        <f>'Tabel I-O'!P18*'Tabel Harga'!$F$18</f>
        <v>0</v>
      </c>
      <c r="Q18" s="12">
        <f>'Tabel I-O'!Q18*'Tabel Harga'!$F$18</f>
        <v>30000</v>
      </c>
      <c r="R18" s="12">
        <f>'Tabel I-O'!R18*'Tabel Harga'!$F$18</f>
        <v>0</v>
      </c>
      <c r="S18" s="12">
        <f>'Tabel I-O'!S18*'Tabel Harga'!$F$18</f>
        <v>0</v>
      </c>
      <c r="T18" s="12">
        <f>'Tabel I-O'!T18*'Tabel Harga'!$F$18</f>
        <v>0</v>
      </c>
      <c r="U18" s="12">
        <f>'Tabel I-O'!U18*'Tabel Harga'!$F$18</f>
        <v>0</v>
      </c>
      <c r="V18" s="12">
        <f>'Tabel I-O'!V18*'Tabel Harga'!$F$18</f>
        <v>30000</v>
      </c>
      <c r="W18" s="12">
        <f>'Tabel I-O'!W18*'Tabel Harga'!$F$18</f>
        <v>0</v>
      </c>
      <c r="X18" s="12">
        <f>'Tabel I-O'!X18*'Tabel Harga'!$F$18</f>
        <v>0</v>
      </c>
      <c r="Y18" s="12">
        <f>'Tabel I-O'!Y18*'Tabel Harga'!$F$18</f>
        <v>0</v>
      </c>
      <c r="Z18" s="12">
        <f>'Tabel I-O'!Z18*'Tabel Harga'!$F$18</f>
        <v>0</v>
      </c>
      <c r="AA18" s="12">
        <f>'Tabel I-O'!AA18*'Tabel Harga'!$F$18</f>
        <v>30000</v>
      </c>
      <c r="AB18" s="12">
        <f>'Tabel I-O'!AB18*'Tabel Harga'!$F$18</f>
        <v>0</v>
      </c>
      <c r="AC18" s="12">
        <f>'Tabel I-O'!AC18*'Tabel Harga'!$F$18</f>
        <v>0</v>
      </c>
      <c r="AD18" s="12">
        <f>'Tabel I-O'!AD18*'Tabel Harga'!$F$18</f>
        <v>0</v>
      </c>
      <c r="AE18" s="12">
        <f>'Tabel I-O'!AE18*'Tabel Harga'!$F$18</f>
        <v>0</v>
      </c>
      <c r="AF18" s="12">
        <f>'Tabel I-O'!AF18*'Tabel Harga'!$F$18</f>
        <v>30000</v>
      </c>
      <c r="AG18" s="12">
        <f>'Tabel I-O'!AG18*'Tabel Harga'!$F$18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x14ac:dyDescent="0.35">
      <c r="B19" s="78" t="s">
        <v>87</v>
      </c>
      <c r="C19" s="19" t="s">
        <v>5</v>
      </c>
      <c r="D19" s="12">
        <f>'Tabel I-O'!D19*'Tabel Harga'!$F$19</f>
        <v>0</v>
      </c>
      <c r="E19" s="12">
        <f>'Tabel I-O'!E19*'Tabel Harga'!$F$19</f>
        <v>0</v>
      </c>
      <c r="F19" s="12">
        <f>'Tabel I-O'!F19*'Tabel Harga'!$F$19</f>
        <v>0</v>
      </c>
      <c r="G19" s="12">
        <f>'Tabel I-O'!G19*'Tabel Harga'!$F$19</f>
        <v>0</v>
      </c>
      <c r="H19" s="12">
        <f>'Tabel I-O'!H19*'Tabel Harga'!$F$19</f>
        <v>0</v>
      </c>
      <c r="I19" s="12">
        <f>'Tabel I-O'!I19*'Tabel Harga'!$F$19</f>
        <v>80000</v>
      </c>
      <c r="J19" s="12">
        <f>'Tabel I-O'!J19*'Tabel Harga'!$F$19</f>
        <v>80000</v>
      </c>
      <c r="K19" s="12">
        <f>'Tabel I-O'!K19*'Tabel Harga'!$F$19</f>
        <v>80000</v>
      </c>
      <c r="L19" s="12">
        <f>'Tabel I-O'!L19*'Tabel Harga'!$F$19</f>
        <v>80000</v>
      </c>
      <c r="M19" s="12">
        <f>'Tabel I-O'!M19*'Tabel Harga'!$F$19</f>
        <v>80000</v>
      </c>
      <c r="N19" s="12">
        <f>'Tabel I-O'!N19*'Tabel Harga'!$F$19</f>
        <v>300000</v>
      </c>
      <c r="O19" s="12">
        <f>'Tabel I-O'!O19*'Tabel Harga'!$F$19</f>
        <v>300000</v>
      </c>
      <c r="P19" s="12">
        <f>'Tabel I-O'!P19*'Tabel Harga'!$F$19</f>
        <v>300000</v>
      </c>
      <c r="Q19" s="12">
        <f>'Tabel I-O'!Q19*'Tabel Harga'!$F$19</f>
        <v>300000</v>
      </c>
      <c r="R19" s="12">
        <f>'Tabel I-O'!R19*'Tabel Harga'!$F$19</f>
        <v>300000</v>
      </c>
      <c r="S19" s="12">
        <f>'Tabel I-O'!S19*'Tabel Harga'!$F$19</f>
        <v>400000</v>
      </c>
      <c r="T19" s="12">
        <f>'Tabel I-O'!T19*'Tabel Harga'!$F$19</f>
        <v>400000</v>
      </c>
      <c r="U19" s="12">
        <f>'Tabel I-O'!U19*'Tabel Harga'!$F$19</f>
        <v>400000</v>
      </c>
      <c r="V19" s="12">
        <f>'Tabel I-O'!V19*'Tabel Harga'!$F$19</f>
        <v>400000</v>
      </c>
      <c r="W19" s="12">
        <f>'Tabel I-O'!W19*'Tabel Harga'!$F$19</f>
        <v>400000</v>
      </c>
      <c r="X19" s="12">
        <f>'Tabel I-O'!X19*'Tabel Harga'!$F$19</f>
        <v>300000</v>
      </c>
      <c r="Y19" s="12">
        <f>'Tabel I-O'!Y19*'Tabel Harga'!$F$19</f>
        <v>300000</v>
      </c>
      <c r="Z19" s="12">
        <f>'Tabel I-O'!Z19*'Tabel Harga'!$F$19</f>
        <v>300000</v>
      </c>
      <c r="AA19" s="12">
        <f>'Tabel I-O'!AA19*'Tabel Harga'!$F$19</f>
        <v>300000</v>
      </c>
      <c r="AB19" s="12">
        <f>'Tabel I-O'!AB19*'Tabel Harga'!$F$19</f>
        <v>300000</v>
      </c>
      <c r="AC19" s="12">
        <f>'Tabel I-O'!AC19*'Tabel Harga'!$F$19</f>
        <v>300000</v>
      </c>
      <c r="AD19" s="12">
        <f>'Tabel I-O'!AD19*'Tabel Harga'!$F$19</f>
        <v>300000</v>
      </c>
      <c r="AE19" s="12">
        <f>'Tabel I-O'!AE19*'Tabel Harga'!$F$19</f>
        <v>300000</v>
      </c>
      <c r="AF19" s="12">
        <f>'Tabel I-O'!AF19*'Tabel Harga'!$F$19</f>
        <v>300000</v>
      </c>
      <c r="AG19" s="12">
        <f>'Tabel I-O'!AG19*'Tabel Harga'!$F$19</f>
        <v>300000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x14ac:dyDescent="0.35">
      <c r="B20" s="78" t="s">
        <v>38</v>
      </c>
      <c r="C20" s="19" t="s">
        <v>5</v>
      </c>
      <c r="D20" s="12">
        <f>'Tabel I-O'!D20*'Tabel Harga'!$F$20</f>
        <v>0</v>
      </c>
      <c r="E20" s="12">
        <f>'Tabel I-O'!E20*'Tabel Harga'!$F$20</f>
        <v>0</v>
      </c>
      <c r="F20" s="12">
        <f>'Tabel I-O'!F20*'Tabel Harga'!$F$20</f>
        <v>0</v>
      </c>
      <c r="G20" s="12">
        <f>'Tabel I-O'!G20*'Tabel Harga'!$F$20</f>
        <v>25000</v>
      </c>
      <c r="H20" s="12">
        <f>'Tabel I-O'!H20*'Tabel Harga'!$F$20</f>
        <v>0</v>
      </c>
      <c r="I20" s="12">
        <f>'Tabel I-O'!I20*'Tabel Harga'!$F$20</f>
        <v>0</v>
      </c>
      <c r="J20" s="12">
        <f>'Tabel I-O'!J20*'Tabel Harga'!$F$20</f>
        <v>0</v>
      </c>
      <c r="K20" s="12">
        <f>'Tabel I-O'!K20*'Tabel Harga'!$F$20</f>
        <v>0</v>
      </c>
      <c r="L20" s="12">
        <f>'Tabel I-O'!L20*'Tabel Harga'!$F$20</f>
        <v>25000</v>
      </c>
      <c r="M20" s="12">
        <f>'Tabel I-O'!M20*'Tabel Harga'!$F$20</f>
        <v>0</v>
      </c>
      <c r="N20" s="12">
        <f>'Tabel I-O'!N20*'Tabel Harga'!$F$20</f>
        <v>0</v>
      </c>
      <c r="O20" s="12">
        <f>'Tabel I-O'!O20*'Tabel Harga'!$F$20</f>
        <v>0</v>
      </c>
      <c r="P20" s="12">
        <f>'Tabel I-O'!P20*'Tabel Harga'!$F$20</f>
        <v>0</v>
      </c>
      <c r="Q20" s="12">
        <f>'Tabel I-O'!Q20*'Tabel Harga'!$F$20</f>
        <v>25000</v>
      </c>
      <c r="R20" s="12">
        <f>'Tabel I-O'!R20*'Tabel Harga'!$F$20</f>
        <v>0</v>
      </c>
      <c r="S20" s="12">
        <f>'Tabel I-O'!S20*'Tabel Harga'!$F$20</f>
        <v>0</v>
      </c>
      <c r="T20" s="12">
        <f>'Tabel I-O'!T20*'Tabel Harga'!$F$20</f>
        <v>0</v>
      </c>
      <c r="U20" s="12">
        <f>'Tabel I-O'!U20*'Tabel Harga'!$F$20</f>
        <v>0</v>
      </c>
      <c r="V20" s="12">
        <f>'Tabel I-O'!V20*'Tabel Harga'!$F$20</f>
        <v>25000</v>
      </c>
      <c r="W20" s="12">
        <f>'Tabel I-O'!W20*'Tabel Harga'!$F$20</f>
        <v>0</v>
      </c>
      <c r="X20" s="12">
        <f>'Tabel I-O'!X20*'Tabel Harga'!$F$20</f>
        <v>0</v>
      </c>
      <c r="Y20" s="12">
        <f>'Tabel I-O'!Y20*'Tabel Harga'!$F$20</f>
        <v>0</v>
      </c>
      <c r="Z20" s="12">
        <f>'Tabel I-O'!Z20*'Tabel Harga'!$F$20</f>
        <v>0</v>
      </c>
      <c r="AA20" s="12">
        <f>'Tabel I-O'!AA20*'Tabel Harga'!$F$20</f>
        <v>25000</v>
      </c>
      <c r="AB20" s="12">
        <f>'Tabel I-O'!AB20*'Tabel Harga'!$F$20</f>
        <v>0</v>
      </c>
      <c r="AC20" s="12">
        <f>'Tabel I-O'!AC20*'Tabel Harga'!$F$20</f>
        <v>0</v>
      </c>
      <c r="AD20" s="12">
        <f>'Tabel I-O'!AD20*'Tabel Harga'!$F$20</f>
        <v>0</v>
      </c>
      <c r="AE20" s="12">
        <f>'Tabel I-O'!AE20*'Tabel Harga'!$F$20</f>
        <v>0</v>
      </c>
      <c r="AF20" s="12">
        <f>'Tabel I-O'!AF20*'Tabel Harga'!$F$20</f>
        <v>25000</v>
      </c>
      <c r="AG20" s="12">
        <f>'Tabel I-O'!AG20*'Tabel Harga'!$F$20</f>
        <v>0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 x14ac:dyDescent="0.35">
      <c r="B21" s="35" t="s">
        <v>39</v>
      </c>
      <c r="C21" s="19" t="s">
        <v>5</v>
      </c>
      <c r="D21" s="12">
        <f>'Tabel I-O'!D21*'Tabel Harga'!$F$21</f>
        <v>50000</v>
      </c>
      <c r="E21" s="12">
        <f>'Tabel I-O'!E21*'Tabel Harga'!$F$21</f>
        <v>0</v>
      </c>
      <c r="F21" s="12">
        <f>'Tabel I-O'!F21*'Tabel Harga'!$F$21</f>
        <v>50000</v>
      </c>
      <c r="G21" s="12">
        <f>'Tabel I-O'!G21*'Tabel Harga'!$F$21</f>
        <v>0</v>
      </c>
      <c r="H21" s="12">
        <f>'Tabel I-O'!H21*'Tabel Harga'!$F$21</f>
        <v>50000</v>
      </c>
      <c r="I21" s="12">
        <f>'Tabel I-O'!I21*'Tabel Harga'!$F$21</f>
        <v>0</v>
      </c>
      <c r="J21" s="12">
        <f>'Tabel I-O'!J21*'Tabel Harga'!$F$21</f>
        <v>50000</v>
      </c>
      <c r="K21" s="12">
        <f>'Tabel I-O'!K21*'Tabel Harga'!$F$21</f>
        <v>0</v>
      </c>
      <c r="L21" s="12">
        <f>'Tabel I-O'!L21*'Tabel Harga'!$F$21</f>
        <v>50000</v>
      </c>
      <c r="M21" s="12">
        <f>'Tabel I-O'!M21*'Tabel Harga'!$F$21</f>
        <v>0</v>
      </c>
      <c r="N21" s="12">
        <f>'Tabel I-O'!N21*'Tabel Harga'!$F$21</f>
        <v>50000</v>
      </c>
      <c r="O21" s="12">
        <f>'Tabel I-O'!O21*'Tabel Harga'!$F$21</f>
        <v>0</v>
      </c>
      <c r="P21" s="12">
        <f>'Tabel I-O'!P21*'Tabel Harga'!$F$21</f>
        <v>50000</v>
      </c>
      <c r="Q21" s="12">
        <f>'Tabel I-O'!Q21*'Tabel Harga'!$F$21</f>
        <v>0</v>
      </c>
      <c r="R21" s="12">
        <f>'Tabel I-O'!R21*'Tabel Harga'!$F$21</f>
        <v>50000</v>
      </c>
      <c r="S21" s="12">
        <f>'Tabel I-O'!S21*'Tabel Harga'!$F$21</f>
        <v>0</v>
      </c>
      <c r="T21" s="12">
        <f>'Tabel I-O'!T21*'Tabel Harga'!$F$21</f>
        <v>50000</v>
      </c>
      <c r="U21" s="12">
        <f>'Tabel I-O'!U21*'Tabel Harga'!$F$21</f>
        <v>0</v>
      </c>
      <c r="V21" s="12">
        <f>'Tabel I-O'!V21*'Tabel Harga'!$F$21</f>
        <v>50000</v>
      </c>
      <c r="W21" s="12">
        <f>'Tabel I-O'!W21*'Tabel Harga'!$F$21</f>
        <v>0</v>
      </c>
      <c r="X21" s="12">
        <f>'Tabel I-O'!X21*'Tabel Harga'!$F$21</f>
        <v>50000</v>
      </c>
      <c r="Y21" s="12">
        <f>'Tabel I-O'!Y21*'Tabel Harga'!$F$21</f>
        <v>0</v>
      </c>
      <c r="Z21" s="12">
        <f>'Tabel I-O'!Z21*'Tabel Harga'!$F$21</f>
        <v>50000</v>
      </c>
      <c r="AA21" s="12">
        <f>'Tabel I-O'!AA21*'Tabel Harga'!$F$21</f>
        <v>0</v>
      </c>
      <c r="AB21" s="12">
        <f>'Tabel I-O'!AB21*'Tabel Harga'!$F$21</f>
        <v>50000</v>
      </c>
      <c r="AC21" s="12">
        <f>'Tabel I-O'!AC21*'Tabel Harga'!$F$21</f>
        <v>0</v>
      </c>
      <c r="AD21" s="12">
        <f>'Tabel I-O'!AD21*'Tabel Harga'!$F$21</f>
        <v>50000</v>
      </c>
      <c r="AE21" s="12">
        <f>'Tabel I-O'!AE21*'Tabel Harga'!$F$21</f>
        <v>0</v>
      </c>
      <c r="AF21" s="12">
        <f>'Tabel I-O'!AF21*'Tabel Harga'!$F$21</f>
        <v>50000</v>
      </c>
      <c r="AG21" s="12">
        <f>'Tabel I-O'!AG21*'Tabel Harga'!$F$21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 x14ac:dyDescent="0.35">
      <c r="B22" s="78" t="s">
        <v>89</v>
      </c>
      <c r="C22" s="19" t="s">
        <v>5</v>
      </c>
      <c r="D22" s="12">
        <f>'Tabel I-O'!D22*'Tabel Harga'!$F$22</f>
        <v>225000</v>
      </c>
      <c r="E22" s="12">
        <f>'Tabel I-O'!E22*'Tabel Harga'!$F$22</f>
        <v>0</v>
      </c>
      <c r="F22" s="12">
        <f>'Tabel I-O'!F22*'Tabel Harga'!$F$22</f>
        <v>0</v>
      </c>
      <c r="G22" s="12">
        <f>'Tabel I-O'!G22*'Tabel Harga'!$F$22</f>
        <v>0</v>
      </c>
      <c r="H22" s="12">
        <f>'Tabel I-O'!H22*'Tabel Harga'!$F$22</f>
        <v>0</v>
      </c>
      <c r="I22" s="12">
        <f>'Tabel I-O'!I22*'Tabel Harga'!$F$22</f>
        <v>0</v>
      </c>
      <c r="J22" s="12">
        <f>'Tabel I-O'!J22*'Tabel Harga'!$F$22</f>
        <v>0</v>
      </c>
      <c r="K22" s="12">
        <f>'Tabel I-O'!K22*'Tabel Harga'!$F$22</f>
        <v>0</v>
      </c>
      <c r="L22" s="12">
        <f>'Tabel I-O'!L22*'Tabel Harga'!$F$22</f>
        <v>0</v>
      </c>
      <c r="M22" s="12">
        <f>'Tabel I-O'!M22*'Tabel Harga'!$F$22</f>
        <v>225000</v>
      </c>
      <c r="N22" s="12">
        <f>'Tabel I-O'!N22*'Tabel Harga'!$F$22</f>
        <v>0</v>
      </c>
      <c r="O22" s="12">
        <f>'Tabel I-O'!O22*'Tabel Harga'!$F$22</f>
        <v>0</v>
      </c>
      <c r="P22" s="12">
        <f>'Tabel I-O'!P22*'Tabel Harga'!$F$22</f>
        <v>0</v>
      </c>
      <c r="Q22" s="12">
        <f>'Tabel I-O'!Q22*'Tabel Harga'!$F$22</f>
        <v>0</v>
      </c>
      <c r="R22" s="12">
        <f>'Tabel I-O'!R22*'Tabel Harga'!$F$22</f>
        <v>0</v>
      </c>
      <c r="S22" s="12">
        <f>'Tabel I-O'!S22*'Tabel Harga'!$F$22</f>
        <v>0</v>
      </c>
      <c r="T22" s="12">
        <f>'Tabel I-O'!T22*'Tabel Harga'!$F$22</f>
        <v>0</v>
      </c>
      <c r="U22" s="12">
        <f>'Tabel I-O'!U22*'Tabel Harga'!$F$22</f>
        <v>0</v>
      </c>
      <c r="V22" s="12">
        <f>'Tabel I-O'!V22*'Tabel Harga'!$F$22</f>
        <v>0</v>
      </c>
      <c r="W22" s="12">
        <f>'Tabel I-O'!W22*'Tabel Harga'!$F$22</f>
        <v>225000</v>
      </c>
      <c r="X22" s="12">
        <f>'Tabel I-O'!X22*'Tabel Harga'!$F$22</f>
        <v>0</v>
      </c>
      <c r="Y22" s="12">
        <f>'Tabel I-O'!Y22*'Tabel Harga'!$F$22</f>
        <v>0</v>
      </c>
      <c r="Z22" s="12">
        <f>'Tabel I-O'!Z22*'Tabel Harga'!$F$22</f>
        <v>0</v>
      </c>
      <c r="AA22" s="12">
        <f>'Tabel I-O'!AA22*'Tabel Harga'!$F$22</f>
        <v>0</v>
      </c>
      <c r="AB22" s="12">
        <f>'Tabel I-O'!AB22*'Tabel Harga'!$F$22</f>
        <v>0</v>
      </c>
      <c r="AC22" s="12">
        <f>'Tabel I-O'!AC22*'Tabel Harga'!$F$22</f>
        <v>0</v>
      </c>
      <c r="AD22" s="12">
        <f>'Tabel I-O'!AD22*'Tabel Harga'!$F$22</f>
        <v>0</v>
      </c>
      <c r="AE22" s="12">
        <f>'Tabel I-O'!AE22*'Tabel Harga'!$F$22</f>
        <v>0</v>
      </c>
      <c r="AF22" s="12">
        <f>'Tabel I-O'!AF22*'Tabel Harga'!$F$22</f>
        <v>0</v>
      </c>
      <c r="AG22" s="12">
        <f>'Tabel I-O'!AG22*'Tabel Harga'!$F$22</f>
        <v>225000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 x14ac:dyDescent="0.35">
      <c r="B23" s="78" t="s">
        <v>93</v>
      </c>
      <c r="C23" s="19" t="s">
        <v>5</v>
      </c>
      <c r="D23" s="12">
        <f>'Tabel I-O'!D23*'Tabel Harga'!$F$23</f>
        <v>0</v>
      </c>
      <c r="E23" s="12">
        <f>'Tabel I-O'!E23*'Tabel Harga'!$F$23</f>
        <v>0</v>
      </c>
      <c r="F23" s="12">
        <f>'Tabel I-O'!F23*'Tabel Harga'!$F$23</f>
        <v>0</v>
      </c>
      <c r="G23" s="12">
        <f>'Tabel I-O'!G23*'Tabel Harga'!$F$23</f>
        <v>0</v>
      </c>
      <c r="H23" s="12">
        <f>'Tabel I-O'!H23*'Tabel Harga'!$F$23</f>
        <v>0</v>
      </c>
      <c r="I23" s="12">
        <f>'Tabel I-O'!I23*'Tabel Harga'!$F$23</f>
        <v>0</v>
      </c>
      <c r="J23" s="12">
        <f>'Tabel I-O'!J23*'Tabel Harga'!$F$23</f>
        <v>20000</v>
      </c>
      <c r="K23" s="12">
        <f>'Tabel I-O'!K23*'Tabel Harga'!$F$23</f>
        <v>0</v>
      </c>
      <c r="L23" s="12">
        <f>'Tabel I-O'!L23*'Tabel Harga'!$F$23</f>
        <v>40000</v>
      </c>
      <c r="M23" s="12">
        <f>'Tabel I-O'!M23*'Tabel Harga'!$F$23</f>
        <v>0</v>
      </c>
      <c r="N23" s="12">
        <f>'Tabel I-O'!N23*'Tabel Harga'!$F$23</f>
        <v>40000</v>
      </c>
      <c r="O23" s="12">
        <f>'Tabel I-O'!O23*'Tabel Harga'!$F$23</f>
        <v>0</v>
      </c>
      <c r="P23" s="12">
        <f>'Tabel I-O'!P23*'Tabel Harga'!$F$23</f>
        <v>40000</v>
      </c>
      <c r="Q23" s="12">
        <f>'Tabel I-O'!Q23*'Tabel Harga'!$F$23</f>
        <v>0</v>
      </c>
      <c r="R23" s="12">
        <f>'Tabel I-O'!R23*'Tabel Harga'!$F$23</f>
        <v>60000</v>
      </c>
      <c r="S23" s="12">
        <f>'Tabel I-O'!S23*'Tabel Harga'!$F$23</f>
        <v>0</v>
      </c>
      <c r="T23" s="12">
        <f>'Tabel I-O'!T23*'Tabel Harga'!$F$23</f>
        <v>60000</v>
      </c>
      <c r="U23" s="12">
        <f>'Tabel I-O'!U23*'Tabel Harga'!$F$23</f>
        <v>0</v>
      </c>
      <c r="V23" s="12">
        <f>'Tabel I-O'!V23*'Tabel Harga'!$F$23</f>
        <v>60000</v>
      </c>
      <c r="W23" s="12">
        <f>'Tabel I-O'!W23*'Tabel Harga'!$F$23</f>
        <v>0</v>
      </c>
      <c r="X23" s="12">
        <f>'Tabel I-O'!X23*'Tabel Harga'!$F$23</f>
        <v>60000</v>
      </c>
      <c r="Y23" s="12">
        <f>'Tabel I-O'!Y23*'Tabel Harga'!$F$23</f>
        <v>0</v>
      </c>
      <c r="Z23" s="12">
        <f>'Tabel I-O'!Z23*'Tabel Harga'!$F$23</f>
        <v>60000</v>
      </c>
      <c r="AA23" s="12">
        <f>'Tabel I-O'!AA23*'Tabel Harga'!$F$23</f>
        <v>0</v>
      </c>
      <c r="AB23" s="12">
        <f>'Tabel I-O'!AB23*'Tabel Harga'!$F$23</f>
        <v>60000</v>
      </c>
      <c r="AC23" s="12">
        <f>'Tabel I-O'!AC23*'Tabel Harga'!$F$23</f>
        <v>0</v>
      </c>
      <c r="AD23" s="12">
        <f>'Tabel I-O'!AD23*'Tabel Harga'!$F$23</f>
        <v>60000</v>
      </c>
      <c r="AE23" s="12">
        <f>'Tabel I-O'!AE23*'Tabel Harga'!$F$23</f>
        <v>0</v>
      </c>
      <c r="AF23" s="12">
        <f>'Tabel I-O'!AF23*'Tabel Harga'!$F$23</f>
        <v>60000</v>
      </c>
      <c r="AG23" s="12">
        <f>'Tabel I-O'!AG23*'Tabel Harga'!$F$23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 x14ac:dyDescent="0.35">
      <c r="B24" s="78" t="s">
        <v>185</v>
      </c>
      <c r="C24" s="19" t="s">
        <v>5</v>
      </c>
      <c r="D24" s="12">
        <f>'Tabel I-O'!D24*'Tabel Harga'!$F$24</f>
        <v>0</v>
      </c>
      <c r="E24" s="12">
        <f>'Tabel I-O'!E24*'Tabel Harga'!$F$24</f>
        <v>0</v>
      </c>
      <c r="F24" s="12">
        <f>'Tabel I-O'!F24*'Tabel Harga'!$F$24</f>
        <v>0</v>
      </c>
      <c r="G24" s="12">
        <f>'Tabel I-O'!G24*'Tabel Harga'!$F$24</f>
        <v>10000</v>
      </c>
      <c r="H24" s="12">
        <f>'Tabel I-O'!H24*'Tabel Harga'!$F$24</f>
        <v>0</v>
      </c>
      <c r="I24" s="12">
        <f>'Tabel I-O'!I24*'Tabel Harga'!$F$24</f>
        <v>0</v>
      </c>
      <c r="J24" s="12">
        <f>'Tabel I-O'!J24*'Tabel Harga'!$F$24</f>
        <v>0</v>
      </c>
      <c r="K24" s="12">
        <f>'Tabel I-O'!K24*'Tabel Harga'!$F$24</f>
        <v>10000</v>
      </c>
      <c r="L24" s="12">
        <f>'Tabel I-O'!L24*'Tabel Harga'!$F$24</f>
        <v>0</v>
      </c>
      <c r="M24" s="12">
        <f>'Tabel I-O'!M24*'Tabel Harga'!$F$24</f>
        <v>0</v>
      </c>
      <c r="N24" s="12">
        <f>'Tabel I-O'!N24*'Tabel Harga'!$F$24</f>
        <v>0</v>
      </c>
      <c r="O24" s="12">
        <f>'Tabel I-O'!O24*'Tabel Harga'!$F$24</f>
        <v>10000</v>
      </c>
      <c r="P24" s="12">
        <f>'Tabel I-O'!P24*'Tabel Harga'!$F$24</f>
        <v>0</v>
      </c>
      <c r="Q24" s="12">
        <f>'Tabel I-O'!Q24*'Tabel Harga'!$F$24</f>
        <v>0</v>
      </c>
      <c r="R24" s="12">
        <f>'Tabel I-O'!R24*'Tabel Harga'!$F$24</f>
        <v>0</v>
      </c>
      <c r="S24" s="12">
        <f>'Tabel I-O'!S24*'Tabel Harga'!$F$24</f>
        <v>10000</v>
      </c>
      <c r="T24" s="12">
        <f>'Tabel I-O'!T24*'Tabel Harga'!$F$24</f>
        <v>0</v>
      </c>
      <c r="U24" s="12">
        <f>'Tabel I-O'!U24*'Tabel Harga'!$F$24</f>
        <v>0</v>
      </c>
      <c r="V24" s="12">
        <f>'Tabel I-O'!V24*'Tabel Harga'!$F$24</f>
        <v>0</v>
      </c>
      <c r="W24" s="12">
        <f>'Tabel I-O'!W24*'Tabel Harga'!$F$24</f>
        <v>10000</v>
      </c>
      <c r="X24" s="12">
        <f>'Tabel I-O'!X24*'Tabel Harga'!$F$24</f>
        <v>0</v>
      </c>
      <c r="Y24" s="12">
        <f>'Tabel I-O'!Y24*'Tabel Harga'!$F$24</f>
        <v>0</v>
      </c>
      <c r="Z24" s="12">
        <f>'Tabel I-O'!Z24*'Tabel Harga'!$F$24</f>
        <v>0</v>
      </c>
      <c r="AA24" s="12">
        <f>'Tabel I-O'!AA24*'Tabel Harga'!$F$24</f>
        <v>10000</v>
      </c>
      <c r="AB24" s="12">
        <f>'Tabel I-O'!AB24*'Tabel Harga'!$F$24</f>
        <v>0</v>
      </c>
      <c r="AC24" s="12">
        <f>'Tabel I-O'!AC24*'Tabel Harga'!$F$24</f>
        <v>0</v>
      </c>
      <c r="AD24" s="12">
        <f>'Tabel I-O'!AD24*'Tabel Harga'!$F$24</f>
        <v>0</v>
      </c>
      <c r="AE24" s="12">
        <f>'Tabel I-O'!AE24*'Tabel Harga'!$F$24</f>
        <v>10000</v>
      </c>
      <c r="AF24" s="12">
        <f>'Tabel I-O'!AF24*'Tabel Harga'!$F$24</f>
        <v>0</v>
      </c>
      <c r="AG24" s="12">
        <f>'Tabel I-O'!AG24*'Tabel Harga'!$F$24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 x14ac:dyDescent="0.35">
      <c r="B25" s="78"/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 x14ac:dyDescent="0.35">
      <c r="B26" s="16" t="s">
        <v>37</v>
      </c>
      <c r="C26" s="19"/>
      <c r="D26" s="12"/>
      <c r="E26" s="10"/>
      <c r="F26" s="10"/>
      <c r="G26" s="10"/>
      <c r="H26" s="12"/>
      <c r="I26" s="12"/>
      <c r="J26" s="12"/>
      <c r="K26" s="13"/>
      <c r="L26" s="12"/>
      <c r="M26" s="12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 x14ac:dyDescent="0.35">
      <c r="B27" s="78" t="s">
        <v>40</v>
      </c>
      <c r="C27" s="19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 x14ac:dyDescent="0.35">
      <c r="B28" s="83" t="s">
        <v>91</v>
      </c>
      <c r="C28" s="19" t="s">
        <v>5</v>
      </c>
      <c r="D28" s="12">
        <f>'Tabel I-O'!D28*'Tabel Harga'!$F$28</f>
        <v>1500000</v>
      </c>
      <c r="E28" s="12">
        <f>'Tabel I-O'!E28*'Tabel Harga'!$F$28</f>
        <v>0</v>
      </c>
      <c r="F28" s="12">
        <f>'Tabel I-O'!F28*'Tabel Harga'!$F$28</f>
        <v>0</v>
      </c>
      <c r="G28" s="12">
        <f>'Tabel I-O'!G28*'Tabel Harga'!$F$28</f>
        <v>0</v>
      </c>
      <c r="H28" s="12">
        <f>'Tabel I-O'!H28*'Tabel Harga'!$F$28</f>
        <v>0</v>
      </c>
      <c r="I28" s="12">
        <f>'Tabel I-O'!I28*'Tabel Harga'!$F$28</f>
        <v>0</v>
      </c>
      <c r="J28" s="12">
        <f>'Tabel I-O'!J28*'Tabel Harga'!$F$28</f>
        <v>0</v>
      </c>
      <c r="K28" s="12">
        <f>'Tabel I-O'!K28*'Tabel Harga'!$F$28</f>
        <v>0</v>
      </c>
      <c r="L28" s="12">
        <f>'Tabel I-O'!L28*'Tabel Harga'!$F$28</f>
        <v>0</v>
      </c>
      <c r="M28" s="12">
        <f>'Tabel I-O'!M28*'Tabel Harga'!$F$28</f>
        <v>0</v>
      </c>
      <c r="N28" s="12">
        <f>'Tabel I-O'!N28*'Tabel Harga'!$F$28</f>
        <v>0</v>
      </c>
      <c r="O28" s="12">
        <f>'Tabel I-O'!O28*'Tabel Harga'!$F$28</f>
        <v>0</v>
      </c>
      <c r="P28" s="12">
        <f>'Tabel I-O'!P28*'Tabel Harga'!$F$28</f>
        <v>0</v>
      </c>
      <c r="Q28" s="12">
        <f>'Tabel I-O'!Q28*'Tabel Harga'!$F$28</f>
        <v>0</v>
      </c>
      <c r="R28" s="12">
        <f>'Tabel I-O'!R28*'Tabel Harga'!$F$28</f>
        <v>0</v>
      </c>
      <c r="S28" s="12">
        <f>'Tabel I-O'!S28*'Tabel Harga'!$F$28</f>
        <v>0</v>
      </c>
      <c r="T28" s="12">
        <f>'Tabel I-O'!T28*'Tabel Harga'!$F$28</f>
        <v>0</v>
      </c>
      <c r="U28" s="12">
        <f>'Tabel I-O'!U28*'Tabel Harga'!$F$28</f>
        <v>0</v>
      </c>
      <c r="V28" s="12">
        <f>'Tabel I-O'!V28*'Tabel Harga'!$F$28</f>
        <v>0</v>
      </c>
      <c r="W28" s="12">
        <f>'Tabel I-O'!W28*'Tabel Harga'!$F$28</f>
        <v>0</v>
      </c>
      <c r="X28" s="12">
        <f>'Tabel I-O'!X28*'Tabel Harga'!$F$28</f>
        <v>0</v>
      </c>
      <c r="Y28" s="12">
        <f>'Tabel I-O'!Y28*'Tabel Harga'!$F$28</f>
        <v>0</v>
      </c>
      <c r="Z28" s="12">
        <f>'Tabel I-O'!Z28*'Tabel Harga'!$F$28</f>
        <v>0</v>
      </c>
      <c r="AA28" s="12">
        <f>'Tabel I-O'!AA28*'Tabel Harga'!$F$28</f>
        <v>0</v>
      </c>
      <c r="AB28" s="12">
        <f>'Tabel I-O'!AB28*'Tabel Harga'!$F$28</f>
        <v>0</v>
      </c>
      <c r="AC28" s="12">
        <f>'Tabel I-O'!AC28*'Tabel Harga'!$F$28</f>
        <v>0</v>
      </c>
      <c r="AD28" s="12">
        <f>'Tabel I-O'!AD28*'Tabel Harga'!$F$28</f>
        <v>0</v>
      </c>
      <c r="AE28" s="12">
        <f>'Tabel I-O'!AE28*'Tabel Harga'!$F$28</f>
        <v>0</v>
      </c>
      <c r="AF28" s="12">
        <f>'Tabel I-O'!AF28*'Tabel Harga'!$F$28</f>
        <v>0</v>
      </c>
      <c r="AG28" s="12">
        <f>'Tabel I-O'!AG28*'Tabel Harga'!$F$28</f>
        <v>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 x14ac:dyDescent="0.35">
      <c r="B29" s="83" t="s">
        <v>90</v>
      </c>
      <c r="C29" s="19" t="s">
        <v>5</v>
      </c>
      <c r="D29" s="12">
        <f>'Tabel I-O'!D29*'Tabel Harga'!$E$29</f>
        <v>50000</v>
      </c>
      <c r="E29" s="12">
        <f>'Tabel I-O'!E29*'Tabel Harga'!$E$29</f>
        <v>0</v>
      </c>
      <c r="F29" s="12">
        <f>'Tabel I-O'!F29*'Tabel Harga'!$E$29</f>
        <v>0</v>
      </c>
      <c r="G29" s="12">
        <f>'Tabel I-O'!G29*'Tabel Harga'!$E$29</f>
        <v>0</v>
      </c>
      <c r="H29" s="12">
        <f>'Tabel I-O'!H29*'Tabel Harga'!$E$29</f>
        <v>0</v>
      </c>
      <c r="I29" s="12">
        <f>'Tabel I-O'!I29*'Tabel Harga'!$E$29</f>
        <v>0</v>
      </c>
      <c r="J29" s="12">
        <f>'Tabel I-O'!J29*'Tabel Harga'!$E$29</f>
        <v>0</v>
      </c>
      <c r="K29" s="12">
        <f>'Tabel I-O'!K29*'Tabel Harga'!$E$29</f>
        <v>0</v>
      </c>
      <c r="L29" s="12">
        <f>'Tabel I-O'!L29*'Tabel Harga'!$E$29</f>
        <v>0</v>
      </c>
      <c r="M29" s="12">
        <f>'Tabel I-O'!M29*'Tabel Harga'!$E$29</f>
        <v>0</v>
      </c>
      <c r="N29" s="12">
        <f>'Tabel I-O'!N29*'Tabel Harga'!$E$29</f>
        <v>0</v>
      </c>
      <c r="O29" s="12">
        <f>'Tabel I-O'!O29*'Tabel Harga'!$E$29</f>
        <v>0</v>
      </c>
      <c r="P29" s="12">
        <f>'Tabel I-O'!P29*'Tabel Harga'!$E$29</f>
        <v>0</v>
      </c>
      <c r="Q29" s="12">
        <f>'Tabel I-O'!Q29*'Tabel Harga'!$E$29</f>
        <v>0</v>
      </c>
      <c r="R29" s="12">
        <f>'Tabel I-O'!R29*'Tabel Harga'!$E$29</f>
        <v>0</v>
      </c>
      <c r="S29" s="12">
        <f>'Tabel I-O'!S29*'Tabel Harga'!$E$29</f>
        <v>0</v>
      </c>
      <c r="T29" s="12">
        <f>'Tabel I-O'!T29*'Tabel Harga'!$E$29</f>
        <v>0</v>
      </c>
      <c r="U29" s="12">
        <f>'Tabel I-O'!U29*'Tabel Harga'!$E$29</f>
        <v>0</v>
      </c>
      <c r="V29" s="12">
        <f>'Tabel I-O'!V29*'Tabel Harga'!$E$29</f>
        <v>0</v>
      </c>
      <c r="W29" s="12">
        <f>'Tabel I-O'!W29*'Tabel Harga'!$E$29</f>
        <v>0</v>
      </c>
      <c r="X29" s="12">
        <f>'Tabel I-O'!X29*'Tabel Harga'!$E$29</f>
        <v>0</v>
      </c>
      <c r="Y29" s="12">
        <f>'Tabel I-O'!Y29*'Tabel Harga'!$E$29</f>
        <v>0</v>
      </c>
      <c r="Z29" s="12">
        <f>'Tabel I-O'!Z29*'Tabel Harga'!$E$29</f>
        <v>0</v>
      </c>
      <c r="AA29" s="12">
        <f>'Tabel I-O'!AA29*'Tabel Harga'!$E$29</f>
        <v>0</v>
      </c>
      <c r="AB29" s="12">
        <f>'Tabel I-O'!AB29*'Tabel Harga'!$E$29</f>
        <v>0</v>
      </c>
      <c r="AC29" s="12">
        <f>'Tabel I-O'!AC29*'Tabel Harga'!$E$29</f>
        <v>0</v>
      </c>
      <c r="AD29" s="12">
        <f>'Tabel I-O'!AD29*'Tabel Harga'!$E$29</f>
        <v>0</v>
      </c>
      <c r="AE29" s="12">
        <f>'Tabel I-O'!AE29*'Tabel Harga'!$E$29</f>
        <v>0</v>
      </c>
      <c r="AF29" s="12">
        <f>'Tabel I-O'!AF29*'Tabel Harga'!$E$29</f>
        <v>0</v>
      </c>
      <c r="AG29" s="12">
        <f>'Tabel I-O'!AG29*'Tabel Harga'!$E$29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 x14ac:dyDescent="0.35">
      <c r="B30" s="83" t="s">
        <v>184</v>
      </c>
      <c r="C30" s="19" t="s">
        <v>5</v>
      </c>
      <c r="D30" s="12">
        <f>'Tabel I-O'!D30*'Tabel Harga'!$F$30</f>
        <v>200000</v>
      </c>
      <c r="E30" s="12">
        <f>'Tabel I-O'!E30*'Tabel Harga'!$F$30</f>
        <v>0</v>
      </c>
      <c r="F30" s="12">
        <f>'Tabel I-O'!F30*'Tabel Harga'!$F$30</f>
        <v>0</v>
      </c>
      <c r="G30" s="12">
        <f>'Tabel I-O'!G30*'Tabel Harga'!$F$30</f>
        <v>0</v>
      </c>
      <c r="H30" s="12">
        <f>'Tabel I-O'!H30*'Tabel Harga'!$F$30</f>
        <v>0</v>
      </c>
      <c r="I30" s="12">
        <f>'Tabel I-O'!I30*'Tabel Harga'!$F$30</f>
        <v>0</v>
      </c>
      <c r="J30" s="12">
        <f>'Tabel I-O'!J30*'Tabel Harga'!$F$30</f>
        <v>0</v>
      </c>
      <c r="K30" s="12">
        <f>'Tabel I-O'!K30*'Tabel Harga'!$F$30</f>
        <v>0</v>
      </c>
      <c r="L30" s="12">
        <f>'Tabel I-O'!L30*'Tabel Harga'!$F$30</f>
        <v>0</v>
      </c>
      <c r="M30" s="12">
        <f>'Tabel I-O'!M30*'Tabel Harga'!$F$30</f>
        <v>0</v>
      </c>
      <c r="N30" s="12">
        <f>'Tabel I-O'!N30*'Tabel Harga'!$F$30</f>
        <v>0</v>
      </c>
      <c r="O30" s="12">
        <f>'Tabel I-O'!O30*'Tabel Harga'!$F$30</f>
        <v>0</v>
      </c>
      <c r="P30" s="12">
        <f>'Tabel I-O'!P30*'Tabel Harga'!$F$30</f>
        <v>0</v>
      </c>
      <c r="Q30" s="12">
        <f>'Tabel I-O'!Q30*'Tabel Harga'!$F$30</f>
        <v>0</v>
      </c>
      <c r="R30" s="12">
        <f>'Tabel I-O'!R30*'Tabel Harga'!$F$30</f>
        <v>0</v>
      </c>
      <c r="S30" s="12">
        <f>'Tabel I-O'!S30*'Tabel Harga'!$F$30</f>
        <v>0</v>
      </c>
      <c r="T30" s="12">
        <f>'Tabel I-O'!T30*'Tabel Harga'!$F$30</f>
        <v>0</v>
      </c>
      <c r="U30" s="12">
        <f>'Tabel I-O'!U30*'Tabel Harga'!$F$30</f>
        <v>0</v>
      </c>
      <c r="V30" s="12">
        <f>'Tabel I-O'!V30*'Tabel Harga'!$F$30</f>
        <v>0</v>
      </c>
      <c r="W30" s="12">
        <f>'Tabel I-O'!W30*'Tabel Harga'!$F$30</f>
        <v>0</v>
      </c>
      <c r="X30" s="12">
        <f>'Tabel I-O'!X30*'Tabel Harga'!$F$30</f>
        <v>0</v>
      </c>
      <c r="Y30" s="12">
        <f>'Tabel I-O'!Y30*'Tabel Harga'!$F$30</f>
        <v>0</v>
      </c>
      <c r="Z30" s="12">
        <f>'Tabel I-O'!Z30*'Tabel Harga'!$F$30</f>
        <v>0</v>
      </c>
      <c r="AA30" s="12">
        <f>'Tabel I-O'!AA30*'Tabel Harga'!$F$30</f>
        <v>0</v>
      </c>
      <c r="AB30" s="12">
        <f>'Tabel I-O'!AB30*'Tabel Harga'!$F$30</f>
        <v>0</v>
      </c>
      <c r="AC30" s="12">
        <f>'Tabel I-O'!AC30*'Tabel Harga'!$F$30</f>
        <v>0</v>
      </c>
      <c r="AD30" s="12">
        <f>'Tabel I-O'!AD30*'Tabel Harga'!$F$30</f>
        <v>0</v>
      </c>
      <c r="AE30" s="12">
        <f>'Tabel I-O'!AE30*'Tabel Harga'!$F$30</f>
        <v>0</v>
      </c>
      <c r="AF30" s="12">
        <f>'Tabel I-O'!AF30*'Tabel Harga'!$F$30</f>
        <v>0</v>
      </c>
      <c r="AG30" s="12">
        <f>'Tabel I-O'!AG30*'Tabel Harga'!$F$30</f>
        <v>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 x14ac:dyDescent="0.35">
      <c r="B31" s="83" t="s">
        <v>116</v>
      </c>
      <c r="C31" s="19" t="s">
        <v>5</v>
      </c>
      <c r="D31" s="12">
        <f>'Tabel I-O'!D31*'Tabel Harga'!$F$31</f>
        <v>540000</v>
      </c>
      <c r="E31" s="12">
        <f>'Tabel I-O'!E32*'Tabel Harga'!$F$32</f>
        <v>0</v>
      </c>
      <c r="F31" s="12">
        <f>'Tabel I-O'!F32*'Tabel Harga'!$F$32</f>
        <v>0</v>
      </c>
      <c r="G31" s="12">
        <f>'Tabel I-O'!G32*'Tabel Harga'!$F$32</f>
        <v>0</v>
      </c>
      <c r="H31" s="12">
        <f>'Tabel I-O'!H32*'Tabel Harga'!$F$32</f>
        <v>0</v>
      </c>
      <c r="I31" s="12">
        <f>'Tabel I-O'!I32*'Tabel Harga'!$F$32</f>
        <v>0</v>
      </c>
      <c r="J31" s="12">
        <f>'Tabel I-O'!J32*'Tabel Harga'!$F$32</f>
        <v>0</v>
      </c>
      <c r="K31" s="12">
        <f>'Tabel I-O'!K32*'Tabel Harga'!$F$32</f>
        <v>0</v>
      </c>
      <c r="L31" s="12">
        <f>'Tabel I-O'!L32*'Tabel Harga'!$F$32</f>
        <v>0</v>
      </c>
      <c r="M31" s="12">
        <f>'Tabel I-O'!M32*'Tabel Harga'!$F$32</f>
        <v>0</v>
      </c>
      <c r="N31" s="12">
        <f>'Tabel I-O'!N32*'Tabel Harga'!$F$32</f>
        <v>0</v>
      </c>
      <c r="O31" s="12">
        <f>'Tabel I-O'!O32*'Tabel Harga'!$F$32</f>
        <v>0</v>
      </c>
      <c r="P31" s="12">
        <f>'Tabel I-O'!P32*'Tabel Harga'!$F$32</f>
        <v>0</v>
      </c>
      <c r="Q31" s="12">
        <f>'Tabel I-O'!Q32*'Tabel Harga'!$F$32</f>
        <v>0</v>
      </c>
      <c r="R31" s="12">
        <f>'Tabel I-O'!R32*'Tabel Harga'!$F$32</f>
        <v>0</v>
      </c>
      <c r="S31" s="12">
        <f>'Tabel I-O'!S32*'Tabel Harga'!$F$32</f>
        <v>0</v>
      </c>
      <c r="T31" s="12">
        <f>'Tabel I-O'!T32*'Tabel Harga'!$F$32</f>
        <v>0</v>
      </c>
      <c r="U31" s="12">
        <f>'Tabel I-O'!U32*'Tabel Harga'!$F$32</f>
        <v>0</v>
      </c>
      <c r="V31" s="12">
        <f>'Tabel I-O'!V32*'Tabel Harga'!$F$32</f>
        <v>0</v>
      </c>
      <c r="W31" s="12">
        <f>'Tabel I-O'!W32*'Tabel Harga'!$F$32</f>
        <v>0</v>
      </c>
      <c r="X31" s="12">
        <f>'Tabel I-O'!X32*'Tabel Harga'!$F$32</f>
        <v>0</v>
      </c>
      <c r="Y31" s="12">
        <f>'Tabel I-O'!Y32*'Tabel Harga'!$F$32</f>
        <v>0</v>
      </c>
      <c r="Z31" s="12">
        <f>'Tabel I-O'!Z32*'Tabel Harga'!$F$32</f>
        <v>0</v>
      </c>
      <c r="AA31" s="12">
        <f>'Tabel I-O'!AA32*'Tabel Harga'!$F$32</f>
        <v>0</v>
      </c>
      <c r="AB31" s="12">
        <f>'Tabel I-O'!AB32*'Tabel Harga'!$F$32</f>
        <v>0</v>
      </c>
      <c r="AC31" s="12">
        <f>'Tabel I-O'!AC32*'Tabel Harga'!$F$32</f>
        <v>0</v>
      </c>
      <c r="AD31" s="12">
        <f>'Tabel I-O'!AD32*'Tabel Harga'!$F$32</f>
        <v>0</v>
      </c>
      <c r="AE31" s="12">
        <f>'Tabel I-O'!AE32*'Tabel Harga'!$F$32</f>
        <v>0</v>
      </c>
      <c r="AF31" s="12">
        <f>'Tabel I-O'!AF32*'Tabel Harga'!$F$32</f>
        <v>0</v>
      </c>
      <c r="AG31" s="12">
        <f>'Tabel I-O'!AG32*'Tabel Harga'!$F$32</f>
        <v>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 x14ac:dyDescent="0.35">
      <c r="B32" s="83" t="s">
        <v>83</v>
      </c>
      <c r="C32" s="19" t="s">
        <v>5</v>
      </c>
      <c r="D32" s="12">
        <f>'Tabel I-O'!D32*'Tabel Harga'!$F$32</f>
        <v>900000</v>
      </c>
      <c r="E32" s="12">
        <f>'Tabel I-O'!E32*'Tabel Harga'!$F$32</f>
        <v>0</v>
      </c>
      <c r="F32" s="12">
        <f>'Tabel I-O'!F32*'Tabel Harga'!$F$32</f>
        <v>0</v>
      </c>
      <c r="G32" s="12">
        <f>'Tabel I-O'!G32*'Tabel Harga'!$F$32</f>
        <v>0</v>
      </c>
      <c r="H32" s="12">
        <f>'Tabel I-O'!H32*'Tabel Harga'!$F$32</f>
        <v>0</v>
      </c>
      <c r="I32" s="12">
        <f>'Tabel I-O'!I32*'Tabel Harga'!$F$32</f>
        <v>0</v>
      </c>
      <c r="J32" s="12">
        <f>'Tabel I-O'!J32*'Tabel Harga'!$F$32</f>
        <v>0</v>
      </c>
      <c r="K32" s="12">
        <f>'Tabel I-O'!K32*'Tabel Harga'!$F$32</f>
        <v>0</v>
      </c>
      <c r="L32" s="12">
        <f>'Tabel I-O'!L32*'Tabel Harga'!$F$32</f>
        <v>0</v>
      </c>
      <c r="M32" s="12">
        <f>'Tabel I-O'!M32*'Tabel Harga'!$F$32</f>
        <v>0</v>
      </c>
      <c r="N32" s="12">
        <f>'Tabel I-O'!N32*'Tabel Harga'!$F$32</f>
        <v>0</v>
      </c>
      <c r="O32" s="12">
        <f>'Tabel I-O'!O32*'Tabel Harga'!$F$32</f>
        <v>0</v>
      </c>
      <c r="P32" s="12">
        <f>'Tabel I-O'!P32*'Tabel Harga'!$F$32</f>
        <v>0</v>
      </c>
      <c r="Q32" s="12">
        <f>'Tabel I-O'!Q32*'Tabel Harga'!$F$32</f>
        <v>0</v>
      </c>
      <c r="R32" s="12">
        <f>'Tabel I-O'!R32*'Tabel Harga'!$F$32</f>
        <v>0</v>
      </c>
      <c r="S32" s="12">
        <f>'Tabel I-O'!S32*'Tabel Harga'!$F$32</f>
        <v>0</v>
      </c>
      <c r="T32" s="12">
        <f>'Tabel I-O'!T32*'Tabel Harga'!$F$32</f>
        <v>0</v>
      </c>
      <c r="U32" s="12">
        <f>'Tabel I-O'!U32*'Tabel Harga'!$F$32</f>
        <v>0</v>
      </c>
      <c r="V32" s="12">
        <f>'Tabel I-O'!V32*'Tabel Harga'!$F$32</f>
        <v>0</v>
      </c>
      <c r="W32" s="12">
        <f>'Tabel I-O'!W32*'Tabel Harga'!$F$32</f>
        <v>0</v>
      </c>
      <c r="X32" s="12">
        <f>'Tabel I-O'!X32*'Tabel Harga'!$F$32</f>
        <v>0</v>
      </c>
      <c r="Y32" s="12">
        <f>'Tabel I-O'!Y32*'Tabel Harga'!$F$32</f>
        <v>0</v>
      </c>
      <c r="Z32" s="12">
        <f>'Tabel I-O'!Z32*'Tabel Harga'!$F$32</f>
        <v>0</v>
      </c>
      <c r="AA32" s="12">
        <f>'Tabel I-O'!AA32*'Tabel Harga'!$F$32</f>
        <v>0</v>
      </c>
      <c r="AB32" s="12">
        <f>'Tabel I-O'!AB32*'Tabel Harga'!$F$32</f>
        <v>0</v>
      </c>
      <c r="AC32" s="12">
        <f>'Tabel I-O'!AC32*'Tabel Harga'!$F$32</f>
        <v>0</v>
      </c>
      <c r="AD32" s="12">
        <f>'Tabel I-O'!AD32*'Tabel Harga'!$F$32</f>
        <v>0</v>
      </c>
      <c r="AE32" s="12">
        <f>'Tabel I-O'!AE32*'Tabel Harga'!$F$32</f>
        <v>0</v>
      </c>
      <c r="AF32" s="12">
        <f>'Tabel I-O'!AF32*'Tabel Harga'!$F$32</f>
        <v>0</v>
      </c>
      <c r="AG32" s="12">
        <f>'Tabel I-O'!AG32*'Tabel Harga'!$F$32</f>
        <v>0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 x14ac:dyDescent="0.35">
      <c r="B33" s="78" t="s">
        <v>95</v>
      </c>
      <c r="C33" s="1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 x14ac:dyDescent="0.35">
      <c r="B34" s="83" t="s">
        <v>148</v>
      </c>
      <c r="C34" s="19" t="s">
        <v>5</v>
      </c>
      <c r="D34" s="12">
        <f>'Tabel I-O'!D34*'Tabel Harga'!$F$34</f>
        <v>350000</v>
      </c>
      <c r="E34" s="12">
        <f>'Tabel I-O'!E34*'Tabel Harga'!$F$34</f>
        <v>100000</v>
      </c>
      <c r="F34" s="12">
        <f>'Tabel I-O'!F34*'Tabel Harga'!$F$34</f>
        <v>0</v>
      </c>
      <c r="G34" s="12">
        <f>'Tabel I-O'!G34*'Tabel Harga'!$F$34</f>
        <v>0</v>
      </c>
      <c r="H34" s="12">
        <f>'Tabel I-O'!H34*'Tabel Harga'!$F$34</f>
        <v>0</v>
      </c>
      <c r="I34" s="12">
        <f>'Tabel I-O'!I34*'Tabel Harga'!$F$34</f>
        <v>0</v>
      </c>
      <c r="J34" s="12">
        <f>'Tabel I-O'!J34*'Tabel Harga'!$F$34</f>
        <v>0</v>
      </c>
      <c r="K34" s="12">
        <f>'Tabel I-O'!K34*'Tabel Harga'!$F$34</f>
        <v>0</v>
      </c>
      <c r="L34" s="12">
        <f>'Tabel I-O'!L34*'Tabel Harga'!$F$34</f>
        <v>0</v>
      </c>
      <c r="M34" s="12">
        <f>'Tabel I-O'!M34*'Tabel Harga'!$F$34</f>
        <v>0</v>
      </c>
      <c r="N34" s="12">
        <f>'Tabel I-O'!N34*'Tabel Harga'!$F$34</f>
        <v>0</v>
      </c>
      <c r="O34" s="12">
        <f>'Tabel I-O'!O34*'Tabel Harga'!$F$34</f>
        <v>0</v>
      </c>
      <c r="P34" s="12">
        <f>'Tabel I-O'!P34*'Tabel Harga'!$F$34</f>
        <v>150000</v>
      </c>
      <c r="Q34" s="12">
        <f>'Tabel I-O'!Q34*'Tabel Harga'!$F$34</f>
        <v>100000</v>
      </c>
      <c r="R34" s="12">
        <f>'Tabel I-O'!R34*'Tabel Harga'!$F$34</f>
        <v>100000</v>
      </c>
      <c r="S34" s="12">
        <f>'Tabel I-O'!S34*'Tabel Harga'!$F$34</f>
        <v>0</v>
      </c>
      <c r="T34" s="12">
        <f>'Tabel I-O'!T34*'Tabel Harga'!$F$34</f>
        <v>0</v>
      </c>
      <c r="U34" s="12">
        <f>'Tabel I-O'!U34*'Tabel Harga'!$F$34</f>
        <v>0</v>
      </c>
      <c r="V34" s="12">
        <f>'Tabel I-O'!V34*'Tabel Harga'!$F$34</f>
        <v>0</v>
      </c>
      <c r="W34" s="12">
        <f>'Tabel I-O'!W34*'Tabel Harga'!$F$34</f>
        <v>0</v>
      </c>
      <c r="X34" s="12">
        <f>'Tabel I-O'!X34*'Tabel Harga'!$F$34</f>
        <v>0</v>
      </c>
      <c r="Y34" s="12">
        <f>'Tabel I-O'!Y34*'Tabel Harga'!$F$34</f>
        <v>0</v>
      </c>
      <c r="Z34" s="12">
        <f>'Tabel I-O'!Z34*'Tabel Harga'!$F$34</f>
        <v>0</v>
      </c>
      <c r="AA34" s="12">
        <f>'Tabel I-O'!AA34*'Tabel Harga'!$F$34</f>
        <v>0</v>
      </c>
      <c r="AB34" s="12">
        <f>'Tabel I-O'!AB34*'Tabel Harga'!$F$34</f>
        <v>0</v>
      </c>
      <c r="AC34" s="12">
        <f>'Tabel I-O'!AC34*'Tabel Harga'!$F$34</f>
        <v>0</v>
      </c>
      <c r="AD34" s="12">
        <f>'Tabel I-O'!AD34*'Tabel Harga'!$F$34</f>
        <v>0</v>
      </c>
      <c r="AE34" s="12">
        <f>'Tabel I-O'!AE34*'Tabel Harga'!$F$34</f>
        <v>0</v>
      </c>
      <c r="AF34" s="12">
        <f>'Tabel I-O'!AF34*'Tabel Harga'!$F$34</f>
        <v>0</v>
      </c>
      <c r="AG34" s="12">
        <f>'Tabel I-O'!AG34*'Tabel Harga'!$F$34</f>
        <v>0</v>
      </c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 x14ac:dyDescent="0.35">
      <c r="B35" s="83" t="s">
        <v>149</v>
      </c>
      <c r="C35" s="19" t="s">
        <v>5</v>
      </c>
      <c r="D35" s="12">
        <f>'Tabel I-O'!D35*'Tabel Harga'!$F$35</f>
        <v>150000</v>
      </c>
      <c r="E35" s="12">
        <f>'Tabel I-O'!E35*'Tabel Harga'!$F$35</f>
        <v>0</v>
      </c>
      <c r="F35" s="12">
        <f>'Tabel I-O'!F35*'Tabel Harga'!$F$35</f>
        <v>0</v>
      </c>
      <c r="G35" s="12">
        <f>'Tabel I-O'!G35*'Tabel Harga'!$F$35</f>
        <v>0</v>
      </c>
      <c r="H35" s="12">
        <f>'Tabel I-O'!H35*'Tabel Harga'!$F$35</f>
        <v>0</v>
      </c>
      <c r="I35" s="12">
        <f>'Tabel I-O'!I35*'Tabel Harga'!$F$35</f>
        <v>0</v>
      </c>
      <c r="J35" s="12">
        <f>'Tabel I-O'!J35*'Tabel Harga'!$F$35</f>
        <v>0</v>
      </c>
      <c r="K35" s="12">
        <f>'Tabel I-O'!K35*'Tabel Harga'!$F$35</f>
        <v>0</v>
      </c>
      <c r="L35" s="12">
        <f>'Tabel I-O'!L35*'Tabel Harga'!$F$35</f>
        <v>0</v>
      </c>
      <c r="M35" s="12">
        <f>'Tabel I-O'!M35*'Tabel Harga'!$F$35</f>
        <v>0</v>
      </c>
      <c r="N35" s="12">
        <f>'Tabel I-O'!N35*'Tabel Harga'!$F$35</f>
        <v>0</v>
      </c>
      <c r="O35" s="12">
        <f>'Tabel I-O'!O35*'Tabel Harga'!$F$35</f>
        <v>0</v>
      </c>
      <c r="P35" s="12">
        <f>'Tabel I-O'!P35*'Tabel Harga'!$F$35</f>
        <v>0</v>
      </c>
      <c r="Q35" s="12">
        <f>'Tabel I-O'!Q35*'Tabel Harga'!$F$35</f>
        <v>0</v>
      </c>
      <c r="R35" s="12">
        <f>'Tabel I-O'!R35*'Tabel Harga'!$F$35</f>
        <v>0</v>
      </c>
      <c r="S35" s="12">
        <f>'Tabel I-O'!S35*'Tabel Harga'!$F$35</f>
        <v>0</v>
      </c>
      <c r="T35" s="12">
        <f>'Tabel I-O'!T35*'Tabel Harga'!$F$35</f>
        <v>0</v>
      </c>
      <c r="U35" s="12">
        <f>'Tabel I-O'!U35*'Tabel Harga'!$F$35</f>
        <v>0</v>
      </c>
      <c r="V35" s="12">
        <f>'Tabel I-O'!V35*'Tabel Harga'!$F$35</f>
        <v>0</v>
      </c>
      <c r="W35" s="12">
        <f>'Tabel I-O'!W35*'Tabel Harga'!$F$35</f>
        <v>0</v>
      </c>
      <c r="X35" s="12">
        <f>'Tabel I-O'!X35*'Tabel Harga'!$F$35</f>
        <v>0</v>
      </c>
      <c r="Y35" s="12">
        <f>'Tabel I-O'!Y35*'Tabel Harga'!$F$35</f>
        <v>0</v>
      </c>
      <c r="Z35" s="12">
        <f>'Tabel I-O'!Z35*'Tabel Harga'!$F$35</f>
        <v>0</v>
      </c>
      <c r="AA35" s="12">
        <f>'Tabel I-O'!AA35*'Tabel Harga'!$F$35</f>
        <v>0</v>
      </c>
      <c r="AB35" s="12">
        <f>'Tabel I-O'!AB35*'Tabel Harga'!$F$35</f>
        <v>0</v>
      </c>
      <c r="AC35" s="12">
        <f>'Tabel I-O'!AC35*'Tabel Harga'!$F$35</f>
        <v>0</v>
      </c>
      <c r="AD35" s="12">
        <f>'Tabel I-O'!AD35*'Tabel Harga'!$F$35</f>
        <v>0</v>
      </c>
      <c r="AE35" s="12">
        <f>'Tabel I-O'!AE35*'Tabel Harga'!$F$35</f>
        <v>0</v>
      </c>
      <c r="AF35" s="12">
        <f>'Tabel I-O'!AF35*'Tabel Harga'!$F$35</f>
        <v>0</v>
      </c>
      <c r="AG35" s="12">
        <f>'Tabel I-O'!AG35*'Tabel Harga'!$F$35</f>
        <v>0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 x14ac:dyDescent="0.35">
      <c r="B36" s="78" t="s">
        <v>150</v>
      </c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 x14ac:dyDescent="0.35">
      <c r="B37" s="83" t="s">
        <v>84</v>
      </c>
      <c r="C37" s="19" t="s">
        <v>5</v>
      </c>
      <c r="D37" s="12">
        <f>'Tabel I-O'!D37*'Tabel Harga'!$F$37</f>
        <v>0</v>
      </c>
      <c r="E37" s="12">
        <f>'Tabel I-O'!E37*'Tabel Harga'!$F$37</f>
        <v>900000</v>
      </c>
      <c r="F37" s="12">
        <f>'Tabel I-O'!F37*'Tabel Harga'!$F$37</f>
        <v>900000</v>
      </c>
      <c r="G37" s="12">
        <f>'Tabel I-O'!G37*'Tabel Harga'!$F$37</f>
        <v>900000</v>
      </c>
      <c r="H37" s="12">
        <f>'Tabel I-O'!H37*'Tabel Harga'!$F$37</f>
        <v>900000</v>
      </c>
      <c r="I37" s="12">
        <f>'Tabel I-O'!I37*'Tabel Harga'!$F$37</f>
        <v>900000</v>
      </c>
      <c r="J37" s="12">
        <f>'Tabel I-O'!J37*'Tabel Harga'!$F$37</f>
        <v>900000</v>
      </c>
      <c r="K37" s="12">
        <f>'Tabel I-O'!K37*'Tabel Harga'!$F$37</f>
        <v>900000</v>
      </c>
      <c r="L37" s="12">
        <f>'Tabel I-O'!L37*'Tabel Harga'!$F$37</f>
        <v>900000</v>
      </c>
      <c r="M37" s="12">
        <f>'Tabel I-O'!M37*'Tabel Harga'!$F$37</f>
        <v>900000</v>
      </c>
      <c r="N37" s="12">
        <f>'Tabel I-O'!N37*'Tabel Harga'!$F$37</f>
        <v>900000</v>
      </c>
      <c r="O37" s="12">
        <f>'Tabel I-O'!O37*'Tabel Harga'!$F$37</f>
        <v>900000</v>
      </c>
      <c r="P37" s="12">
        <f>'Tabel I-O'!P37*'Tabel Harga'!$F$37</f>
        <v>900000</v>
      </c>
      <c r="Q37" s="12">
        <f>'Tabel I-O'!Q37*'Tabel Harga'!$F$37</f>
        <v>900000</v>
      </c>
      <c r="R37" s="12">
        <f>'Tabel I-O'!R37*'Tabel Harga'!$F$37</f>
        <v>900000</v>
      </c>
      <c r="S37" s="12">
        <f>'Tabel I-O'!S37*'Tabel Harga'!$F$37</f>
        <v>900000</v>
      </c>
      <c r="T37" s="12">
        <f>'Tabel I-O'!T37*'Tabel Harga'!$F$37</f>
        <v>900000</v>
      </c>
      <c r="U37" s="12">
        <f>'Tabel I-O'!U37*'Tabel Harga'!$F$37</f>
        <v>900000</v>
      </c>
      <c r="V37" s="12">
        <f>'Tabel I-O'!V37*'Tabel Harga'!$F$37</f>
        <v>900000</v>
      </c>
      <c r="W37" s="12">
        <f>'Tabel I-O'!W37*'Tabel Harga'!$F$37</f>
        <v>900000</v>
      </c>
      <c r="X37" s="12">
        <f>'Tabel I-O'!X37*'Tabel Harga'!$F$37</f>
        <v>900000</v>
      </c>
      <c r="Y37" s="12">
        <f>'Tabel I-O'!Y37*'Tabel Harga'!$F$37</f>
        <v>900000</v>
      </c>
      <c r="Z37" s="12">
        <f>'Tabel I-O'!Z37*'Tabel Harga'!$F$37</f>
        <v>900000</v>
      </c>
      <c r="AA37" s="12">
        <f>'Tabel I-O'!AA37*'Tabel Harga'!$F$37</f>
        <v>900000</v>
      </c>
      <c r="AB37" s="12">
        <f>'Tabel I-O'!AB37*'Tabel Harga'!$F$37</f>
        <v>900000</v>
      </c>
      <c r="AC37" s="12">
        <f>'Tabel I-O'!AC37*'Tabel Harga'!$F$37</f>
        <v>900000</v>
      </c>
      <c r="AD37" s="12">
        <f>'Tabel I-O'!AD37*'Tabel Harga'!$F$37</f>
        <v>900000</v>
      </c>
      <c r="AE37" s="12">
        <f>'Tabel I-O'!AE37*'Tabel Harga'!$F$37</f>
        <v>900000</v>
      </c>
      <c r="AF37" s="12">
        <f>'Tabel I-O'!AF37*'Tabel Harga'!$F$37</f>
        <v>900000</v>
      </c>
      <c r="AG37" s="12">
        <f>'Tabel I-O'!AG37*'Tabel Harga'!$F$37</f>
        <v>900000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 x14ac:dyDescent="0.35">
      <c r="B38" s="83" t="s">
        <v>81</v>
      </c>
      <c r="C38" s="19" t="s">
        <v>5</v>
      </c>
      <c r="D38" s="12">
        <f>'Tabel I-O'!D38*'Tabel Harga'!$F$38</f>
        <v>500000</v>
      </c>
      <c r="E38" s="12">
        <f>'Tabel I-O'!E38*'Tabel Harga'!$F$38</f>
        <v>500000</v>
      </c>
      <c r="F38" s="12">
        <f>'Tabel I-O'!F38*'Tabel Harga'!$F$38</f>
        <v>500000</v>
      </c>
      <c r="G38" s="12">
        <f>'Tabel I-O'!G38*'Tabel Harga'!$F$38</f>
        <v>500000</v>
      </c>
      <c r="H38" s="12">
        <f>'Tabel I-O'!H38*'Tabel Harga'!$F$38</f>
        <v>500000</v>
      </c>
      <c r="I38" s="12">
        <f>'Tabel I-O'!I38*'Tabel Harga'!$F$38</f>
        <v>500000</v>
      </c>
      <c r="J38" s="12">
        <f>'Tabel I-O'!J38*'Tabel Harga'!$F$38</f>
        <v>500000</v>
      </c>
      <c r="K38" s="12">
        <f>'Tabel I-O'!K38*'Tabel Harga'!$F$38</f>
        <v>500000</v>
      </c>
      <c r="L38" s="12">
        <f>'Tabel I-O'!L38*'Tabel Harga'!$F$38</f>
        <v>500000</v>
      </c>
      <c r="M38" s="12">
        <f>'Tabel I-O'!M38*'Tabel Harga'!$F$38</f>
        <v>500000</v>
      </c>
      <c r="N38" s="12">
        <f>'Tabel I-O'!N38*'Tabel Harga'!$F$38</f>
        <v>500000</v>
      </c>
      <c r="O38" s="12">
        <f>'Tabel I-O'!O38*'Tabel Harga'!$F$38</f>
        <v>500000</v>
      </c>
      <c r="P38" s="12">
        <f>'Tabel I-O'!P38*'Tabel Harga'!$F$38</f>
        <v>500000</v>
      </c>
      <c r="Q38" s="12">
        <f>'Tabel I-O'!Q38*'Tabel Harga'!$F$38</f>
        <v>500000</v>
      </c>
      <c r="R38" s="12">
        <f>'Tabel I-O'!R38*'Tabel Harga'!$F$38</f>
        <v>500000</v>
      </c>
      <c r="S38" s="12">
        <f>'Tabel I-O'!S38*'Tabel Harga'!$F$38</f>
        <v>500000</v>
      </c>
      <c r="T38" s="12">
        <f>'Tabel I-O'!T38*'Tabel Harga'!$F$38</f>
        <v>500000</v>
      </c>
      <c r="U38" s="12">
        <f>'Tabel I-O'!U38*'Tabel Harga'!$F$38</f>
        <v>500000</v>
      </c>
      <c r="V38" s="12">
        <f>'Tabel I-O'!V38*'Tabel Harga'!$F$38</f>
        <v>500000</v>
      </c>
      <c r="W38" s="12">
        <f>'Tabel I-O'!W38*'Tabel Harga'!$F$38</f>
        <v>500000</v>
      </c>
      <c r="X38" s="12">
        <f>'Tabel I-O'!X38*'Tabel Harga'!$F$38</f>
        <v>500000</v>
      </c>
      <c r="Y38" s="12">
        <f>'Tabel I-O'!Y38*'Tabel Harga'!$F$38</f>
        <v>500000</v>
      </c>
      <c r="Z38" s="12">
        <f>'Tabel I-O'!Z38*'Tabel Harga'!$F$38</f>
        <v>500000</v>
      </c>
      <c r="AA38" s="12">
        <f>'Tabel I-O'!AA38*'Tabel Harga'!$F$38</f>
        <v>500000</v>
      </c>
      <c r="AB38" s="12">
        <f>'Tabel I-O'!AB38*'Tabel Harga'!$F$38</f>
        <v>500000</v>
      </c>
      <c r="AC38" s="12">
        <f>'Tabel I-O'!AC38*'Tabel Harga'!$F$38</f>
        <v>500000</v>
      </c>
      <c r="AD38" s="12">
        <f>'Tabel I-O'!AD38*'Tabel Harga'!$F$38</f>
        <v>500000</v>
      </c>
      <c r="AE38" s="12">
        <f>'Tabel I-O'!AE38*'Tabel Harga'!$F$38</f>
        <v>500000</v>
      </c>
      <c r="AF38" s="12">
        <f>'Tabel I-O'!AF38*'Tabel Harga'!$F$38</f>
        <v>500000</v>
      </c>
      <c r="AG38" s="12">
        <f>'Tabel I-O'!AG38*'Tabel Harga'!$F$38</f>
        <v>500000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x14ac:dyDescent="0.35">
      <c r="B39" s="83" t="s">
        <v>82</v>
      </c>
      <c r="C39" s="19" t="s">
        <v>5</v>
      </c>
      <c r="D39" s="12">
        <f>'Tabel I-O'!D39*'Tabel Harga'!$E$39</f>
        <v>200000</v>
      </c>
      <c r="E39" s="12">
        <f>'Tabel I-O'!E39*'Tabel Harga'!$E$39</f>
        <v>200000</v>
      </c>
      <c r="F39" s="12">
        <f>'Tabel I-O'!F39*'Tabel Harga'!$E$39</f>
        <v>200000</v>
      </c>
      <c r="G39" s="12">
        <f>'Tabel I-O'!G39*'Tabel Harga'!$E$39</f>
        <v>100000</v>
      </c>
      <c r="H39" s="12">
        <f>'Tabel I-O'!H39*'Tabel Harga'!$E$39</f>
        <v>100000</v>
      </c>
      <c r="I39" s="12">
        <f>'Tabel I-O'!I39*'Tabel Harga'!$E$39</f>
        <v>100000</v>
      </c>
      <c r="J39" s="12">
        <f>'Tabel I-O'!J39*'Tabel Harga'!$E$39</f>
        <v>100000</v>
      </c>
      <c r="K39" s="12">
        <f>'Tabel I-O'!K39*'Tabel Harga'!$E$39</f>
        <v>100000</v>
      </c>
      <c r="L39" s="12">
        <f>'Tabel I-O'!L39*'Tabel Harga'!$E$39</f>
        <v>100000</v>
      </c>
      <c r="M39" s="12">
        <f>'Tabel I-O'!M39*'Tabel Harga'!$E$39</f>
        <v>100000</v>
      </c>
      <c r="N39" s="12">
        <f>'Tabel I-O'!N39*'Tabel Harga'!$E$39</f>
        <v>100000</v>
      </c>
      <c r="O39" s="12">
        <f>'Tabel I-O'!O39*'Tabel Harga'!$E$39</f>
        <v>100000</v>
      </c>
      <c r="P39" s="12">
        <f>'Tabel I-O'!P39*'Tabel Harga'!$E$39</f>
        <v>100000</v>
      </c>
      <c r="Q39" s="12">
        <f>'Tabel I-O'!Q39*'Tabel Harga'!$E$39</f>
        <v>100000</v>
      </c>
      <c r="R39" s="12">
        <f>'Tabel I-O'!R39*'Tabel Harga'!$E$39</f>
        <v>100000</v>
      </c>
      <c r="S39" s="12">
        <f>'Tabel I-O'!S39*'Tabel Harga'!$E$39</f>
        <v>100000</v>
      </c>
      <c r="T39" s="12">
        <f>'Tabel I-O'!T39*'Tabel Harga'!$E$39</f>
        <v>100000</v>
      </c>
      <c r="U39" s="12">
        <f>'Tabel I-O'!U39*'Tabel Harga'!$E$39</f>
        <v>100000</v>
      </c>
      <c r="V39" s="12">
        <f>'Tabel I-O'!V39*'Tabel Harga'!$E$39</f>
        <v>100000</v>
      </c>
      <c r="W39" s="12">
        <f>'Tabel I-O'!W39*'Tabel Harga'!$E$39</f>
        <v>100000</v>
      </c>
      <c r="X39" s="12">
        <f>'Tabel I-O'!X39*'Tabel Harga'!$E$39</f>
        <v>100000</v>
      </c>
      <c r="Y39" s="12">
        <f>'Tabel I-O'!Y39*'Tabel Harga'!$E$39</f>
        <v>100000</v>
      </c>
      <c r="Z39" s="12">
        <f>'Tabel I-O'!Z39*'Tabel Harga'!$E$39</f>
        <v>100000</v>
      </c>
      <c r="AA39" s="12">
        <f>'Tabel I-O'!AA39*'Tabel Harga'!$E$39</f>
        <v>100000</v>
      </c>
      <c r="AB39" s="12">
        <f>'Tabel I-O'!AB39*'Tabel Harga'!$E$39</f>
        <v>100000</v>
      </c>
      <c r="AC39" s="12">
        <f>'Tabel I-O'!AC39*'Tabel Harga'!$E$39</f>
        <v>100000</v>
      </c>
      <c r="AD39" s="12">
        <f>'Tabel I-O'!AD39*'Tabel Harga'!$E$39</f>
        <v>100000</v>
      </c>
      <c r="AE39" s="12">
        <f>'Tabel I-O'!AE39*'Tabel Harga'!$E$39</f>
        <v>100000</v>
      </c>
      <c r="AF39" s="12">
        <f>'Tabel I-O'!AF39*'Tabel Harga'!$E$39</f>
        <v>100000</v>
      </c>
      <c r="AG39" s="12">
        <f>'Tabel I-O'!AG39*'Tabel Harga'!$E$39</f>
        <v>100000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x14ac:dyDescent="0.35">
      <c r="B40" s="78" t="s">
        <v>92</v>
      </c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 x14ac:dyDescent="0.35">
      <c r="B41" s="83" t="s">
        <v>115</v>
      </c>
      <c r="C41" s="19" t="s">
        <v>5</v>
      </c>
      <c r="D41" s="12">
        <f>'Tabel I-O'!D41*'Tabel Harga'!$F$41</f>
        <v>0</v>
      </c>
      <c r="E41" s="12">
        <f>'Tabel I-O'!E41*'Tabel Harga'!$F$41</f>
        <v>0</v>
      </c>
      <c r="F41" s="12">
        <f>'Tabel I-O'!F41*'Tabel Harga'!$F$41</f>
        <v>0</v>
      </c>
      <c r="G41" s="12">
        <f>'Tabel I-O'!G41*'Tabel Harga'!$F$41</f>
        <v>1800000</v>
      </c>
      <c r="H41" s="12">
        <f>'Tabel I-O'!H41*'Tabel Harga'!$F$41</f>
        <v>1800000</v>
      </c>
      <c r="I41" s="12">
        <f>'Tabel I-O'!I41*'Tabel Harga'!$F$41</f>
        <v>1800000</v>
      </c>
      <c r="J41" s="12">
        <f>'Tabel I-O'!J41*'Tabel Harga'!$F$41</f>
        <v>1800000</v>
      </c>
      <c r="K41" s="12">
        <f>'Tabel I-O'!K41*'Tabel Harga'!$F$41</f>
        <v>1800000</v>
      </c>
      <c r="L41" s="12">
        <f>'Tabel I-O'!L41*'Tabel Harga'!$F$41</f>
        <v>1800000</v>
      </c>
      <c r="M41" s="12">
        <f>'Tabel I-O'!M41*'Tabel Harga'!$F$41</f>
        <v>1800000</v>
      </c>
      <c r="N41" s="12">
        <f>'Tabel I-O'!N41*'Tabel Harga'!$F$41</f>
        <v>1800000</v>
      </c>
      <c r="O41" s="12">
        <f>'Tabel I-O'!O41*'Tabel Harga'!$F$41</f>
        <v>1800000</v>
      </c>
      <c r="P41" s="12">
        <f>'Tabel I-O'!P41*'Tabel Harga'!$F$41</f>
        <v>1800000</v>
      </c>
      <c r="Q41" s="12">
        <f>'Tabel I-O'!Q41*'Tabel Harga'!$F$41</f>
        <v>1800000</v>
      </c>
      <c r="R41" s="12">
        <f>'Tabel I-O'!R41*'Tabel Harga'!$F$41</f>
        <v>1800000</v>
      </c>
      <c r="S41" s="12">
        <f>'Tabel I-O'!S41*'Tabel Harga'!$F$41</f>
        <v>1800000</v>
      </c>
      <c r="T41" s="12">
        <f>'Tabel I-O'!T41*'Tabel Harga'!$F$41</f>
        <v>1800000</v>
      </c>
      <c r="U41" s="12">
        <f>'Tabel I-O'!U41*'Tabel Harga'!$F$41</f>
        <v>1800000</v>
      </c>
      <c r="V41" s="12">
        <f>'Tabel I-O'!V41*'Tabel Harga'!$F$41</f>
        <v>1800000</v>
      </c>
      <c r="W41" s="12">
        <f>'Tabel I-O'!W41*'Tabel Harga'!$F$41</f>
        <v>1800000</v>
      </c>
      <c r="X41" s="12">
        <f>'Tabel I-O'!X41*'Tabel Harga'!$F$41</f>
        <v>1800000</v>
      </c>
      <c r="Y41" s="12">
        <f>'Tabel I-O'!Y41*'Tabel Harga'!$F$41</f>
        <v>1800000</v>
      </c>
      <c r="Z41" s="12">
        <f>'Tabel I-O'!Z41*'Tabel Harga'!$F$41</f>
        <v>1800000</v>
      </c>
      <c r="AA41" s="12">
        <f>'Tabel I-O'!AA41*'Tabel Harga'!$F$41</f>
        <v>1800000</v>
      </c>
      <c r="AB41" s="12">
        <f>'Tabel I-O'!AB41*'Tabel Harga'!$F$41</f>
        <v>1800000</v>
      </c>
      <c r="AC41" s="12">
        <f>'Tabel I-O'!AC41*'Tabel Harga'!$F$41</f>
        <v>1800000</v>
      </c>
      <c r="AD41" s="12">
        <f>'Tabel I-O'!AD41*'Tabel Harga'!$F$41</f>
        <v>1800000</v>
      </c>
      <c r="AE41" s="12">
        <f>'Tabel I-O'!AE41*'Tabel Harga'!$F$41</f>
        <v>1800000</v>
      </c>
      <c r="AF41" s="12">
        <f>'Tabel I-O'!AF41*'Tabel Harga'!$F$41</f>
        <v>1800000</v>
      </c>
      <c r="AG41" s="12">
        <f>'Tabel I-O'!AG41*'Tabel Harga'!$F$41</f>
        <v>1800000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 x14ac:dyDescent="0.35">
      <c r="B42" s="83" t="s">
        <v>85</v>
      </c>
      <c r="C42" s="19" t="s">
        <v>5</v>
      </c>
      <c r="D42" s="12">
        <f>'Tabel I-O'!D42*'Tabel Harga'!$F$42</f>
        <v>0</v>
      </c>
      <c r="E42" s="12">
        <f>'Tabel I-O'!E42*'Tabel Harga'!$F$42</f>
        <v>0</v>
      </c>
      <c r="F42" s="12">
        <f>'Tabel I-O'!F42*'Tabel Harga'!$F$42</f>
        <v>0</v>
      </c>
      <c r="G42" s="12">
        <f>'Tabel I-O'!G42*'Tabel Harga'!$F$42</f>
        <v>400000</v>
      </c>
      <c r="H42" s="12">
        <f>'Tabel I-O'!H42*'Tabel Harga'!$F$42</f>
        <v>400000</v>
      </c>
      <c r="I42" s="12">
        <f>'Tabel I-O'!I42*'Tabel Harga'!$F$42</f>
        <v>400000</v>
      </c>
      <c r="J42" s="12">
        <f>'Tabel I-O'!J42*'Tabel Harga'!$F$42</f>
        <v>400000</v>
      </c>
      <c r="K42" s="12">
        <f>'Tabel I-O'!K42*'Tabel Harga'!$F$42</f>
        <v>400000</v>
      </c>
      <c r="L42" s="12">
        <f>'Tabel I-O'!L42*'Tabel Harga'!$F$42</f>
        <v>400000</v>
      </c>
      <c r="M42" s="12">
        <f>'Tabel I-O'!M42*'Tabel Harga'!$F$42</f>
        <v>400000</v>
      </c>
      <c r="N42" s="12">
        <f>'Tabel I-O'!N42*'Tabel Harga'!$F$42</f>
        <v>400000</v>
      </c>
      <c r="O42" s="12">
        <f>'Tabel I-O'!O42*'Tabel Harga'!$F$42</f>
        <v>400000</v>
      </c>
      <c r="P42" s="12">
        <f>'Tabel I-O'!P42*'Tabel Harga'!$F$42</f>
        <v>400000</v>
      </c>
      <c r="Q42" s="12">
        <f>'Tabel I-O'!Q42*'Tabel Harga'!$F$42</f>
        <v>400000</v>
      </c>
      <c r="R42" s="12">
        <f>'Tabel I-O'!R42*'Tabel Harga'!$F$42</f>
        <v>400000</v>
      </c>
      <c r="S42" s="12">
        <f>'Tabel I-O'!S42*'Tabel Harga'!$F$42</f>
        <v>400000</v>
      </c>
      <c r="T42" s="12">
        <f>'Tabel I-O'!T42*'Tabel Harga'!$F$42</f>
        <v>400000</v>
      </c>
      <c r="U42" s="12">
        <f>'Tabel I-O'!U42*'Tabel Harga'!$F$42</f>
        <v>400000</v>
      </c>
      <c r="V42" s="12">
        <f>'Tabel I-O'!V42*'Tabel Harga'!$F$42</f>
        <v>400000</v>
      </c>
      <c r="W42" s="12">
        <f>'Tabel I-O'!W42*'Tabel Harga'!$F$42</f>
        <v>400000</v>
      </c>
      <c r="X42" s="12">
        <f>'Tabel I-O'!X42*'Tabel Harga'!$F$42</f>
        <v>600000</v>
      </c>
      <c r="Y42" s="12">
        <f>'Tabel I-O'!Y42*'Tabel Harga'!$F$42</f>
        <v>600000</v>
      </c>
      <c r="Z42" s="12">
        <f>'Tabel I-O'!Z42*'Tabel Harga'!$F$42</f>
        <v>600000</v>
      </c>
      <c r="AA42" s="12">
        <f>'Tabel I-O'!AA42*'Tabel Harga'!$F$42</f>
        <v>600000</v>
      </c>
      <c r="AB42" s="12">
        <f>'Tabel I-O'!AB42*'Tabel Harga'!$F$42</f>
        <v>600000</v>
      </c>
      <c r="AC42" s="12">
        <f>'Tabel I-O'!AC42*'Tabel Harga'!$F$42</f>
        <v>600000</v>
      </c>
      <c r="AD42" s="12">
        <f>'Tabel I-O'!AD42*'Tabel Harga'!$F$42</f>
        <v>600000</v>
      </c>
      <c r="AE42" s="12">
        <f>'Tabel I-O'!AE42*'Tabel Harga'!$F$42</f>
        <v>600000</v>
      </c>
      <c r="AF42" s="12">
        <f>'Tabel I-O'!AF42*'Tabel Harga'!$F$42</f>
        <v>600000</v>
      </c>
      <c r="AG42" s="12">
        <f>'Tabel I-O'!AG42*'Tabel Harga'!$F$42</f>
        <v>600000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x14ac:dyDescent="0.35">
      <c r="B43" s="78" t="s">
        <v>94</v>
      </c>
      <c r="C43" s="19" t="s">
        <v>5</v>
      </c>
      <c r="D43" s="12">
        <f>'Tabel I-O'!D43*'Tabel Harga'!$F$43</f>
        <v>0</v>
      </c>
      <c r="E43" s="12">
        <f>'Tabel I-O'!E43*'Tabel Harga'!$F$43</f>
        <v>0</v>
      </c>
      <c r="F43" s="12">
        <f>'Tabel I-O'!F43*'Tabel Harga'!$F$43</f>
        <v>0</v>
      </c>
      <c r="G43" s="12">
        <f>'Tabel I-O'!G43*'Tabel Harga'!$F$43</f>
        <v>0</v>
      </c>
      <c r="H43" s="12">
        <f>'Tabel I-O'!H43*'Tabel Harga'!$F$43</f>
        <v>0</v>
      </c>
      <c r="I43" s="12">
        <f>'Tabel I-O'!I43*'Tabel Harga'!$F$43</f>
        <v>25000</v>
      </c>
      <c r="J43" s="12">
        <f>'Tabel I-O'!J43*'Tabel Harga'!$F$43</f>
        <v>25000</v>
      </c>
      <c r="K43" s="12">
        <f>'Tabel I-O'!K43*'Tabel Harga'!$F$43</f>
        <v>25000</v>
      </c>
      <c r="L43" s="12">
        <f>'Tabel I-O'!L43*'Tabel Harga'!$F$43</f>
        <v>25000</v>
      </c>
      <c r="M43" s="12">
        <f>'Tabel I-O'!M43*'Tabel Harga'!$F$43</f>
        <v>25000</v>
      </c>
      <c r="N43" s="12">
        <f>'Tabel I-O'!N43*'Tabel Harga'!$F$43</f>
        <v>93750</v>
      </c>
      <c r="O43" s="12">
        <f>'Tabel I-O'!O43*'Tabel Harga'!$F$43</f>
        <v>93750</v>
      </c>
      <c r="P43" s="12">
        <f>'Tabel I-O'!P43*'Tabel Harga'!$F$43</f>
        <v>93750</v>
      </c>
      <c r="Q43" s="12">
        <f>'Tabel I-O'!Q43*'Tabel Harga'!$F$43</f>
        <v>93750</v>
      </c>
      <c r="R43" s="12">
        <f>'Tabel I-O'!R43*'Tabel Harga'!$F$43</f>
        <v>93750</v>
      </c>
      <c r="S43" s="12">
        <f>'Tabel I-O'!S43*'Tabel Harga'!$F$43</f>
        <v>125000</v>
      </c>
      <c r="T43" s="12">
        <f>'Tabel I-O'!T43*'Tabel Harga'!$F$43</f>
        <v>125000</v>
      </c>
      <c r="U43" s="12">
        <f>'Tabel I-O'!U43*'Tabel Harga'!$F$43</f>
        <v>125000</v>
      </c>
      <c r="V43" s="12">
        <f>'Tabel I-O'!V43*'Tabel Harga'!$F$43</f>
        <v>125000</v>
      </c>
      <c r="W43" s="12">
        <f>'Tabel I-O'!W43*'Tabel Harga'!$F$43</f>
        <v>125000</v>
      </c>
      <c r="X43" s="12">
        <f>'Tabel I-O'!X43*'Tabel Harga'!$F$43</f>
        <v>93750</v>
      </c>
      <c r="Y43" s="12">
        <f>'Tabel I-O'!Y43*'Tabel Harga'!$F$43</f>
        <v>93750</v>
      </c>
      <c r="Z43" s="12">
        <f>'Tabel I-O'!Z43*'Tabel Harga'!$F$43</f>
        <v>93750</v>
      </c>
      <c r="AA43" s="12">
        <f>'Tabel I-O'!AA43*'Tabel Harga'!$F$43</f>
        <v>93750</v>
      </c>
      <c r="AB43" s="12">
        <f>'Tabel I-O'!AB43*'Tabel Harga'!$F$43</f>
        <v>93750</v>
      </c>
      <c r="AC43" s="12">
        <f>'Tabel I-O'!AC43*'Tabel Harga'!$F$43</f>
        <v>93750</v>
      </c>
      <c r="AD43" s="12">
        <f>'Tabel I-O'!AD43*'Tabel Harga'!$F$43</f>
        <v>93750</v>
      </c>
      <c r="AE43" s="12">
        <f>'Tabel I-O'!AE43*'Tabel Harga'!$F$43</f>
        <v>93750</v>
      </c>
      <c r="AF43" s="12">
        <f>'Tabel I-O'!AF43*'Tabel Harga'!$F$43</f>
        <v>93750</v>
      </c>
      <c r="AG43" s="12">
        <f>'Tabel I-O'!AG43*'Tabel Harga'!$F$43</f>
        <v>93750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 x14ac:dyDescent="0.35">
      <c r="B44" s="78" t="s">
        <v>96</v>
      </c>
      <c r="C44" s="1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2:49" x14ac:dyDescent="0.35">
      <c r="B45" s="83" t="s">
        <v>170</v>
      </c>
      <c r="C45" s="19" t="s">
        <v>5</v>
      </c>
      <c r="D45" s="12">
        <f>'Tabel I-O'!D45*'Tabel Harga'!$F$45</f>
        <v>0</v>
      </c>
      <c r="E45" s="12">
        <f>'Tabel I-O'!E45*'Tabel Harga'!$F$45</f>
        <v>0</v>
      </c>
      <c r="F45" s="12">
        <f>'Tabel I-O'!F45*'Tabel Harga'!$F$45</f>
        <v>0</v>
      </c>
      <c r="G45" s="12" t="e">
        <f>'Tabel I-O'!G45*'Tabel Harga'!$F$45</f>
        <v>#VALUE!</v>
      </c>
      <c r="H45" s="12" t="e">
        <f>'Tabel I-O'!H45*'Tabel Harga'!$F$45</f>
        <v>#VALUE!</v>
      </c>
      <c r="I45" s="12" t="e">
        <f>'Tabel I-O'!I45*'Tabel Harga'!$F$45</f>
        <v>#VALUE!</v>
      </c>
      <c r="J45" s="12" t="e">
        <f>'Tabel I-O'!J45*'Tabel Harga'!$F$45</f>
        <v>#VALUE!</v>
      </c>
      <c r="K45" s="12" t="e">
        <f>'Tabel I-O'!K45*'Tabel Harga'!$F$45</f>
        <v>#VALUE!</v>
      </c>
      <c r="L45" s="12" t="e">
        <f>'Tabel I-O'!L45*'Tabel Harga'!$F$45</f>
        <v>#VALUE!</v>
      </c>
      <c r="M45" s="12" t="e">
        <f>'Tabel I-O'!M45*'Tabel Harga'!$F$45</f>
        <v>#VALUE!</v>
      </c>
      <c r="N45" s="12" t="e">
        <f>'Tabel I-O'!N45*'Tabel Harga'!$F$45</f>
        <v>#VALUE!</v>
      </c>
      <c r="O45" s="12" t="e">
        <f>'Tabel I-O'!O45*'Tabel Harga'!$F$45</f>
        <v>#VALUE!</v>
      </c>
      <c r="P45" s="12" t="e">
        <f>'Tabel I-O'!P45*'Tabel Harga'!$F$45</f>
        <v>#VALUE!</v>
      </c>
      <c r="Q45" s="12" t="e">
        <f>'Tabel I-O'!Q45*'Tabel Harga'!$F$45</f>
        <v>#VALUE!</v>
      </c>
      <c r="R45" s="12">
        <f>'Tabel I-O'!R45*'Tabel Harga'!$F$45</f>
        <v>0</v>
      </c>
      <c r="S45" s="12">
        <f>'Tabel I-O'!S45*'Tabel Harga'!$F$45</f>
        <v>0</v>
      </c>
      <c r="T45" s="12" t="e">
        <f>'Tabel I-O'!T45*'Tabel Harga'!$F$45</f>
        <v>#VALUE!</v>
      </c>
      <c r="U45" s="12" t="e">
        <f>'Tabel I-O'!U45*'Tabel Harga'!$F$45</f>
        <v>#VALUE!</v>
      </c>
      <c r="V45" s="12" t="e">
        <f>'Tabel I-O'!V45*'Tabel Harga'!$F$45</f>
        <v>#VALUE!</v>
      </c>
      <c r="W45" s="12" t="e">
        <f>'Tabel I-O'!W45*'Tabel Harga'!$F$45</f>
        <v>#VALUE!</v>
      </c>
      <c r="X45" s="12" t="e">
        <f>'Tabel I-O'!X45*'Tabel Harga'!$F$45</f>
        <v>#VALUE!</v>
      </c>
      <c r="Y45" s="12" t="e">
        <f>'Tabel I-O'!Y45*'Tabel Harga'!$F$45</f>
        <v>#VALUE!</v>
      </c>
      <c r="Z45" s="12" t="e">
        <f>'Tabel I-O'!Z45*'Tabel Harga'!$F$45</f>
        <v>#VALUE!</v>
      </c>
      <c r="AA45" s="12" t="e">
        <f>'Tabel I-O'!AA45*'Tabel Harga'!$F$45</f>
        <v>#VALUE!</v>
      </c>
      <c r="AB45" s="12" t="e">
        <f>'Tabel I-O'!AB45*'Tabel Harga'!$F$45</f>
        <v>#VALUE!</v>
      </c>
      <c r="AC45" s="12" t="e">
        <f>'Tabel I-O'!AC45*'Tabel Harga'!$F$45</f>
        <v>#VALUE!</v>
      </c>
      <c r="AD45" s="12" t="e">
        <f>'Tabel I-O'!AD45*'Tabel Harga'!$F$45</f>
        <v>#VALUE!</v>
      </c>
      <c r="AE45" s="12" t="e">
        <f>'Tabel I-O'!AE45*'Tabel Harga'!$F$45</f>
        <v>#VALUE!</v>
      </c>
      <c r="AF45" s="12" t="e">
        <f>'Tabel I-O'!AF45*'Tabel Harga'!$F$45</f>
        <v>#VALUE!</v>
      </c>
      <c r="AG45" s="12" t="e">
        <f>'Tabel I-O'!AG45*'Tabel Harga'!$F$45</f>
        <v>#VALUE!</v>
      </c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 x14ac:dyDescent="0.35">
      <c r="B46" s="83" t="s">
        <v>186</v>
      </c>
      <c r="C46" s="19" t="s">
        <v>5</v>
      </c>
      <c r="D46" s="12">
        <f>'Tabel I-O'!D46*'Tabel Harga'!$F$46</f>
        <v>0</v>
      </c>
      <c r="E46" s="12">
        <f>'Tabel I-O'!E46*'Tabel Harga'!$F$46</f>
        <v>0</v>
      </c>
      <c r="F46" s="12">
        <f>'Tabel I-O'!F46*'Tabel Harga'!$F$46</f>
        <v>0</v>
      </c>
      <c r="G46" s="12" t="e">
        <f>'Tabel I-O'!G46*'Tabel Harga'!$F$46</f>
        <v>#VALUE!</v>
      </c>
      <c r="H46" s="12" t="e">
        <f>'Tabel I-O'!H46*'Tabel Harga'!$F$46</f>
        <v>#VALUE!</v>
      </c>
      <c r="I46" s="12" t="e">
        <f>'Tabel I-O'!I46*'Tabel Harga'!$F$46</f>
        <v>#VALUE!</v>
      </c>
      <c r="J46" s="12" t="e">
        <f>'Tabel I-O'!J46*'Tabel Harga'!$F$46</f>
        <v>#VALUE!</v>
      </c>
      <c r="K46" s="12" t="e">
        <f>'Tabel I-O'!K46*'Tabel Harga'!$F$46</f>
        <v>#VALUE!</v>
      </c>
      <c r="L46" s="12" t="e">
        <f>'Tabel I-O'!L46*'Tabel Harga'!$F$46</f>
        <v>#VALUE!</v>
      </c>
      <c r="M46" s="12" t="e">
        <f>'Tabel I-O'!M46*'Tabel Harga'!$F$46</f>
        <v>#VALUE!</v>
      </c>
      <c r="N46" s="12" t="e">
        <f>'Tabel I-O'!N46*'Tabel Harga'!$F$46</f>
        <v>#VALUE!</v>
      </c>
      <c r="O46" s="12" t="e">
        <f>'Tabel I-O'!O46*'Tabel Harga'!$F$46</f>
        <v>#VALUE!</v>
      </c>
      <c r="P46" s="12" t="e">
        <f>'Tabel I-O'!P46*'Tabel Harga'!$F$46</f>
        <v>#VALUE!</v>
      </c>
      <c r="Q46" s="12" t="e">
        <f>'Tabel I-O'!Q46*'Tabel Harga'!$F$46</f>
        <v>#VALUE!</v>
      </c>
      <c r="R46" s="12">
        <f>'Tabel I-O'!R46*'Tabel Harga'!$F$46</f>
        <v>0</v>
      </c>
      <c r="S46" s="12">
        <f>'Tabel I-O'!S46*'Tabel Harga'!$F$46</f>
        <v>0</v>
      </c>
      <c r="T46" s="12" t="e">
        <f>'Tabel I-O'!T46*'Tabel Harga'!$F$46</f>
        <v>#VALUE!</v>
      </c>
      <c r="U46" s="12" t="e">
        <f>'Tabel I-O'!U46*'Tabel Harga'!$F$46</f>
        <v>#VALUE!</v>
      </c>
      <c r="V46" s="12" t="e">
        <f>'Tabel I-O'!V46*'Tabel Harga'!$F$46</f>
        <v>#VALUE!</v>
      </c>
      <c r="W46" s="12" t="e">
        <f>'Tabel I-O'!W46*'Tabel Harga'!$F$46</f>
        <v>#VALUE!</v>
      </c>
      <c r="X46" s="12" t="e">
        <f>'Tabel I-O'!X46*'Tabel Harga'!$F$46</f>
        <v>#VALUE!</v>
      </c>
      <c r="Y46" s="12" t="e">
        <f>'Tabel I-O'!Y46*'Tabel Harga'!$F$46</f>
        <v>#VALUE!</v>
      </c>
      <c r="Z46" s="12" t="e">
        <f>'Tabel I-O'!Z46*'Tabel Harga'!$F$46</f>
        <v>#VALUE!</v>
      </c>
      <c r="AA46" s="12" t="e">
        <f>'Tabel I-O'!AA46*'Tabel Harga'!$F$46</f>
        <v>#VALUE!</v>
      </c>
      <c r="AB46" s="12" t="e">
        <f>'Tabel I-O'!AB46*'Tabel Harga'!$F$46</f>
        <v>#VALUE!</v>
      </c>
      <c r="AC46" s="12" t="e">
        <f>'Tabel I-O'!AC46*'Tabel Harga'!$F$46</f>
        <v>#VALUE!</v>
      </c>
      <c r="AD46" s="12" t="e">
        <f>'Tabel I-O'!AD46*'Tabel Harga'!$F$46</f>
        <v>#VALUE!</v>
      </c>
      <c r="AE46" s="12" t="e">
        <f>'Tabel I-O'!AE46*'Tabel Harga'!$F$46</f>
        <v>#VALUE!</v>
      </c>
      <c r="AF46" s="12" t="e">
        <f>'Tabel I-O'!AF46*'Tabel Harga'!$F$46</f>
        <v>#VALUE!</v>
      </c>
      <c r="AG46" s="12" t="e">
        <f>'Tabel I-O'!AG46*'Tabel Harga'!$F$46</f>
        <v>#VALUE!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 x14ac:dyDescent="0.35">
      <c r="B47" s="83" t="s">
        <v>169</v>
      </c>
      <c r="C47" s="19" t="s">
        <v>5</v>
      </c>
      <c r="D47" s="12">
        <f>'Tabel I-O'!D47*'Tabel Harga'!$F$47</f>
        <v>0</v>
      </c>
      <c r="E47" s="12">
        <f>'Tabel I-O'!E47*'Tabel Harga'!$F$47</f>
        <v>0</v>
      </c>
      <c r="F47" s="12">
        <f>'Tabel I-O'!F47*'Tabel Harga'!$F$47</f>
        <v>0</v>
      </c>
      <c r="G47" s="12">
        <f>'Tabel I-O'!G47*'Tabel Harga'!$F$47</f>
        <v>100000</v>
      </c>
      <c r="H47" s="12">
        <f>'Tabel I-O'!H47*'Tabel Harga'!$F$47</f>
        <v>100000</v>
      </c>
      <c r="I47" s="12">
        <f>'Tabel I-O'!I47*'Tabel Harga'!$F$47</f>
        <v>100000</v>
      </c>
      <c r="J47" s="12">
        <f>'Tabel I-O'!J47*'Tabel Harga'!$F$47</f>
        <v>100000</v>
      </c>
      <c r="K47" s="12">
        <f>'Tabel I-O'!K47*'Tabel Harga'!$F$47</f>
        <v>100000</v>
      </c>
      <c r="L47" s="12">
        <f>'Tabel I-O'!L47*'Tabel Harga'!$F$47</f>
        <v>100000</v>
      </c>
      <c r="M47" s="12">
        <f>'Tabel I-O'!M47*'Tabel Harga'!$F$47</f>
        <v>100000</v>
      </c>
      <c r="N47" s="12">
        <f>'Tabel I-O'!N47*'Tabel Harga'!$F$47</f>
        <v>100000</v>
      </c>
      <c r="O47" s="12">
        <f>'Tabel I-O'!O47*'Tabel Harga'!$F$47</f>
        <v>100000</v>
      </c>
      <c r="P47" s="12">
        <f>'Tabel I-O'!P47*'Tabel Harga'!$F$47</f>
        <v>100000</v>
      </c>
      <c r="Q47" s="12">
        <f>'Tabel I-O'!Q47*'Tabel Harga'!$F$47</f>
        <v>100000</v>
      </c>
      <c r="R47" s="12">
        <f>'Tabel I-O'!R47*'Tabel Harga'!$F$47</f>
        <v>100000</v>
      </c>
      <c r="S47" s="12">
        <f>'Tabel I-O'!S47*'Tabel Harga'!$F$47</f>
        <v>100000</v>
      </c>
      <c r="T47" s="12">
        <f>'Tabel I-O'!T47*'Tabel Harga'!$F$47</f>
        <v>100000</v>
      </c>
      <c r="U47" s="12">
        <f>'Tabel I-O'!U47*'Tabel Harga'!$F$47</f>
        <v>100000</v>
      </c>
      <c r="V47" s="12">
        <f>'Tabel I-O'!V47*'Tabel Harga'!$F$47</f>
        <v>100000</v>
      </c>
      <c r="W47" s="12">
        <f>'Tabel I-O'!W47*'Tabel Harga'!$F$47</f>
        <v>100000</v>
      </c>
      <c r="X47" s="12">
        <f>'Tabel I-O'!X47*'Tabel Harga'!$F$47</f>
        <v>100000</v>
      </c>
      <c r="Y47" s="12">
        <f>'Tabel I-O'!Y47*'Tabel Harga'!$F$47</f>
        <v>100000</v>
      </c>
      <c r="Z47" s="12">
        <f>'Tabel I-O'!Z47*'Tabel Harga'!$F$47</f>
        <v>100000</v>
      </c>
      <c r="AA47" s="12">
        <f>'Tabel I-O'!AA47*'Tabel Harga'!$F$47</f>
        <v>100000</v>
      </c>
      <c r="AB47" s="12">
        <f>'Tabel I-O'!AB47*'Tabel Harga'!$F$47</f>
        <v>100000</v>
      </c>
      <c r="AC47" s="12">
        <f>'Tabel I-O'!AC47*'Tabel Harga'!$F$47</f>
        <v>100000</v>
      </c>
      <c r="AD47" s="12">
        <f>'Tabel I-O'!AD47*'Tabel Harga'!$F$47</f>
        <v>100000</v>
      </c>
      <c r="AE47" s="12">
        <f>'Tabel I-O'!AE47*'Tabel Harga'!$F$47</f>
        <v>100000</v>
      </c>
      <c r="AF47" s="12">
        <f>'Tabel I-O'!AF47*'Tabel Harga'!$F$47</f>
        <v>100000</v>
      </c>
      <c r="AG47" s="12">
        <f>'Tabel I-O'!AG47*'Tabel Harga'!$F$47</f>
        <v>100000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 x14ac:dyDescent="0.35">
      <c r="B48" s="83" t="s">
        <v>171</v>
      </c>
      <c r="C48" s="19" t="s">
        <v>5</v>
      </c>
      <c r="D48" s="12">
        <f>'Tabel I-O'!D48*'Tabel Harga'!$F$48</f>
        <v>0</v>
      </c>
      <c r="E48" s="12">
        <f>'Tabel I-O'!E48*'Tabel Harga'!$F$48</f>
        <v>0</v>
      </c>
      <c r="F48" s="12">
        <f>'Tabel I-O'!F48*'Tabel Harga'!$F$48</f>
        <v>0</v>
      </c>
      <c r="G48" s="12">
        <f>'Tabel I-O'!G48*'Tabel Harga'!$F$48</f>
        <v>0</v>
      </c>
      <c r="H48" s="12">
        <f>'Tabel I-O'!H48*'Tabel Harga'!$F$48</f>
        <v>0</v>
      </c>
      <c r="I48" s="12">
        <f>'Tabel I-O'!I48*'Tabel Harga'!$F$48</f>
        <v>50000</v>
      </c>
      <c r="J48" s="12">
        <f>'Tabel I-O'!J48*'Tabel Harga'!$F$48</f>
        <v>50000</v>
      </c>
      <c r="K48" s="12">
        <f>'Tabel I-O'!K48*'Tabel Harga'!$F$48</f>
        <v>50000</v>
      </c>
      <c r="L48" s="12">
        <f>'Tabel I-O'!L48*'Tabel Harga'!$F$48</f>
        <v>50000</v>
      </c>
      <c r="M48" s="12">
        <f>'Tabel I-O'!M48*'Tabel Harga'!$F$48</f>
        <v>50000</v>
      </c>
      <c r="N48" s="12">
        <f>'Tabel I-O'!N48*'Tabel Harga'!$F$48</f>
        <v>187500</v>
      </c>
      <c r="O48" s="12">
        <f>'Tabel I-O'!O48*'Tabel Harga'!$F$48</f>
        <v>187500</v>
      </c>
      <c r="P48" s="12">
        <f>'Tabel I-O'!P48*'Tabel Harga'!$F$48</f>
        <v>187500</v>
      </c>
      <c r="Q48" s="12">
        <f>'Tabel I-O'!Q48*'Tabel Harga'!$F$48</f>
        <v>187500</v>
      </c>
      <c r="R48" s="12">
        <f>'Tabel I-O'!R48*'Tabel Harga'!$F$48</f>
        <v>187500</v>
      </c>
      <c r="S48" s="12">
        <f>'Tabel I-O'!S48*'Tabel Harga'!$F$48</f>
        <v>250000</v>
      </c>
      <c r="T48" s="12">
        <f>'Tabel I-O'!T48*'Tabel Harga'!$F$48</f>
        <v>250000</v>
      </c>
      <c r="U48" s="12">
        <f>'Tabel I-O'!U48*'Tabel Harga'!$F$48</f>
        <v>250000</v>
      </c>
      <c r="V48" s="12">
        <f>'Tabel I-O'!V48*'Tabel Harga'!$F$48</f>
        <v>250000</v>
      </c>
      <c r="W48" s="12">
        <f>'Tabel I-O'!W48*'Tabel Harga'!$F$48</f>
        <v>250000</v>
      </c>
      <c r="X48" s="12">
        <f>'Tabel I-O'!X48*'Tabel Harga'!$F$48</f>
        <v>187500</v>
      </c>
      <c r="Y48" s="12">
        <f>'Tabel I-O'!Y48*'Tabel Harga'!$F$48</f>
        <v>187500</v>
      </c>
      <c r="Z48" s="12">
        <f>'Tabel I-O'!Z48*'Tabel Harga'!$F$48</f>
        <v>187500</v>
      </c>
      <c r="AA48" s="12">
        <f>'Tabel I-O'!AA48*'Tabel Harga'!$F$48</f>
        <v>187500</v>
      </c>
      <c r="AB48" s="12">
        <f>'Tabel I-O'!AB48*'Tabel Harga'!$F$48</f>
        <v>187500</v>
      </c>
      <c r="AC48" s="12">
        <f>'Tabel I-O'!AC48*'Tabel Harga'!$F$48</f>
        <v>187500</v>
      </c>
      <c r="AD48" s="12">
        <f>'Tabel I-O'!AD48*'Tabel Harga'!$F$48</f>
        <v>187500</v>
      </c>
      <c r="AE48" s="12">
        <f>'Tabel I-O'!AE48*'Tabel Harga'!$F$48</f>
        <v>187500</v>
      </c>
      <c r="AF48" s="12">
        <f>'Tabel I-O'!AF48*'Tabel Harga'!$F$48</f>
        <v>187500</v>
      </c>
      <c r="AG48" s="12">
        <f>'Tabel I-O'!AG48*'Tabel Harga'!$F$48</f>
        <v>187500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 x14ac:dyDescent="0.35">
      <c r="B49" s="83" t="s">
        <v>172</v>
      </c>
      <c r="C49" s="19" t="s">
        <v>5</v>
      </c>
      <c r="D49" s="12">
        <f>'Tabel I-O'!D49*'Tabel Harga'!$F$49</f>
        <v>0</v>
      </c>
      <c r="E49" s="12">
        <f>'Tabel I-O'!E49*'Tabel Harga'!$F$49</f>
        <v>0</v>
      </c>
      <c r="F49" s="12">
        <f>'Tabel I-O'!F49*'Tabel Harga'!$F$49</f>
        <v>0</v>
      </c>
      <c r="G49" s="12">
        <f>'Tabel I-O'!G49*'Tabel Harga'!$F$49</f>
        <v>0</v>
      </c>
      <c r="H49" s="12">
        <f>'Tabel I-O'!H49*'Tabel Harga'!$F$49</f>
        <v>0</v>
      </c>
      <c r="I49" s="12">
        <f>'Tabel I-O'!I49*'Tabel Harga'!$F$49</f>
        <v>12500</v>
      </c>
      <c r="J49" s="12">
        <f>'Tabel I-O'!J49*'Tabel Harga'!$F$49</f>
        <v>12500</v>
      </c>
      <c r="K49" s="12">
        <f>'Tabel I-O'!K49*'Tabel Harga'!$F$49</f>
        <v>12500</v>
      </c>
      <c r="L49" s="12">
        <f>'Tabel I-O'!L49*'Tabel Harga'!$F$49</f>
        <v>12500</v>
      </c>
      <c r="M49" s="12">
        <f>'Tabel I-O'!M49*'Tabel Harga'!$F$49</f>
        <v>12500</v>
      </c>
      <c r="N49" s="12">
        <f>'Tabel I-O'!N49*'Tabel Harga'!$F$49</f>
        <v>46875</v>
      </c>
      <c r="O49" s="12">
        <f>'Tabel I-O'!O49*'Tabel Harga'!$F$49</f>
        <v>46875</v>
      </c>
      <c r="P49" s="12">
        <f>'Tabel I-O'!P49*'Tabel Harga'!$F$49</f>
        <v>46875</v>
      </c>
      <c r="Q49" s="12">
        <f>'Tabel I-O'!Q49*'Tabel Harga'!$F$49</f>
        <v>46875</v>
      </c>
      <c r="R49" s="12">
        <f>'Tabel I-O'!R49*'Tabel Harga'!$F$49</f>
        <v>46875</v>
      </c>
      <c r="S49" s="12">
        <f>'Tabel I-O'!S49*'Tabel Harga'!$F$49</f>
        <v>62500</v>
      </c>
      <c r="T49" s="12">
        <f>'Tabel I-O'!T49*'Tabel Harga'!$F$49</f>
        <v>62500</v>
      </c>
      <c r="U49" s="12">
        <f>'Tabel I-O'!U49*'Tabel Harga'!$F$49</f>
        <v>62500</v>
      </c>
      <c r="V49" s="12">
        <f>'Tabel I-O'!V49*'Tabel Harga'!$F$49</f>
        <v>62500</v>
      </c>
      <c r="W49" s="12">
        <f>'Tabel I-O'!W49*'Tabel Harga'!$F$49</f>
        <v>62500</v>
      </c>
      <c r="X49" s="12">
        <f>'Tabel I-O'!X49*'Tabel Harga'!$F$49</f>
        <v>46875</v>
      </c>
      <c r="Y49" s="12">
        <f>'Tabel I-O'!Y49*'Tabel Harga'!$F$49</f>
        <v>46875</v>
      </c>
      <c r="Z49" s="12">
        <f>'Tabel I-O'!Z49*'Tabel Harga'!$F$49</f>
        <v>46875</v>
      </c>
      <c r="AA49" s="12">
        <f>'Tabel I-O'!AA49*'Tabel Harga'!$F$49</f>
        <v>46875</v>
      </c>
      <c r="AB49" s="12">
        <f>'Tabel I-O'!AB49*'Tabel Harga'!$F$49</f>
        <v>46875</v>
      </c>
      <c r="AC49" s="12">
        <f>'Tabel I-O'!AC49*'Tabel Harga'!$F$49</f>
        <v>46875</v>
      </c>
      <c r="AD49" s="12">
        <f>'Tabel I-O'!AD49*'Tabel Harga'!$F$49</f>
        <v>46875</v>
      </c>
      <c r="AE49" s="12">
        <f>'Tabel I-O'!AE49*'Tabel Harga'!$F$49</f>
        <v>46875</v>
      </c>
      <c r="AF49" s="12">
        <f>'Tabel I-O'!AF49*'Tabel Harga'!$F$49</f>
        <v>46875</v>
      </c>
      <c r="AG49" s="12">
        <f>'Tabel I-O'!AG49*'Tabel Harga'!$F$49</f>
        <v>46875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x14ac:dyDescent="0.35">
      <c r="B50" s="83" t="s">
        <v>173</v>
      </c>
      <c r="C50" s="19" t="s">
        <v>5</v>
      </c>
      <c r="D50" s="12">
        <f>'Tabel I-O'!D50*'Tabel Harga'!$F$50</f>
        <v>0</v>
      </c>
      <c r="E50" s="12">
        <f>'Tabel I-O'!E50*'Tabel Harga'!$F$50</f>
        <v>0</v>
      </c>
      <c r="F50" s="12">
        <f>'Tabel I-O'!F50*'Tabel Harga'!$F$50</f>
        <v>0</v>
      </c>
      <c r="G50" s="12">
        <f>'Tabel I-O'!G50*'Tabel Harga'!$F$50</f>
        <v>0</v>
      </c>
      <c r="H50" s="12">
        <f>'Tabel I-O'!H50*'Tabel Harga'!$F$50</f>
        <v>0</v>
      </c>
      <c r="I50" s="12">
        <f>'Tabel I-O'!I50*'Tabel Harga'!$F$50</f>
        <v>7500.0000000000009</v>
      </c>
      <c r="J50" s="12">
        <f>'Tabel I-O'!J50*'Tabel Harga'!$F$50</f>
        <v>7500.0000000000009</v>
      </c>
      <c r="K50" s="12">
        <f>'Tabel I-O'!K50*'Tabel Harga'!$F$50</f>
        <v>7500.0000000000009</v>
      </c>
      <c r="L50" s="12">
        <f>'Tabel I-O'!L50*'Tabel Harga'!$F$50</f>
        <v>7500.0000000000009</v>
      </c>
      <c r="M50" s="12">
        <f>'Tabel I-O'!M50*'Tabel Harga'!$F$50</f>
        <v>7500.0000000000009</v>
      </c>
      <c r="N50" s="12">
        <f>'Tabel I-O'!N50*'Tabel Harga'!$F$50</f>
        <v>28125</v>
      </c>
      <c r="O50" s="12">
        <f>'Tabel I-O'!O50*'Tabel Harga'!$F$50</f>
        <v>28125</v>
      </c>
      <c r="P50" s="12">
        <f>'Tabel I-O'!P50*'Tabel Harga'!$F$50</f>
        <v>28125</v>
      </c>
      <c r="Q50" s="12">
        <f>'Tabel I-O'!Q50*'Tabel Harga'!$F$50</f>
        <v>28125</v>
      </c>
      <c r="R50" s="12">
        <f>'Tabel I-O'!R50*'Tabel Harga'!$F$50</f>
        <v>28125</v>
      </c>
      <c r="S50" s="12">
        <f>'Tabel I-O'!S50*'Tabel Harga'!$F$50</f>
        <v>37500</v>
      </c>
      <c r="T50" s="12">
        <f>'Tabel I-O'!T50*'Tabel Harga'!$F$50</f>
        <v>37500</v>
      </c>
      <c r="U50" s="12">
        <f>'Tabel I-O'!U50*'Tabel Harga'!$F$50</f>
        <v>37500</v>
      </c>
      <c r="V50" s="12">
        <f>'Tabel I-O'!V50*'Tabel Harga'!$F$50</f>
        <v>37500</v>
      </c>
      <c r="W50" s="12">
        <f>'Tabel I-O'!W50*'Tabel Harga'!$F$50</f>
        <v>37500</v>
      </c>
      <c r="X50" s="12">
        <f>'Tabel I-O'!X50*'Tabel Harga'!$F$50</f>
        <v>28125</v>
      </c>
      <c r="Y50" s="12">
        <f>'Tabel I-O'!Y50*'Tabel Harga'!$F$50</f>
        <v>28125</v>
      </c>
      <c r="Z50" s="12">
        <f>'Tabel I-O'!Z50*'Tabel Harga'!$F$50</f>
        <v>28125</v>
      </c>
      <c r="AA50" s="12">
        <f>'Tabel I-O'!AA50*'Tabel Harga'!$F$50</f>
        <v>28125</v>
      </c>
      <c r="AB50" s="12">
        <f>'Tabel I-O'!AB50*'Tabel Harga'!$F$50</f>
        <v>28125</v>
      </c>
      <c r="AC50" s="12">
        <f>'Tabel I-O'!AC50*'Tabel Harga'!$F$50</f>
        <v>28125</v>
      </c>
      <c r="AD50" s="12">
        <f>'Tabel I-O'!AD50*'Tabel Harga'!$F$50</f>
        <v>28125</v>
      </c>
      <c r="AE50" s="12">
        <f>'Tabel I-O'!AE50*'Tabel Harga'!$F$50</f>
        <v>28125</v>
      </c>
      <c r="AF50" s="12">
        <f>'Tabel I-O'!AF50*'Tabel Harga'!$F$50</f>
        <v>28125</v>
      </c>
      <c r="AG50" s="12">
        <f>'Tabel I-O'!AG50*'Tabel Harga'!$F$50</f>
        <v>28125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 x14ac:dyDescent="0.35">
      <c r="B51" s="83" t="s">
        <v>174</v>
      </c>
      <c r="C51" s="19" t="s">
        <v>5</v>
      </c>
      <c r="D51" s="12">
        <f>'Tabel I-O'!D51*'Tabel Harga'!$F$51</f>
        <v>0</v>
      </c>
      <c r="E51" s="12">
        <f>'Tabel I-O'!E51*'Tabel Harga'!$F$51</f>
        <v>0</v>
      </c>
      <c r="F51" s="12">
        <f>'Tabel I-O'!F51*'Tabel Harga'!$F$51</f>
        <v>0</v>
      </c>
      <c r="G51" s="12">
        <f>'Tabel I-O'!G51*'Tabel Harga'!$F$51</f>
        <v>0</v>
      </c>
      <c r="H51" s="12">
        <f>'Tabel I-O'!H51*'Tabel Harga'!$F$51</f>
        <v>0</v>
      </c>
      <c r="I51" s="12">
        <f>'Tabel I-O'!I51*'Tabel Harga'!$F$51</f>
        <v>75000</v>
      </c>
      <c r="J51" s="12">
        <f>'Tabel I-O'!J51*'Tabel Harga'!$F$51</f>
        <v>75000</v>
      </c>
      <c r="K51" s="12">
        <f>'Tabel I-O'!K51*'Tabel Harga'!$F$51</f>
        <v>75000</v>
      </c>
      <c r="L51" s="12">
        <f>'Tabel I-O'!L51*'Tabel Harga'!$F$51</f>
        <v>75000</v>
      </c>
      <c r="M51" s="12">
        <f>'Tabel I-O'!M51*'Tabel Harga'!$F$51</f>
        <v>75000</v>
      </c>
      <c r="N51" s="12">
        <f>'Tabel I-O'!N51*'Tabel Harga'!$F$51</f>
        <v>281250</v>
      </c>
      <c r="O51" s="12">
        <f>'Tabel I-O'!O51*'Tabel Harga'!$F$51</f>
        <v>281250</v>
      </c>
      <c r="P51" s="12">
        <f>'Tabel I-O'!P51*'Tabel Harga'!$F$51</f>
        <v>281250</v>
      </c>
      <c r="Q51" s="12">
        <f>'Tabel I-O'!Q51*'Tabel Harga'!$F$51</f>
        <v>281250</v>
      </c>
      <c r="R51" s="12">
        <f>'Tabel I-O'!R51*'Tabel Harga'!$F$51</f>
        <v>281250</v>
      </c>
      <c r="S51" s="12">
        <f>'Tabel I-O'!S51*'Tabel Harga'!$F$51</f>
        <v>375000</v>
      </c>
      <c r="T51" s="12">
        <f>'Tabel I-O'!T51*'Tabel Harga'!$F$51</f>
        <v>375000</v>
      </c>
      <c r="U51" s="12">
        <f>'Tabel I-O'!U51*'Tabel Harga'!$F$51</f>
        <v>375000</v>
      </c>
      <c r="V51" s="12">
        <f>'Tabel I-O'!V51*'Tabel Harga'!$F$51</f>
        <v>375000</v>
      </c>
      <c r="W51" s="12">
        <f>'Tabel I-O'!W51*'Tabel Harga'!$F$51</f>
        <v>375000</v>
      </c>
      <c r="X51" s="12">
        <f>'Tabel I-O'!X51*'Tabel Harga'!$F$51</f>
        <v>281250</v>
      </c>
      <c r="Y51" s="12">
        <f>'Tabel I-O'!Y51*'Tabel Harga'!$F$51</f>
        <v>281250</v>
      </c>
      <c r="Z51" s="12">
        <f>'Tabel I-O'!Z51*'Tabel Harga'!$F$51</f>
        <v>281250</v>
      </c>
      <c r="AA51" s="12">
        <f>'Tabel I-O'!AA51*'Tabel Harga'!$F$51</f>
        <v>281250</v>
      </c>
      <c r="AB51" s="12">
        <f>'Tabel I-O'!AB51*'Tabel Harga'!$F$51</f>
        <v>281250</v>
      </c>
      <c r="AC51" s="12">
        <f>'Tabel I-O'!AC51*'Tabel Harga'!$F$51</f>
        <v>281250</v>
      </c>
      <c r="AD51" s="12">
        <f>'Tabel I-O'!AD51*'Tabel Harga'!$F$51</f>
        <v>281250</v>
      </c>
      <c r="AE51" s="12">
        <f>'Tabel I-O'!AE51*'Tabel Harga'!$F$51</f>
        <v>281250</v>
      </c>
      <c r="AF51" s="12">
        <f>'Tabel I-O'!AF51*'Tabel Harga'!$F$51</f>
        <v>281250</v>
      </c>
      <c r="AG51" s="12">
        <f>'Tabel I-O'!AG51*'Tabel Harga'!$F$51</f>
        <v>281250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2:49" x14ac:dyDescent="0.35">
      <c r="B52" s="16" t="s">
        <v>24</v>
      </c>
      <c r="C52" s="19" t="s">
        <v>5</v>
      </c>
      <c r="D52" s="10">
        <f>SUM(D8:D51)</f>
        <v>6410000</v>
      </c>
      <c r="E52" s="10">
        <f t="shared" ref="E52:AG52" si="0">SUM(E8:E51)</f>
        <v>2450500</v>
      </c>
      <c r="F52" s="10">
        <f t="shared" si="0"/>
        <v>2290000</v>
      </c>
      <c r="G52" s="10" t="e">
        <f t="shared" si="0"/>
        <v>#VALUE!</v>
      </c>
      <c r="H52" s="10" t="e">
        <f t="shared" si="0"/>
        <v>#VALUE!</v>
      </c>
      <c r="I52" s="10" t="e">
        <f t="shared" si="0"/>
        <v>#VALUE!</v>
      </c>
      <c r="J52" s="10" t="e">
        <f t="shared" si="0"/>
        <v>#VALUE!</v>
      </c>
      <c r="K52" s="10" t="e">
        <f t="shared" si="0"/>
        <v>#VALUE!</v>
      </c>
      <c r="L52" s="10" t="e">
        <f t="shared" si="0"/>
        <v>#VALUE!</v>
      </c>
      <c r="M52" s="10" t="e">
        <f t="shared" si="0"/>
        <v>#VALUE!</v>
      </c>
      <c r="N52" s="10" t="e">
        <f t="shared" si="0"/>
        <v>#VALUE!</v>
      </c>
      <c r="O52" s="10" t="e">
        <f t="shared" si="0"/>
        <v>#VALUE!</v>
      </c>
      <c r="P52" s="10" t="e">
        <f t="shared" si="0"/>
        <v>#VALUE!</v>
      </c>
      <c r="Q52" s="10" t="e">
        <f t="shared" si="0"/>
        <v>#VALUE!</v>
      </c>
      <c r="R52" s="10">
        <f t="shared" si="0"/>
        <v>5411500</v>
      </c>
      <c r="S52" s="10">
        <f t="shared" si="0"/>
        <v>5380000</v>
      </c>
      <c r="T52" s="10" t="e">
        <f t="shared" si="0"/>
        <v>#VALUE!</v>
      </c>
      <c r="U52" s="10" t="e">
        <f t="shared" si="0"/>
        <v>#VALUE!</v>
      </c>
      <c r="V52" s="10" t="e">
        <f t="shared" si="0"/>
        <v>#VALUE!</v>
      </c>
      <c r="W52" s="10" t="e">
        <f t="shared" si="0"/>
        <v>#VALUE!</v>
      </c>
      <c r="X52" s="10" t="e">
        <f t="shared" si="0"/>
        <v>#VALUE!</v>
      </c>
      <c r="Y52" s="10" t="e">
        <f t="shared" si="0"/>
        <v>#VALUE!</v>
      </c>
      <c r="Z52" s="10" t="e">
        <f t="shared" si="0"/>
        <v>#VALUE!</v>
      </c>
      <c r="AA52" s="10" t="e">
        <f t="shared" si="0"/>
        <v>#VALUE!</v>
      </c>
      <c r="AB52" s="10" t="e">
        <f t="shared" si="0"/>
        <v>#VALUE!</v>
      </c>
      <c r="AC52" s="10" t="e">
        <f t="shared" si="0"/>
        <v>#VALUE!</v>
      </c>
      <c r="AD52" s="10" t="e">
        <f t="shared" si="0"/>
        <v>#VALUE!</v>
      </c>
      <c r="AE52" s="10" t="e">
        <f t="shared" si="0"/>
        <v>#VALUE!</v>
      </c>
      <c r="AF52" s="10" t="e">
        <f t="shared" si="0"/>
        <v>#VALUE!</v>
      </c>
      <c r="AG52" s="10" t="e">
        <f t="shared" si="0"/>
        <v>#VALUE!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2:49" x14ac:dyDescent="0.35">
      <c r="B53" s="18"/>
      <c r="C53" s="19"/>
      <c r="D53" s="12"/>
      <c r="E53" s="12"/>
      <c r="F53" s="12"/>
      <c r="G53" s="12"/>
      <c r="H53" s="12"/>
      <c r="I53" s="12"/>
      <c r="J53" s="12"/>
      <c r="K53" s="13"/>
      <c r="L53" s="12"/>
      <c r="M53" s="12"/>
      <c r="N53" s="1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 x14ac:dyDescent="0.35">
      <c r="B54" s="31" t="s">
        <v>27</v>
      </c>
      <c r="C54" s="32"/>
      <c r="D54" s="33"/>
      <c r="E54" s="33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</row>
    <row r="55" spans="2:49" x14ac:dyDescent="0.35">
      <c r="B55" s="18"/>
      <c r="C55" s="19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2:49" x14ac:dyDescent="0.35">
      <c r="B56" s="18"/>
      <c r="C56" s="1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 x14ac:dyDescent="0.35">
      <c r="B57" s="16" t="s">
        <v>101</v>
      </c>
      <c r="C57" s="19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2:49" x14ac:dyDescent="0.35">
      <c r="B58" s="35" t="s">
        <v>115</v>
      </c>
      <c r="C58" s="19" t="s">
        <v>5</v>
      </c>
      <c r="D58" s="12">
        <f>'Tabel I-O'!D59*'Tabel Harga'!$F$59</f>
        <v>0</v>
      </c>
      <c r="E58" s="12">
        <f>'Tabel I-O'!E59*'Tabel Harga'!$F$59</f>
        <v>0</v>
      </c>
      <c r="F58" s="12">
        <f>'Tabel I-O'!F59*'Tabel Harga'!$F$59</f>
        <v>0</v>
      </c>
      <c r="G58" s="12" t="e">
        <f>'Tabel I-O'!G59*'Tabel Harga'!$F$59</f>
        <v>#VALUE!</v>
      </c>
      <c r="H58" s="12" t="e">
        <f>'Tabel I-O'!H59*'Tabel Harga'!$F$59</f>
        <v>#VALUE!</v>
      </c>
      <c r="I58" s="12" t="e">
        <f>'Tabel I-O'!I59*'Tabel Harga'!$F$59</f>
        <v>#VALUE!</v>
      </c>
      <c r="J58" s="12" t="e">
        <f>'Tabel I-O'!J59*'Tabel Harga'!$F$59</f>
        <v>#VALUE!</v>
      </c>
      <c r="K58" s="12" t="e">
        <f>'Tabel I-O'!K59*'Tabel Harga'!$F$59</f>
        <v>#VALUE!</v>
      </c>
      <c r="L58" s="12" t="e">
        <f>'Tabel I-O'!L59*'Tabel Harga'!$F$59</f>
        <v>#VALUE!</v>
      </c>
      <c r="M58" s="12" t="e">
        <f>'Tabel I-O'!M59*'Tabel Harga'!$F$59</f>
        <v>#VALUE!</v>
      </c>
      <c r="N58" s="12" t="e">
        <f>'Tabel I-O'!N59*'Tabel Harga'!$F$59</f>
        <v>#VALUE!</v>
      </c>
      <c r="O58" s="12" t="e">
        <f>'Tabel I-O'!O59*'Tabel Harga'!$F$59</f>
        <v>#VALUE!</v>
      </c>
      <c r="P58" s="12" t="e">
        <f>'Tabel I-O'!P59*'Tabel Harga'!$F$59</f>
        <v>#VALUE!</v>
      </c>
      <c r="Q58" s="12" t="e">
        <f>'Tabel I-O'!Q59*'Tabel Harga'!$F$59</f>
        <v>#VALUE!</v>
      </c>
      <c r="R58" s="12"/>
      <c r="S58" s="12"/>
      <c r="T58" s="12" t="e">
        <f>'Tabel I-O'!T59*'Tabel Harga'!$F$59</f>
        <v>#VALUE!</v>
      </c>
      <c r="U58" s="12" t="e">
        <f>'Tabel I-O'!U59*'Tabel Harga'!$F$59</f>
        <v>#VALUE!</v>
      </c>
      <c r="V58" s="12" t="e">
        <f>'Tabel I-O'!V59*'Tabel Harga'!$F$59</f>
        <v>#VALUE!</v>
      </c>
      <c r="W58" s="12" t="e">
        <f>'Tabel I-O'!W59*'Tabel Harga'!$F$59</f>
        <v>#VALUE!</v>
      </c>
      <c r="X58" s="12" t="e">
        <f>'Tabel I-O'!X59*'Tabel Harga'!$F$59</f>
        <v>#VALUE!</v>
      </c>
      <c r="Y58" s="12" t="e">
        <f>'Tabel I-O'!Y59*'Tabel Harga'!$F$59</f>
        <v>#VALUE!</v>
      </c>
      <c r="Z58" s="12" t="e">
        <f>'Tabel I-O'!Z59*'Tabel Harga'!$F$59</f>
        <v>#VALUE!</v>
      </c>
      <c r="AA58" s="12" t="e">
        <f>'Tabel I-O'!AA59*'Tabel Harga'!$F$59</f>
        <v>#VALUE!</v>
      </c>
      <c r="AB58" s="12" t="e">
        <f>'Tabel I-O'!AB59*'Tabel Harga'!$F$59</f>
        <v>#VALUE!</v>
      </c>
      <c r="AC58" s="12" t="e">
        <f>'Tabel I-O'!AC59*'Tabel Harga'!$F$59</f>
        <v>#VALUE!</v>
      </c>
      <c r="AD58" s="12" t="e">
        <f>'Tabel I-O'!AD59*'Tabel Harga'!$F$59</f>
        <v>#VALUE!</v>
      </c>
      <c r="AE58" s="12" t="e">
        <f>'Tabel I-O'!AE59*'Tabel Harga'!$F$59</f>
        <v>#VALUE!</v>
      </c>
      <c r="AF58" s="12" t="e">
        <f>'Tabel I-O'!AF59*'Tabel Harga'!$F$59</f>
        <v>#VALUE!</v>
      </c>
      <c r="AG58" s="12" t="e">
        <f>'Tabel I-O'!AG59*'Tabel Harga'!$F$59</f>
        <v>#VALUE!</v>
      </c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2:49" x14ac:dyDescent="0.35">
      <c r="B59" s="35" t="s">
        <v>183</v>
      </c>
      <c r="C59" s="19" t="s">
        <v>5</v>
      </c>
      <c r="D59" s="12">
        <f>'Tabel I-O'!D60*'Tabel Harga'!$F$60</f>
        <v>0</v>
      </c>
      <c r="E59" s="12">
        <f>'Tabel I-O'!E60*'Tabel Harga'!$F$60</f>
        <v>0</v>
      </c>
      <c r="F59" s="12">
        <f>'Tabel I-O'!F60*'Tabel Harga'!$F$60</f>
        <v>0</v>
      </c>
      <c r="G59" s="12">
        <f>'Tabel I-O'!G60*'Tabel Harga'!$F$60</f>
        <v>0</v>
      </c>
      <c r="H59" s="12">
        <f>'Tabel I-O'!H60*'Tabel Harga'!$F$60</f>
        <v>0</v>
      </c>
      <c r="I59" s="12">
        <f>'Tabel I-O'!I60*'Tabel Harga'!$F$60</f>
        <v>2000000</v>
      </c>
      <c r="J59" s="12">
        <f>'Tabel I-O'!J60*'Tabel Harga'!$F$60</f>
        <v>2000000</v>
      </c>
      <c r="K59" s="12">
        <f>'Tabel I-O'!K60*'Tabel Harga'!$F$60</f>
        <v>2000000</v>
      </c>
      <c r="L59" s="12">
        <f>'Tabel I-O'!L60*'Tabel Harga'!$F$60</f>
        <v>2000000</v>
      </c>
      <c r="M59" s="12">
        <f>'Tabel I-O'!M60*'Tabel Harga'!$F$60</f>
        <v>2000000</v>
      </c>
      <c r="N59" s="12">
        <f>'Tabel I-O'!N60*'Tabel Harga'!$F$60</f>
        <v>7500000</v>
      </c>
      <c r="O59" s="12">
        <f>'Tabel I-O'!O60*'Tabel Harga'!$F$60</f>
        <v>7500000</v>
      </c>
      <c r="P59" s="12">
        <f>'Tabel I-O'!P60*'Tabel Harga'!$F$60</f>
        <v>7500000</v>
      </c>
      <c r="Q59" s="12">
        <f>'Tabel I-O'!Q60*'Tabel Harga'!$F$60</f>
        <v>7500000</v>
      </c>
      <c r="R59" s="12">
        <f>'Tabel I-O'!R60*'Tabel Harga'!$F$60</f>
        <v>7500000</v>
      </c>
      <c r="S59" s="12">
        <f>'Tabel I-O'!S60*'Tabel Harga'!$F$60</f>
        <v>7500000</v>
      </c>
      <c r="T59" s="12">
        <f>'Tabel I-O'!T60*'Tabel Harga'!$F$60</f>
        <v>7500000</v>
      </c>
      <c r="U59" s="12">
        <f>'Tabel I-O'!U60*'Tabel Harga'!$F$60</f>
        <v>7500000</v>
      </c>
      <c r="V59" s="12">
        <f>'Tabel I-O'!V60*'Tabel Harga'!$F$60</f>
        <v>7500000</v>
      </c>
      <c r="W59" s="12">
        <f>'Tabel I-O'!W60*'Tabel Harga'!$F$60</f>
        <v>7500000</v>
      </c>
      <c r="X59" s="12">
        <f>'Tabel I-O'!X60*'Tabel Harga'!$F$60</f>
        <v>7500000</v>
      </c>
      <c r="Y59" s="12">
        <f>'Tabel I-O'!Y60*'Tabel Harga'!$F$60</f>
        <v>7500000</v>
      </c>
      <c r="Z59" s="12">
        <f>'Tabel I-O'!Z60*'Tabel Harga'!$F$60</f>
        <v>7500000</v>
      </c>
      <c r="AA59" s="12">
        <f>'Tabel I-O'!AA60*'Tabel Harga'!$F$60</f>
        <v>7500000</v>
      </c>
      <c r="AB59" s="12">
        <f>'Tabel I-O'!AB60*'Tabel Harga'!$F$60</f>
        <v>7500000</v>
      </c>
      <c r="AC59" s="12">
        <f>'Tabel I-O'!AC60*'Tabel Harga'!$F$60</f>
        <v>7500000</v>
      </c>
      <c r="AD59" s="12">
        <f>'Tabel I-O'!AD60*'Tabel Harga'!$F$60</f>
        <v>7500000</v>
      </c>
      <c r="AE59" s="12">
        <f>'Tabel I-O'!AE60*'Tabel Harga'!$F$60</f>
        <v>7500000</v>
      </c>
      <c r="AF59" s="12">
        <f>'Tabel I-O'!AF60*'Tabel Harga'!$F$60</f>
        <v>7500000</v>
      </c>
      <c r="AG59" s="12">
        <f>'Tabel I-O'!AG60*'Tabel Harga'!$F$60</f>
        <v>7500000</v>
      </c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2:49" x14ac:dyDescent="0.35">
      <c r="B60" s="16" t="s">
        <v>25</v>
      </c>
      <c r="C60" s="19" t="s">
        <v>5</v>
      </c>
      <c r="D60" s="14">
        <f>SUM(D58:D59)</f>
        <v>0</v>
      </c>
      <c r="E60" s="14">
        <f t="shared" ref="E60:AG60" si="1">SUM(E58:E59)</f>
        <v>0</v>
      </c>
      <c r="F60" s="14">
        <f t="shared" si="1"/>
        <v>0</v>
      </c>
      <c r="G60" s="14" t="e">
        <f t="shared" si="1"/>
        <v>#VALUE!</v>
      </c>
      <c r="H60" s="14" t="e">
        <f t="shared" si="1"/>
        <v>#VALUE!</v>
      </c>
      <c r="I60" s="14" t="e">
        <f t="shared" si="1"/>
        <v>#VALUE!</v>
      </c>
      <c r="J60" s="14" t="e">
        <f t="shared" si="1"/>
        <v>#VALUE!</v>
      </c>
      <c r="K60" s="14" t="e">
        <f t="shared" si="1"/>
        <v>#VALUE!</v>
      </c>
      <c r="L60" s="14" t="e">
        <f t="shared" si="1"/>
        <v>#VALUE!</v>
      </c>
      <c r="M60" s="14" t="e">
        <f t="shared" si="1"/>
        <v>#VALUE!</v>
      </c>
      <c r="N60" s="14" t="e">
        <f t="shared" si="1"/>
        <v>#VALUE!</v>
      </c>
      <c r="O60" s="14" t="e">
        <f t="shared" si="1"/>
        <v>#VALUE!</v>
      </c>
      <c r="P60" s="14" t="e">
        <f t="shared" si="1"/>
        <v>#VALUE!</v>
      </c>
      <c r="Q60" s="14" t="e">
        <f t="shared" si="1"/>
        <v>#VALUE!</v>
      </c>
      <c r="R60" s="14">
        <f t="shared" si="1"/>
        <v>7500000</v>
      </c>
      <c r="S60" s="14">
        <f t="shared" si="1"/>
        <v>7500000</v>
      </c>
      <c r="T60" s="14" t="e">
        <f t="shared" si="1"/>
        <v>#VALUE!</v>
      </c>
      <c r="U60" s="14" t="e">
        <f t="shared" si="1"/>
        <v>#VALUE!</v>
      </c>
      <c r="V60" s="14" t="e">
        <f t="shared" si="1"/>
        <v>#VALUE!</v>
      </c>
      <c r="W60" s="14" t="e">
        <f t="shared" si="1"/>
        <v>#VALUE!</v>
      </c>
      <c r="X60" s="14" t="e">
        <f t="shared" si="1"/>
        <v>#VALUE!</v>
      </c>
      <c r="Y60" s="14" t="e">
        <f t="shared" si="1"/>
        <v>#VALUE!</v>
      </c>
      <c r="Z60" s="14" t="e">
        <f t="shared" si="1"/>
        <v>#VALUE!</v>
      </c>
      <c r="AA60" s="14" t="e">
        <f t="shared" si="1"/>
        <v>#VALUE!</v>
      </c>
      <c r="AB60" s="14" t="e">
        <f t="shared" si="1"/>
        <v>#VALUE!</v>
      </c>
      <c r="AC60" s="14" t="e">
        <f t="shared" si="1"/>
        <v>#VALUE!</v>
      </c>
      <c r="AD60" s="14" t="e">
        <f t="shared" si="1"/>
        <v>#VALUE!</v>
      </c>
      <c r="AE60" s="14" t="e">
        <f t="shared" si="1"/>
        <v>#VALUE!</v>
      </c>
      <c r="AF60" s="14" t="e">
        <f t="shared" si="1"/>
        <v>#VALUE!</v>
      </c>
      <c r="AG60" s="14" t="e">
        <f t="shared" si="1"/>
        <v>#VALUE!</v>
      </c>
      <c r="AH60" s="15"/>
      <c r="AI60" s="5"/>
      <c r="AJ60" s="5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2:49" s="21" customFormat="1" x14ac:dyDescent="0.25">
      <c r="B61" s="148" t="s">
        <v>23</v>
      </c>
      <c r="C61" s="23"/>
      <c r="D61" s="24">
        <f t="shared" ref="D61:AG61" si="2">D60-D52</f>
        <v>-6410000</v>
      </c>
      <c r="E61" s="24">
        <f t="shared" si="2"/>
        <v>-2450500</v>
      </c>
      <c r="F61" s="24">
        <f t="shared" si="2"/>
        <v>-2290000</v>
      </c>
      <c r="G61" s="24" t="e">
        <f t="shared" si="2"/>
        <v>#VALUE!</v>
      </c>
      <c r="H61" s="24" t="e">
        <f t="shared" si="2"/>
        <v>#VALUE!</v>
      </c>
      <c r="I61" s="24" t="e">
        <f t="shared" si="2"/>
        <v>#VALUE!</v>
      </c>
      <c r="J61" s="24" t="e">
        <f t="shared" si="2"/>
        <v>#VALUE!</v>
      </c>
      <c r="K61" s="24" t="e">
        <f t="shared" si="2"/>
        <v>#VALUE!</v>
      </c>
      <c r="L61" s="24" t="e">
        <f t="shared" si="2"/>
        <v>#VALUE!</v>
      </c>
      <c r="M61" s="24" t="e">
        <f t="shared" si="2"/>
        <v>#VALUE!</v>
      </c>
      <c r="N61" s="24" t="e">
        <f t="shared" si="2"/>
        <v>#VALUE!</v>
      </c>
      <c r="O61" s="24" t="e">
        <f t="shared" si="2"/>
        <v>#VALUE!</v>
      </c>
      <c r="P61" s="24" t="e">
        <f t="shared" si="2"/>
        <v>#VALUE!</v>
      </c>
      <c r="Q61" s="24" t="e">
        <f t="shared" si="2"/>
        <v>#VALUE!</v>
      </c>
      <c r="R61" s="24">
        <f t="shared" si="2"/>
        <v>2088500</v>
      </c>
      <c r="S61" s="24">
        <f t="shared" si="2"/>
        <v>2120000</v>
      </c>
      <c r="T61" s="24" t="e">
        <f t="shared" si="2"/>
        <v>#VALUE!</v>
      </c>
      <c r="U61" s="24" t="e">
        <f t="shared" si="2"/>
        <v>#VALUE!</v>
      </c>
      <c r="V61" s="24" t="e">
        <f t="shared" si="2"/>
        <v>#VALUE!</v>
      </c>
      <c r="W61" s="24" t="e">
        <f t="shared" si="2"/>
        <v>#VALUE!</v>
      </c>
      <c r="X61" s="24" t="e">
        <f t="shared" si="2"/>
        <v>#VALUE!</v>
      </c>
      <c r="Y61" s="24" t="e">
        <f t="shared" si="2"/>
        <v>#VALUE!</v>
      </c>
      <c r="Z61" s="24" t="e">
        <f t="shared" si="2"/>
        <v>#VALUE!</v>
      </c>
      <c r="AA61" s="24" t="e">
        <f t="shared" si="2"/>
        <v>#VALUE!</v>
      </c>
      <c r="AB61" s="24" t="e">
        <f t="shared" si="2"/>
        <v>#VALUE!</v>
      </c>
      <c r="AC61" s="24" t="e">
        <f t="shared" si="2"/>
        <v>#VALUE!</v>
      </c>
      <c r="AD61" s="24" t="e">
        <f t="shared" si="2"/>
        <v>#VALUE!</v>
      </c>
      <c r="AE61" s="24" t="e">
        <f t="shared" si="2"/>
        <v>#VALUE!</v>
      </c>
      <c r="AF61" s="24" t="e">
        <f t="shared" si="2"/>
        <v>#VALUE!</v>
      </c>
      <c r="AG61" s="24" t="e">
        <f t="shared" si="2"/>
        <v>#VALUE!</v>
      </c>
      <c r="AH61" s="25"/>
      <c r="AI61" s="25"/>
      <c r="AJ61" s="25"/>
      <c r="AK61" s="26"/>
      <c r="AL61" s="26"/>
      <c r="AM61" s="26"/>
      <c r="AN61" s="26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2:49" x14ac:dyDescent="0.35">
      <c r="C62" s="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2:49" x14ac:dyDescent="0.35">
      <c r="B63" s="3" t="s">
        <v>28</v>
      </c>
      <c r="C63" s="5" t="e">
        <f>NPV(Summary!$D$7,D61:AG61)</f>
        <v>#VALUE!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2:49" x14ac:dyDescent="0.35">
      <c r="C64" s="56" t="e">
        <f>C63/Summary!D8</f>
        <v>#VALUE!</v>
      </c>
    </row>
    <row r="66" spans="2:4" x14ac:dyDescent="0.35">
      <c r="B66" s="189" t="s">
        <v>212</v>
      </c>
      <c r="C66" s="162" t="e">
        <f>SUM(D52:AG52)</f>
        <v>#VALUE!</v>
      </c>
      <c r="D66" s="189"/>
    </row>
    <row r="67" spans="2:4" x14ac:dyDescent="0.35">
      <c r="B67" s="190" t="s">
        <v>213</v>
      </c>
      <c r="C67" s="162" t="e">
        <f>SUM(D28:AG51)</f>
        <v>#VALUE!</v>
      </c>
      <c r="D67" s="191" t="e">
        <f>C67/C66</f>
        <v>#VALUE!</v>
      </c>
    </row>
    <row r="68" spans="2:4" x14ac:dyDescent="0.35">
      <c r="B68" s="190" t="s">
        <v>214</v>
      </c>
      <c r="C68" s="192" t="e">
        <f>C66-C67</f>
        <v>#VALUE!</v>
      </c>
      <c r="D68" s="191" t="e">
        <f>C68/C66</f>
        <v>#VALUE!</v>
      </c>
    </row>
    <row r="70" spans="2:4" x14ac:dyDescent="0.35">
      <c r="B70" s="3" t="s">
        <v>223</v>
      </c>
      <c r="C70" s="101" t="e">
        <f>NPV(rate_social,D52:G52)</f>
        <v>#VALUE!</v>
      </c>
    </row>
  </sheetData>
  <mergeCells count="32">
    <mergeCell ref="B4:B5"/>
    <mergeCell ref="C4:C5"/>
    <mergeCell ref="D4:D5"/>
    <mergeCell ref="E4:E5"/>
    <mergeCell ref="F4:F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G55"/>
  <sheetViews>
    <sheetView zoomScale="85" zoomScaleNormal="85" workbookViewId="0">
      <selection activeCell="K34" sqref="K34"/>
    </sheetView>
  </sheetViews>
  <sheetFormatPr defaultRowHeight="12.5" x14ac:dyDescent="0.25"/>
  <cols>
    <col min="1" max="1" width="14.453125" style="58" customWidth="1"/>
    <col min="2" max="2" width="20.81640625" customWidth="1"/>
    <col min="3" max="3" width="8.453125" customWidth="1"/>
    <col min="4" max="4" width="11.453125" customWidth="1"/>
    <col min="5" max="5" width="8.54296875" customWidth="1"/>
    <col min="6" max="6" width="8" customWidth="1"/>
    <col min="7" max="7" width="6.7265625" bestFit="1" customWidth="1"/>
    <col min="8" max="8" width="7" bestFit="1" customWidth="1"/>
    <col min="9" max="9" width="6.7265625" bestFit="1" customWidth="1"/>
    <col min="10" max="11" width="7.7265625" bestFit="1" customWidth="1"/>
    <col min="12" max="12" width="7.7265625" customWidth="1"/>
    <col min="13" max="13" width="7.7265625" bestFit="1" customWidth="1"/>
    <col min="14" max="24" width="9" customWidth="1"/>
    <col min="25" max="25" width="7.81640625" customWidth="1"/>
    <col min="26" max="27" width="7.7265625" bestFit="1" customWidth="1"/>
    <col min="28" max="32" width="6.7265625" bestFit="1" customWidth="1"/>
  </cols>
  <sheetData>
    <row r="1" spans="1:33" x14ac:dyDescent="0.25">
      <c r="A1" s="59" t="s">
        <v>78</v>
      </c>
    </row>
    <row r="2" spans="1:33" x14ac:dyDescent="0.25">
      <c r="A2" s="59" t="s">
        <v>79</v>
      </c>
      <c r="B2" s="90"/>
    </row>
    <row r="3" spans="1:33" x14ac:dyDescent="0.25">
      <c r="A3" s="59"/>
      <c r="B3" s="77"/>
      <c r="D3" s="61"/>
    </row>
    <row r="4" spans="1:33" x14ac:dyDescent="0.25">
      <c r="A4" s="92" t="s">
        <v>117</v>
      </c>
      <c r="B4" s="90" t="s">
        <v>111</v>
      </c>
      <c r="C4" s="84">
        <f>25*5</f>
        <v>125</v>
      </c>
      <c r="D4" s="61"/>
    </row>
    <row r="5" spans="1:33" x14ac:dyDescent="0.25">
      <c r="A5" s="92" t="s">
        <v>118</v>
      </c>
      <c r="B5" s="90" t="s">
        <v>107</v>
      </c>
      <c r="C5" s="84">
        <f>4*120</f>
        <v>480</v>
      </c>
      <c r="D5" s="61"/>
    </row>
    <row r="7" spans="1:33" ht="13" x14ac:dyDescent="0.3">
      <c r="B7" s="146" t="s">
        <v>144</v>
      </c>
      <c r="C7" s="112">
        <v>1</v>
      </c>
      <c r="D7" s="112">
        <v>2</v>
      </c>
      <c r="E7" s="112">
        <v>3</v>
      </c>
      <c r="F7" s="112">
        <v>4</v>
      </c>
      <c r="G7" s="112">
        <v>5</v>
      </c>
      <c r="H7" s="112">
        <v>6</v>
      </c>
      <c r="I7" s="112">
        <v>7</v>
      </c>
      <c r="J7" s="112">
        <v>8</v>
      </c>
      <c r="K7" s="112">
        <v>9</v>
      </c>
      <c r="L7" s="112">
        <v>10</v>
      </c>
      <c r="M7" s="112">
        <v>11</v>
      </c>
      <c r="N7" s="112">
        <v>12</v>
      </c>
      <c r="O7" s="112">
        <v>13</v>
      </c>
      <c r="P7" s="112">
        <v>14</v>
      </c>
      <c r="Q7" s="112">
        <v>15</v>
      </c>
      <c r="R7" s="112">
        <v>16</v>
      </c>
      <c r="S7" s="112">
        <v>17</v>
      </c>
      <c r="T7" s="112">
        <v>18</v>
      </c>
      <c r="U7" s="112">
        <v>19</v>
      </c>
      <c r="V7" s="112">
        <v>20</v>
      </c>
      <c r="W7" s="112">
        <v>21</v>
      </c>
      <c r="X7" s="112">
        <v>22</v>
      </c>
      <c r="Y7" s="112">
        <v>23</v>
      </c>
      <c r="Z7" s="112">
        <v>24</v>
      </c>
      <c r="AA7" s="112">
        <v>25</v>
      </c>
      <c r="AB7" s="112">
        <v>26</v>
      </c>
      <c r="AC7" s="112">
        <v>27</v>
      </c>
      <c r="AD7" s="112">
        <v>28</v>
      </c>
      <c r="AE7" s="112">
        <v>29</v>
      </c>
      <c r="AF7" s="112">
        <v>30</v>
      </c>
    </row>
    <row r="8" spans="1:33" ht="13" x14ac:dyDescent="0.3">
      <c r="B8" s="147" t="s">
        <v>145</v>
      </c>
      <c r="C8" s="109">
        <v>0</v>
      </c>
      <c r="D8" s="109">
        <v>0</v>
      </c>
      <c r="E8" s="109">
        <v>0</v>
      </c>
      <c r="F8" s="109">
        <v>0</v>
      </c>
      <c r="G8" s="109">
        <v>0</v>
      </c>
      <c r="H8" s="110">
        <f>$J$42</f>
        <v>2000</v>
      </c>
      <c r="I8" s="110">
        <f>$J$42</f>
        <v>2000</v>
      </c>
      <c r="J8" s="110">
        <f>$J$42</f>
        <v>2000</v>
      </c>
      <c r="K8" s="110">
        <f>$J$42</f>
        <v>2000</v>
      </c>
      <c r="L8" s="110">
        <f>$J$42</f>
        <v>2000</v>
      </c>
      <c r="M8" s="110">
        <f>$J$43</f>
        <v>7500</v>
      </c>
      <c r="N8" s="110">
        <f>$J$43</f>
        <v>7500</v>
      </c>
      <c r="O8" s="110">
        <f>$J$43</f>
        <v>7500</v>
      </c>
      <c r="P8" s="110">
        <f>$J$43</f>
        <v>7500</v>
      </c>
      <c r="Q8" s="110">
        <f>$J$43</f>
        <v>7500</v>
      </c>
      <c r="R8" s="110">
        <f>$J$44</f>
        <v>10000</v>
      </c>
      <c r="S8" s="110">
        <f>$J$44</f>
        <v>10000</v>
      </c>
      <c r="T8" s="110">
        <f>$J$44</f>
        <v>10000</v>
      </c>
      <c r="U8" s="110">
        <f>$J$44</f>
        <v>10000</v>
      </c>
      <c r="V8" s="110">
        <f>$J$44</f>
        <v>10000</v>
      </c>
      <c r="W8" s="110">
        <f t="shared" ref="W8:AF8" si="0">$J$43</f>
        <v>7500</v>
      </c>
      <c r="X8" s="110">
        <f t="shared" si="0"/>
        <v>7500</v>
      </c>
      <c r="Y8" s="110">
        <f t="shared" si="0"/>
        <v>7500</v>
      </c>
      <c r="Z8" s="110">
        <f t="shared" si="0"/>
        <v>7500</v>
      </c>
      <c r="AA8" s="110">
        <f t="shared" si="0"/>
        <v>7500</v>
      </c>
      <c r="AB8" s="110">
        <f t="shared" si="0"/>
        <v>7500</v>
      </c>
      <c r="AC8" s="110">
        <f t="shared" si="0"/>
        <v>7500</v>
      </c>
      <c r="AD8" s="110">
        <f t="shared" si="0"/>
        <v>7500</v>
      </c>
      <c r="AE8" s="110">
        <f t="shared" si="0"/>
        <v>7500</v>
      </c>
      <c r="AF8" s="110">
        <f t="shared" si="0"/>
        <v>7500</v>
      </c>
      <c r="AG8" s="100"/>
    </row>
    <row r="9" spans="1:33" ht="13" x14ac:dyDescent="0.3">
      <c r="B9" s="147" t="s">
        <v>146</v>
      </c>
      <c r="C9" s="109">
        <f t="shared" ref="C9:AF9" si="1">C8/4</f>
        <v>0</v>
      </c>
      <c r="D9" s="109">
        <f t="shared" si="1"/>
        <v>0</v>
      </c>
      <c r="E9" s="109">
        <f t="shared" si="1"/>
        <v>0</v>
      </c>
      <c r="F9" s="109">
        <f t="shared" si="1"/>
        <v>0</v>
      </c>
      <c r="G9" s="109">
        <f t="shared" si="1"/>
        <v>0</v>
      </c>
      <c r="H9" s="109">
        <f t="shared" si="1"/>
        <v>500</v>
      </c>
      <c r="I9" s="109">
        <f t="shared" si="1"/>
        <v>500</v>
      </c>
      <c r="J9" s="109">
        <f t="shared" si="1"/>
        <v>500</v>
      </c>
      <c r="K9" s="109">
        <f t="shared" si="1"/>
        <v>500</v>
      </c>
      <c r="L9" s="109">
        <f t="shared" si="1"/>
        <v>500</v>
      </c>
      <c r="M9" s="109">
        <f t="shared" si="1"/>
        <v>1875</v>
      </c>
      <c r="N9" s="109">
        <f t="shared" si="1"/>
        <v>1875</v>
      </c>
      <c r="O9" s="109">
        <f t="shared" si="1"/>
        <v>1875</v>
      </c>
      <c r="P9" s="109">
        <f t="shared" si="1"/>
        <v>1875</v>
      </c>
      <c r="Q9" s="109">
        <f t="shared" si="1"/>
        <v>1875</v>
      </c>
      <c r="R9" s="109">
        <f>Q9</f>
        <v>1875</v>
      </c>
      <c r="S9" s="109">
        <f t="shared" ref="S9:V9" si="2">R9</f>
        <v>1875</v>
      </c>
      <c r="T9" s="109">
        <f t="shared" si="2"/>
        <v>1875</v>
      </c>
      <c r="U9" s="109">
        <f t="shared" si="2"/>
        <v>1875</v>
      </c>
      <c r="V9" s="109">
        <f t="shared" si="2"/>
        <v>1875</v>
      </c>
      <c r="W9" s="109">
        <f t="shared" si="1"/>
        <v>1875</v>
      </c>
      <c r="X9" s="109">
        <f t="shared" si="1"/>
        <v>1875</v>
      </c>
      <c r="Y9" s="109">
        <f t="shared" si="1"/>
        <v>1875</v>
      </c>
      <c r="Z9" s="109">
        <f t="shared" si="1"/>
        <v>1875</v>
      </c>
      <c r="AA9" s="109">
        <f t="shared" si="1"/>
        <v>1875</v>
      </c>
      <c r="AB9" s="109">
        <f t="shared" si="1"/>
        <v>1875</v>
      </c>
      <c r="AC9" s="109">
        <f t="shared" si="1"/>
        <v>1875</v>
      </c>
      <c r="AD9" s="109">
        <f t="shared" si="1"/>
        <v>1875</v>
      </c>
      <c r="AE9" s="109">
        <f t="shared" si="1"/>
        <v>1875</v>
      </c>
      <c r="AF9" s="109">
        <f t="shared" si="1"/>
        <v>1875</v>
      </c>
      <c r="AG9" s="100"/>
    </row>
    <row r="10" spans="1:33" ht="13" x14ac:dyDescent="0.3">
      <c r="B10" s="147" t="s">
        <v>147</v>
      </c>
      <c r="C10" s="109">
        <f>E24</f>
        <v>0</v>
      </c>
      <c r="D10" s="109">
        <f>F24</f>
        <v>0</v>
      </c>
      <c r="E10" s="109">
        <f>G25</f>
        <v>0</v>
      </c>
      <c r="F10" s="117" t="e">
        <f>E14*$C$5*12</f>
        <v>#VALUE!</v>
      </c>
      <c r="G10" s="109" t="e">
        <f>$E$15*$C$5*12</f>
        <v>#VALUE!</v>
      </c>
      <c r="H10" s="109" t="e">
        <f>$E$15*$C$5*12</f>
        <v>#VALUE!</v>
      </c>
      <c r="I10" s="109" t="e">
        <f>$E$15*$C$5*12</f>
        <v>#VALUE!</v>
      </c>
      <c r="J10" s="109" t="e">
        <f>$E$15*$C$5*12</f>
        <v>#VALUE!</v>
      </c>
      <c r="K10" s="109" t="e">
        <f t="shared" ref="K10:L10" si="3">$E$15*$C$5*12</f>
        <v>#VALUE!</v>
      </c>
      <c r="L10" s="109" t="e">
        <f t="shared" si="3"/>
        <v>#VALUE!</v>
      </c>
      <c r="M10" s="109" t="e">
        <f>C16*$C$5*12</f>
        <v>#VALUE!</v>
      </c>
      <c r="N10" s="109" t="e">
        <f>C16*$C$5*12</f>
        <v>#VALUE!</v>
      </c>
      <c r="O10" s="109" t="e">
        <f>E16*$C$5*12</f>
        <v>#VALUE!</v>
      </c>
      <c r="P10" s="118" t="e">
        <f>E16*C5*12</f>
        <v>#VALUE!</v>
      </c>
      <c r="Q10" s="119" t="s">
        <v>142</v>
      </c>
      <c r="R10" s="119" t="s">
        <v>142</v>
      </c>
      <c r="S10" s="117" t="e">
        <f>E14*$C$5*12</f>
        <v>#VALUE!</v>
      </c>
      <c r="T10" s="117" t="e">
        <f>E14*$C$5*12</f>
        <v>#VALUE!</v>
      </c>
      <c r="U10" s="109" t="e">
        <f>E15*$C$5*12</f>
        <v>#VALUE!</v>
      </c>
      <c r="V10" s="109" t="e">
        <f>E15*$C$5*12</f>
        <v>#VALUE!</v>
      </c>
      <c r="W10" s="109" t="e">
        <f>E15*$C$5*12</f>
        <v>#VALUE!</v>
      </c>
      <c r="X10" s="109" t="e">
        <f>E15*$C$5*12</f>
        <v>#VALUE!</v>
      </c>
      <c r="Y10" s="109" t="e">
        <f>E15*$C$5*12</f>
        <v>#VALUE!</v>
      </c>
      <c r="Z10" s="109" t="e">
        <f>E15*$C$5*12</f>
        <v>#VALUE!</v>
      </c>
      <c r="AA10" s="109" t="e">
        <f>E14*$C$5*12</f>
        <v>#VALUE!</v>
      </c>
      <c r="AB10" s="109" t="e">
        <f>E14*$C$5*12</f>
        <v>#VALUE!</v>
      </c>
      <c r="AC10" s="109" t="e">
        <f>E16*$C$5*12</f>
        <v>#VALUE!</v>
      </c>
      <c r="AD10" s="109" t="e">
        <f>E16*$C$5*12</f>
        <v>#VALUE!</v>
      </c>
      <c r="AE10" s="117" t="e">
        <f>E16*$C$5*12</f>
        <v>#VALUE!</v>
      </c>
      <c r="AF10" s="117" t="e">
        <f>E16*$C$5*12</f>
        <v>#VALUE!</v>
      </c>
    </row>
    <row r="11" spans="1:33" x14ac:dyDescent="0.25">
      <c r="E11" s="93"/>
    </row>
    <row r="12" spans="1:33" x14ac:dyDescent="0.25">
      <c r="B12" s="61"/>
    </row>
    <row r="13" spans="1:33" ht="13" x14ac:dyDescent="0.3">
      <c r="B13" s="218" t="s">
        <v>199</v>
      </c>
      <c r="C13" s="219"/>
      <c r="D13" s="220"/>
      <c r="E13" s="111" t="s">
        <v>193</v>
      </c>
      <c r="F13" s="96"/>
      <c r="G13" s="112" t="s">
        <v>138</v>
      </c>
      <c r="H13" s="112"/>
      <c r="I13" s="112" t="s">
        <v>137</v>
      </c>
      <c r="J13" s="112"/>
      <c r="M13" s="90" t="s">
        <v>153</v>
      </c>
      <c r="O13" t="s">
        <v>162</v>
      </c>
      <c r="P13" s="90" t="s">
        <v>161</v>
      </c>
      <c r="R13" s="90" t="s">
        <v>153</v>
      </c>
      <c r="T13" s="90" t="s">
        <v>156</v>
      </c>
      <c r="U13" s="90" t="s">
        <v>160</v>
      </c>
      <c r="X13" s="90" t="s">
        <v>153</v>
      </c>
      <c r="Z13" s="90" t="s">
        <v>85</v>
      </c>
      <c r="AA13" s="90" t="s">
        <v>166</v>
      </c>
      <c r="AC13">
        <v>125</v>
      </c>
    </row>
    <row r="14" spans="1:33" ht="13" x14ac:dyDescent="0.3">
      <c r="B14" s="112" t="s">
        <v>119</v>
      </c>
      <c r="C14" s="139" t="s">
        <v>120</v>
      </c>
      <c r="D14" s="114" t="s">
        <v>189</v>
      </c>
      <c r="E14" s="145" t="e">
        <f>C14*$B$18</f>
        <v>#VALUE!</v>
      </c>
      <c r="F14" s="96"/>
      <c r="G14" s="112" t="s">
        <v>109</v>
      </c>
      <c r="H14" s="112"/>
      <c r="I14" s="112">
        <f>10000/4</f>
        <v>2500</v>
      </c>
      <c r="J14" s="112">
        <f>10000/4</f>
        <v>2500</v>
      </c>
      <c r="O14" s="92" t="s">
        <v>164</v>
      </c>
      <c r="P14" s="90" t="s">
        <v>167</v>
      </c>
      <c r="T14" s="90" t="s">
        <v>115</v>
      </c>
      <c r="U14" s="90" t="s">
        <v>165</v>
      </c>
      <c r="Z14" s="90" t="s">
        <v>159</v>
      </c>
      <c r="AA14" s="90" t="s">
        <v>163</v>
      </c>
      <c r="AC14">
        <v>960</v>
      </c>
    </row>
    <row r="15" spans="1:33" ht="13" x14ac:dyDescent="0.3">
      <c r="B15" s="113" t="s">
        <v>194</v>
      </c>
      <c r="C15" s="139" t="s">
        <v>121</v>
      </c>
      <c r="D15" s="114" t="s">
        <v>189</v>
      </c>
      <c r="E15" s="145" t="e">
        <f>C15*$B$18</f>
        <v>#VALUE!</v>
      </c>
      <c r="F15" s="96"/>
      <c r="G15" s="112" t="s">
        <v>107</v>
      </c>
      <c r="H15" s="112"/>
      <c r="I15" s="112">
        <f>10000/(3*3)</f>
        <v>1111.1111111111111</v>
      </c>
      <c r="J15" s="112">
        <v>1100</v>
      </c>
      <c r="O15" s="90"/>
      <c r="Z15" s="90" t="s">
        <v>115</v>
      </c>
      <c r="AA15" s="90" t="s">
        <v>167</v>
      </c>
      <c r="AC15">
        <v>480</v>
      </c>
    </row>
    <row r="16" spans="1:33" ht="13" x14ac:dyDescent="0.3">
      <c r="B16" s="113" t="s">
        <v>195</v>
      </c>
      <c r="C16" s="139" t="s">
        <v>120</v>
      </c>
      <c r="D16" s="114" t="s">
        <v>189</v>
      </c>
      <c r="E16" s="145" t="e">
        <f>C16*$B$18</f>
        <v>#VALUE!</v>
      </c>
      <c r="F16" s="96"/>
      <c r="G16" s="151" t="s">
        <v>201</v>
      </c>
      <c r="H16" s="104"/>
      <c r="I16" s="104">
        <f>10000/16</f>
        <v>625</v>
      </c>
      <c r="J16" s="104">
        <f>10000/16</f>
        <v>625</v>
      </c>
      <c r="M16" s="121" t="s">
        <v>151</v>
      </c>
      <c r="N16" s="229" t="s">
        <v>152</v>
      </c>
      <c r="O16" s="230"/>
      <c r="P16" s="121" t="s">
        <v>151</v>
      </c>
      <c r="R16" s="124" t="s">
        <v>151</v>
      </c>
      <c r="S16" s="221" t="s">
        <v>152</v>
      </c>
      <c r="T16" s="222"/>
      <c r="U16" s="127" t="s">
        <v>151</v>
      </c>
      <c r="W16" s="121" t="s">
        <v>151</v>
      </c>
      <c r="X16" s="131"/>
      <c r="Y16" s="135" t="s">
        <v>152</v>
      </c>
      <c r="Z16" s="132"/>
      <c r="AA16" s="138" t="s">
        <v>155</v>
      </c>
      <c r="AB16" s="105"/>
      <c r="AC16" s="137" t="s">
        <v>152</v>
      </c>
      <c r="AD16" s="104"/>
      <c r="AE16" s="121" t="s">
        <v>151</v>
      </c>
    </row>
    <row r="17" spans="2:31" ht="13" x14ac:dyDescent="0.3">
      <c r="B17" s="96" t="s">
        <v>190</v>
      </c>
      <c r="C17" s="96"/>
      <c r="D17" s="96"/>
      <c r="E17" s="96"/>
      <c r="F17" s="115"/>
      <c r="G17" s="112" t="s">
        <v>108</v>
      </c>
      <c r="H17" s="112"/>
      <c r="I17" s="112">
        <f>10000/(5*5)</f>
        <v>400</v>
      </c>
      <c r="J17" s="112">
        <f>10000/(5*5)</f>
        <v>400</v>
      </c>
      <c r="M17" s="122"/>
      <c r="N17" s="229" t="s">
        <v>152</v>
      </c>
      <c r="O17" s="230"/>
      <c r="P17" s="122"/>
      <c r="R17" s="125"/>
      <c r="S17" s="223"/>
      <c r="T17" s="224"/>
      <c r="U17" s="128"/>
      <c r="W17" s="133"/>
      <c r="X17" s="131"/>
      <c r="Y17" s="134"/>
      <c r="Z17" s="133"/>
      <c r="AA17" s="106"/>
      <c r="AB17" s="106"/>
      <c r="AC17" s="104"/>
      <c r="AD17" s="104"/>
      <c r="AE17" s="133"/>
    </row>
    <row r="18" spans="2:31" ht="13" x14ac:dyDescent="0.3">
      <c r="B18" s="142">
        <f xml:space="preserve"> (2348/4697)*100%</f>
        <v>0.49989354907387695</v>
      </c>
      <c r="C18" s="96" t="s">
        <v>15</v>
      </c>
      <c r="D18" s="96"/>
      <c r="E18" s="96"/>
      <c r="F18" s="96"/>
      <c r="G18" s="112" t="s">
        <v>110</v>
      </c>
      <c r="H18" s="112"/>
      <c r="I18" s="116">
        <f>10000/(9*8)</f>
        <v>138.88888888888889</v>
      </c>
      <c r="J18" s="112">
        <v>140</v>
      </c>
      <c r="M18" s="121" t="s">
        <v>151</v>
      </c>
      <c r="N18" s="229" t="s">
        <v>152</v>
      </c>
      <c r="O18" s="230"/>
      <c r="P18" s="121" t="s">
        <v>151</v>
      </c>
      <c r="Q18" s="90"/>
      <c r="R18" s="124" t="s">
        <v>151</v>
      </c>
      <c r="S18" s="129"/>
      <c r="T18" s="130"/>
      <c r="U18" s="127" t="s">
        <v>151</v>
      </c>
      <c r="W18" s="104"/>
      <c r="X18" s="104"/>
      <c r="Y18" s="106"/>
      <c r="Z18" s="106"/>
      <c r="AA18" s="138" t="s">
        <v>155</v>
      </c>
      <c r="AB18" s="106"/>
      <c r="AC18" s="104"/>
      <c r="AD18" s="104"/>
      <c r="AE18" s="104"/>
    </row>
    <row r="19" spans="2:31" ht="13" x14ac:dyDescent="0.3">
      <c r="B19" s="143" t="s">
        <v>191</v>
      </c>
      <c r="F19" s="96"/>
      <c r="G19" s="112" t="s">
        <v>111</v>
      </c>
      <c r="H19" s="112"/>
      <c r="I19" s="116">
        <f>10000/(9*9)</f>
        <v>123.45679012345678</v>
      </c>
      <c r="J19" s="112">
        <v>125</v>
      </c>
      <c r="K19" s="96"/>
      <c r="M19" s="123"/>
      <c r="N19" s="229" t="s">
        <v>152</v>
      </c>
      <c r="O19" s="230"/>
      <c r="P19" s="122"/>
      <c r="Q19" s="94"/>
      <c r="R19" s="126"/>
      <c r="S19" s="225" t="s">
        <v>152</v>
      </c>
      <c r="T19" s="226"/>
      <c r="U19" s="128"/>
      <c r="W19" s="104"/>
      <c r="X19" s="104"/>
      <c r="Y19" s="105"/>
      <c r="Z19" s="106"/>
      <c r="AA19" s="106"/>
      <c r="AB19" s="105"/>
      <c r="AC19" s="103"/>
      <c r="AD19" s="104"/>
      <c r="AE19" s="104"/>
    </row>
    <row r="20" spans="2:31" ht="13" x14ac:dyDescent="0.3">
      <c r="B20" s="144" t="s">
        <v>192</v>
      </c>
      <c r="G20" s="96"/>
      <c r="H20" s="96"/>
      <c r="I20" s="96"/>
      <c r="J20" s="96"/>
      <c r="K20" s="96"/>
      <c r="M20" s="121" t="s">
        <v>151</v>
      </c>
      <c r="N20" s="229" t="s">
        <v>152</v>
      </c>
      <c r="O20" s="230"/>
      <c r="P20" s="121" t="s">
        <v>151</v>
      </c>
      <c r="Q20" s="95"/>
      <c r="R20" s="124" t="s">
        <v>151</v>
      </c>
      <c r="S20" s="227"/>
      <c r="T20" s="228"/>
      <c r="U20" s="127" t="s">
        <v>151</v>
      </c>
      <c r="W20" s="104"/>
      <c r="X20" s="104"/>
      <c r="Y20" s="136" t="s">
        <v>152</v>
      </c>
      <c r="Z20" s="106"/>
      <c r="AA20" s="138" t="s">
        <v>155</v>
      </c>
      <c r="AB20" s="106"/>
      <c r="AC20" s="137" t="s">
        <v>152</v>
      </c>
      <c r="AD20" s="104"/>
      <c r="AE20" s="104"/>
    </row>
    <row r="21" spans="2:31" ht="13" x14ac:dyDescent="0.3">
      <c r="C21" s="96"/>
      <c r="D21" s="96"/>
      <c r="E21" s="96"/>
      <c r="G21" s="96"/>
      <c r="H21" s="96"/>
      <c r="I21" s="96"/>
      <c r="J21" s="96"/>
      <c r="K21" s="96"/>
      <c r="M21" s="120" t="s">
        <v>179</v>
      </c>
      <c r="O21" s="94"/>
      <c r="P21" s="94"/>
      <c r="Q21" s="94"/>
      <c r="R21" s="120" t="s">
        <v>181</v>
      </c>
      <c r="S21" s="95"/>
      <c r="W21" s="104"/>
      <c r="X21" s="104"/>
      <c r="Y21" s="106"/>
      <c r="Z21" s="106"/>
      <c r="AA21" s="106"/>
      <c r="AB21" s="106"/>
      <c r="AC21" s="104"/>
      <c r="AD21" s="104"/>
      <c r="AE21" s="104"/>
    </row>
    <row r="22" spans="2:31" ht="13" x14ac:dyDescent="0.3">
      <c r="B22" s="96"/>
      <c r="C22" s="96"/>
      <c r="D22" s="96"/>
      <c r="E22" s="96"/>
      <c r="F22" s="96"/>
      <c r="G22" s="98"/>
      <c r="H22" s="96"/>
      <c r="I22" s="96"/>
      <c r="J22" s="96"/>
      <c r="K22" s="96"/>
      <c r="M22" s="120" t="s">
        <v>180</v>
      </c>
      <c r="R22" s="120" t="s">
        <v>182</v>
      </c>
      <c r="W22" s="104"/>
      <c r="X22" s="104"/>
      <c r="Y22" s="105"/>
      <c r="Z22" s="106"/>
      <c r="AA22" s="138" t="s">
        <v>155</v>
      </c>
      <c r="AB22" s="105"/>
      <c r="AC22" s="103"/>
      <c r="AD22" s="104"/>
      <c r="AE22" s="104"/>
    </row>
    <row r="23" spans="2:31" ht="13" x14ac:dyDescent="0.3">
      <c r="B23" s="97" t="s">
        <v>122</v>
      </c>
      <c r="C23" s="107" t="s">
        <v>123</v>
      </c>
      <c r="D23" s="107" t="s">
        <v>124</v>
      </c>
      <c r="E23" s="107" t="s">
        <v>125</v>
      </c>
      <c r="F23" s="97" t="s">
        <v>143</v>
      </c>
      <c r="W23" s="104"/>
      <c r="X23" s="104"/>
      <c r="Y23" s="106"/>
      <c r="Z23" s="106"/>
      <c r="AA23" s="106"/>
      <c r="AB23" s="106"/>
      <c r="AC23" s="104"/>
      <c r="AD23" s="104"/>
      <c r="AE23" s="104"/>
    </row>
    <row r="24" spans="2:31" ht="13" x14ac:dyDescent="0.3">
      <c r="C24" s="108"/>
      <c r="D24" s="99"/>
      <c r="E24" s="99"/>
      <c r="F24" s="96"/>
      <c r="W24" s="121" t="s">
        <v>151</v>
      </c>
      <c r="X24" s="134"/>
      <c r="Y24" s="135" t="s">
        <v>152</v>
      </c>
      <c r="Z24" s="132"/>
      <c r="AA24" s="138" t="s">
        <v>155</v>
      </c>
      <c r="AB24" s="106"/>
      <c r="AC24" s="137" t="s">
        <v>152</v>
      </c>
      <c r="AD24" s="104"/>
      <c r="AE24" s="121" t="s">
        <v>151</v>
      </c>
    </row>
    <row r="25" spans="2:31" ht="13" x14ac:dyDescent="0.3">
      <c r="C25" s="108">
        <v>1</v>
      </c>
      <c r="D25" s="99">
        <v>0</v>
      </c>
      <c r="E25" s="99">
        <v>0</v>
      </c>
      <c r="F25" s="99">
        <f>E25/4</f>
        <v>0</v>
      </c>
      <c r="H25" s="96" t="s">
        <v>126</v>
      </c>
      <c r="I25" s="96"/>
      <c r="J25" s="96"/>
      <c r="K25" s="96"/>
      <c r="W25" s="120" t="s">
        <v>157</v>
      </c>
    </row>
    <row r="26" spans="2:31" ht="13" x14ac:dyDescent="0.3">
      <c r="C26" s="108">
        <v>2</v>
      </c>
      <c r="D26" s="99">
        <v>0</v>
      </c>
      <c r="E26" s="99">
        <v>0</v>
      </c>
      <c r="F26" s="99">
        <f>E26/4</f>
        <v>0</v>
      </c>
      <c r="H26" s="96" t="s">
        <v>127</v>
      </c>
      <c r="I26" s="96"/>
      <c r="J26" s="96"/>
      <c r="K26" s="96"/>
      <c r="W26" s="120" t="s">
        <v>154</v>
      </c>
    </row>
    <row r="27" spans="2:31" ht="13" x14ac:dyDescent="0.3">
      <c r="C27" s="108">
        <v>3</v>
      </c>
      <c r="D27" s="99">
        <v>0</v>
      </c>
      <c r="E27" s="99">
        <v>0</v>
      </c>
      <c r="F27" s="99">
        <f>E27/4</f>
        <v>0</v>
      </c>
      <c r="H27" s="96" t="s">
        <v>128</v>
      </c>
      <c r="I27" s="96"/>
      <c r="J27" s="96"/>
      <c r="K27" s="96"/>
      <c r="W27" s="90" t="s">
        <v>158</v>
      </c>
    </row>
    <row r="28" spans="2:31" ht="13" x14ac:dyDescent="0.3">
      <c r="C28" s="108">
        <v>4</v>
      </c>
      <c r="D28" s="99">
        <v>0</v>
      </c>
      <c r="E28" s="99">
        <v>0</v>
      </c>
      <c r="F28" s="99">
        <f>E28/4</f>
        <v>0</v>
      </c>
      <c r="H28" s="98" t="s">
        <v>129</v>
      </c>
      <c r="I28" s="99"/>
      <c r="J28" s="99"/>
      <c r="K28" s="99"/>
    </row>
    <row r="29" spans="2:31" ht="13" x14ac:dyDescent="0.3">
      <c r="C29" s="108">
        <v>5</v>
      </c>
      <c r="D29" s="99">
        <v>0</v>
      </c>
      <c r="E29" s="99">
        <v>0</v>
      </c>
      <c r="F29" s="99">
        <f>E29/4</f>
        <v>0</v>
      </c>
      <c r="H29" s="100">
        <f>+'[1]I-O'!F29</f>
        <v>0</v>
      </c>
      <c r="I29" s="99"/>
      <c r="J29" s="99"/>
      <c r="K29" s="99"/>
    </row>
    <row r="30" spans="2:31" ht="13" x14ac:dyDescent="0.3">
      <c r="C30" s="108">
        <v>6</v>
      </c>
      <c r="D30" s="99">
        <v>3000</v>
      </c>
      <c r="E30" s="100">
        <f>$J$42</f>
        <v>2000</v>
      </c>
      <c r="F30" s="99">
        <f t="shared" ref="F30:F54" si="4">E30/3</f>
        <v>666.66666666666663</v>
      </c>
      <c r="H30" s="96" t="s">
        <v>133</v>
      </c>
      <c r="I30" s="96"/>
      <c r="J30" s="96"/>
      <c r="K30" s="96"/>
    </row>
    <row r="31" spans="2:31" ht="13" x14ac:dyDescent="0.3">
      <c r="C31" s="108">
        <v>7</v>
      </c>
      <c r="D31" s="99">
        <v>3000</v>
      </c>
      <c r="E31" s="100">
        <f>$J$42</f>
        <v>2000</v>
      </c>
      <c r="F31" s="99">
        <f t="shared" si="4"/>
        <v>666.66666666666663</v>
      </c>
      <c r="H31" s="96" t="s">
        <v>134</v>
      </c>
      <c r="I31" s="96"/>
      <c r="J31" s="96"/>
      <c r="K31" s="101">
        <f>2.3*1000</f>
        <v>2300</v>
      </c>
    </row>
    <row r="32" spans="2:31" ht="13" x14ac:dyDescent="0.3">
      <c r="C32" s="108">
        <v>8</v>
      </c>
      <c r="D32" s="99">
        <v>6000</v>
      </c>
      <c r="E32" s="100">
        <f>$J$42</f>
        <v>2000</v>
      </c>
      <c r="F32" s="99">
        <f t="shared" si="4"/>
        <v>666.66666666666663</v>
      </c>
      <c r="H32" s="96" t="s">
        <v>135</v>
      </c>
      <c r="I32" s="101"/>
      <c r="J32" s="101"/>
      <c r="K32" s="101">
        <f>+K31*4</f>
        <v>9200</v>
      </c>
    </row>
    <row r="33" spans="3:11" ht="13" x14ac:dyDescent="0.3">
      <c r="C33" s="108">
        <v>9</v>
      </c>
      <c r="D33" s="99">
        <v>6570</v>
      </c>
      <c r="E33" s="100">
        <f>$J$42</f>
        <v>2000</v>
      </c>
      <c r="F33" s="99">
        <f t="shared" si="4"/>
        <v>666.66666666666663</v>
      </c>
      <c r="H33" s="96" t="s">
        <v>136</v>
      </c>
      <c r="I33" s="96"/>
      <c r="J33" s="96"/>
      <c r="K33" s="101">
        <f>+K32/156</f>
        <v>58.974358974358971</v>
      </c>
    </row>
    <row r="34" spans="3:11" ht="13" x14ac:dyDescent="0.3">
      <c r="C34" s="108">
        <v>10</v>
      </c>
      <c r="D34" s="99">
        <v>7095.6</v>
      </c>
      <c r="E34" s="100">
        <f>$J$42</f>
        <v>2000</v>
      </c>
      <c r="F34" s="99">
        <f t="shared" si="4"/>
        <v>666.66666666666663</v>
      </c>
      <c r="I34" s="96"/>
      <c r="J34" s="96"/>
      <c r="K34" s="96"/>
    </row>
    <row r="35" spans="3:11" ht="13" x14ac:dyDescent="0.3">
      <c r="C35" s="108">
        <v>11</v>
      </c>
      <c r="D35" s="99">
        <v>7568.64</v>
      </c>
      <c r="E35" s="100">
        <f>$J$43</f>
        <v>7500</v>
      </c>
      <c r="F35" s="99">
        <f t="shared" si="4"/>
        <v>2500</v>
      </c>
      <c r="H35" s="96" t="s">
        <v>141</v>
      </c>
      <c r="I35" s="96"/>
      <c r="J35" s="96"/>
      <c r="K35" s="96"/>
    </row>
    <row r="36" spans="3:11" ht="13" x14ac:dyDescent="0.3">
      <c r="C36" s="108">
        <v>12</v>
      </c>
      <c r="D36" s="99">
        <v>7994.3759999999993</v>
      </c>
      <c r="E36" s="100">
        <f>$J$43</f>
        <v>7500</v>
      </c>
      <c r="F36" s="99">
        <f t="shared" si="4"/>
        <v>2500</v>
      </c>
      <c r="H36" s="96" t="s">
        <v>175</v>
      </c>
      <c r="K36" s="96"/>
    </row>
    <row r="37" spans="3:11" ht="13" x14ac:dyDescent="0.3">
      <c r="C37" s="108">
        <v>13</v>
      </c>
      <c r="D37" s="99">
        <v>10615.384615384615</v>
      </c>
      <c r="E37" s="100">
        <f>$J$43</f>
        <v>7500</v>
      </c>
      <c r="F37" s="99">
        <f t="shared" si="4"/>
        <v>2500</v>
      </c>
      <c r="H37" s="96" t="s">
        <v>130</v>
      </c>
      <c r="I37" s="96"/>
      <c r="J37" s="96"/>
      <c r="K37" s="96"/>
    </row>
    <row r="38" spans="3:11" ht="13" x14ac:dyDescent="0.3">
      <c r="C38" s="108">
        <v>14</v>
      </c>
      <c r="D38" s="99">
        <v>10615.384615384615</v>
      </c>
      <c r="E38" s="100">
        <f>$J$43</f>
        <v>7500</v>
      </c>
      <c r="F38" s="99">
        <f t="shared" si="4"/>
        <v>2500</v>
      </c>
      <c r="H38" s="96" t="s">
        <v>139</v>
      </c>
      <c r="I38" s="96"/>
      <c r="J38" s="96"/>
      <c r="K38" s="96"/>
    </row>
    <row r="39" spans="3:11" ht="13" x14ac:dyDescent="0.3">
      <c r="C39" s="108">
        <v>15</v>
      </c>
      <c r="D39" s="99">
        <v>10615.384615384615</v>
      </c>
      <c r="E39" s="100">
        <f>$J$43</f>
        <v>7500</v>
      </c>
      <c r="F39" s="99">
        <f t="shared" si="4"/>
        <v>2500</v>
      </c>
      <c r="H39" s="96" t="s">
        <v>140</v>
      </c>
      <c r="I39" s="96"/>
      <c r="J39" s="96"/>
      <c r="K39" s="96"/>
    </row>
    <row r="40" spans="3:11" ht="13" x14ac:dyDescent="0.3">
      <c r="C40" s="108">
        <v>16</v>
      </c>
      <c r="D40" s="99">
        <v>10615.384615384615</v>
      </c>
      <c r="E40" s="100">
        <f>$J$44</f>
        <v>10000</v>
      </c>
      <c r="F40" s="99">
        <f t="shared" si="4"/>
        <v>3333.3333333333335</v>
      </c>
      <c r="H40" s="96" t="s">
        <v>176</v>
      </c>
      <c r="K40" s="96"/>
    </row>
    <row r="41" spans="3:11" ht="13" x14ac:dyDescent="0.3">
      <c r="C41" s="108">
        <v>17</v>
      </c>
      <c r="D41" s="99">
        <v>10615.384615384615</v>
      </c>
      <c r="E41" s="100">
        <f t="shared" ref="E41:E44" si="5">$J$44</f>
        <v>10000</v>
      </c>
      <c r="F41" s="99">
        <f t="shared" si="4"/>
        <v>3333.3333333333335</v>
      </c>
      <c r="H41" s="96" t="s">
        <v>177</v>
      </c>
      <c r="K41" s="96"/>
    </row>
    <row r="42" spans="3:11" ht="13" x14ac:dyDescent="0.3">
      <c r="C42" s="108">
        <v>18</v>
      </c>
      <c r="D42" s="99">
        <v>10615.384615384615</v>
      </c>
      <c r="E42" s="100">
        <f t="shared" si="5"/>
        <v>10000</v>
      </c>
      <c r="F42" s="99">
        <f t="shared" si="4"/>
        <v>3333.3333333333335</v>
      </c>
      <c r="G42" s="96"/>
      <c r="H42" s="96" t="s">
        <v>131</v>
      </c>
      <c r="I42" s="96"/>
      <c r="J42" s="102">
        <f>4*4*C4</f>
        <v>2000</v>
      </c>
      <c r="K42" s="96"/>
    </row>
    <row r="43" spans="3:11" ht="13" x14ac:dyDescent="0.3">
      <c r="C43" s="108">
        <v>19</v>
      </c>
      <c r="D43" s="99">
        <v>10615.384615384615</v>
      </c>
      <c r="E43" s="100">
        <f t="shared" si="5"/>
        <v>10000</v>
      </c>
      <c r="F43" s="99">
        <f t="shared" si="4"/>
        <v>3333.3333333333335</v>
      </c>
      <c r="H43" s="96" t="s">
        <v>132</v>
      </c>
      <c r="I43" s="96"/>
      <c r="J43" s="102">
        <f>4*15*C4</f>
        <v>7500</v>
      </c>
      <c r="K43" s="96"/>
    </row>
    <row r="44" spans="3:11" ht="13" x14ac:dyDescent="0.3">
      <c r="C44" s="108">
        <v>20</v>
      </c>
      <c r="D44" s="99">
        <v>10615.384615384615</v>
      </c>
      <c r="E44" s="100">
        <f t="shared" si="5"/>
        <v>10000</v>
      </c>
      <c r="F44" s="99">
        <f t="shared" si="4"/>
        <v>3333.3333333333335</v>
      </c>
      <c r="H44" s="96" t="s">
        <v>178</v>
      </c>
      <c r="J44" s="102">
        <f>4*20*C4</f>
        <v>10000</v>
      </c>
      <c r="K44" s="96"/>
    </row>
    <row r="45" spans="3:11" ht="13" x14ac:dyDescent="0.3">
      <c r="C45" s="108">
        <v>21</v>
      </c>
      <c r="D45" s="99">
        <v>10615.384615384615</v>
      </c>
      <c r="E45" s="100">
        <f t="shared" ref="E45:E54" si="6">$J$43</f>
        <v>7500</v>
      </c>
      <c r="F45" s="99">
        <f t="shared" si="4"/>
        <v>2500</v>
      </c>
      <c r="H45" s="96" t="s">
        <v>198</v>
      </c>
      <c r="J45" s="102">
        <f>4*15*C4</f>
        <v>7500</v>
      </c>
      <c r="K45" s="96"/>
    </row>
    <row r="46" spans="3:11" ht="13" x14ac:dyDescent="0.3">
      <c r="C46" s="108">
        <v>22</v>
      </c>
      <c r="D46" s="99">
        <v>10615.384615384615</v>
      </c>
      <c r="E46" s="100">
        <f t="shared" si="6"/>
        <v>7500</v>
      </c>
      <c r="F46" s="99">
        <f t="shared" si="4"/>
        <v>2500</v>
      </c>
      <c r="J46" s="96"/>
      <c r="K46" s="96"/>
    </row>
    <row r="47" spans="3:11" ht="13" x14ac:dyDescent="0.3">
      <c r="C47" s="108">
        <v>23</v>
      </c>
      <c r="D47" s="99">
        <v>10615.384615384615</v>
      </c>
      <c r="E47" s="100">
        <f t="shared" si="6"/>
        <v>7500</v>
      </c>
      <c r="F47" s="99">
        <f t="shared" si="4"/>
        <v>2500</v>
      </c>
      <c r="H47" s="96" t="s">
        <v>143</v>
      </c>
      <c r="J47" s="96"/>
      <c r="K47" s="96"/>
    </row>
    <row r="48" spans="3:11" ht="13" x14ac:dyDescent="0.3">
      <c r="C48" s="108">
        <v>24</v>
      </c>
      <c r="D48" s="99">
        <v>10615.384615384615</v>
      </c>
      <c r="E48" s="100">
        <f t="shared" si="6"/>
        <v>7500</v>
      </c>
      <c r="F48" s="99">
        <f t="shared" si="4"/>
        <v>2500</v>
      </c>
      <c r="H48" s="96" t="s">
        <v>202</v>
      </c>
      <c r="J48" s="96"/>
      <c r="K48" s="96"/>
    </row>
    <row r="49" spans="3:11" ht="13" x14ac:dyDescent="0.3">
      <c r="C49" s="108">
        <v>25</v>
      </c>
      <c r="D49" s="99">
        <v>10615.384615384615</v>
      </c>
      <c r="E49" s="100">
        <f t="shared" si="6"/>
        <v>7500</v>
      </c>
      <c r="F49" s="99">
        <f t="shared" si="4"/>
        <v>2500</v>
      </c>
      <c r="G49" s="96"/>
      <c r="H49" s="96"/>
      <c r="I49" s="96"/>
      <c r="J49" s="96"/>
      <c r="K49" s="96"/>
    </row>
    <row r="50" spans="3:11" ht="13" x14ac:dyDescent="0.3">
      <c r="C50" s="108">
        <v>26</v>
      </c>
      <c r="D50" s="99">
        <v>10615.384615384615</v>
      </c>
      <c r="E50" s="100">
        <f t="shared" si="6"/>
        <v>7500</v>
      </c>
      <c r="F50" s="99">
        <f t="shared" si="4"/>
        <v>2500</v>
      </c>
      <c r="G50" s="96"/>
      <c r="H50" s="96"/>
      <c r="I50" s="96"/>
      <c r="J50" s="96"/>
      <c r="K50" s="96"/>
    </row>
    <row r="51" spans="3:11" ht="13" x14ac:dyDescent="0.3">
      <c r="C51" s="108">
        <v>27</v>
      </c>
      <c r="D51" s="99">
        <v>10615.384615384615</v>
      </c>
      <c r="E51" s="100">
        <f t="shared" si="6"/>
        <v>7500</v>
      </c>
      <c r="F51" s="99">
        <f t="shared" si="4"/>
        <v>2500</v>
      </c>
      <c r="G51" s="96"/>
      <c r="H51" s="96"/>
      <c r="I51" s="96"/>
      <c r="J51" s="96"/>
      <c r="K51" s="96"/>
    </row>
    <row r="52" spans="3:11" ht="13" x14ac:dyDescent="0.3">
      <c r="C52" s="108">
        <v>28</v>
      </c>
      <c r="D52" s="99">
        <v>10615.384615384615</v>
      </c>
      <c r="E52" s="100">
        <f t="shared" si="6"/>
        <v>7500</v>
      </c>
      <c r="F52" s="99">
        <f t="shared" si="4"/>
        <v>2500</v>
      </c>
      <c r="G52" s="96"/>
      <c r="H52" s="96"/>
      <c r="I52" s="96"/>
      <c r="J52" s="96"/>
      <c r="K52" s="96"/>
    </row>
    <row r="53" spans="3:11" ht="13" x14ac:dyDescent="0.3">
      <c r="C53" s="108">
        <v>29</v>
      </c>
      <c r="D53" s="99">
        <v>10615.384615384615</v>
      </c>
      <c r="E53" s="100">
        <f t="shared" si="6"/>
        <v>7500</v>
      </c>
      <c r="F53" s="99">
        <f t="shared" si="4"/>
        <v>2500</v>
      </c>
      <c r="G53" s="96"/>
      <c r="H53" s="96"/>
      <c r="I53" s="96"/>
      <c r="J53" s="96"/>
      <c r="K53" s="96"/>
    </row>
    <row r="54" spans="3:11" ht="13" x14ac:dyDescent="0.3">
      <c r="C54" s="108">
        <v>30</v>
      </c>
      <c r="D54" s="99">
        <v>10615.384615384615</v>
      </c>
      <c r="E54" s="100">
        <f t="shared" si="6"/>
        <v>7500</v>
      </c>
      <c r="F54" s="99">
        <f t="shared" si="4"/>
        <v>2500</v>
      </c>
      <c r="G54" s="96"/>
      <c r="H54" s="96"/>
      <c r="I54" s="96"/>
      <c r="J54" s="96"/>
      <c r="K54" s="96"/>
    </row>
    <row r="55" spans="3:11" ht="13" x14ac:dyDescent="0.3">
      <c r="G55" s="96"/>
      <c r="H55" s="96"/>
      <c r="I55" s="96"/>
      <c r="J55" s="96"/>
      <c r="K55" s="96"/>
    </row>
  </sheetData>
  <mergeCells count="8">
    <mergeCell ref="B13:D13"/>
    <mergeCell ref="S16:T17"/>
    <mergeCell ref="S19:T20"/>
    <mergeCell ref="N16:O16"/>
    <mergeCell ref="N17:O17"/>
    <mergeCell ref="N18:O18"/>
    <mergeCell ref="N19:O19"/>
    <mergeCell ref="N20:O20"/>
  </mergeCells>
  <pageMargins left="0.7" right="0.7" top="0.75" bottom="0.75" header="0.3" footer="0.3"/>
  <pageSetup paperSize="9" orientation="portrait" r:id="rId1"/>
  <ignoredErrors>
    <ignoredError sqref="C14:C15 C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>
      <selection activeCell="C1" sqref="C1:J1048576"/>
    </sheetView>
  </sheetViews>
  <sheetFormatPr defaultRowHeight="12.5" x14ac:dyDescent="0.25"/>
  <cols>
    <col min="2" max="2" width="9.1796875" customWidth="1"/>
    <col min="21" max="21" width="9.179687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</vt:lpstr>
      <vt:lpstr>Tabel Harga</vt:lpstr>
      <vt:lpstr>Tabel I-O</vt:lpstr>
      <vt:lpstr>Budget Privat</vt:lpstr>
      <vt:lpstr>Budget Sosial</vt:lpstr>
      <vt:lpstr>FieldData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Eka Dyah Cahyani</cp:lastModifiedBy>
  <cp:lastPrinted>2003-01-02T03:16:49Z</cp:lastPrinted>
  <dcterms:created xsi:type="dcterms:W3CDTF">2001-08-01T08:55:37Z</dcterms:created>
  <dcterms:modified xsi:type="dcterms:W3CDTF">2021-12-21T05:11:48Z</dcterms:modified>
</cp:coreProperties>
</file>