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5" yWindow="-15" windowWidth="15315" windowHeight="4140" tabRatio="878" activeTab="2"/>
  </bookViews>
  <sheets>
    <sheet name="Summary" sheetId="12" r:id="rId1"/>
    <sheet name="Price_Table" sheetId="11" r:id="rId2"/>
    <sheet name="IO Table" sheetId="1" r:id="rId3"/>
    <sheet name="P-Budget" sheetId="2" r:id="rId4"/>
    <sheet name="S-Budget" sheetId="3" r:id="rId5"/>
    <sheet name="P-Cashflow" sheetId="4" r:id="rId6"/>
    <sheet name="S-Cashflow" sheetId="5" r:id="rId7"/>
    <sheet name="PAM Table" sheetId="6" r:id="rId8"/>
    <sheet name="Labor Req" sheetId="7" r:id="rId9"/>
    <sheet name="Labor Curve" sheetId="10" r:id="rId10"/>
  </sheets>
  <externalReferences>
    <externalReference r:id="rId11"/>
    <externalReference r:id="rId12"/>
    <externalReference r:id="rId13"/>
    <externalReference r:id="rId14"/>
    <externalReference r:id="rId15"/>
    <externalReference r:id="rId16"/>
  </externalReferences>
  <definedNames>
    <definedName name="nilai_tukar">Summary!$D$9</definedName>
  </definedNames>
  <calcPr calcId="125725"/>
</workbook>
</file>

<file path=xl/calcChain.xml><?xml version="1.0" encoding="utf-8"?>
<calcChain xmlns="http://schemas.openxmlformats.org/spreadsheetml/2006/main">
  <c r="AB3" i="5"/>
  <c r="AC3"/>
  <c r="AD3"/>
  <c r="AE3"/>
  <c r="AF3"/>
  <c r="F20" i="11" l="1"/>
  <c r="D20"/>
  <c r="D43"/>
  <c r="I80" i="1"/>
  <c r="I71" s="1"/>
  <c r="I69" i="2" s="1"/>
  <c r="AF80" i="1"/>
  <c r="AF70" s="1"/>
  <c r="Q80"/>
  <c r="Q71" s="1"/>
  <c r="Q69" i="3" s="1"/>
  <c r="D67" i="11"/>
  <c r="F46"/>
  <c r="F45"/>
  <c r="F44"/>
  <c r="F43"/>
  <c r="D38"/>
  <c r="F50"/>
  <c r="F54" s="1"/>
  <c r="D50"/>
  <c r="D54" s="1"/>
  <c r="D47"/>
  <c r="F47"/>
  <c r="D46"/>
  <c r="D45"/>
  <c r="D44"/>
  <c r="F39"/>
  <c r="D39"/>
  <c r="F38"/>
  <c r="F22"/>
  <c r="F23"/>
  <c r="F24"/>
  <c r="F28"/>
  <c r="F29"/>
  <c r="F32"/>
  <c r="F33"/>
  <c r="F21"/>
  <c r="D22"/>
  <c r="D23"/>
  <c r="D24"/>
  <c r="D28"/>
  <c r="D29"/>
  <c r="D32"/>
  <c r="D33"/>
  <c r="D21"/>
  <c r="D15" i="12"/>
  <c r="H12"/>
  <c r="H11"/>
  <c r="H9"/>
  <c r="H8"/>
  <c r="S50" i="1"/>
  <c r="S111" i="7" s="1"/>
  <c r="T50" i="1"/>
  <c r="T48" i="2" s="1"/>
  <c r="U50" i="1"/>
  <c r="U111" i="7" s="1"/>
  <c r="V50" i="1"/>
  <c r="V48" i="2" s="1"/>
  <c r="W50" i="1"/>
  <c r="X50"/>
  <c r="X48" i="2" s="1"/>
  <c r="Y50" i="1"/>
  <c r="Z50"/>
  <c r="Z48" i="2" s="1"/>
  <c r="AB50" i="1"/>
  <c r="AC50"/>
  <c r="AE50"/>
  <c r="AF50"/>
  <c r="P50"/>
  <c r="Q50"/>
  <c r="Q48" i="2" s="1"/>
  <c r="M50" i="1"/>
  <c r="N50"/>
  <c r="N48" i="2" s="1"/>
  <c r="E50" i="1"/>
  <c r="E48" i="2" s="1"/>
  <c r="F50" i="1"/>
  <c r="F111" i="7" s="1"/>
  <c r="G50" i="1"/>
  <c r="G48" i="2" s="1"/>
  <c r="H50" i="1"/>
  <c r="H48" i="2" s="1"/>
  <c r="I50" i="1"/>
  <c r="I48" i="2" s="1"/>
  <c r="J50" i="1"/>
  <c r="J48" i="2" s="1"/>
  <c r="K50" i="1"/>
  <c r="K48" i="2" s="1"/>
  <c r="D50" i="1"/>
  <c r="D48" i="2" s="1"/>
  <c r="T82" i="1"/>
  <c r="T61" s="1"/>
  <c r="S82"/>
  <c r="S61" s="1"/>
  <c r="AC67"/>
  <c r="AB67"/>
  <c r="AA67"/>
  <c r="Z67"/>
  <c r="Z65" i="3" s="1"/>
  <c r="Y67" i="1"/>
  <c r="Y65" i="3" s="1"/>
  <c r="X67" i="1"/>
  <c r="X65" i="2" s="1"/>
  <c r="W67" i="1"/>
  <c r="W65" i="3" s="1"/>
  <c r="V67" i="1"/>
  <c r="V65" i="3" s="1"/>
  <c r="U67" i="1"/>
  <c r="U65" i="3" s="1"/>
  <c r="AC65" i="1"/>
  <c r="AB65"/>
  <c r="AA65"/>
  <c r="AA63" i="2" s="1"/>
  <c r="Z65" i="1"/>
  <c r="Z63" i="2" s="1"/>
  <c r="Y65" i="1"/>
  <c r="X65"/>
  <c r="X63" i="2" s="1"/>
  <c r="W65" i="1"/>
  <c r="W63" i="2" s="1"/>
  <c r="V65" i="1"/>
  <c r="V63" i="2" s="1"/>
  <c r="U65" i="1"/>
  <c r="AG72"/>
  <c r="AB70" i="3" s="1"/>
  <c r="Q70" i="1"/>
  <c r="Q68" i="2" s="1"/>
  <c r="J61" i="1"/>
  <c r="J59" i="3" s="1"/>
  <c r="K61" i="1"/>
  <c r="K59" i="2" s="1"/>
  <c r="L61" i="1"/>
  <c r="L59" i="3" s="1"/>
  <c r="M61" i="1"/>
  <c r="M59" i="2" s="1"/>
  <c r="N61" i="1"/>
  <c r="N122" i="7" s="1"/>
  <c r="O61" i="1"/>
  <c r="O59" i="2" s="1"/>
  <c r="P61" i="1"/>
  <c r="Q61"/>
  <c r="Q59" i="2" s="1"/>
  <c r="R61" i="1"/>
  <c r="U61"/>
  <c r="U59" i="2" s="1"/>
  <c r="V61" i="1"/>
  <c r="W61"/>
  <c r="W122" i="7" s="1"/>
  <c r="X61" i="1"/>
  <c r="Y61"/>
  <c r="Y59" i="3" s="1"/>
  <c r="Z61" i="1"/>
  <c r="AA61"/>
  <c r="AA59" i="2" s="1"/>
  <c r="AB61" i="1"/>
  <c r="AC61"/>
  <c r="AD61"/>
  <c r="AE61"/>
  <c r="AF61"/>
  <c r="AG61"/>
  <c r="AB59" i="2" s="1"/>
  <c r="F61" i="1"/>
  <c r="G61"/>
  <c r="G59" i="2" s="1"/>
  <c r="H61" i="1"/>
  <c r="I61"/>
  <c r="I59" i="2" s="1"/>
  <c r="AB58" i="1"/>
  <c r="AC58"/>
  <c r="AD58"/>
  <c r="AE58"/>
  <c r="AF58"/>
  <c r="AG57"/>
  <c r="AB55" i="2" s="1"/>
  <c r="S55" i="1"/>
  <c r="T55"/>
  <c r="T53" i="3" s="1"/>
  <c r="U55" i="1"/>
  <c r="V55"/>
  <c r="V53" i="3" s="1"/>
  <c r="W55" i="1"/>
  <c r="S54"/>
  <c r="S52" i="2" s="1"/>
  <c r="T54" i="1"/>
  <c r="U54"/>
  <c r="U52" i="3" s="1"/>
  <c r="V54" i="1"/>
  <c r="W54"/>
  <c r="W52" i="3" s="1"/>
  <c r="AG80" i="1"/>
  <c r="AE80"/>
  <c r="AE71" s="1"/>
  <c r="AD80"/>
  <c r="AD49" s="1"/>
  <c r="AC80"/>
  <c r="AC71" s="1"/>
  <c r="AB80"/>
  <c r="AB71" s="1"/>
  <c r="AA80"/>
  <c r="AA79" i="2" s="1"/>
  <c r="Z80" i="1"/>
  <c r="Z71" s="1"/>
  <c r="Y80"/>
  <c r="Y71" s="1"/>
  <c r="X80"/>
  <c r="X71" s="1"/>
  <c r="AG79"/>
  <c r="AB78" i="2" s="1"/>
  <c r="AD79" i="1"/>
  <c r="AA79"/>
  <c r="AA77" i="3" s="1"/>
  <c r="AG78" i="1"/>
  <c r="AD78"/>
  <c r="AD55" s="1"/>
  <c r="AA78"/>
  <c r="AC54"/>
  <c r="AB54"/>
  <c r="Z54"/>
  <c r="Z115" i="7" s="1"/>
  <c r="X54" i="1"/>
  <c r="AB49"/>
  <c r="AB10"/>
  <c r="AC10"/>
  <c r="AD10"/>
  <c r="AE10"/>
  <c r="AF10"/>
  <c r="AG10"/>
  <c r="AB10" i="3" s="1"/>
  <c r="AG58" i="1"/>
  <c r="AB56" i="2" s="1"/>
  <c r="Q55" i="1"/>
  <c r="Q53" i="3" s="1"/>
  <c r="F69" i="11"/>
  <c r="D69"/>
  <c r="F68"/>
  <c r="D68"/>
  <c r="F67"/>
  <c r="D11" i="2"/>
  <c r="D14"/>
  <c r="D27"/>
  <c r="D28"/>
  <c r="D31"/>
  <c r="D36"/>
  <c r="D37"/>
  <c r="D38"/>
  <c r="D39"/>
  <c r="D40"/>
  <c r="D42"/>
  <c r="D43"/>
  <c r="D44"/>
  <c r="D45"/>
  <c r="D55"/>
  <c r="C20" i="4"/>
  <c r="D63" i="2"/>
  <c r="D65"/>
  <c r="D70"/>
  <c r="E6"/>
  <c r="E7"/>
  <c r="E8"/>
  <c r="E9"/>
  <c r="E11"/>
  <c r="E14"/>
  <c r="E15"/>
  <c r="D10" i="4" s="1"/>
  <c r="E19" i="2"/>
  <c r="E20"/>
  <c r="E21"/>
  <c r="E22"/>
  <c r="E23"/>
  <c r="E26"/>
  <c r="E27"/>
  <c r="E28"/>
  <c r="E31"/>
  <c r="E32"/>
  <c r="E36"/>
  <c r="E37"/>
  <c r="E38"/>
  <c r="E39"/>
  <c r="E40"/>
  <c r="E42"/>
  <c r="E43"/>
  <c r="E44"/>
  <c r="E45"/>
  <c r="E55"/>
  <c r="D20" i="4"/>
  <c r="E63" i="2"/>
  <c r="E65"/>
  <c r="E70"/>
  <c r="F6"/>
  <c r="F7"/>
  <c r="F8"/>
  <c r="F9"/>
  <c r="F11"/>
  <c r="F15"/>
  <c r="F19"/>
  <c r="F20"/>
  <c r="F21"/>
  <c r="F22"/>
  <c r="F23"/>
  <c r="F27"/>
  <c r="F28"/>
  <c r="F32"/>
  <c r="F36"/>
  <c r="F37"/>
  <c r="F38"/>
  <c r="F39"/>
  <c r="F40"/>
  <c r="F42"/>
  <c r="F43"/>
  <c r="F44"/>
  <c r="F45"/>
  <c r="F55"/>
  <c r="E20" i="4"/>
  <c r="F70" i="2"/>
  <c r="B16" i="6"/>
  <c r="D77" i="2"/>
  <c r="D78"/>
  <c r="D79"/>
  <c r="E77"/>
  <c r="E78"/>
  <c r="E79"/>
  <c r="F77"/>
  <c r="F78"/>
  <c r="F79"/>
  <c r="G77"/>
  <c r="G78"/>
  <c r="G79"/>
  <c r="H77"/>
  <c r="H78"/>
  <c r="H79"/>
  <c r="I77"/>
  <c r="I78"/>
  <c r="J77"/>
  <c r="J78"/>
  <c r="K77"/>
  <c r="K78"/>
  <c r="M77"/>
  <c r="M78"/>
  <c r="M81"/>
  <c r="L5" i="4" s="1"/>
  <c r="N77" i="2"/>
  <c r="N78"/>
  <c r="N81"/>
  <c r="M5" i="4" s="1"/>
  <c r="O81" i="2"/>
  <c r="N5" i="4" s="1"/>
  <c r="P77" i="2"/>
  <c r="P78"/>
  <c r="P81"/>
  <c r="O5" i="4" s="1"/>
  <c r="Q77" i="2"/>
  <c r="Q78"/>
  <c r="Q79"/>
  <c r="Q81"/>
  <c r="P5" i="4" s="1"/>
  <c r="R81" i="2"/>
  <c r="Q5" i="4" s="1"/>
  <c r="S77" i="2"/>
  <c r="S78"/>
  <c r="S79"/>
  <c r="T77"/>
  <c r="T78"/>
  <c r="T79"/>
  <c r="T81"/>
  <c r="S5" i="4" s="1"/>
  <c r="U77" i="2"/>
  <c r="U78"/>
  <c r="U79"/>
  <c r="U81"/>
  <c r="T5" i="4" s="1"/>
  <c r="V77" i="2"/>
  <c r="V78"/>
  <c r="V79"/>
  <c r="V81"/>
  <c r="U5" i="4" s="1"/>
  <c r="W77" i="2"/>
  <c r="W78"/>
  <c r="W79"/>
  <c r="W81"/>
  <c r="V5" i="4" s="1"/>
  <c r="X77" i="2"/>
  <c r="X78"/>
  <c r="X79"/>
  <c r="X81"/>
  <c r="W5" i="4" s="1"/>
  <c r="Y77" i="2"/>
  <c r="Y78"/>
  <c r="Y81"/>
  <c r="X5" i="4" s="1"/>
  <c r="Z77" i="2"/>
  <c r="Z78"/>
  <c r="Z79"/>
  <c r="Z81"/>
  <c r="Y5" i="4" s="1"/>
  <c r="AA77" i="2"/>
  <c r="AA78"/>
  <c r="AA81"/>
  <c r="Z5" i="4" s="1"/>
  <c r="AB81" i="2"/>
  <c r="AA5" i="4" s="1"/>
  <c r="G6" i="2"/>
  <c r="G7"/>
  <c r="G8"/>
  <c r="G9"/>
  <c r="G11"/>
  <c r="G14"/>
  <c r="G15"/>
  <c r="H6"/>
  <c r="H7"/>
  <c r="H8"/>
  <c r="H9"/>
  <c r="H11"/>
  <c r="H14"/>
  <c r="H15"/>
  <c r="I6"/>
  <c r="I7"/>
  <c r="I8"/>
  <c r="I9"/>
  <c r="I11"/>
  <c r="I14"/>
  <c r="I15"/>
  <c r="J6"/>
  <c r="J7"/>
  <c r="J8"/>
  <c r="J9"/>
  <c r="J11"/>
  <c r="J14"/>
  <c r="J15"/>
  <c r="K6"/>
  <c r="K7"/>
  <c r="K8"/>
  <c r="K9"/>
  <c r="K11"/>
  <c r="K14"/>
  <c r="K15"/>
  <c r="L6"/>
  <c r="L7"/>
  <c r="L8"/>
  <c r="L9"/>
  <c r="L11"/>
  <c r="L14"/>
  <c r="L15"/>
  <c r="M6"/>
  <c r="M7"/>
  <c r="M8"/>
  <c r="M9"/>
  <c r="M11"/>
  <c r="M14"/>
  <c r="M15"/>
  <c r="N6"/>
  <c r="N7"/>
  <c r="N8"/>
  <c r="N9"/>
  <c r="N11"/>
  <c r="N14"/>
  <c r="N15"/>
  <c r="O6"/>
  <c r="O7"/>
  <c r="O8"/>
  <c r="O9"/>
  <c r="O11"/>
  <c r="O14"/>
  <c r="O15"/>
  <c r="P6"/>
  <c r="P7"/>
  <c r="P8"/>
  <c r="P9"/>
  <c r="P11"/>
  <c r="P14"/>
  <c r="P15"/>
  <c r="Q6"/>
  <c r="Q7"/>
  <c r="Q8"/>
  <c r="Q9"/>
  <c r="Q11"/>
  <c r="Q14"/>
  <c r="Q15"/>
  <c r="R6"/>
  <c r="R7"/>
  <c r="R8"/>
  <c r="R9"/>
  <c r="R11"/>
  <c r="R14"/>
  <c r="R15"/>
  <c r="S6"/>
  <c r="S7"/>
  <c r="S8"/>
  <c r="S9"/>
  <c r="S11"/>
  <c r="S14"/>
  <c r="S15"/>
  <c r="T6"/>
  <c r="T7"/>
  <c r="T8"/>
  <c r="T9"/>
  <c r="T11"/>
  <c r="T14"/>
  <c r="T15"/>
  <c r="U6"/>
  <c r="U7"/>
  <c r="U8"/>
  <c r="U9"/>
  <c r="U11"/>
  <c r="U14"/>
  <c r="U15"/>
  <c r="V6"/>
  <c r="V7"/>
  <c r="V8"/>
  <c r="V9"/>
  <c r="V11"/>
  <c r="V14"/>
  <c r="V15"/>
  <c r="W6"/>
  <c r="W7"/>
  <c r="W8"/>
  <c r="W9"/>
  <c r="W11"/>
  <c r="W14"/>
  <c r="W15"/>
  <c r="X6"/>
  <c r="X7"/>
  <c r="X8"/>
  <c r="X9"/>
  <c r="X11"/>
  <c r="X14"/>
  <c r="X15"/>
  <c r="Y6"/>
  <c r="Y7"/>
  <c r="Y8"/>
  <c r="Y9"/>
  <c r="Y11"/>
  <c r="Y14"/>
  <c r="Y15"/>
  <c r="Z6"/>
  <c r="Z7"/>
  <c r="Z8"/>
  <c r="Z9"/>
  <c r="Z11"/>
  <c r="Z14"/>
  <c r="Z15"/>
  <c r="AA6"/>
  <c r="AA7"/>
  <c r="AA8"/>
  <c r="AA9"/>
  <c r="AA11"/>
  <c r="AA14"/>
  <c r="AA15"/>
  <c r="AB6"/>
  <c r="AB7"/>
  <c r="AB8"/>
  <c r="AB9"/>
  <c r="AB11"/>
  <c r="AB14"/>
  <c r="AB15"/>
  <c r="G70"/>
  <c r="G26"/>
  <c r="G55"/>
  <c r="H70"/>
  <c r="H26"/>
  <c r="H55"/>
  <c r="I70"/>
  <c r="I26"/>
  <c r="I55"/>
  <c r="J70"/>
  <c r="J26"/>
  <c r="J55"/>
  <c r="K70"/>
  <c r="K26"/>
  <c r="K55"/>
  <c r="L70"/>
  <c r="L26"/>
  <c r="L55"/>
  <c r="M70"/>
  <c r="M26"/>
  <c r="M55"/>
  <c r="N70"/>
  <c r="N26"/>
  <c r="N55"/>
  <c r="O63"/>
  <c r="O65"/>
  <c r="O70"/>
  <c r="O26"/>
  <c r="O55"/>
  <c r="P63"/>
  <c r="P65"/>
  <c r="P70"/>
  <c r="P26"/>
  <c r="P55"/>
  <c r="Q63"/>
  <c r="Q65"/>
  <c r="Q70"/>
  <c r="Q26"/>
  <c r="Q55"/>
  <c r="R63"/>
  <c r="R65"/>
  <c r="R70"/>
  <c r="R26"/>
  <c r="R55"/>
  <c r="S63"/>
  <c r="S65"/>
  <c r="S70"/>
  <c r="S26"/>
  <c r="S55"/>
  <c r="T63"/>
  <c r="T70"/>
  <c r="T26"/>
  <c r="T55"/>
  <c r="U63"/>
  <c r="U70"/>
  <c r="U26"/>
  <c r="U55"/>
  <c r="V70"/>
  <c r="V26"/>
  <c r="V55"/>
  <c r="W70"/>
  <c r="W26"/>
  <c r="W55"/>
  <c r="X70"/>
  <c r="X26"/>
  <c r="X55"/>
  <c r="Y63"/>
  <c r="Y70"/>
  <c r="Y26"/>
  <c r="Y55"/>
  <c r="Z70"/>
  <c r="Z26"/>
  <c r="Z55"/>
  <c r="AA65"/>
  <c r="AA70"/>
  <c r="AA26"/>
  <c r="AA55"/>
  <c r="AB63"/>
  <c r="AB65"/>
  <c r="AB26"/>
  <c r="G19"/>
  <c r="G20"/>
  <c r="G21"/>
  <c r="G22"/>
  <c r="G23"/>
  <c r="G27"/>
  <c r="G28"/>
  <c r="G31"/>
  <c r="G32"/>
  <c r="G36"/>
  <c r="G37"/>
  <c r="G38"/>
  <c r="G39"/>
  <c r="G40"/>
  <c r="G42"/>
  <c r="G43"/>
  <c r="G44"/>
  <c r="G45"/>
  <c r="H19"/>
  <c r="H20"/>
  <c r="H21"/>
  <c r="H22"/>
  <c r="H23"/>
  <c r="H27"/>
  <c r="H28"/>
  <c r="H31"/>
  <c r="H32"/>
  <c r="H36"/>
  <c r="H37"/>
  <c r="H38"/>
  <c r="H39"/>
  <c r="H40"/>
  <c r="H42"/>
  <c r="H43"/>
  <c r="H44"/>
  <c r="H45"/>
  <c r="I19"/>
  <c r="I20"/>
  <c r="I21"/>
  <c r="I22"/>
  <c r="I23"/>
  <c r="I27"/>
  <c r="I28"/>
  <c r="I31"/>
  <c r="I32"/>
  <c r="I36"/>
  <c r="I37"/>
  <c r="I38"/>
  <c r="I39"/>
  <c r="I40"/>
  <c r="I42"/>
  <c r="I43"/>
  <c r="I44"/>
  <c r="I45"/>
  <c r="J19"/>
  <c r="J20"/>
  <c r="J21"/>
  <c r="J22"/>
  <c r="J23"/>
  <c r="J27"/>
  <c r="J28"/>
  <c r="J31"/>
  <c r="J32"/>
  <c r="J36"/>
  <c r="J37"/>
  <c r="J38"/>
  <c r="J39"/>
  <c r="J40"/>
  <c r="J42"/>
  <c r="J43"/>
  <c r="J44"/>
  <c r="J45"/>
  <c r="K19"/>
  <c r="K20"/>
  <c r="K21"/>
  <c r="K22"/>
  <c r="K23"/>
  <c r="K27"/>
  <c r="K28"/>
  <c r="K31"/>
  <c r="K32"/>
  <c r="K36"/>
  <c r="K37"/>
  <c r="K38"/>
  <c r="K39"/>
  <c r="K40"/>
  <c r="K42"/>
  <c r="K43"/>
  <c r="K44"/>
  <c r="K45"/>
  <c r="L19"/>
  <c r="L20"/>
  <c r="L21"/>
  <c r="L22"/>
  <c r="L23"/>
  <c r="L27"/>
  <c r="L28"/>
  <c r="L31"/>
  <c r="L32"/>
  <c r="L36"/>
  <c r="L37"/>
  <c r="L38"/>
  <c r="L39"/>
  <c r="L40"/>
  <c r="L42"/>
  <c r="L43"/>
  <c r="L44"/>
  <c r="L45"/>
  <c r="M19"/>
  <c r="M20"/>
  <c r="M21"/>
  <c r="M22"/>
  <c r="M23"/>
  <c r="M27"/>
  <c r="M28"/>
  <c r="M31"/>
  <c r="M32"/>
  <c r="M36"/>
  <c r="M37"/>
  <c r="M38"/>
  <c r="M39"/>
  <c r="M40"/>
  <c r="M42"/>
  <c r="M43"/>
  <c r="M44"/>
  <c r="M45"/>
  <c r="N19"/>
  <c r="N20"/>
  <c r="N21"/>
  <c r="N22"/>
  <c r="N23"/>
  <c r="N27"/>
  <c r="N28"/>
  <c r="N31"/>
  <c r="N32"/>
  <c r="N36"/>
  <c r="N37"/>
  <c r="N38"/>
  <c r="N39"/>
  <c r="N40"/>
  <c r="N42"/>
  <c r="N43"/>
  <c r="N44"/>
  <c r="N45"/>
  <c r="O19"/>
  <c r="O20"/>
  <c r="O21"/>
  <c r="O22"/>
  <c r="O23"/>
  <c r="O27"/>
  <c r="O28"/>
  <c r="O31"/>
  <c r="O32"/>
  <c r="O36"/>
  <c r="O37"/>
  <c r="O38"/>
  <c r="O39"/>
  <c r="O40"/>
  <c r="O42"/>
  <c r="O43"/>
  <c r="O44"/>
  <c r="O45"/>
  <c r="P19"/>
  <c r="P20"/>
  <c r="P21"/>
  <c r="P22"/>
  <c r="P23"/>
  <c r="P27"/>
  <c r="P28"/>
  <c r="P31"/>
  <c r="P32"/>
  <c r="P36"/>
  <c r="P37"/>
  <c r="P38"/>
  <c r="P39"/>
  <c r="P40"/>
  <c r="P42"/>
  <c r="P43"/>
  <c r="P44"/>
  <c r="P45"/>
  <c r="Q19"/>
  <c r="Q20"/>
  <c r="Q21"/>
  <c r="Q22"/>
  <c r="Q23"/>
  <c r="Q27"/>
  <c r="Q28"/>
  <c r="Q31"/>
  <c r="Q32"/>
  <c r="Q36"/>
  <c r="Q37"/>
  <c r="Q38"/>
  <c r="Q39"/>
  <c r="Q40"/>
  <c r="Q42"/>
  <c r="Q43"/>
  <c r="Q44"/>
  <c r="Q45"/>
  <c r="R19"/>
  <c r="R20"/>
  <c r="R21"/>
  <c r="R22"/>
  <c r="R23"/>
  <c r="R27"/>
  <c r="R28"/>
  <c r="R31"/>
  <c r="R32"/>
  <c r="R36"/>
  <c r="R37"/>
  <c r="R38"/>
  <c r="R39"/>
  <c r="R40"/>
  <c r="R42"/>
  <c r="R43"/>
  <c r="R44"/>
  <c r="R45"/>
  <c r="S19"/>
  <c r="S20"/>
  <c r="S21"/>
  <c r="S22"/>
  <c r="S23"/>
  <c r="S27"/>
  <c r="S28"/>
  <c r="S31"/>
  <c r="S32"/>
  <c r="R15" i="4" s="1"/>
  <c r="S36" i="2"/>
  <c r="S37"/>
  <c r="S38"/>
  <c r="S39"/>
  <c r="S40"/>
  <c r="S42"/>
  <c r="S43"/>
  <c r="S44"/>
  <c r="S45"/>
  <c r="T19"/>
  <c r="T20"/>
  <c r="T21"/>
  <c r="T22"/>
  <c r="T23"/>
  <c r="T27"/>
  <c r="T28"/>
  <c r="T31"/>
  <c r="T32"/>
  <c r="T36"/>
  <c r="T37"/>
  <c r="T38"/>
  <c r="T39"/>
  <c r="T40"/>
  <c r="T42"/>
  <c r="T43"/>
  <c r="T44"/>
  <c r="T45"/>
  <c r="U19"/>
  <c r="U20"/>
  <c r="U21"/>
  <c r="U22"/>
  <c r="U23"/>
  <c r="U27"/>
  <c r="U28"/>
  <c r="U31"/>
  <c r="U32"/>
  <c r="U36"/>
  <c r="U37"/>
  <c r="U38"/>
  <c r="U39"/>
  <c r="U40"/>
  <c r="U42"/>
  <c r="U43"/>
  <c r="U44"/>
  <c r="U45"/>
  <c r="V19"/>
  <c r="V20"/>
  <c r="V21"/>
  <c r="V22"/>
  <c r="V23"/>
  <c r="V27"/>
  <c r="V28"/>
  <c r="V31"/>
  <c r="V32"/>
  <c r="V36"/>
  <c r="V37"/>
  <c r="V38"/>
  <c r="V39"/>
  <c r="V40"/>
  <c r="V42"/>
  <c r="V43"/>
  <c r="V44"/>
  <c r="V45"/>
  <c r="W19"/>
  <c r="W20"/>
  <c r="W21"/>
  <c r="W22"/>
  <c r="W23"/>
  <c r="W27"/>
  <c r="W28"/>
  <c r="W31"/>
  <c r="W32"/>
  <c r="W36"/>
  <c r="W37"/>
  <c r="W38"/>
  <c r="W39"/>
  <c r="W40"/>
  <c r="W42"/>
  <c r="W43"/>
  <c r="W44"/>
  <c r="W45"/>
  <c r="X19"/>
  <c r="X20"/>
  <c r="X21"/>
  <c r="X22"/>
  <c r="X23"/>
  <c r="X27"/>
  <c r="X28"/>
  <c r="X31"/>
  <c r="X32"/>
  <c r="X36"/>
  <c r="X37"/>
  <c r="X38"/>
  <c r="X39"/>
  <c r="X40"/>
  <c r="X42"/>
  <c r="X43"/>
  <c r="X44"/>
  <c r="X45"/>
  <c r="Y19"/>
  <c r="Y20"/>
  <c r="Y21"/>
  <c r="Y22"/>
  <c r="Y23"/>
  <c r="Y27"/>
  <c r="Y28"/>
  <c r="Y31"/>
  <c r="Y32"/>
  <c r="Y36"/>
  <c r="Y37"/>
  <c r="Y38"/>
  <c r="Y39"/>
  <c r="Y40"/>
  <c r="Y42"/>
  <c r="Y43"/>
  <c r="Y44"/>
  <c r="Y45"/>
  <c r="Z19"/>
  <c r="Z20"/>
  <c r="Z21"/>
  <c r="Z22"/>
  <c r="Z23"/>
  <c r="Z27"/>
  <c r="Z28"/>
  <c r="Z31"/>
  <c r="Z32"/>
  <c r="Z36"/>
  <c r="Z37"/>
  <c r="Z38"/>
  <c r="Z39"/>
  <c r="Z40"/>
  <c r="Z42"/>
  <c r="Z43"/>
  <c r="Z44"/>
  <c r="Z45"/>
  <c r="AA19"/>
  <c r="AA20"/>
  <c r="AA21"/>
  <c r="AA22"/>
  <c r="AA23"/>
  <c r="AA27"/>
  <c r="AA28"/>
  <c r="AA31"/>
  <c r="AA32"/>
  <c r="AA36"/>
  <c r="AA37"/>
  <c r="AA38"/>
  <c r="AA39"/>
  <c r="AA40"/>
  <c r="AA42"/>
  <c r="AA43"/>
  <c r="AA44"/>
  <c r="AA45"/>
  <c r="AB19"/>
  <c r="AB20"/>
  <c r="AB21"/>
  <c r="AB22"/>
  <c r="AB23"/>
  <c r="AB27"/>
  <c r="AB28"/>
  <c r="AB31"/>
  <c r="AB32"/>
  <c r="AB36"/>
  <c r="AB37"/>
  <c r="AB38"/>
  <c r="AB39"/>
  <c r="AB40"/>
  <c r="AB42"/>
  <c r="AB43"/>
  <c r="AB44"/>
  <c r="AB45"/>
  <c r="AB47"/>
  <c r="D89" i="7"/>
  <c r="D90"/>
  <c r="D94"/>
  <c r="D99"/>
  <c r="D100"/>
  <c r="D101"/>
  <c r="D102"/>
  <c r="D103"/>
  <c r="D105"/>
  <c r="D106"/>
  <c r="D107"/>
  <c r="D108"/>
  <c r="D118"/>
  <c r="E81"/>
  <c r="E82"/>
  <c r="E83"/>
  <c r="E84"/>
  <c r="E85"/>
  <c r="E88"/>
  <c r="E89"/>
  <c r="E90"/>
  <c r="E94"/>
  <c r="E95"/>
  <c r="E99"/>
  <c r="E100"/>
  <c r="E101"/>
  <c r="E102"/>
  <c r="E103"/>
  <c r="E105"/>
  <c r="E106"/>
  <c r="E107"/>
  <c r="E108"/>
  <c r="E118"/>
  <c r="F81"/>
  <c r="F82"/>
  <c r="F83"/>
  <c r="F84"/>
  <c r="F85"/>
  <c r="F89"/>
  <c r="F90"/>
  <c r="F95"/>
  <c r="F99"/>
  <c r="F100"/>
  <c r="F101"/>
  <c r="F102"/>
  <c r="F103"/>
  <c r="F105"/>
  <c r="F106"/>
  <c r="F107"/>
  <c r="F108"/>
  <c r="F118"/>
  <c r="G81"/>
  <c r="G82"/>
  <c r="G83"/>
  <c r="G84"/>
  <c r="G85"/>
  <c r="G88"/>
  <c r="G89"/>
  <c r="G90"/>
  <c r="G94"/>
  <c r="G95"/>
  <c r="G99"/>
  <c r="G100"/>
  <c r="G101"/>
  <c r="G102"/>
  <c r="G103"/>
  <c r="G105"/>
  <c r="G106"/>
  <c r="G107"/>
  <c r="G108"/>
  <c r="G118"/>
  <c r="H81"/>
  <c r="H82"/>
  <c r="H83"/>
  <c r="H84"/>
  <c r="H85"/>
  <c r="H88"/>
  <c r="H89"/>
  <c r="H90"/>
  <c r="H94"/>
  <c r="H95"/>
  <c r="H99"/>
  <c r="H100"/>
  <c r="H101"/>
  <c r="H102"/>
  <c r="H103"/>
  <c r="H105"/>
  <c r="H106"/>
  <c r="H107"/>
  <c r="H108"/>
  <c r="H118"/>
  <c r="I81"/>
  <c r="I82"/>
  <c r="I83"/>
  <c r="I84"/>
  <c r="I85"/>
  <c r="I88"/>
  <c r="I89"/>
  <c r="I90"/>
  <c r="I94"/>
  <c r="I95"/>
  <c r="I99"/>
  <c r="I100"/>
  <c r="I101"/>
  <c r="I102"/>
  <c r="I103"/>
  <c r="I105"/>
  <c r="I106"/>
  <c r="I107"/>
  <c r="I108"/>
  <c r="I118"/>
  <c r="J81"/>
  <c r="J82"/>
  <c r="J83"/>
  <c r="J84"/>
  <c r="J85"/>
  <c r="J88"/>
  <c r="J89"/>
  <c r="J90"/>
  <c r="J94"/>
  <c r="J95"/>
  <c r="J99"/>
  <c r="J100"/>
  <c r="J101"/>
  <c r="J102"/>
  <c r="J103"/>
  <c r="J105"/>
  <c r="J106"/>
  <c r="J107"/>
  <c r="J108"/>
  <c r="J118"/>
  <c r="K81"/>
  <c r="K82"/>
  <c r="K83"/>
  <c r="K84"/>
  <c r="K85"/>
  <c r="K88"/>
  <c r="K89"/>
  <c r="K90"/>
  <c r="K94"/>
  <c r="K95"/>
  <c r="K99"/>
  <c r="K100"/>
  <c r="K101"/>
  <c r="K102"/>
  <c r="K103"/>
  <c r="K105"/>
  <c r="K106"/>
  <c r="K107"/>
  <c r="K108"/>
  <c r="K118"/>
  <c r="L81"/>
  <c r="L82"/>
  <c r="L83"/>
  <c r="L84"/>
  <c r="L85"/>
  <c r="L88"/>
  <c r="L89"/>
  <c r="L90"/>
  <c r="L94"/>
  <c r="L95"/>
  <c r="L99"/>
  <c r="L100"/>
  <c r="L101"/>
  <c r="L102"/>
  <c r="L103"/>
  <c r="L105"/>
  <c r="L106"/>
  <c r="L107"/>
  <c r="L108"/>
  <c r="L118"/>
  <c r="M81"/>
  <c r="M82"/>
  <c r="M83"/>
  <c r="M84"/>
  <c r="M85"/>
  <c r="M88"/>
  <c r="M89"/>
  <c r="M90"/>
  <c r="M94"/>
  <c r="M95"/>
  <c r="M99"/>
  <c r="M100"/>
  <c r="M101"/>
  <c r="M102"/>
  <c r="M103"/>
  <c r="M105"/>
  <c r="M106"/>
  <c r="M107"/>
  <c r="M108"/>
  <c r="M118"/>
  <c r="N81"/>
  <c r="N82"/>
  <c r="N83"/>
  <c r="N84"/>
  <c r="N85"/>
  <c r="N88"/>
  <c r="N89"/>
  <c r="N90"/>
  <c r="N94"/>
  <c r="N95"/>
  <c r="N99"/>
  <c r="N100"/>
  <c r="N101"/>
  <c r="N102"/>
  <c r="N103"/>
  <c r="N105"/>
  <c r="N106"/>
  <c r="N107"/>
  <c r="N108"/>
  <c r="N118"/>
  <c r="O81"/>
  <c r="O82"/>
  <c r="O83"/>
  <c r="O84"/>
  <c r="O85"/>
  <c r="O88"/>
  <c r="O89"/>
  <c r="O90"/>
  <c r="O94"/>
  <c r="O95"/>
  <c r="O99"/>
  <c r="O100"/>
  <c r="O101"/>
  <c r="O102"/>
  <c r="O103"/>
  <c r="O105"/>
  <c r="O106"/>
  <c r="O107"/>
  <c r="O108"/>
  <c r="O118"/>
  <c r="P81"/>
  <c r="P82"/>
  <c r="P83"/>
  <c r="P84"/>
  <c r="P85"/>
  <c r="P88"/>
  <c r="P89"/>
  <c r="P90"/>
  <c r="P94"/>
  <c r="P95"/>
  <c r="P99"/>
  <c r="P100"/>
  <c r="P101"/>
  <c r="P102"/>
  <c r="P103"/>
  <c r="P105"/>
  <c r="P106"/>
  <c r="P107"/>
  <c r="P108"/>
  <c r="P118"/>
  <c r="Q81"/>
  <c r="Q82"/>
  <c r="Q83"/>
  <c r="Q84"/>
  <c r="Q85"/>
  <c r="Q88"/>
  <c r="Q89"/>
  <c r="Q90"/>
  <c r="Q94"/>
  <c r="Q95"/>
  <c r="Q99"/>
  <c r="Q100"/>
  <c r="Q101"/>
  <c r="Q102"/>
  <c r="Q103"/>
  <c r="Q105"/>
  <c r="Q106"/>
  <c r="Q107"/>
  <c r="Q108"/>
  <c r="Q118"/>
  <c r="R81"/>
  <c r="R82"/>
  <c r="R83"/>
  <c r="R84"/>
  <c r="R85"/>
  <c r="R88"/>
  <c r="R89"/>
  <c r="R90"/>
  <c r="R94"/>
  <c r="R95"/>
  <c r="R99"/>
  <c r="R100"/>
  <c r="R101"/>
  <c r="R102"/>
  <c r="R103"/>
  <c r="R105"/>
  <c r="R106"/>
  <c r="R107"/>
  <c r="R108"/>
  <c r="R118"/>
  <c r="S81"/>
  <c r="S82"/>
  <c r="S83"/>
  <c r="S84"/>
  <c r="S85"/>
  <c r="S88"/>
  <c r="S89"/>
  <c r="S90"/>
  <c r="S94"/>
  <c r="S95"/>
  <c r="S99"/>
  <c r="S100"/>
  <c r="S101"/>
  <c r="S102"/>
  <c r="S103"/>
  <c r="S105"/>
  <c r="S106"/>
  <c r="S107"/>
  <c r="S108"/>
  <c r="S118"/>
  <c r="T81"/>
  <c r="T82"/>
  <c r="T83"/>
  <c r="T84"/>
  <c r="T85"/>
  <c r="T88"/>
  <c r="T89"/>
  <c r="T90"/>
  <c r="T94"/>
  <c r="T95"/>
  <c r="T99"/>
  <c r="T100"/>
  <c r="T101"/>
  <c r="T102"/>
  <c r="T103"/>
  <c r="T105"/>
  <c r="T106"/>
  <c r="T107"/>
  <c r="T108"/>
  <c r="T118"/>
  <c r="U81"/>
  <c r="U82"/>
  <c r="U83"/>
  <c r="U84"/>
  <c r="U85"/>
  <c r="U88"/>
  <c r="U89"/>
  <c r="U90"/>
  <c r="U94"/>
  <c r="U95"/>
  <c r="U99"/>
  <c r="U100"/>
  <c r="U101"/>
  <c r="U102"/>
  <c r="U103"/>
  <c r="U105"/>
  <c r="U106"/>
  <c r="U107"/>
  <c r="U108"/>
  <c r="U118"/>
  <c r="V81"/>
  <c r="V82"/>
  <c r="V83"/>
  <c r="V84"/>
  <c r="V85"/>
  <c r="V88"/>
  <c r="V89"/>
  <c r="V90"/>
  <c r="V94"/>
  <c r="V95"/>
  <c r="V99"/>
  <c r="V100"/>
  <c r="V101"/>
  <c r="V102"/>
  <c r="V103"/>
  <c r="V105"/>
  <c r="V106"/>
  <c r="V107"/>
  <c r="V108"/>
  <c r="V118"/>
  <c r="W81"/>
  <c r="W82"/>
  <c r="W83"/>
  <c r="W84"/>
  <c r="W85"/>
  <c r="W88"/>
  <c r="W89"/>
  <c r="W90"/>
  <c r="W94"/>
  <c r="W95"/>
  <c r="W99"/>
  <c r="W100"/>
  <c r="W101"/>
  <c r="W102"/>
  <c r="W103"/>
  <c r="W105"/>
  <c r="W106"/>
  <c r="W107"/>
  <c r="W108"/>
  <c r="W118"/>
  <c r="X81"/>
  <c r="X82"/>
  <c r="X83"/>
  <c r="X84"/>
  <c r="X85"/>
  <c r="X88"/>
  <c r="X89"/>
  <c r="X90"/>
  <c r="X94"/>
  <c r="X95"/>
  <c r="X99"/>
  <c r="X100"/>
  <c r="X101"/>
  <c r="X102"/>
  <c r="X103"/>
  <c r="X105"/>
  <c r="X106"/>
  <c r="X107"/>
  <c r="X108"/>
  <c r="X118"/>
  <c r="Y81"/>
  <c r="Y82"/>
  <c r="Y83"/>
  <c r="Y84"/>
  <c r="Y85"/>
  <c r="Y88"/>
  <c r="Y89"/>
  <c r="Y90"/>
  <c r="Y94"/>
  <c r="Y95"/>
  <c r="Y99"/>
  <c r="Y100"/>
  <c r="Y101"/>
  <c r="Y102"/>
  <c r="Y103"/>
  <c r="Y105"/>
  <c r="Y106"/>
  <c r="Y107"/>
  <c r="Y108"/>
  <c r="Y118"/>
  <c r="Z81"/>
  <c r="Z82"/>
  <c r="Z83"/>
  <c r="Z84"/>
  <c r="Z85"/>
  <c r="Z88"/>
  <c r="Z89"/>
  <c r="Z90"/>
  <c r="Z94"/>
  <c r="Z95"/>
  <c r="Z99"/>
  <c r="Z100"/>
  <c r="Z101"/>
  <c r="Z102"/>
  <c r="Z103"/>
  <c r="Z105"/>
  <c r="Z106"/>
  <c r="Z107"/>
  <c r="Z108"/>
  <c r="Z118"/>
  <c r="AA81"/>
  <c r="AA82"/>
  <c r="AA83"/>
  <c r="AA84"/>
  <c r="AA85"/>
  <c r="AA88"/>
  <c r="AA89"/>
  <c r="AA90"/>
  <c r="AA94"/>
  <c r="AA95"/>
  <c r="AA99"/>
  <c r="AA100"/>
  <c r="AA101"/>
  <c r="AA102"/>
  <c r="AA103"/>
  <c r="AA105"/>
  <c r="AA106"/>
  <c r="AA107"/>
  <c r="AA108"/>
  <c r="AA118"/>
  <c r="AB81"/>
  <c r="AB82"/>
  <c r="AB83"/>
  <c r="AB84"/>
  <c r="AB85"/>
  <c r="AB88"/>
  <c r="AB89"/>
  <c r="AB90"/>
  <c r="AB94"/>
  <c r="AB95"/>
  <c r="AB99"/>
  <c r="AB100"/>
  <c r="AB101"/>
  <c r="AB102"/>
  <c r="AB103"/>
  <c r="AB105"/>
  <c r="AB106"/>
  <c r="AB107"/>
  <c r="AB108"/>
  <c r="AB110"/>
  <c r="D11" i="3"/>
  <c r="D14"/>
  <c r="D27"/>
  <c r="D28"/>
  <c r="D31"/>
  <c r="D36"/>
  <c r="D37"/>
  <c r="D38"/>
  <c r="D39"/>
  <c r="D40"/>
  <c r="D42"/>
  <c r="D43"/>
  <c r="D44"/>
  <c r="D45"/>
  <c r="D55"/>
  <c r="C20" i="5"/>
  <c r="D63" i="3"/>
  <c r="D65"/>
  <c r="D70"/>
  <c r="E6"/>
  <c r="E7"/>
  <c r="E8"/>
  <c r="E9"/>
  <c r="E11"/>
  <c r="E14"/>
  <c r="E15"/>
  <c r="E19"/>
  <c r="E20"/>
  <c r="E21"/>
  <c r="E22"/>
  <c r="E23"/>
  <c r="E26"/>
  <c r="E27"/>
  <c r="E28"/>
  <c r="E31"/>
  <c r="E32"/>
  <c r="E36"/>
  <c r="E37"/>
  <c r="E38"/>
  <c r="E39"/>
  <c r="E40"/>
  <c r="E42"/>
  <c r="E43"/>
  <c r="E44"/>
  <c r="E45"/>
  <c r="E55"/>
  <c r="D20" i="5"/>
  <c r="E63" i="3"/>
  <c r="E65"/>
  <c r="E70"/>
  <c r="F6"/>
  <c r="F7"/>
  <c r="F8"/>
  <c r="F9"/>
  <c r="F11"/>
  <c r="F15"/>
  <c r="F19"/>
  <c r="F20"/>
  <c r="F21"/>
  <c r="F22"/>
  <c r="F23"/>
  <c r="F27"/>
  <c r="F28"/>
  <c r="F32"/>
  <c r="F36"/>
  <c r="F37"/>
  <c r="F38"/>
  <c r="F39"/>
  <c r="F40"/>
  <c r="F42"/>
  <c r="F43"/>
  <c r="F44"/>
  <c r="F45"/>
  <c r="F55"/>
  <c r="E20" i="5"/>
  <c r="F70" i="3"/>
  <c r="D76"/>
  <c r="D77"/>
  <c r="D78"/>
  <c r="E76"/>
  <c r="E77"/>
  <c r="E78"/>
  <c r="F76"/>
  <c r="F77"/>
  <c r="F78"/>
  <c r="G76"/>
  <c r="G77"/>
  <c r="G78"/>
  <c r="H76"/>
  <c r="H77"/>
  <c r="H78"/>
  <c r="I76"/>
  <c r="I77"/>
  <c r="J76"/>
  <c r="J77"/>
  <c r="K76"/>
  <c r="K77"/>
  <c r="M76"/>
  <c r="M77"/>
  <c r="M80"/>
  <c r="L5" i="5" s="1"/>
  <c r="N76" i="3"/>
  <c r="N77"/>
  <c r="N80"/>
  <c r="M5" i="5" s="1"/>
  <c r="O80" i="3"/>
  <c r="N5" i="5" s="1"/>
  <c r="P76" i="3"/>
  <c r="P77"/>
  <c r="P80"/>
  <c r="O5" i="5" s="1"/>
  <c r="Q76" i="3"/>
  <c r="Q77"/>
  <c r="Q80"/>
  <c r="P5" i="5" s="1"/>
  <c r="R80" i="3"/>
  <c r="Q5" i="5" s="1"/>
  <c r="S76" i="3"/>
  <c r="S77"/>
  <c r="S78"/>
  <c r="S80"/>
  <c r="R5" i="5" s="1"/>
  <c r="T76" i="3"/>
  <c r="T77"/>
  <c r="T78"/>
  <c r="T80"/>
  <c r="S5" i="5" s="1"/>
  <c r="U76" i="3"/>
  <c r="U77"/>
  <c r="U78"/>
  <c r="U80"/>
  <c r="T5" i="5" s="1"/>
  <c r="V76" i="3"/>
  <c r="V77"/>
  <c r="V78"/>
  <c r="V80"/>
  <c r="U5" i="5" s="1"/>
  <c r="W76" i="3"/>
  <c r="W77"/>
  <c r="W78"/>
  <c r="W80"/>
  <c r="V5" i="5" s="1"/>
  <c r="X76" i="3"/>
  <c r="X77"/>
  <c r="X78"/>
  <c r="X80"/>
  <c r="W5" i="5" s="1"/>
  <c r="Y76" i="3"/>
  <c r="Y77"/>
  <c r="Y80"/>
  <c r="X5" i="5" s="1"/>
  <c r="Z76" i="3"/>
  <c r="Z77"/>
  <c r="Z78"/>
  <c r="Z80"/>
  <c r="Y5" i="5" s="1"/>
  <c r="AA76" i="3"/>
  <c r="AA78"/>
  <c r="AA80"/>
  <c r="Z5" i="5" s="1"/>
  <c r="AB80" i="3"/>
  <c r="AA5" i="5" s="1"/>
  <c r="G6" i="3"/>
  <c r="G7"/>
  <c r="G8"/>
  <c r="G9"/>
  <c r="G11"/>
  <c r="G14"/>
  <c r="G15"/>
  <c r="H6"/>
  <c r="H7"/>
  <c r="H8"/>
  <c r="H9"/>
  <c r="H11"/>
  <c r="H14"/>
  <c r="H15"/>
  <c r="I6"/>
  <c r="I7"/>
  <c r="I8"/>
  <c r="I9"/>
  <c r="I11"/>
  <c r="I14"/>
  <c r="I15"/>
  <c r="J6"/>
  <c r="J7"/>
  <c r="J8"/>
  <c r="J9"/>
  <c r="J11"/>
  <c r="J14"/>
  <c r="J15"/>
  <c r="K6"/>
  <c r="K7"/>
  <c r="K8"/>
  <c r="K9"/>
  <c r="K11"/>
  <c r="K14"/>
  <c r="K15"/>
  <c r="L6"/>
  <c r="L7"/>
  <c r="L8"/>
  <c r="L9"/>
  <c r="L11"/>
  <c r="L14"/>
  <c r="L15"/>
  <c r="M6"/>
  <c r="M7"/>
  <c r="M8"/>
  <c r="M9"/>
  <c r="M11"/>
  <c r="M14"/>
  <c r="M15"/>
  <c r="N6"/>
  <c r="N7"/>
  <c r="N8"/>
  <c r="N9"/>
  <c r="N11"/>
  <c r="N14"/>
  <c r="N15"/>
  <c r="O6"/>
  <c r="O7"/>
  <c r="O8"/>
  <c r="O9"/>
  <c r="O11"/>
  <c r="O14"/>
  <c r="O15"/>
  <c r="P6"/>
  <c r="P7"/>
  <c r="P8"/>
  <c r="P9"/>
  <c r="P11"/>
  <c r="P14"/>
  <c r="P15"/>
  <c r="Q6"/>
  <c r="Q7"/>
  <c r="Q8"/>
  <c r="Q9"/>
  <c r="Q11"/>
  <c r="Q14"/>
  <c r="Q15"/>
  <c r="R6"/>
  <c r="R7"/>
  <c r="R8"/>
  <c r="R9"/>
  <c r="R11"/>
  <c r="R14"/>
  <c r="R15"/>
  <c r="S6"/>
  <c r="S7"/>
  <c r="S8"/>
  <c r="S9"/>
  <c r="S11"/>
  <c r="S14"/>
  <c r="S15"/>
  <c r="T6"/>
  <c r="T7"/>
  <c r="T8"/>
  <c r="T9"/>
  <c r="T11"/>
  <c r="T14"/>
  <c r="T15"/>
  <c r="U6"/>
  <c r="U7"/>
  <c r="U8"/>
  <c r="U9"/>
  <c r="U11"/>
  <c r="U14"/>
  <c r="U15"/>
  <c r="V6"/>
  <c r="V7"/>
  <c r="V8"/>
  <c r="V9"/>
  <c r="V11"/>
  <c r="V14"/>
  <c r="V15"/>
  <c r="W6"/>
  <c r="W7"/>
  <c r="W8"/>
  <c r="W9"/>
  <c r="W11"/>
  <c r="W14"/>
  <c r="W15"/>
  <c r="X6"/>
  <c r="X7"/>
  <c r="X8"/>
  <c r="X9"/>
  <c r="X11"/>
  <c r="X14"/>
  <c r="X15"/>
  <c r="Y6"/>
  <c r="Y7"/>
  <c r="Y8"/>
  <c r="Y9"/>
  <c r="Y11"/>
  <c r="Y14"/>
  <c r="Y15"/>
  <c r="Z6"/>
  <c r="Z7"/>
  <c r="Z8"/>
  <c r="Z9"/>
  <c r="Z11"/>
  <c r="Z14"/>
  <c r="Z15"/>
  <c r="AA6"/>
  <c r="AA7"/>
  <c r="AA8"/>
  <c r="AA9"/>
  <c r="AA11"/>
  <c r="AA14"/>
  <c r="AA15"/>
  <c r="AB6"/>
  <c r="AB7"/>
  <c r="AB8"/>
  <c r="AB9"/>
  <c r="AB11"/>
  <c r="AB14"/>
  <c r="AB15"/>
  <c r="G70"/>
  <c r="G26"/>
  <c r="G55"/>
  <c r="H70"/>
  <c r="H26"/>
  <c r="H55"/>
  <c r="I70"/>
  <c r="I26"/>
  <c r="I55"/>
  <c r="J70"/>
  <c r="J26"/>
  <c r="J55"/>
  <c r="K70"/>
  <c r="K26"/>
  <c r="K55"/>
  <c r="L70"/>
  <c r="L26"/>
  <c r="L55"/>
  <c r="M70"/>
  <c r="M26"/>
  <c r="M55"/>
  <c r="N70"/>
  <c r="N26"/>
  <c r="N55"/>
  <c r="O63"/>
  <c r="O65"/>
  <c r="O70"/>
  <c r="O26"/>
  <c r="O55"/>
  <c r="P63"/>
  <c r="P65"/>
  <c r="P70"/>
  <c r="P26"/>
  <c r="P55"/>
  <c r="Q63"/>
  <c r="Q65"/>
  <c r="Q70"/>
  <c r="Q26"/>
  <c r="Q55"/>
  <c r="R63"/>
  <c r="R65"/>
  <c r="R70"/>
  <c r="R26"/>
  <c r="R55"/>
  <c r="S63"/>
  <c r="S65"/>
  <c r="S70"/>
  <c r="S26"/>
  <c r="S55"/>
  <c r="T63"/>
  <c r="T70"/>
  <c r="T26"/>
  <c r="T55"/>
  <c r="U63"/>
  <c r="U70"/>
  <c r="U26"/>
  <c r="U55"/>
  <c r="V70"/>
  <c r="V26"/>
  <c r="V55"/>
  <c r="W70"/>
  <c r="W26"/>
  <c r="W55"/>
  <c r="X70"/>
  <c r="X26"/>
  <c r="X55"/>
  <c r="Y63"/>
  <c r="Y70"/>
  <c r="Y26"/>
  <c r="Y55"/>
  <c r="Z70"/>
  <c r="Z26"/>
  <c r="Z55"/>
  <c r="AA65"/>
  <c r="AA70"/>
  <c r="AA26"/>
  <c r="AA55"/>
  <c r="AB63"/>
  <c r="AB65"/>
  <c r="AB26"/>
  <c r="G19"/>
  <c r="G20"/>
  <c r="G21"/>
  <c r="G22"/>
  <c r="G23"/>
  <c r="G27"/>
  <c r="G28"/>
  <c r="G31"/>
  <c r="G32"/>
  <c r="G36"/>
  <c r="G37"/>
  <c r="G38"/>
  <c r="G39"/>
  <c r="G40"/>
  <c r="G42"/>
  <c r="G43"/>
  <c r="G44"/>
  <c r="G45"/>
  <c r="H19"/>
  <c r="H20"/>
  <c r="H21"/>
  <c r="H22"/>
  <c r="H23"/>
  <c r="H27"/>
  <c r="H28"/>
  <c r="H31"/>
  <c r="H32"/>
  <c r="H36"/>
  <c r="H37"/>
  <c r="H38"/>
  <c r="H39"/>
  <c r="H40"/>
  <c r="H42"/>
  <c r="H43"/>
  <c r="H44"/>
  <c r="H45"/>
  <c r="I19"/>
  <c r="I20"/>
  <c r="I21"/>
  <c r="I22"/>
  <c r="I23"/>
  <c r="I27"/>
  <c r="I28"/>
  <c r="I31"/>
  <c r="I32"/>
  <c r="I36"/>
  <c r="I37"/>
  <c r="I38"/>
  <c r="I39"/>
  <c r="I40"/>
  <c r="I42"/>
  <c r="I43"/>
  <c r="I44"/>
  <c r="I45"/>
  <c r="J19"/>
  <c r="J20"/>
  <c r="J21"/>
  <c r="J22"/>
  <c r="J23"/>
  <c r="J27"/>
  <c r="J28"/>
  <c r="J31"/>
  <c r="J32"/>
  <c r="J36"/>
  <c r="J37"/>
  <c r="J38"/>
  <c r="J39"/>
  <c r="J40"/>
  <c r="J42"/>
  <c r="J43"/>
  <c r="J44"/>
  <c r="J45"/>
  <c r="K19"/>
  <c r="K20"/>
  <c r="K21"/>
  <c r="K22"/>
  <c r="K23"/>
  <c r="K27"/>
  <c r="K28"/>
  <c r="K31"/>
  <c r="K32"/>
  <c r="K36"/>
  <c r="K37"/>
  <c r="K38"/>
  <c r="K39"/>
  <c r="K40"/>
  <c r="K42"/>
  <c r="K43"/>
  <c r="K44"/>
  <c r="K45"/>
  <c r="L19"/>
  <c r="L20"/>
  <c r="L21"/>
  <c r="L22"/>
  <c r="L23"/>
  <c r="L27"/>
  <c r="L28"/>
  <c r="L31"/>
  <c r="L32"/>
  <c r="L36"/>
  <c r="L37"/>
  <c r="L38"/>
  <c r="L39"/>
  <c r="L40"/>
  <c r="L42"/>
  <c r="L43"/>
  <c r="L44"/>
  <c r="L45"/>
  <c r="M19"/>
  <c r="M20"/>
  <c r="M21"/>
  <c r="M22"/>
  <c r="M23"/>
  <c r="M27"/>
  <c r="M28"/>
  <c r="M31"/>
  <c r="M32"/>
  <c r="M36"/>
  <c r="M37"/>
  <c r="M38"/>
  <c r="M39"/>
  <c r="M40"/>
  <c r="M42"/>
  <c r="M43"/>
  <c r="M44"/>
  <c r="M45"/>
  <c r="N19"/>
  <c r="N20"/>
  <c r="N21"/>
  <c r="N22"/>
  <c r="N23"/>
  <c r="N27"/>
  <c r="N28"/>
  <c r="N31"/>
  <c r="N32"/>
  <c r="N36"/>
  <c r="N37"/>
  <c r="N38"/>
  <c r="N39"/>
  <c r="N40"/>
  <c r="N42"/>
  <c r="N43"/>
  <c r="N44"/>
  <c r="N45"/>
  <c r="O19"/>
  <c r="O20"/>
  <c r="O21"/>
  <c r="O22"/>
  <c r="O23"/>
  <c r="O27"/>
  <c r="O28"/>
  <c r="O31"/>
  <c r="O32"/>
  <c r="O36"/>
  <c r="O37"/>
  <c r="O38"/>
  <c r="O39"/>
  <c r="O40"/>
  <c r="O42"/>
  <c r="O43"/>
  <c r="O44"/>
  <c r="O45"/>
  <c r="P19"/>
  <c r="P20"/>
  <c r="P21"/>
  <c r="P22"/>
  <c r="P23"/>
  <c r="P27"/>
  <c r="P28"/>
  <c r="P31"/>
  <c r="P32"/>
  <c r="P36"/>
  <c r="P37"/>
  <c r="P38"/>
  <c r="P39"/>
  <c r="P40"/>
  <c r="P42"/>
  <c r="P43"/>
  <c r="P44"/>
  <c r="P45"/>
  <c r="Q19"/>
  <c r="Q20"/>
  <c r="Q21"/>
  <c r="Q22"/>
  <c r="Q23"/>
  <c r="Q27"/>
  <c r="Q28"/>
  <c r="Q31"/>
  <c r="Q32"/>
  <c r="Q36"/>
  <c r="Q37"/>
  <c r="Q38"/>
  <c r="Q39"/>
  <c r="Q40"/>
  <c r="Q42"/>
  <c r="Q43"/>
  <c r="Q44"/>
  <c r="Q45"/>
  <c r="R19"/>
  <c r="R20"/>
  <c r="R21"/>
  <c r="R22"/>
  <c r="R23"/>
  <c r="R27"/>
  <c r="R28"/>
  <c r="R31"/>
  <c r="R32"/>
  <c r="R36"/>
  <c r="R37"/>
  <c r="R38"/>
  <c r="R39"/>
  <c r="R40"/>
  <c r="R42"/>
  <c r="R43"/>
  <c r="R44"/>
  <c r="R45"/>
  <c r="S19"/>
  <c r="S20"/>
  <c r="S21"/>
  <c r="S22"/>
  <c r="S23"/>
  <c r="S27"/>
  <c r="S28"/>
  <c r="S31"/>
  <c r="S32"/>
  <c r="S36"/>
  <c r="S37"/>
  <c r="S38"/>
  <c r="S39"/>
  <c r="S40"/>
  <c r="S42"/>
  <c r="S43"/>
  <c r="S44"/>
  <c r="S45"/>
  <c r="T19"/>
  <c r="T20"/>
  <c r="T21"/>
  <c r="T22"/>
  <c r="T23"/>
  <c r="T27"/>
  <c r="T28"/>
  <c r="T31"/>
  <c r="T32"/>
  <c r="T36"/>
  <c r="T37"/>
  <c r="T38"/>
  <c r="T39"/>
  <c r="T40"/>
  <c r="T42"/>
  <c r="T43"/>
  <c r="T44"/>
  <c r="T45"/>
  <c r="U19"/>
  <c r="U20"/>
  <c r="U21"/>
  <c r="U22"/>
  <c r="U23"/>
  <c r="U27"/>
  <c r="U28"/>
  <c r="U31"/>
  <c r="U32"/>
  <c r="U36"/>
  <c r="U37"/>
  <c r="U38"/>
  <c r="U39"/>
  <c r="U40"/>
  <c r="U42"/>
  <c r="U43"/>
  <c r="U44"/>
  <c r="U45"/>
  <c r="V19"/>
  <c r="V20"/>
  <c r="V21"/>
  <c r="V22"/>
  <c r="V23"/>
  <c r="V27"/>
  <c r="V28"/>
  <c r="V31"/>
  <c r="V32"/>
  <c r="V36"/>
  <c r="V37"/>
  <c r="V38"/>
  <c r="V39"/>
  <c r="V40"/>
  <c r="V42"/>
  <c r="V43"/>
  <c r="V44"/>
  <c r="V45"/>
  <c r="W19"/>
  <c r="W20"/>
  <c r="W21"/>
  <c r="W22"/>
  <c r="W23"/>
  <c r="W27"/>
  <c r="W28"/>
  <c r="W31"/>
  <c r="W32"/>
  <c r="W36"/>
  <c r="W37"/>
  <c r="W38"/>
  <c r="W39"/>
  <c r="W40"/>
  <c r="W42"/>
  <c r="W43"/>
  <c r="W44"/>
  <c r="W45"/>
  <c r="X19"/>
  <c r="X20"/>
  <c r="X21"/>
  <c r="X22"/>
  <c r="X23"/>
  <c r="X27"/>
  <c r="X28"/>
  <c r="X31"/>
  <c r="X32"/>
  <c r="X36"/>
  <c r="X37"/>
  <c r="X38"/>
  <c r="X39"/>
  <c r="X40"/>
  <c r="X42"/>
  <c r="X43"/>
  <c r="X44"/>
  <c r="X45"/>
  <c r="Y19"/>
  <c r="Y20"/>
  <c r="Y21"/>
  <c r="Y22"/>
  <c r="Y23"/>
  <c r="Y27"/>
  <c r="Y28"/>
  <c r="Y31"/>
  <c r="Y32"/>
  <c r="Y36"/>
  <c r="Y37"/>
  <c r="Y38"/>
  <c r="Y39"/>
  <c r="Y40"/>
  <c r="Y42"/>
  <c r="Y43"/>
  <c r="Y44"/>
  <c r="Y45"/>
  <c r="Z19"/>
  <c r="Z20"/>
  <c r="Z21"/>
  <c r="Z22"/>
  <c r="Z23"/>
  <c r="Z27"/>
  <c r="Z28"/>
  <c r="Z31"/>
  <c r="Z32"/>
  <c r="Z36"/>
  <c r="Z37"/>
  <c r="Z38"/>
  <c r="Z39"/>
  <c r="Z40"/>
  <c r="Z42"/>
  <c r="Z43"/>
  <c r="Z44"/>
  <c r="Z45"/>
  <c r="AA19"/>
  <c r="AA20"/>
  <c r="AA21"/>
  <c r="AA22"/>
  <c r="AA23"/>
  <c r="AA27"/>
  <c r="AA28"/>
  <c r="AA31"/>
  <c r="AA32"/>
  <c r="AA36"/>
  <c r="AA37"/>
  <c r="AA38"/>
  <c r="AA39"/>
  <c r="AA40"/>
  <c r="AA42"/>
  <c r="AA43"/>
  <c r="AA44"/>
  <c r="AA45"/>
  <c r="AB19"/>
  <c r="AB20"/>
  <c r="AB21"/>
  <c r="AB22"/>
  <c r="AB23"/>
  <c r="AB27"/>
  <c r="AB28"/>
  <c r="AB31"/>
  <c r="AB32"/>
  <c r="AB36"/>
  <c r="AB37"/>
  <c r="AB38"/>
  <c r="AB39"/>
  <c r="AB40"/>
  <c r="AB42"/>
  <c r="AB43"/>
  <c r="AB44"/>
  <c r="AB45"/>
  <c r="AB47"/>
  <c r="B17" i="6"/>
  <c r="AB75" i="3"/>
  <c r="AA75"/>
  <c r="Z75"/>
  <c r="Y75"/>
  <c r="X75"/>
  <c r="W75"/>
  <c r="V75"/>
  <c r="U75"/>
  <c r="T75"/>
  <c r="S75"/>
  <c r="R75"/>
  <c r="Q75"/>
  <c r="P75"/>
  <c r="O75"/>
  <c r="N75"/>
  <c r="M75"/>
  <c r="L75"/>
  <c r="K75"/>
  <c r="J75"/>
  <c r="I75"/>
  <c r="H75"/>
  <c r="G75"/>
  <c r="F75"/>
  <c r="E75"/>
  <c r="D75"/>
  <c r="AB70" i="2"/>
  <c r="W71" i="1"/>
  <c r="W69" i="2" s="1"/>
  <c r="V71" i="1"/>
  <c r="U71"/>
  <c r="U69" i="2" s="1"/>
  <c r="T71" i="1"/>
  <c r="S71"/>
  <c r="S69" i="2" s="1"/>
  <c r="Q69"/>
  <c r="H71" i="1"/>
  <c r="H69" i="2" s="1"/>
  <c r="G71" i="1"/>
  <c r="G69" i="2" s="1"/>
  <c r="F71" i="1"/>
  <c r="F69" i="2" s="1"/>
  <c r="E71" i="1"/>
  <c r="D71"/>
  <c r="D69" i="2" s="1"/>
  <c r="W70" i="1"/>
  <c r="V70"/>
  <c r="V68" i="2" s="1"/>
  <c r="U70" i="1"/>
  <c r="T70"/>
  <c r="T68" i="2" s="1"/>
  <c r="S70" i="1"/>
  <c r="S68" i="2" s="1"/>
  <c r="H70" i="1"/>
  <c r="G70"/>
  <c r="G68" i="2" s="1"/>
  <c r="F70" i="1"/>
  <c r="E70"/>
  <c r="E68" i="2" s="1"/>
  <c r="D70" i="1"/>
  <c r="W69"/>
  <c r="W67" i="2" s="1"/>
  <c r="V69" i="1"/>
  <c r="U69"/>
  <c r="U67" i="2" s="1"/>
  <c r="T69" i="1"/>
  <c r="S69"/>
  <c r="S67" i="2" s="1"/>
  <c r="H69" i="1"/>
  <c r="H67" i="2" s="1"/>
  <c r="G69" i="1"/>
  <c r="G67" i="2" s="1"/>
  <c r="F69" i="1"/>
  <c r="F67" i="2" s="1"/>
  <c r="E69" i="1"/>
  <c r="D69"/>
  <c r="D67" i="2" s="1"/>
  <c r="D65" i="7"/>
  <c r="F64"/>
  <c r="D15" i="2"/>
  <c r="L81"/>
  <c r="K5" i="4" s="1"/>
  <c r="K81" i="2"/>
  <c r="J5" i="4" s="1"/>
  <c r="J81" i="2"/>
  <c r="I5" i="4" s="1"/>
  <c r="I81" i="2"/>
  <c r="H5" i="4" s="1"/>
  <c r="H81" i="2"/>
  <c r="G5" i="4" s="1"/>
  <c r="G81" i="2"/>
  <c r="F5" i="4" s="1"/>
  <c r="F81" i="2"/>
  <c r="E5" i="4" s="1"/>
  <c r="E82" i="1"/>
  <c r="E61" s="1"/>
  <c r="D82"/>
  <c r="E160" i="7"/>
  <c r="E131"/>
  <c r="E62"/>
  <c r="F159"/>
  <c r="E159"/>
  <c r="F130"/>
  <c r="E130"/>
  <c r="F61"/>
  <c r="E61"/>
  <c r="F158"/>
  <c r="D158"/>
  <c r="F129"/>
  <c r="D129"/>
  <c r="F59"/>
  <c r="D59"/>
  <c r="C10" i="4"/>
  <c r="Z59" i="2"/>
  <c r="X59"/>
  <c r="V59"/>
  <c r="R59"/>
  <c r="Q18" i="4" s="1"/>
  <c r="P59" i="2"/>
  <c r="O18" i="4" s="1"/>
  <c r="N59" i="2"/>
  <c r="M18" i="4" s="1"/>
  <c r="L59" i="2"/>
  <c r="K18" i="4" s="1"/>
  <c r="J59" i="2"/>
  <c r="I18" i="4" s="1"/>
  <c r="AA58" i="1"/>
  <c r="AA56" i="2" s="1"/>
  <c r="Z58" i="1"/>
  <c r="Y58"/>
  <c r="Y56" i="2" s="1"/>
  <c r="X58" i="1"/>
  <c r="W58"/>
  <c r="W56" i="2" s="1"/>
  <c r="V58" i="1"/>
  <c r="U58"/>
  <c r="U56" i="2" s="1"/>
  <c r="T58" i="1"/>
  <c r="T56" i="2" s="1"/>
  <c r="S58" i="1"/>
  <c r="S56" i="2" s="1"/>
  <c r="R58" i="1"/>
  <c r="Q58"/>
  <c r="Q56" i="2" s="1"/>
  <c r="P58" i="1"/>
  <c r="O58"/>
  <c r="O56" i="2" s="1"/>
  <c r="N58" i="1"/>
  <c r="N56" i="2" s="1"/>
  <c r="M58" i="1"/>
  <c r="M56" i="2" s="1"/>
  <c r="L58" i="1"/>
  <c r="L56" i="2" s="1"/>
  <c r="K58" i="1"/>
  <c r="K56" i="2" s="1"/>
  <c r="J58" i="1"/>
  <c r="I58"/>
  <c r="I56" i="2" s="1"/>
  <c r="H58" i="1"/>
  <c r="H56" i="2" s="1"/>
  <c r="G58" i="1"/>
  <c r="G119" i="7" s="1"/>
  <c r="F58" i="1"/>
  <c r="E58"/>
  <c r="E56" i="2" s="1"/>
  <c r="D34" i="1"/>
  <c r="D54" i="7"/>
  <c r="D53"/>
  <c r="D52"/>
  <c r="D51"/>
  <c r="D9" i="2"/>
  <c r="D8"/>
  <c r="D7"/>
  <c r="D6"/>
  <c r="AB166" i="7"/>
  <c r="AB165"/>
  <c r="AB164"/>
  <c r="P166"/>
  <c r="O166"/>
  <c r="N166"/>
  <c r="M166"/>
  <c r="L166"/>
  <c r="K166"/>
  <c r="J166"/>
  <c r="I166"/>
  <c r="P165"/>
  <c r="O165"/>
  <c r="N165"/>
  <c r="M165"/>
  <c r="L165"/>
  <c r="K165"/>
  <c r="J165"/>
  <c r="I165"/>
  <c r="P164"/>
  <c r="O164"/>
  <c r="N164"/>
  <c r="M164"/>
  <c r="L164"/>
  <c r="K164"/>
  <c r="J164"/>
  <c r="I164"/>
  <c r="K80" i="1"/>
  <c r="J80"/>
  <c r="J71" s="1"/>
  <c r="I55"/>
  <c r="I116" i="7" s="1"/>
  <c r="AB79" i="2"/>
  <c r="AB77"/>
  <c r="R80" i="1"/>
  <c r="R49" s="1"/>
  <c r="P80"/>
  <c r="P55" s="1"/>
  <c r="O80"/>
  <c r="O49" s="1"/>
  <c r="N80"/>
  <c r="N71" s="1"/>
  <c r="M80"/>
  <c r="M71" s="1"/>
  <c r="L80"/>
  <c r="L49" s="1"/>
  <c r="R79"/>
  <c r="R77" i="3" s="1"/>
  <c r="O79" i="1"/>
  <c r="L79"/>
  <c r="L78" i="2" s="1"/>
  <c r="R78" i="1"/>
  <c r="O78"/>
  <c r="L78"/>
  <c r="L77" i="2" s="1"/>
  <c r="W56" i="1"/>
  <c r="W117" i="7" s="1"/>
  <c r="V56" i="1"/>
  <c r="U56"/>
  <c r="U117" i="7" s="1"/>
  <c r="T56" i="1"/>
  <c r="S56"/>
  <c r="S54" i="2" s="1"/>
  <c r="H56" i="1"/>
  <c r="G56"/>
  <c r="G117" i="7" s="1"/>
  <c r="F56" i="1"/>
  <c r="F54" i="2" s="1"/>
  <c r="E56" i="1"/>
  <c r="E117" i="7" s="1"/>
  <c r="D56" i="1"/>
  <c r="W53" i="2"/>
  <c r="U53"/>
  <c r="S53"/>
  <c r="Q53"/>
  <c r="H55" i="1"/>
  <c r="H53" i="2" s="1"/>
  <c r="G55" i="1"/>
  <c r="G53" i="2" s="1"/>
  <c r="F55" i="1"/>
  <c r="F53" i="2" s="1"/>
  <c r="E55" i="1"/>
  <c r="D55"/>
  <c r="D53" i="2" s="1"/>
  <c r="X52"/>
  <c r="V52"/>
  <c r="T52"/>
  <c r="H54" i="1"/>
  <c r="H115" i="7" s="1"/>
  <c r="G54" i="1"/>
  <c r="G52" i="2" s="1"/>
  <c r="F54" i="1"/>
  <c r="F52" i="2" s="1"/>
  <c r="E54" i="1"/>
  <c r="E52" i="2" s="1"/>
  <c r="D54" i="1"/>
  <c r="D52" i="2" s="1"/>
  <c r="Y48"/>
  <c r="W48"/>
  <c r="U48"/>
  <c r="S48"/>
  <c r="P48"/>
  <c r="M48"/>
  <c r="Z49" i="1"/>
  <c r="X49"/>
  <c r="W49"/>
  <c r="W47" i="2" s="1"/>
  <c r="V49" i="1"/>
  <c r="U49"/>
  <c r="U47" i="2" s="1"/>
  <c r="T49" i="1"/>
  <c r="S49"/>
  <c r="S47" i="2" s="1"/>
  <c r="Q49" i="1"/>
  <c r="H49"/>
  <c r="H110" i="7" s="1"/>
  <c r="G49" i="1"/>
  <c r="F49"/>
  <c r="F110" i="7" s="1"/>
  <c r="E49" i="1"/>
  <c r="D49"/>
  <c r="D47" i="3" s="1"/>
  <c r="F14" i="2"/>
  <c r="E10" i="4" s="1"/>
  <c r="F10" i="2"/>
  <c r="F65" i="1"/>
  <c r="F63" i="2" s="1"/>
  <c r="F67" i="1"/>
  <c r="F65" i="2" s="1"/>
  <c r="G65" i="1"/>
  <c r="G63" i="2" s="1"/>
  <c r="G67" i="1"/>
  <c r="G65" i="2" s="1"/>
  <c r="G10"/>
  <c r="F9" i="4" s="1"/>
  <c r="F20" i="5"/>
  <c r="H65" i="1"/>
  <c r="H63" i="2" s="1"/>
  <c r="H67" i="1"/>
  <c r="H10" i="2"/>
  <c r="G9" i="4" s="1"/>
  <c r="G20" i="5"/>
  <c r="I65" i="1"/>
  <c r="I63" i="2" s="1"/>
  <c r="I67" i="1"/>
  <c r="I65" i="2" s="1"/>
  <c r="I10"/>
  <c r="H9" i="4" s="1"/>
  <c r="H20" i="5"/>
  <c r="J65" i="1"/>
  <c r="J63" i="2" s="1"/>
  <c r="J67" i="1"/>
  <c r="J10" i="2"/>
  <c r="I20" i="5"/>
  <c r="K65" i="1"/>
  <c r="K63" i="2" s="1"/>
  <c r="K67" i="1"/>
  <c r="K10" i="2"/>
  <c r="J20" i="5"/>
  <c r="L65" i="1"/>
  <c r="L63" i="2" s="1"/>
  <c r="L67" i="1"/>
  <c r="L10" i="2"/>
  <c r="K20" i="5"/>
  <c r="L20"/>
  <c r="M20"/>
  <c r="N20"/>
  <c r="O20"/>
  <c r="P20"/>
  <c r="Q20"/>
  <c r="R20"/>
  <c r="S20"/>
  <c r="T20"/>
  <c r="U20"/>
  <c r="V20"/>
  <c r="W20"/>
  <c r="X20"/>
  <c r="Y20"/>
  <c r="Z20"/>
  <c r="AA20"/>
  <c r="F20" i="4"/>
  <c r="G20"/>
  <c r="AC20" s="1"/>
  <c r="H20"/>
  <c r="I20"/>
  <c r="J20"/>
  <c r="K20"/>
  <c r="L20"/>
  <c r="M20"/>
  <c r="N20"/>
  <c r="O20"/>
  <c r="P20"/>
  <c r="Q20"/>
  <c r="R20"/>
  <c r="S20"/>
  <c r="T20"/>
  <c r="U20"/>
  <c r="V20"/>
  <c r="W20"/>
  <c r="X20"/>
  <c r="Y20"/>
  <c r="Z20"/>
  <c r="AA20"/>
  <c r="N67" i="1"/>
  <c r="N65" i="3" s="1"/>
  <c r="M67" i="1"/>
  <c r="M65" i="2" s="1"/>
  <c r="N65" i="1"/>
  <c r="N63" i="3" s="1"/>
  <c r="M65" i="1"/>
  <c r="M63" i="3" s="1"/>
  <c r="AA10" i="1"/>
  <c r="AA10" i="3" s="1"/>
  <c r="Z10" i="1"/>
  <c r="Z10" i="2" s="1"/>
  <c r="Y10" i="1"/>
  <c r="Y10" i="3" s="1"/>
  <c r="X10" i="1"/>
  <c r="X10" i="2" s="1"/>
  <c r="W10" i="1"/>
  <c r="W10" i="3" s="1"/>
  <c r="V10" i="1"/>
  <c r="V10" i="2" s="1"/>
  <c r="U10" i="1"/>
  <c r="U10" i="3" s="1"/>
  <c r="S10" i="1"/>
  <c r="R10"/>
  <c r="R10" i="2" s="1"/>
  <c r="Q10" i="1"/>
  <c r="P10"/>
  <c r="P10" i="3" s="1"/>
  <c r="O10" i="1"/>
  <c r="N10"/>
  <c r="N10" i="2" s="1"/>
  <c r="M10" i="1"/>
  <c r="AC122" i="7"/>
  <c r="AC121"/>
  <c r="AC109"/>
  <c r="AC106"/>
  <c r="AC98"/>
  <c r="AA151"/>
  <c r="Z151"/>
  <c r="Y151"/>
  <c r="X151"/>
  <c r="W151"/>
  <c r="V151"/>
  <c r="U151"/>
  <c r="T151"/>
  <c r="S151"/>
  <c r="R151"/>
  <c r="Q151"/>
  <c r="O151"/>
  <c r="M151"/>
  <c r="K151"/>
  <c r="I151"/>
  <c r="H151"/>
  <c r="G151"/>
  <c r="F151"/>
  <c r="E151"/>
  <c r="D151"/>
  <c r="AB150"/>
  <c r="AA150"/>
  <c r="Z150"/>
  <c r="Y150"/>
  <c r="X150"/>
  <c r="W150"/>
  <c r="V150"/>
  <c r="U150"/>
  <c r="T150"/>
  <c r="S150"/>
  <c r="R150"/>
  <c r="Q150"/>
  <c r="P150"/>
  <c r="O150"/>
  <c r="N150"/>
  <c r="M150"/>
  <c r="L150"/>
  <c r="K150"/>
  <c r="J150"/>
  <c r="I150"/>
  <c r="H150"/>
  <c r="G150"/>
  <c r="F150"/>
  <c r="E150"/>
  <c r="D150"/>
  <c r="AA149"/>
  <c r="Z149"/>
  <c r="Y149"/>
  <c r="X149"/>
  <c r="W149"/>
  <c r="V149"/>
  <c r="U149"/>
  <c r="T149"/>
  <c r="S149"/>
  <c r="R149"/>
  <c r="Q149"/>
  <c r="O149"/>
  <c r="M149"/>
  <c r="K149"/>
  <c r="I149"/>
  <c r="H149"/>
  <c r="G149"/>
  <c r="F149"/>
  <c r="E149"/>
  <c r="D149"/>
  <c r="Z133"/>
  <c r="Y133"/>
  <c r="X133"/>
  <c r="W133"/>
  <c r="V133"/>
  <c r="U133"/>
  <c r="T133"/>
  <c r="N133"/>
  <c r="M133"/>
  <c r="L133"/>
  <c r="K133"/>
  <c r="J133"/>
  <c r="I133"/>
  <c r="H133"/>
  <c r="G133"/>
  <c r="F133"/>
  <c r="N126"/>
  <c r="M126"/>
  <c r="L126"/>
  <c r="K126"/>
  <c r="J126"/>
  <c r="I126"/>
  <c r="H126"/>
  <c r="G126"/>
  <c r="F126"/>
  <c r="AB55"/>
  <c r="AA55"/>
  <c r="Z55"/>
  <c r="Y55"/>
  <c r="X55"/>
  <c r="W55"/>
  <c r="V55"/>
  <c r="U55"/>
  <c r="T55"/>
  <c r="S55"/>
  <c r="R55"/>
  <c r="Q55"/>
  <c r="P55"/>
  <c r="O55"/>
  <c r="N55"/>
  <c r="M55"/>
  <c r="L55"/>
  <c r="K55"/>
  <c r="J55"/>
  <c r="I55"/>
  <c r="H55"/>
  <c r="G55"/>
  <c r="F55"/>
  <c r="E55"/>
  <c r="D55"/>
  <c r="U10" i="2"/>
  <c r="T9" i="4" s="1"/>
  <c r="AB10" i="2"/>
  <c r="T65"/>
  <c r="T65" i="3"/>
  <c r="U65" i="2"/>
  <c r="V65"/>
  <c r="W65"/>
  <c r="X65" i="3"/>
  <c r="Y65" i="2"/>
  <c r="Z65"/>
  <c r="M63"/>
  <c r="N63"/>
  <c r="M65" i="3"/>
  <c r="N65" i="2"/>
  <c r="F31"/>
  <c r="F94" i="7"/>
  <c r="D47" i="2"/>
  <c r="E110" i="7"/>
  <c r="F47" i="2"/>
  <c r="G47"/>
  <c r="F16" i="4" s="1"/>
  <c r="H47" i="2"/>
  <c r="D111" i="7"/>
  <c r="E111"/>
  <c r="F48" i="2"/>
  <c r="G111" i="7"/>
  <c r="H111"/>
  <c r="I111"/>
  <c r="E115"/>
  <c r="G115"/>
  <c r="H52" i="2"/>
  <c r="F116" i="7"/>
  <c r="D54" i="2"/>
  <c r="G54"/>
  <c r="D19"/>
  <c r="D81" i="7"/>
  <c r="D20" i="2"/>
  <c r="D82" i="7"/>
  <c r="D21" i="2"/>
  <c r="D83" i="7"/>
  <c r="D22" i="2"/>
  <c r="D84" i="7"/>
  <c r="D23" i="2"/>
  <c r="D85" i="7"/>
  <c r="F56" i="2"/>
  <c r="H119" i="7"/>
  <c r="F59" i="2"/>
  <c r="F122" i="7"/>
  <c r="H59" i="2"/>
  <c r="H122" i="7"/>
  <c r="D26" i="2"/>
  <c r="D88" i="7"/>
  <c r="F26" i="2"/>
  <c r="F88" i="7"/>
  <c r="Z48" i="3"/>
  <c r="Y48"/>
  <c r="X48"/>
  <c r="W48"/>
  <c r="W47"/>
  <c r="U48"/>
  <c r="T48"/>
  <c r="S48"/>
  <c r="S47"/>
  <c r="P48"/>
  <c r="M48"/>
  <c r="H48"/>
  <c r="G48"/>
  <c r="AB56"/>
  <c r="AA59"/>
  <c r="Z18" i="5" s="1"/>
  <c r="Z59" i="3"/>
  <c r="Y18" i="5" s="1"/>
  <c r="Y56" i="3"/>
  <c r="X59"/>
  <c r="X56"/>
  <c r="X52"/>
  <c r="W59"/>
  <c r="W53"/>
  <c r="W69"/>
  <c r="W67"/>
  <c r="V59"/>
  <c r="V56"/>
  <c r="V52"/>
  <c r="V68"/>
  <c r="U56"/>
  <c r="U53"/>
  <c r="U69"/>
  <c r="T56"/>
  <c r="T52"/>
  <c r="T68"/>
  <c r="S53"/>
  <c r="S69"/>
  <c r="R59"/>
  <c r="Q56"/>
  <c r="P59"/>
  <c r="O56"/>
  <c r="N59"/>
  <c r="M59"/>
  <c r="L56"/>
  <c r="K59"/>
  <c r="K63"/>
  <c r="I56"/>
  <c r="I65"/>
  <c r="H59"/>
  <c r="H69"/>
  <c r="H67"/>
  <c r="G54"/>
  <c r="G52"/>
  <c r="G69"/>
  <c r="G67"/>
  <c r="G65"/>
  <c r="G63"/>
  <c r="L10"/>
  <c r="K10"/>
  <c r="J9" i="5" s="1"/>
  <c r="J10" i="3"/>
  <c r="I10"/>
  <c r="H9" i="5" s="1"/>
  <c r="H10" i="3"/>
  <c r="G10"/>
  <c r="AB78"/>
  <c r="AB76"/>
  <c r="O78"/>
  <c r="N78"/>
  <c r="M4" i="5" s="1"/>
  <c r="L80" i="3"/>
  <c r="K5" i="5" s="1"/>
  <c r="L77" i="3"/>
  <c r="K80"/>
  <c r="J5" i="5" s="1"/>
  <c r="K78" i="3"/>
  <c r="J4" i="5" s="1"/>
  <c r="J80" i="3"/>
  <c r="I5" i="5" s="1"/>
  <c r="J78" i="3"/>
  <c r="I4" i="5" s="1"/>
  <c r="I80" i="3"/>
  <c r="H5" i="5" s="1"/>
  <c r="I78" i="3"/>
  <c r="H4" i="5" s="1"/>
  <c r="H80" i="3"/>
  <c r="G5" i="5" s="1"/>
  <c r="G80" i="3"/>
  <c r="F5" i="5" s="1"/>
  <c r="F80" i="3"/>
  <c r="E5" i="5" s="1"/>
  <c r="E80" i="3"/>
  <c r="D5" i="5" s="1"/>
  <c r="F69" i="3"/>
  <c r="F67"/>
  <c r="F65"/>
  <c r="F59"/>
  <c r="F48"/>
  <c r="F31"/>
  <c r="F26"/>
  <c r="F14"/>
  <c r="E10" i="5" s="1"/>
  <c r="F10" i="3"/>
  <c r="E68"/>
  <c r="E54"/>
  <c r="E53"/>
  <c r="E52"/>
  <c r="E48"/>
  <c r="D69"/>
  <c r="D67"/>
  <c r="D26"/>
  <c r="D23"/>
  <c r="D22"/>
  <c r="D21"/>
  <c r="D20"/>
  <c r="D19"/>
  <c r="D15"/>
  <c r="C10" i="5" s="1"/>
  <c r="D9" i="3"/>
  <c r="D8"/>
  <c r="D7"/>
  <c r="D6"/>
  <c r="AB119" i="7"/>
  <c r="AA119"/>
  <c r="Z122"/>
  <c r="Z119"/>
  <c r="Y122"/>
  <c r="Y111"/>
  <c r="X122"/>
  <c r="X115"/>
  <c r="X110"/>
  <c r="W116"/>
  <c r="W111"/>
  <c r="W110"/>
  <c r="V122"/>
  <c r="V116"/>
  <c r="V115"/>
  <c r="V111"/>
  <c r="U119"/>
  <c r="U116"/>
  <c r="U115"/>
  <c r="T115"/>
  <c r="T110"/>
  <c r="S117"/>
  <c r="S116"/>
  <c r="S115"/>
  <c r="R122"/>
  <c r="Q119"/>
  <c r="Q116"/>
  <c r="Q111"/>
  <c r="P122"/>
  <c r="P111"/>
  <c r="O119"/>
  <c r="M122"/>
  <c r="M111"/>
  <c r="L119"/>
  <c r="K122"/>
  <c r="J122"/>
  <c r="I119"/>
  <c r="AC81"/>
  <c r="D15" i="4"/>
  <c r="I53" i="2"/>
  <c r="I53" i="3"/>
  <c r="I49" i="1"/>
  <c r="I47" i="3" s="1"/>
  <c r="M49" i="1"/>
  <c r="M47" i="3" s="1"/>
  <c r="N49" i="1"/>
  <c r="N47" i="2" s="1"/>
  <c r="I54" i="1"/>
  <c r="I52" i="2" s="1"/>
  <c r="J54" i="1"/>
  <c r="J52" i="3" s="1"/>
  <c r="N54" i="1"/>
  <c r="N52" i="2" s="1"/>
  <c r="R54" i="1"/>
  <c r="R52" i="3" s="1"/>
  <c r="M47" i="2"/>
  <c r="I69" i="3"/>
  <c r="X55" i="1"/>
  <c r="X53" i="2" s="1"/>
  <c r="Y55" i="1"/>
  <c r="Y53" i="3" s="1"/>
  <c r="Z55" i="1"/>
  <c r="Z53" i="2" s="1"/>
  <c r="AA55" i="1"/>
  <c r="AA53" i="3" s="1"/>
  <c r="AB55" i="1"/>
  <c r="AC55"/>
  <c r="I56"/>
  <c r="I54" i="3" s="1"/>
  <c r="L56" i="1"/>
  <c r="L54" i="3" s="1"/>
  <c r="N56" i="1"/>
  <c r="N54" i="2" s="1"/>
  <c r="R56" i="1"/>
  <c r="R54" i="2" s="1"/>
  <c r="X56" i="1"/>
  <c r="X54" i="2" s="1"/>
  <c r="Z56" i="1"/>
  <c r="Z54" i="2" s="1"/>
  <c r="AB56" i="1"/>
  <c r="AD56"/>
  <c r="AG56"/>
  <c r="AB54" i="2" s="1"/>
  <c r="I69" i="1"/>
  <c r="I67" i="3" s="1"/>
  <c r="R69" i="1"/>
  <c r="R67" i="2" s="1"/>
  <c r="O69" i="1"/>
  <c r="O67" i="2" s="1"/>
  <c r="M69" i="1"/>
  <c r="J69"/>
  <c r="J67" i="2" s="1"/>
  <c r="I70" i="1"/>
  <c r="I68" i="2" s="1"/>
  <c r="R70" i="1"/>
  <c r="R68" i="3" s="1"/>
  <c r="O70" i="1"/>
  <c r="M70"/>
  <c r="M68" i="3" s="1"/>
  <c r="J70" i="1"/>
  <c r="J68" i="2" s="1"/>
  <c r="L71" i="1"/>
  <c r="L69" i="2" s="1"/>
  <c r="X69" i="1"/>
  <c r="X67" i="2" s="1"/>
  <c r="Y69" i="1"/>
  <c r="Y67" i="3" s="1"/>
  <c r="Z69" i="1"/>
  <c r="Z67" i="2" s="1"/>
  <c r="AA69" i="1"/>
  <c r="AA67" i="3" s="1"/>
  <c r="AB69" i="1"/>
  <c r="AC69"/>
  <c r="AE69"/>
  <c r="X70"/>
  <c r="X68" i="3" s="1"/>
  <c r="Z70" i="1"/>
  <c r="Z68" i="2" s="1"/>
  <c r="AB70" i="1"/>
  <c r="AD70"/>
  <c r="AG70"/>
  <c r="AB68" i="3" s="1"/>
  <c r="AD71" i="1"/>
  <c r="R68" i="2"/>
  <c r="O67" i="3"/>
  <c r="R54"/>
  <c r="X53"/>
  <c r="D110" i="7"/>
  <c r="T54" i="2"/>
  <c r="T54" i="3"/>
  <c r="T117" i="7"/>
  <c r="V54" i="2"/>
  <c r="V54" i="3"/>
  <c r="V117" i="7"/>
  <c r="O50" i="1"/>
  <c r="O48" i="2" s="1"/>
  <c r="R78"/>
  <c r="P71" i="1"/>
  <c r="P69" i="2" s="1"/>
  <c r="P78" i="3"/>
  <c r="H52"/>
  <c r="H54"/>
  <c r="E119" i="7"/>
  <c r="O79" i="2"/>
  <c r="H13" i="5"/>
  <c r="F52" i="3"/>
  <c r="G116" i="7"/>
  <c r="G53" i="3"/>
  <c r="D117" i="7"/>
  <c r="D54" i="3"/>
  <c r="F117" i="7"/>
  <c r="F54" i="3"/>
  <c r="U54"/>
  <c r="L55" i="1"/>
  <c r="L116" i="7" s="1"/>
  <c r="L76" i="3"/>
  <c r="R77" i="2"/>
  <c r="O78"/>
  <c r="O77" i="3"/>
  <c r="K71" i="1"/>
  <c r="K69" i="2" s="1"/>
  <c r="J151" i="7"/>
  <c r="J149"/>
  <c r="L151"/>
  <c r="L149"/>
  <c r="N151"/>
  <c r="N149"/>
  <c r="P151"/>
  <c r="P149"/>
  <c r="AB151"/>
  <c r="AB149"/>
  <c r="G56" i="2"/>
  <c r="D68"/>
  <c r="D68" i="3"/>
  <c r="F68" i="2"/>
  <c r="F68" i="3"/>
  <c r="U14" i="5"/>
  <c r="F13"/>
  <c r="W18"/>
  <c r="O14"/>
  <c r="L18"/>
  <c r="J15"/>
  <c r="G14"/>
  <c r="T9"/>
  <c r="S81" i="2"/>
  <c r="R5" i="4" s="1"/>
  <c r="Y54" i="1"/>
  <c r="Y52" i="3" s="1"/>
  <c r="C14" i="5" l="1"/>
  <c r="E14" i="4"/>
  <c r="F94" i="2"/>
  <c r="C14" i="4"/>
  <c r="G94" i="2"/>
  <c r="AC90" i="7"/>
  <c r="S17" i="5"/>
  <c r="T17"/>
  <c r="U17"/>
  <c r="Z15"/>
  <c r="X13"/>
  <c r="V15"/>
  <c r="R15"/>
  <c r="R13"/>
  <c r="H15"/>
  <c r="AA9"/>
  <c r="V9"/>
  <c r="O4"/>
  <c r="X15"/>
  <c r="U15"/>
  <c r="T15"/>
  <c r="P15"/>
  <c r="N15"/>
  <c r="L15"/>
  <c r="F15"/>
  <c r="AA10"/>
  <c r="Y10"/>
  <c r="W10"/>
  <c r="U10"/>
  <c r="S10"/>
  <c r="Q10"/>
  <c r="O10"/>
  <c r="M10"/>
  <c r="K10"/>
  <c r="I10"/>
  <c r="G10"/>
  <c r="P14"/>
  <c r="Z10"/>
  <c r="X10"/>
  <c r="V10"/>
  <c r="V8" s="1"/>
  <c r="T10"/>
  <c r="T8" s="1"/>
  <c r="R10"/>
  <c r="P10"/>
  <c r="N10"/>
  <c r="L10"/>
  <c r="J10"/>
  <c r="J8" s="1"/>
  <c r="H10"/>
  <c r="H8" s="1"/>
  <c r="F10"/>
  <c r="AH20"/>
  <c r="AB20" i="4"/>
  <c r="V15"/>
  <c r="T15"/>
  <c r="J15"/>
  <c r="AA9"/>
  <c r="Z15"/>
  <c r="Z10"/>
  <c r="X10"/>
  <c r="V10"/>
  <c r="T10"/>
  <c r="T8" s="1"/>
  <c r="R10"/>
  <c r="P10"/>
  <c r="N10"/>
  <c r="L10"/>
  <c r="J10"/>
  <c r="H10"/>
  <c r="H8" s="1"/>
  <c r="F10"/>
  <c r="W14"/>
  <c r="S14"/>
  <c r="AA10"/>
  <c r="AA8" s="1"/>
  <c r="Y10"/>
  <c r="W10"/>
  <c r="U10"/>
  <c r="S10"/>
  <c r="Q10"/>
  <c r="O10"/>
  <c r="M10"/>
  <c r="K10"/>
  <c r="I10"/>
  <c r="G10"/>
  <c r="F8"/>
  <c r="J115" i="7"/>
  <c r="E54" i="2"/>
  <c r="H116" i="7"/>
  <c r="D116"/>
  <c r="Y10" i="2"/>
  <c r="X9" i="4" s="1"/>
  <c r="P10" i="2"/>
  <c r="O9" i="4" s="1"/>
  <c r="E10" i="1"/>
  <c r="E81" i="2"/>
  <c r="D5" i="4" s="1"/>
  <c r="E59" i="2"/>
  <c r="E59" i="3"/>
  <c r="D18" i="5" s="1"/>
  <c r="I67" i="2"/>
  <c r="J67" i="3"/>
  <c r="R52" i="2"/>
  <c r="R94" s="1"/>
  <c r="AA10"/>
  <c r="W10"/>
  <c r="R10" i="3"/>
  <c r="N10"/>
  <c r="M9" i="5" s="1"/>
  <c r="M8" s="1"/>
  <c r="R55" i="1"/>
  <c r="Y14" i="5"/>
  <c r="X18"/>
  <c r="W14"/>
  <c r="L53" i="3"/>
  <c r="N117" i="7"/>
  <c r="AB54" i="3"/>
  <c r="I68"/>
  <c r="Z67"/>
  <c r="D4" i="4"/>
  <c r="D13"/>
  <c r="L53" i="2"/>
  <c r="AB117" i="7"/>
  <c r="Z116"/>
  <c r="Z53" i="3"/>
  <c r="Z68"/>
  <c r="O55" i="1"/>
  <c r="O53" i="3" s="1"/>
  <c r="P13" i="5"/>
  <c r="J13"/>
  <c r="AA14"/>
  <c r="U18"/>
  <c r="S14"/>
  <c r="Q14"/>
  <c r="M14"/>
  <c r="K14"/>
  <c r="I14"/>
  <c r="Z9"/>
  <c r="Z8" s="1"/>
  <c r="X9"/>
  <c r="X8" s="1"/>
  <c r="Q9"/>
  <c r="Q8" s="1"/>
  <c r="Z4" i="4"/>
  <c r="Z13" i="5"/>
  <c r="V18"/>
  <c r="AC101" i="7"/>
  <c r="Z18" i="4"/>
  <c r="T18"/>
  <c r="R53" i="2"/>
  <c r="R53" i="3"/>
  <c r="R93" s="1"/>
  <c r="R116" i="7"/>
  <c r="AF54" i="1"/>
  <c r="AF55"/>
  <c r="AF71"/>
  <c r="O111" i="7"/>
  <c r="AE54" i="1"/>
  <c r="AF49"/>
  <c r="Y79" i="2"/>
  <c r="X4" i="4" s="1"/>
  <c r="G56" i="3"/>
  <c r="G93" s="1"/>
  <c r="R50" i="1"/>
  <c r="L50"/>
  <c r="W54" i="3"/>
  <c r="W93" s="1"/>
  <c r="S54"/>
  <c r="D52"/>
  <c r="R76"/>
  <c r="Z117" i="7"/>
  <c r="P79" i="2"/>
  <c r="O4" i="4" s="1"/>
  <c r="O77" i="2"/>
  <c r="N4" i="4" s="1"/>
  <c r="E122" i="7"/>
  <c r="Y53" i="2"/>
  <c r="N54" i="3"/>
  <c r="Z54"/>
  <c r="AA67" i="2"/>
  <c r="AG71" i="1"/>
  <c r="AB69" i="2" s="1"/>
  <c r="AA71" i="1"/>
  <c r="AE70"/>
  <c r="AC70"/>
  <c r="AA70"/>
  <c r="AA68" i="2" s="1"/>
  <c r="Y70" i="1"/>
  <c r="Y68" i="2" s="1"/>
  <c r="AG69" i="1"/>
  <c r="AB67" i="2" s="1"/>
  <c r="AD69" i="1"/>
  <c r="R71"/>
  <c r="R69" i="3" s="1"/>
  <c r="L70" i="1"/>
  <c r="N70"/>
  <c r="N68" i="2" s="1"/>
  <c r="P70" i="1"/>
  <c r="P68" i="2" s="1"/>
  <c r="L69" i="1"/>
  <c r="N69"/>
  <c r="N67" i="3" s="1"/>
  <c r="P69" i="1"/>
  <c r="P67" i="2" s="1"/>
  <c r="AE56" i="1"/>
  <c r="P56"/>
  <c r="P54" i="2" s="1"/>
  <c r="J56" i="1"/>
  <c r="M56"/>
  <c r="M54" i="2" s="1"/>
  <c r="AE55" i="1"/>
  <c r="M110" i="7"/>
  <c r="N47" i="3"/>
  <c r="J52" i="2"/>
  <c r="P54" i="1"/>
  <c r="P52" i="2" s="1"/>
  <c r="P94" s="1"/>
  <c r="M54" i="1"/>
  <c r="M52" i="3" s="1"/>
  <c r="M93" s="1"/>
  <c r="L54" i="1"/>
  <c r="L52" i="3" s="1"/>
  <c r="K17" i="5" s="1"/>
  <c r="P49" i="1"/>
  <c r="P47" i="2" s="1"/>
  <c r="O16" i="4" s="1"/>
  <c r="J49" i="1"/>
  <c r="J111" i="7"/>
  <c r="K119"/>
  <c r="M119"/>
  <c r="N111"/>
  <c r="O122"/>
  <c r="Q122"/>
  <c r="S110"/>
  <c r="S119"/>
  <c r="T111"/>
  <c r="U110"/>
  <c r="U122"/>
  <c r="W119"/>
  <c r="X111"/>
  <c r="Y119"/>
  <c r="Z111"/>
  <c r="AA122"/>
  <c r="D48" i="3"/>
  <c r="C16" i="5" s="1"/>
  <c r="D53" i="3"/>
  <c r="E56"/>
  <c r="D17" i="5" s="1"/>
  <c r="E9"/>
  <c r="E14"/>
  <c r="F47" i="3"/>
  <c r="F53"/>
  <c r="F93" s="1"/>
  <c r="L78"/>
  <c r="M78"/>
  <c r="O76"/>
  <c r="R78"/>
  <c r="G68"/>
  <c r="H53"/>
  <c r="H93" s="1"/>
  <c r="J63"/>
  <c r="K56"/>
  <c r="L63"/>
  <c r="M56"/>
  <c r="O59"/>
  <c r="N18" i="5" s="1"/>
  <c r="Q68" i="3"/>
  <c r="Q59"/>
  <c r="P18" i="5" s="1"/>
  <c r="S67" i="3"/>
  <c r="S52"/>
  <c r="S93" s="1"/>
  <c r="S56"/>
  <c r="U67"/>
  <c r="U59"/>
  <c r="U93" s="1"/>
  <c r="W56"/>
  <c r="Z52"/>
  <c r="Z93" s="1"/>
  <c r="AA56"/>
  <c r="AB55"/>
  <c r="AB59"/>
  <c r="AA18" i="5" s="1"/>
  <c r="H47" i="3"/>
  <c r="G16" i="5" s="1"/>
  <c r="J48" i="3"/>
  <c r="N48"/>
  <c r="Q48"/>
  <c r="U47"/>
  <c r="T16" i="5" s="1"/>
  <c r="V48" i="3"/>
  <c r="G122" i="7"/>
  <c r="Z9" i="4"/>
  <c r="Z8" s="1"/>
  <c r="V9"/>
  <c r="V8" s="1"/>
  <c r="U52" i="2"/>
  <c r="U94" s="1"/>
  <c r="W52"/>
  <c r="W94" s="1"/>
  <c r="Z52"/>
  <c r="Z94" s="1"/>
  <c r="T53"/>
  <c r="S17" i="4" s="1"/>
  <c r="V53" i="2"/>
  <c r="V94" s="1"/>
  <c r="L79"/>
  <c r="K4" i="4" s="1"/>
  <c r="M55" i="1"/>
  <c r="M53" i="3" s="1"/>
  <c r="N55" i="1"/>
  <c r="R79" i="2"/>
  <c r="W59"/>
  <c r="V18" i="4" s="1"/>
  <c r="Y59" i="2"/>
  <c r="X18" i="4" s="1"/>
  <c r="Y15" i="5"/>
  <c r="AA63" i="3"/>
  <c r="W63"/>
  <c r="Y78"/>
  <c r="G14" i="4"/>
  <c r="F15"/>
  <c r="AE49" i="1"/>
  <c r="AF56"/>
  <c r="AF69"/>
  <c r="P69" i="3"/>
  <c r="L48"/>
  <c r="K69"/>
  <c r="F17" i="5"/>
  <c r="X117" i="7"/>
  <c r="M117"/>
  <c r="X116"/>
  <c r="M54" i="3"/>
  <c r="J117" i="7"/>
  <c r="X67" i="3"/>
  <c r="X68" i="2"/>
  <c r="N110" i="7"/>
  <c r="N52" i="3"/>
  <c r="C13" i="4"/>
  <c r="J55" i="1"/>
  <c r="J53" i="3" s="1"/>
  <c r="D18" i="4"/>
  <c r="V16" i="5"/>
  <c r="V13"/>
  <c r="T13"/>
  <c r="N13"/>
  <c r="L13"/>
  <c r="T18"/>
  <c r="R16"/>
  <c r="Q18"/>
  <c r="J18"/>
  <c r="AC99" i="7"/>
  <c r="AC108"/>
  <c r="AC103"/>
  <c r="AC89"/>
  <c r="AA69" i="2"/>
  <c r="AA69" i="3"/>
  <c r="L54" i="2"/>
  <c r="L117" i="7"/>
  <c r="I54" i="2"/>
  <c r="I94" s="1"/>
  <c r="I117" i="7"/>
  <c r="AA53" i="2"/>
  <c r="AA116" i="7"/>
  <c r="O10" i="2"/>
  <c r="N9" i="4" s="1"/>
  <c r="N8" s="1"/>
  <c r="O10" i="3"/>
  <c r="N9" i="5" s="1"/>
  <c r="N8" s="1"/>
  <c r="S10" i="2"/>
  <c r="R9" i="4" s="1"/>
  <c r="R8" s="1"/>
  <c r="S10" i="3"/>
  <c r="R9" i="5" s="1"/>
  <c r="R8" s="1"/>
  <c r="Z47" i="2"/>
  <c r="Z47" i="3"/>
  <c r="Z110" i="7"/>
  <c r="J53" i="2"/>
  <c r="D95" i="7"/>
  <c r="AC95" s="1"/>
  <c r="D32" i="3"/>
  <c r="J56" i="2"/>
  <c r="J119" i="7"/>
  <c r="P56" i="2"/>
  <c r="P56" i="3"/>
  <c r="P119" i="7"/>
  <c r="R56" i="2"/>
  <c r="R56" i="3"/>
  <c r="Q17" i="5" s="1"/>
  <c r="R119" i="7"/>
  <c r="V56" i="2"/>
  <c r="U17" i="4" s="1"/>
  <c r="V119" i="7"/>
  <c r="Z56" i="2"/>
  <c r="Y17" i="4" s="1"/>
  <c r="Z56" i="3"/>
  <c r="U68" i="2"/>
  <c r="U68" i="3"/>
  <c r="E69" i="2"/>
  <c r="E69" i="3"/>
  <c r="T69" i="2"/>
  <c r="T69" i="3"/>
  <c r="T59" i="2"/>
  <c r="S18" i="4" s="1"/>
  <c r="T59" i="3"/>
  <c r="S18" i="5" s="1"/>
  <c r="T122" i="7"/>
  <c r="M18" i="5"/>
  <c r="F9"/>
  <c r="F8" s="1"/>
  <c r="AC88" i="7"/>
  <c r="AC107"/>
  <c r="AC105"/>
  <c r="AC102"/>
  <c r="AC100"/>
  <c r="G16" i="4"/>
  <c r="I9"/>
  <c r="I8" s="1"/>
  <c r="K18" i="5"/>
  <c r="I18"/>
  <c r="M10" i="2"/>
  <c r="L9" i="4" s="1"/>
  <c r="M10" i="3"/>
  <c r="L9" i="5" s="1"/>
  <c r="L8" s="1"/>
  <c r="Q10" i="2"/>
  <c r="P9" i="4" s="1"/>
  <c r="Q10" i="3"/>
  <c r="P9" i="5" s="1"/>
  <c r="P8" s="1"/>
  <c r="K79" i="2"/>
  <c r="J4" i="4" s="1"/>
  <c r="K54" i="1"/>
  <c r="K56"/>
  <c r="K69"/>
  <c r="K67" i="2" s="1"/>
  <c r="F119" i="7"/>
  <c r="F56" i="3"/>
  <c r="E17" i="5" s="1"/>
  <c r="X56" i="2"/>
  <c r="W17" i="4" s="1"/>
  <c r="X119" i="7"/>
  <c r="W68" i="2"/>
  <c r="W68" i="3"/>
  <c r="V69" i="2"/>
  <c r="V69" i="3"/>
  <c r="O68" i="2"/>
  <c r="O68" i="3"/>
  <c r="M67" i="2"/>
  <c r="M67" i="3"/>
  <c r="I110" i="7"/>
  <c r="I47" i="2"/>
  <c r="H16" i="4" s="1"/>
  <c r="L65" i="2"/>
  <c r="L65" i="3"/>
  <c r="K65" i="2"/>
  <c r="K65" i="3"/>
  <c r="J65" i="2"/>
  <c r="J65" i="3"/>
  <c r="H65" i="2"/>
  <c r="H65" i="3"/>
  <c r="E47" i="2"/>
  <c r="D16" i="4" s="1"/>
  <c r="E47" i="3"/>
  <c r="G110" i="7"/>
  <c r="G184" s="1"/>
  <c r="D4" i="10" s="1"/>
  <c r="G47" i="3"/>
  <c r="Q47" i="2"/>
  <c r="P16" i="4" s="1"/>
  <c r="Q47" i="3"/>
  <c r="Q110" i="7"/>
  <c r="T47" i="2"/>
  <c r="S16" i="4" s="1"/>
  <c r="T47" i="3"/>
  <c r="S16" i="5" s="1"/>
  <c r="V47" i="2"/>
  <c r="V47" i="3"/>
  <c r="V110" i="7"/>
  <c r="V184" s="1"/>
  <c r="S4" i="10" s="1"/>
  <c r="X47" i="2"/>
  <c r="X47" i="3"/>
  <c r="E116" i="7"/>
  <c r="E184" s="1"/>
  <c r="B4" i="10" s="1"/>
  <c r="E53" i="2"/>
  <c r="E94" s="1"/>
  <c r="H117" i="7"/>
  <c r="H54" i="2"/>
  <c r="G17" i="4" s="1"/>
  <c r="O54" i="1"/>
  <c r="O56"/>
  <c r="O71"/>
  <c r="O69" i="2" s="1"/>
  <c r="M53"/>
  <c r="M116" i="7"/>
  <c r="D61" i="1"/>
  <c r="D10"/>
  <c r="D80" i="3"/>
  <c r="C5" i="5" s="1"/>
  <c r="AG5" s="1"/>
  <c r="E67" i="2"/>
  <c r="E67" i="3"/>
  <c r="T67" i="2"/>
  <c r="T67" i="3"/>
  <c r="V67" i="2"/>
  <c r="V67" i="3"/>
  <c r="H68" i="2"/>
  <c r="H68" i="3"/>
  <c r="O48"/>
  <c r="R111" i="7"/>
  <c r="K55" i="1"/>
  <c r="N4" i="5"/>
  <c r="Q4" i="4"/>
  <c r="K4" i="5"/>
  <c r="W54" i="2"/>
  <c r="U54"/>
  <c r="T17" i="4" s="1"/>
  <c r="F115" i="7"/>
  <c r="F184" s="1"/>
  <c r="C4" i="10" s="1"/>
  <c r="D115" i="7"/>
  <c r="D32" i="2"/>
  <c r="C15" i="4" s="1"/>
  <c r="P117" i="7"/>
  <c r="Y116"/>
  <c r="X54" i="3"/>
  <c r="W17" i="5" s="1"/>
  <c r="L69" i="3"/>
  <c r="K70" i="1"/>
  <c r="L16" i="4"/>
  <c r="M16" i="5"/>
  <c r="K49" i="1"/>
  <c r="N119" i="7"/>
  <c r="T119"/>
  <c r="F63" i="3"/>
  <c r="H63"/>
  <c r="H56"/>
  <c r="G17" i="5" s="1"/>
  <c r="I63" i="3"/>
  <c r="J56"/>
  <c r="N56"/>
  <c r="O18" i="5"/>
  <c r="S68" i="3"/>
  <c r="F17" i="4"/>
  <c r="AA4"/>
  <c r="K13" i="5"/>
  <c r="H14"/>
  <c r="F14"/>
  <c r="Y17"/>
  <c r="H18" i="4"/>
  <c r="F18"/>
  <c r="AA18"/>
  <c r="AC56" i="1"/>
  <c r="AA56"/>
  <c r="Y56"/>
  <c r="AG55"/>
  <c r="L16" i="5"/>
  <c r="M16" i="4"/>
  <c r="AG54" i="1"/>
  <c r="AB115" i="7" s="1"/>
  <c r="I122"/>
  <c r="K111"/>
  <c r="L122"/>
  <c r="T116"/>
  <c r="W115"/>
  <c r="AB118"/>
  <c r="AC118" s="1"/>
  <c r="AB122"/>
  <c r="D14" i="5"/>
  <c r="E15"/>
  <c r="L4"/>
  <c r="AB77" i="3"/>
  <c r="G9" i="5"/>
  <c r="G8" s="1"/>
  <c r="I9"/>
  <c r="I8" s="1"/>
  <c r="K9"/>
  <c r="K8" s="1"/>
  <c r="G59" i="3"/>
  <c r="G18" i="5"/>
  <c r="I59" i="3"/>
  <c r="H18" i="5" s="1"/>
  <c r="I48" i="3"/>
  <c r="H16" i="5" s="1"/>
  <c r="K48" i="3"/>
  <c r="D14" i="4"/>
  <c r="E18"/>
  <c r="G18"/>
  <c r="AC85" i="7"/>
  <c r="AC84"/>
  <c r="AC83"/>
  <c r="AC82"/>
  <c r="AC94"/>
  <c r="M9" i="4"/>
  <c r="M8" s="1"/>
  <c r="O9" i="5"/>
  <c r="O8" s="1"/>
  <c r="Q9" i="4"/>
  <c r="Q8" s="1"/>
  <c r="T10" i="1"/>
  <c r="T10" i="2" s="1"/>
  <c r="S9" i="4" s="1"/>
  <c r="U9"/>
  <c r="U8" s="1"/>
  <c r="W9"/>
  <c r="Y9"/>
  <c r="Y8" s="1"/>
  <c r="K9"/>
  <c r="J9"/>
  <c r="J8" s="1"/>
  <c r="E9"/>
  <c r="E8" s="1"/>
  <c r="R16"/>
  <c r="T16"/>
  <c r="V16"/>
  <c r="Y49" i="1"/>
  <c r="AA49"/>
  <c r="Q56"/>
  <c r="I79" i="2"/>
  <c r="H4" i="4" s="1"/>
  <c r="H17"/>
  <c r="R17"/>
  <c r="J18"/>
  <c r="L18"/>
  <c r="N18"/>
  <c r="P18"/>
  <c r="U18"/>
  <c r="W18"/>
  <c r="Y18"/>
  <c r="X14" i="5"/>
  <c r="M15"/>
  <c r="L14"/>
  <c r="K15"/>
  <c r="Z63" i="3"/>
  <c r="X63"/>
  <c r="V63"/>
  <c r="V93" s="1"/>
  <c r="Q78"/>
  <c r="P4" i="5" s="1"/>
  <c r="AA14" i="4"/>
  <c r="O14"/>
  <c r="N15"/>
  <c r="L15"/>
  <c r="K14"/>
  <c r="Q54" i="1"/>
  <c r="AC49"/>
  <c r="AA54"/>
  <c r="AG50"/>
  <c r="AD54"/>
  <c r="Q69"/>
  <c r="S59" i="2"/>
  <c r="R18" i="4" s="1"/>
  <c r="S59" i="3"/>
  <c r="S122" i="7"/>
  <c r="S184" s="1"/>
  <c r="P4" i="10" s="1"/>
  <c r="P67" i="3"/>
  <c r="N67" i="2"/>
  <c r="K67" i="3"/>
  <c r="R69" i="2"/>
  <c r="I115" i="7"/>
  <c r="W16" i="5"/>
  <c r="Y16"/>
  <c r="E16" i="4"/>
  <c r="U16"/>
  <c r="W16"/>
  <c r="Y16"/>
  <c r="S13" i="5"/>
  <c r="Q15"/>
  <c r="X15" i="4"/>
  <c r="P15"/>
  <c r="H15"/>
  <c r="AD50" i="1"/>
  <c r="AA8" i="5"/>
  <c r="L17"/>
  <c r="L12" s="1"/>
  <c r="Q17" i="4"/>
  <c r="E17"/>
  <c r="R47" i="2"/>
  <c r="R110" i="7"/>
  <c r="R47" i="3"/>
  <c r="J69"/>
  <c r="J69" i="2"/>
  <c r="Y52"/>
  <c r="G95"/>
  <c r="G71" s="1"/>
  <c r="F21" i="4" s="1"/>
  <c r="R117" i="7"/>
  <c r="Y117"/>
  <c r="R67" i="3"/>
  <c r="P68"/>
  <c r="M68" i="2"/>
  <c r="J68" i="3"/>
  <c r="O69"/>
  <c r="Y67" i="2"/>
  <c r="Y68" i="3"/>
  <c r="AB68" i="2"/>
  <c r="AB69" i="3"/>
  <c r="K110" i="7"/>
  <c r="P47" i="3"/>
  <c r="O16" i="5" s="1"/>
  <c r="L52" i="2"/>
  <c r="M115" i="7"/>
  <c r="M184" s="1"/>
  <c r="J4" i="10" s="1"/>
  <c r="O115" i="7"/>
  <c r="P52" i="3"/>
  <c r="W184" i="7"/>
  <c r="T4" i="10" s="1"/>
  <c r="D15" i="5"/>
  <c r="E16"/>
  <c r="E18"/>
  <c r="F16"/>
  <c r="P16"/>
  <c r="J79" i="2"/>
  <c r="I4" i="4" s="1"/>
  <c r="D58" i="1"/>
  <c r="D81" i="2"/>
  <c r="C5" i="4" s="1"/>
  <c r="AB5" s="1"/>
  <c r="T14" i="5"/>
  <c r="T12" s="1"/>
  <c r="S15"/>
  <c r="O13"/>
  <c r="N14"/>
  <c r="I15"/>
  <c r="Y14" i="4"/>
  <c r="U14"/>
  <c r="Q14"/>
  <c r="M14"/>
  <c r="I14"/>
  <c r="T4"/>
  <c r="H184" i="7"/>
  <c r="E4" i="10" s="1"/>
  <c r="G13" i="5"/>
  <c r="Y4"/>
  <c r="U4"/>
  <c r="L47" i="2"/>
  <c r="L110" i="7"/>
  <c r="L47" i="3"/>
  <c r="K16" i="5" s="1"/>
  <c r="K12" s="1"/>
  <c r="M69" i="2"/>
  <c r="M69" i="3"/>
  <c r="N69" i="2"/>
  <c r="N69" i="3"/>
  <c r="P53" i="2"/>
  <c r="P116" i="7"/>
  <c r="P53" i="3"/>
  <c r="AB48" i="2"/>
  <c r="AA16" i="4" s="1"/>
  <c r="AB111" i="7"/>
  <c r="AB48" i="3"/>
  <c r="AA16" i="5" s="1"/>
  <c r="X69" i="2"/>
  <c r="X69" i="3"/>
  <c r="Z69" i="2"/>
  <c r="Z69" i="3"/>
  <c r="Y115" i="7"/>
  <c r="O47" i="3"/>
  <c r="N16" i="5" s="1"/>
  <c r="O47" i="2"/>
  <c r="N16" i="4" s="1"/>
  <c r="O110" i="7"/>
  <c r="Y69" i="2"/>
  <c r="Y69" i="3"/>
  <c r="I184" i="7"/>
  <c r="AA13" i="5"/>
  <c r="W13"/>
  <c r="Q13"/>
  <c r="I13"/>
  <c r="AA15"/>
  <c r="Z14"/>
  <c r="W15"/>
  <c r="V14"/>
  <c r="W4"/>
  <c r="W3" s="1"/>
  <c r="S4"/>
  <c r="O3"/>
  <c r="M3"/>
  <c r="L3"/>
  <c r="H3"/>
  <c r="AA13" i="4"/>
  <c r="Y13"/>
  <c r="W13"/>
  <c r="U13"/>
  <c r="S13"/>
  <c r="Q13"/>
  <c r="O13"/>
  <c r="M13"/>
  <c r="K13"/>
  <c r="I13"/>
  <c r="G13"/>
  <c r="AA15"/>
  <c r="Z14"/>
  <c r="Y15"/>
  <c r="X14"/>
  <c r="W15"/>
  <c r="V14"/>
  <c r="U15"/>
  <c r="T14"/>
  <c r="S15"/>
  <c r="R14"/>
  <c r="Q15"/>
  <c r="P14"/>
  <c r="O15"/>
  <c r="N14"/>
  <c r="M15"/>
  <c r="L14"/>
  <c r="K15"/>
  <c r="J14"/>
  <c r="I15"/>
  <c r="H14"/>
  <c r="G15"/>
  <c r="F14"/>
  <c r="Z3"/>
  <c r="Y4"/>
  <c r="V4"/>
  <c r="Q3"/>
  <c r="P4"/>
  <c r="G4"/>
  <c r="F4"/>
  <c r="E4"/>
  <c r="E3" s="1"/>
  <c r="E13"/>
  <c r="AA50" i="1"/>
  <c r="P110" i="7"/>
  <c r="I52" i="3"/>
  <c r="H17" i="5" s="1"/>
  <c r="H12" s="1"/>
  <c r="L115" i="7"/>
  <c r="N115"/>
  <c r="R115"/>
  <c r="R184" s="1"/>
  <c r="O4" i="10" s="1"/>
  <c r="P115" i="7"/>
  <c r="C13" i="5"/>
  <c r="C15"/>
  <c r="D16"/>
  <c r="E8"/>
  <c r="AA4"/>
  <c r="AA3" s="1"/>
  <c r="U16"/>
  <c r="E15" i="4"/>
  <c r="C16"/>
  <c r="Z10" i="3"/>
  <c r="Y9" i="5" s="1"/>
  <c r="Y8" s="1"/>
  <c r="X10" i="3"/>
  <c r="W9" i="5" s="1"/>
  <c r="W8" s="1"/>
  <c r="V10" i="3"/>
  <c r="U9" i="5" s="1"/>
  <c r="U8" s="1"/>
  <c r="M79" i="2"/>
  <c r="L4" i="4" s="1"/>
  <c r="N79" i="2"/>
  <c r="M4" i="4" s="1"/>
  <c r="Y13" i="5"/>
  <c r="Y12" s="1"/>
  <c r="U13"/>
  <c r="R14"/>
  <c r="O15"/>
  <c r="M13"/>
  <c r="J14"/>
  <c r="G15"/>
  <c r="Z4"/>
  <c r="X4"/>
  <c r="V4"/>
  <c r="T4"/>
  <c r="R4"/>
  <c r="I3"/>
  <c r="G4"/>
  <c r="F4"/>
  <c r="E4"/>
  <c r="D4"/>
  <c r="D3" s="1"/>
  <c r="C4"/>
  <c r="E13"/>
  <c r="E12" s="1"/>
  <c r="D13"/>
  <c r="Z13" i="4"/>
  <c r="X13"/>
  <c r="V13"/>
  <c r="T13"/>
  <c r="R13"/>
  <c r="P13"/>
  <c r="N13"/>
  <c r="L13"/>
  <c r="J13"/>
  <c r="H13"/>
  <c r="F13"/>
  <c r="Y3"/>
  <c r="X3"/>
  <c r="W4"/>
  <c r="U4"/>
  <c r="T3"/>
  <c r="S4"/>
  <c r="R4"/>
  <c r="P3"/>
  <c r="O3"/>
  <c r="J3"/>
  <c r="H3"/>
  <c r="G3"/>
  <c r="F3"/>
  <c r="C4"/>
  <c r="D3"/>
  <c r="AC5"/>
  <c r="F4" i="10"/>
  <c r="D10" i="5"/>
  <c r="J3"/>
  <c r="AG20"/>
  <c r="U184" i="7" l="1"/>
  <c r="R4" i="10" s="1"/>
  <c r="S94" i="2"/>
  <c r="X94"/>
  <c r="T94"/>
  <c r="E93" i="3"/>
  <c r="I93"/>
  <c r="T93"/>
  <c r="H94" i="2"/>
  <c r="X93" i="3"/>
  <c r="X94" s="1"/>
  <c r="X71" s="1"/>
  <c r="P184" i="7"/>
  <c r="M4" i="10" s="1"/>
  <c r="X184" i="7"/>
  <c r="U4" i="10" s="1"/>
  <c r="T184" i="7"/>
  <c r="Q4" i="10" s="1"/>
  <c r="Z184" i="7"/>
  <c r="W4" i="10" s="1"/>
  <c r="AB10" i="4"/>
  <c r="W12" i="5"/>
  <c r="X95" i="2"/>
  <c r="X71" s="1"/>
  <c r="W21" i="4" s="1"/>
  <c r="AC15"/>
  <c r="S12"/>
  <c r="G8"/>
  <c r="H95" i="2"/>
  <c r="H71" s="1"/>
  <c r="G21" i="4" s="1"/>
  <c r="AC14"/>
  <c r="AB15"/>
  <c r="P8"/>
  <c r="L8"/>
  <c r="O8"/>
  <c r="AC10"/>
  <c r="F12"/>
  <c r="R12"/>
  <c r="AB14"/>
  <c r="K8"/>
  <c r="W8"/>
  <c r="S8"/>
  <c r="X8"/>
  <c r="E10" i="2"/>
  <c r="D9" i="4" s="1"/>
  <c r="D8" s="1"/>
  <c r="E10" i="3"/>
  <c r="D9" i="5" s="1"/>
  <c r="O53" i="2"/>
  <c r="V3" i="4"/>
  <c r="Y3" i="5"/>
  <c r="W21"/>
  <c r="M3" i="4"/>
  <c r="S12" i="5"/>
  <c r="I3" i="4"/>
  <c r="J116" i="7"/>
  <c r="Q4" i="5"/>
  <c r="Q3" s="1"/>
  <c r="O116" i="7"/>
  <c r="N3" i="4"/>
  <c r="N53" i="3"/>
  <c r="M17" i="5" s="1"/>
  <c r="N116" i="7"/>
  <c r="N184" s="1"/>
  <c r="K4" i="10" s="1"/>
  <c r="N53" i="2"/>
  <c r="L67"/>
  <c r="L94" s="1"/>
  <c r="L67" i="3"/>
  <c r="L93" s="1"/>
  <c r="M94" s="1"/>
  <c r="M71" s="1"/>
  <c r="L21" i="5" s="1"/>
  <c r="L7" s="1"/>
  <c r="L22" s="1"/>
  <c r="L48" i="2"/>
  <c r="K16" i="4" s="1"/>
  <c r="L111" i="7"/>
  <c r="R17" i="5"/>
  <c r="J47" i="3"/>
  <c r="I16" i="5" s="1"/>
  <c r="J47" i="2"/>
  <c r="I16" i="4" s="1"/>
  <c r="J110" i="7"/>
  <c r="J184" s="1"/>
  <c r="G4" i="10" s="1"/>
  <c r="J54" i="2"/>
  <c r="I17" i="4" s="1"/>
  <c r="J54" i="3"/>
  <c r="I17" i="5" s="1"/>
  <c r="L68" i="2"/>
  <c r="L68" i="3"/>
  <c r="R48"/>
  <c r="Q16" i="5" s="1"/>
  <c r="Q12" s="1"/>
  <c r="R48" i="2"/>
  <c r="Q16" i="4" s="1"/>
  <c r="Q12" s="1"/>
  <c r="K3"/>
  <c r="L3"/>
  <c r="AA3"/>
  <c r="H12"/>
  <c r="T12"/>
  <c r="D12" i="5"/>
  <c r="C3"/>
  <c r="E3"/>
  <c r="G3"/>
  <c r="K3"/>
  <c r="U3"/>
  <c r="T10" i="3"/>
  <c r="S9" i="5" s="1"/>
  <c r="D17" i="4"/>
  <c r="D12" s="1"/>
  <c r="N3" i="5"/>
  <c r="S3"/>
  <c r="AH5"/>
  <c r="AB67" i="3"/>
  <c r="AA68"/>
  <c r="N68"/>
  <c r="W94"/>
  <c r="W71" s="1"/>
  <c r="V21" i="5" s="1"/>
  <c r="P54" i="3"/>
  <c r="P93" s="1"/>
  <c r="V17" i="4"/>
  <c r="V12" s="1"/>
  <c r="M52" i="2"/>
  <c r="V17" i="5"/>
  <c r="V12" s="1"/>
  <c r="R3" i="4"/>
  <c r="S95" i="2"/>
  <c r="S71" s="1"/>
  <c r="R21" i="4" s="1"/>
  <c r="AA52" i="2"/>
  <c r="AA52" i="3"/>
  <c r="AA115" i="7"/>
  <c r="Q52" i="2"/>
  <c r="Q94" s="1"/>
  <c r="Q115" i="7"/>
  <c r="Q52" i="3"/>
  <c r="AA47" i="2"/>
  <c r="AA47" i="3"/>
  <c r="AA110" i="7"/>
  <c r="AB53" i="2"/>
  <c r="AB53" i="3"/>
  <c r="AB116" i="7"/>
  <c r="AB184" s="1"/>
  <c r="Y4" i="10" s="1"/>
  <c r="AA54" i="2"/>
  <c r="AA54" i="3"/>
  <c r="K53" i="2"/>
  <c r="K53" i="3"/>
  <c r="K116" i="7"/>
  <c r="D10" i="3"/>
  <c r="C9" i="5" s="1"/>
  <c r="C8" s="1"/>
  <c r="D10" i="2"/>
  <c r="C9" i="4" s="1"/>
  <c r="O52" i="2"/>
  <c r="O52" i="3"/>
  <c r="K54" i="2"/>
  <c r="K54" i="3"/>
  <c r="K117" i="7"/>
  <c r="P3" i="5"/>
  <c r="Q67" i="3"/>
  <c r="Q67" i="2"/>
  <c r="Q117" i="7"/>
  <c r="Q54" i="2"/>
  <c r="Q54" i="3"/>
  <c r="Y47" i="2"/>
  <c r="X16" i="4" s="1"/>
  <c r="Y47" i="3"/>
  <c r="X16" i="5" s="1"/>
  <c r="Y110" i="7"/>
  <c r="Y184" s="1"/>
  <c r="V4" i="10" s="1"/>
  <c r="F18" i="5"/>
  <c r="F12" s="1"/>
  <c r="AB52" i="2"/>
  <c r="AB52" i="3"/>
  <c r="AB93" s="1"/>
  <c r="Y54" i="2"/>
  <c r="Y94" s="1"/>
  <c r="Y54" i="3"/>
  <c r="K47" i="2"/>
  <c r="J16" i="4" s="1"/>
  <c r="K47" i="3"/>
  <c r="J16" i="5" s="1"/>
  <c r="K68" i="3"/>
  <c r="K68" i="2"/>
  <c r="D122" i="7"/>
  <c r="D59" i="2"/>
  <c r="C18" i="4" s="1"/>
  <c r="D59" i="3"/>
  <c r="C18" i="5" s="1"/>
  <c r="O54" i="2"/>
  <c r="O117" i="7"/>
  <c r="O54" i="3"/>
  <c r="K52" i="2"/>
  <c r="K115" i="7"/>
  <c r="K184" s="1"/>
  <c r="H4" i="10" s="1"/>
  <c r="K52" i="3"/>
  <c r="K93" s="1"/>
  <c r="AH4" i="5"/>
  <c r="G12"/>
  <c r="X17" i="4"/>
  <c r="AA117" i="7"/>
  <c r="U95" i="2"/>
  <c r="U71" s="1"/>
  <c r="T21" i="4" s="1"/>
  <c r="T7" s="1"/>
  <c r="T22" s="1"/>
  <c r="U94" i="3"/>
  <c r="U71" s="1"/>
  <c r="T21" i="5" s="1"/>
  <c r="T7" s="1"/>
  <c r="F94" i="3"/>
  <c r="F71" s="1"/>
  <c r="E21" i="5" s="1"/>
  <c r="E7" s="1"/>
  <c r="E22" s="1"/>
  <c r="R18"/>
  <c r="AG4"/>
  <c r="F95" i="2"/>
  <c r="F71" s="1"/>
  <c r="E21" i="4" s="1"/>
  <c r="D119" i="7"/>
  <c r="D56" i="3"/>
  <c r="D93" s="1"/>
  <c r="D56" i="2"/>
  <c r="D94" s="1"/>
  <c r="K17" i="4"/>
  <c r="U12"/>
  <c r="I12" i="5"/>
  <c r="W7"/>
  <c r="W22" s="1"/>
  <c r="AG14"/>
  <c r="AH14"/>
  <c r="S8"/>
  <c r="AG9"/>
  <c r="AH9"/>
  <c r="AG13"/>
  <c r="AA48" i="2"/>
  <c r="AA48" i="3"/>
  <c r="Z16" i="5" s="1"/>
  <c r="AA111" i="7"/>
  <c r="O17" i="4"/>
  <c r="AC110" i="7"/>
  <c r="L184"/>
  <c r="U12" i="5"/>
  <c r="S3" i="4"/>
  <c r="G12"/>
  <c r="G7" s="1"/>
  <c r="G22" s="1"/>
  <c r="W12"/>
  <c r="R3" i="5"/>
  <c r="T3"/>
  <c r="Z3"/>
  <c r="C3" i="4"/>
  <c r="AB4"/>
  <c r="AC4"/>
  <c r="AC13"/>
  <c r="E12"/>
  <c r="F7"/>
  <c r="F22" s="1"/>
  <c r="AH15" i="5"/>
  <c r="AC115" i="7"/>
  <c r="U3" i="4"/>
  <c r="W3"/>
  <c r="Y12"/>
  <c r="F3" i="5"/>
  <c r="V3"/>
  <c r="X3"/>
  <c r="AB13" i="4"/>
  <c r="M12" i="5"/>
  <c r="AH13"/>
  <c r="AG15"/>
  <c r="AH10"/>
  <c r="AG10"/>
  <c r="D8"/>
  <c r="AA17" i="4" l="1"/>
  <c r="AA12" s="1"/>
  <c r="AB94" i="2"/>
  <c r="L17" i="4"/>
  <c r="L12" s="1"/>
  <c r="M94" i="2"/>
  <c r="M17" i="4"/>
  <c r="M12" s="1"/>
  <c r="N94" i="2"/>
  <c r="N95" s="1"/>
  <c r="N71" s="1"/>
  <c r="M21" i="4" s="1"/>
  <c r="K94" i="2"/>
  <c r="O93" i="3"/>
  <c r="AA94" i="2"/>
  <c r="AA95" s="1"/>
  <c r="AA71" s="1"/>
  <c r="Z21" i="4" s="1"/>
  <c r="N93" i="3"/>
  <c r="X17" i="5"/>
  <c r="Y93" i="3"/>
  <c r="O94" i="2"/>
  <c r="Q93" i="3"/>
  <c r="AA93"/>
  <c r="AA94" s="1"/>
  <c r="AA71" s="1"/>
  <c r="Z21" i="5" s="1"/>
  <c r="N94" i="3"/>
  <c r="N71" s="1"/>
  <c r="M21" i="5" s="1"/>
  <c r="J94" i="2"/>
  <c r="J93" i="3"/>
  <c r="Q184" i="7"/>
  <c r="N4" i="10" s="1"/>
  <c r="O184" i="7"/>
  <c r="L4" i="10" s="1"/>
  <c r="W7" i="4"/>
  <c r="R12" i="5"/>
  <c r="V7"/>
  <c r="V22" s="1"/>
  <c r="X12"/>
  <c r="Z16" i="4"/>
  <c r="AB16" s="1"/>
  <c r="I12"/>
  <c r="K12"/>
  <c r="J17"/>
  <c r="R7"/>
  <c r="R22" s="1"/>
  <c r="I95" i="2"/>
  <c r="I71" s="1"/>
  <c r="H21" i="4" s="1"/>
  <c r="H7" s="1"/>
  <c r="H22" s="1"/>
  <c r="X12"/>
  <c r="J12"/>
  <c r="E7"/>
  <c r="E22" s="1"/>
  <c r="AC116" i="7"/>
  <c r="V94" i="3"/>
  <c r="V71" s="1"/>
  <c r="U21" i="5" s="1"/>
  <c r="AC3" i="4"/>
  <c r="U7" i="5"/>
  <c r="U22" s="1"/>
  <c r="T94" i="3"/>
  <c r="T71" s="1"/>
  <c r="S21" i="5" s="1"/>
  <c r="S7" s="1"/>
  <c r="S22" s="1"/>
  <c r="M7"/>
  <c r="M22" s="1"/>
  <c r="J95" i="2"/>
  <c r="J71" s="1"/>
  <c r="I21" i="4" s="1"/>
  <c r="I7" s="1"/>
  <c r="I22" s="1"/>
  <c r="O17" i="5"/>
  <c r="O12" s="1"/>
  <c r="V95" i="2"/>
  <c r="V71" s="1"/>
  <c r="U21" i="4" s="1"/>
  <c r="U7" s="1"/>
  <c r="U22" s="1"/>
  <c r="W95" i="2"/>
  <c r="W71" s="1"/>
  <c r="V21" i="4" s="1"/>
  <c r="V7" s="1"/>
  <c r="V22" s="1"/>
  <c r="O94" i="3"/>
  <c r="O71" s="1"/>
  <c r="N21" i="5" s="1"/>
  <c r="P94" i="3"/>
  <c r="P71" s="1"/>
  <c r="O21" i="5" s="1"/>
  <c r="S94" i="3"/>
  <c r="S71" s="1"/>
  <c r="R21" i="5" s="1"/>
  <c r="R7" s="1"/>
  <c r="R22" s="1"/>
  <c r="AC117" i="7"/>
  <c r="T95" i="2"/>
  <c r="T71" s="1"/>
  <c r="S21" i="4" s="1"/>
  <c r="S7" s="1"/>
  <c r="S22" s="1"/>
  <c r="N17" i="5"/>
  <c r="N12" s="1"/>
  <c r="AA17"/>
  <c r="AA12" s="1"/>
  <c r="Y95" i="2"/>
  <c r="Y71" s="1"/>
  <c r="X21" i="4" s="1"/>
  <c r="X7" s="1"/>
  <c r="X22" s="1"/>
  <c r="Z95" i="2"/>
  <c r="Z71" s="1"/>
  <c r="Y21" i="4" s="1"/>
  <c r="J17" i="5"/>
  <c r="J12" s="1"/>
  <c r="C8" i="4"/>
  <c r="AC9"/>
  <c r="AB9"/>
  <c r="Z17"/>
  <c r="Z12" s="1"/>
  <c r="Z7" s="1"/>
  <c r="Z22" s="1"/>
  <c r="AB18"/>
  <c r="AC18"/>
  <c r="N17"/>
  <c r="N12" s="1"/>
  <c r="O95" i="2"/>
  <c r="O71" s="1"/>
  <c r="N21" i="4" s="1"/>
  <c r="P17" i="5"/>
  <c r="P12" s="1"/>
  <c r="P17" i="4"/>
  <c r="P12" s="1"/>
  <c r="R95" i="2"/>
  <c r="R71" s="1"/>
  <c r="Q21" i="4" s="1"/>
  <c r="Q7" s="1"/>
  <c r="Q22" s="1"/>
  <c r="AB3"/>
  <c r="T22" i="5"/>
  <c r="AG18"/>
  <c r="AB94" i="3"/>
  <c r="AB71" s="1"/>
  <c r="AA21" i="5" s="1"/>
  <c r="AA7" s="1"/>
  <c r="AA22" s="1"/>
  <c r="G94" i="3"/>
  <c r="G71" s="1"/>
  <c r="F21" i="5" s="1"/>
  <c r="F7" s="1"/>
  <c r="F22" s="1"/>
  <c r="H94" i="3"/>
  <c r="H71" s="1"/>
  <c r="G21" i="5" s="1"/>
  <c r="G7" s="1"/>
  <c r="G22" s="1"/>
  <c r="AB95" i="2"/>
  <c r="AB71" s="1"/>
  <c r="AA21" i="4" s="1"/>
  <c r="AA7" s="1"/>
  <c r="AA22" s="1"/>
  <c r="Z17" i="5"/>
  <c r="Z12" s="1"/>
  <c r="AH18"/>
  <c r="C17" i="4"/>
  <c r="AC119" i="7"/>
  <c r="D184"/>
  <c r="AH3" i="5"/>
  <c r="AJ4" s="1"/>
  <c r="AG3"/>
  <c r="AI4" s="1"/>
  <c r="M95" i="2"/>
  <c r="M71" s="1"/>
  <c r="L21" i="4" s="1"/>
  <c r="L7" s="1"/>
  <c r="L22" s="1"/>
  <c r="C17" i="5"/>
  <c r="AE10" i="4"/>
  <c r="AE14"/>
  <c r="AH16" i="5"/>
  <c r="AJ16" s="1"/>
  <c r="AG16"/>
  <c r="Y7" i="4"/>
  <c r="Y22" s="1"/>
  <c r="M7"/>
  <c r="M22" s="1"/>
  <c r="O12"/>
  <c r="I94" i="3"/>
  <c r="I71" s="1"/>
  <c r="H21" i="5" s="1"/>
  <c r="H7" s="1"/>
  <c r="H22" s="1"/>
  <c r="J94" i="3"/>
  <c r="J71" s="1"/>
  <c r="I21" i="5" s="1"/>
  <c r="I7" s="1"/>
  <c r="I22" s="1"/>
  <c r="I4" i="10"/>
  <c r="AA184" i="7"/>
  <c r="X4" i="10" s="1"/>
  <c r="AC111" i="7"/>
  <c r="W22" i="4"/>
  <c r="AI13" i="5"/>
  <c r="AG8"/>
  <c r="AH8"/>
  <c r="B6" i="6"/>
  <c r="AE18" i="4"/>
  <c r="AE13"/>
  <c r="AE9"/>
  <c r="AE15"/>
  <c r="AD3"/>
  <c r="AD10"/>
  <c r="AD14"/>
  <c r="AD13"/>
  <c r="Y94" i="3" l="1"/>
  <c r="Y71" s="1"/>
  <c r="X21" i="5" s="1"/>
  <c r="Z94" i="3"/>
  <c r="Z71" s="1"/>
  <c r="Y21" i="5" s="1"/>
  <c r="Y7" s="1"/>
  <c r="Y22" s="1"/>
  <c r="X7"/>
  <c r="X22" s="1"/>
  <c r="AD16" i="4"/>
  <c r="AD9"/>
  <c r="O7" i="5"/>
  <c r="O22" s="1"/>
  <c r="AJ13"/>
  <c r="AJ3"/>
  <c r="N7"/>
  <c r="N22" s="1"/>
  <c r="AE4" i="4"/>
  <c r="AE3"/>
  <c r="AE20"/>
  <c r="AC16"/>
  <c r="AE16" s="1"/>
  <c r="AE5"/>
  <c r="AB17"/>
  <c r="AD17" s="1"/>
  <c r="N7"/>
  <c r="N22" s="1"/>
  <c r="P95" i="2"/>
  <c r="P71" s="1"/>
  <c r="O21" i="4" s="1"/>
  <c r="AI18" i="5"/>
  <c r="AJ20"/>
  <c r="AJ14"/>
  <c r="AI10"/>
  <c r="AI15"/>
  <c r="AI20"/>
  <c r="AI3"/>
  <c r="AI5"/>
  <c r="AI14"/>
  <c r="AI9"/>
  <c r="Q95" i="2"/>
  <c r="Q71" s="1"/>
  <c r="P21" i="4" s="1"/>
  <c r="P7" s="1"/>
  <c r="P22" s="1"/>
  <c r="K95" i="2"/>
  <c r="K71" s="1"/>
  <c r="J21" i="4" s="1"/>
  <c r="J7" s="1"/>
  <c r="J22" s="1"/>
  <c r="AD18"/>
  <c r="AD5"/>
  <c r="Q94" i="3"/>
  <c r="Q71" s="1"/>
  <c r="P21" i="5" s="1"/>
  <c r="P7" s="1"/>
  <c r="P22" s="1"/>
  <c r="R94" i="3"/>
  <c r="R71" s="1"/>
  <c r="Q21" i="5" s="1"/>
  <c r="Q7" s="1"/>
  <c r="Q22" s="1"/>
  <c r="AC8" i="4"/>
  <c r="AB8"/>
  <c r="AD8" s="1"/>
  <c r="K94" i="3"/>
  <c r="K71" s="1"/>
  <c r="J21" i="5" s="1"/>
  <c r="J7" s="1"/>
  <c r="J22" s="1"/>
  <c r="L94" i="3"/>
  <c r="L71" s="1"/>
  <c r="K21" i="5" s="1"/>
  <c r="K7" s="1"/>
  <c r="K22" s="1"/>
  <c r="AJ10"/>
  <c r="AD4" i="4"/>
  <c r="AD20"/>
  <c r="AJ18" i="5"/>
  <c r="B7" i="6"/>
  <c r="B8" s="1"/>
  <c r="AJ15" i="5"/>
  <c r="AJ9"/>
  <c r="AJ5"/>
  <c r="AD15" i="4"/>
  <c r="L95" i="2"/>
  <c r="L71" s="1"/>
  <c r="K21" i="4" s="1"/>
  <c r="K7" s="1"/>
  <c r="K22" s="1"/>
  <c r="AH17" i="5"/>
  <c r="AJ17" s="1"/>
  <c r="AG17"/>
  <c r="AI17" s="1"/>
  <c r="C12"/>
  <c r="AG12" s="1"/>
  <c r="AI12" s="1"/>
  <c r="C12" i="4"/>
  <c r="AC12" s="1"/>
  <c r="AC17"/>
  <c r="AE17" s="1"/>
  <c r="AI16" i="5"/>
  <c r="D94" i="3"/>
  <c r="D71" s="1"/>
  <c r="C21" i="5" s="1"/>
  <c r="E94" i="3"/>
  <c r="E71" s="1"/>
  <c r="D21" i="5" s="1"/>
  <c r="D7" s="1"/>
  <c r="D22" s="1"/>
  <c r="C188" i="7"/>
  <c r="A4" i="10"/>
  <c r="C189" i="7"/>
  <c r="D95" i="2"/>
  <c r="E95"/>
  <c r="E71" s="1"/>
  <c r="D21" i="4" s="1"/>
  <c r="D7" s="1"/>
  <c r="D22" s="1"/>
  <c r="Z7" i="5"/>
  <c r="Z22" s="1"/>
  <c r="C187" i="7"/>
  <c r="AC184"/>
  <c r="C186" s="1"/>
  <c r="O7" i="4"/>
  <c r="O22" s="1"/>
  <c r="C190" i="7"/>
  <c r="C191"/>
  <c r="AJ8" i="5"/>
  <c r="C7" i="6"/>
  <c r="AI8" i="5"/>
  <c r="AB12" i="4" l="1"/>
  <c r="AD12" s="1"/>
  <c r="AH12" i="5"/>
  <c r="AJ12" s="1"/>
  <c r="C6" i="6"/>
  <c r="C8" s="1"/>
  <c r="AE8" i="4"/>
  <c r="D71" i="2"/>
  <c r="C21" i="4" s="1"/>
  <c r="C7" s="1"/>
  <c r="AC95" i="2"/>
  <c r="C7" i="5"/>
  <c r="C31" i="4"/>
  <c r="B22" i="6" s="1"/>
  <c r="C32" i="5"/>
  <c r="AH21"/>
  <c r="AG21"/>
  <c r="B23" i="6"/>
  <c r="C33" i="5"/>
  <c r="C32" i="4"/>
  <c r="C34" i="5"/>
  <c r="C33" i="4"/>
  <c r="B24" i="6" s="1"/>
  <c r="E6"/>
  <c r="AE12" i="4"/>
  <c r="E7" i="6" l="1"/>
  <c r="C29" i="4"/>
  <c r="C22"/>
  <c r="C27"/>
  <c r="B19" i="6" s="1"/>
  <c r="AC7" i="4"/>
  <c r="AB7"/>
  <c r="C30"/>
  <c r="AI21" i="5"/>
  <c r="C22"/>
  <c r="C29"/>
  <c r="C30"/>
  <c r="AH7"/>
  <c r="C27"/>
  <c r="B20" i="6" s="1"/>
  <c r="AG7" i="5"/>
  <c r="AJ21"/>
  <c r="D7" i="6"/>
  <c r="AB21" i="4"/>
  <c r="AC21"/>
  <c r="E8" i="6"/>
  <c r="F7" l="1"/>
  <c r="AE21" i="4"/>
  <c r="D6" i="6"/>
  <c r="AG22" i="5"/>
  <c r="AH22"/>
  <c r="C31"/>
  <c r="AF12" i="4"/>
  <c r="AD7"/>
  <c r="AF20"/>
  <c r="AF15"/>
  <c r="AF18"/>
  <c r="AF7"/>
  <c r="AF8"/>
  <c r="AF10"/>
  <c r="AF16"/>
  <c r="AF17"/>
  <c r="AF14"/>
  <c r="AF9"/>
  <c r="AF13"/>
  <c r="AD21"/>
  <c r="AF21"/>
  <c r="AK8" i="5"/>
  <c r="AK7"/>
  <c r="AK9"/>
  <c r="AK20"/>
  <c r="AK13"/>
  <c r="AI7"/>
  <c r="AK18"/>
  <c r="AK17"/>
  <c r="AK16"/>
  <c r="AK12"/>
  <c r="AK14"/>
  <c r="AK15"/>
  <c r="AK10"/>
  <c r="AL8"/>
  <c r="AJ7"/>
  <c r="AL16"/>
  <c r="AL14"/>
  <c r="AL9"/>
  <c r="AL7"/>
  <c r="AL15"/>
  <c r="AL17"/>
  <c r="AL21"/>
  <c r="AL10"/>
  <c r="AL20"/>
  <c r="AL18"/>
  <c r="AL13"/>
  <c r="AL12"/>
  <c r="AG21" i="4"/>
  <c r="AG7"/>
  <c r="AG15"/>
  <c r="AG13"/>
  <c r="AG20"/>
  <c r="AG18"/>
  <c r="AG17"/>
  <c r="AG16"/>
  <c r="AG10"/>
  <c r="AE7"/>
  <c r="AG8"/>
  <c r="AG9"/>
  <c r="AG14"/>
  <c r="AG12"/>
  <c r="AC22"/>
  <c r="C34"/>
  <c r="AB22"/>
  <c r="AK21" i="5"/>
  <c r="AF22" i="4" l="1"/>
  <c r="AD22"/>
  <c r="AI22" i="5"/>
  <c r="AK22"/>
  <c r="AG22" i="4"/>
  <c r="AE22"/>
  <c r="AJ22" i="5"/>
  <c r="AL22"/>
  <c r="D8" i="6"/>
  <c r="F6"/>
  <c r="F8" s="1"/>
</calcChain>
</file>

<file path=xl/comments1.xml><?xml version="1.0" encoding="utf-8"?>
<comments xmlns="http://schemas.openxmlformats.org/spreadsheetml/2006/main">
  <authors>
    <author>msofiyuddin</author>
  </authors>
  <commentList>
    <comment ref="I49" authorId="0">
      <text>
        <r>
          <rPr>
            <b/>
            <sz val="8"/>
            <color indexed="81"/>
            <rFont val="Tahoma"/>
            <family val="2"/>
          </rPr>
          <t>msofiyuddin:</t>
        </r>
        <r>
          <rPr>
            <sz val="8"/>
            <color indexed="81"/>
            <rFont val="Tahoma"/>
            <family val="2"/>
          </rPr>
          <t xml:space="preserve">
dikalikan dengan data cin prod cost</t>
        </r>
      </text>
    </comment>
    <comment ref="L50" authorId="0">
      <text>
        <r>
          <rPr>
            <b/>
            <sz val="8"/>
            <color indexed="81"/>
            <rFont val="Tahoma"/>
            <family val="2"/>
          </rPr>
          <t>msofiyuddin:</t>
        </r>
        <r>
          <rPr>
            <sz val="8"/>
            <color indexed="81"/>
            <rFont val="Tahoma"/>
            <family val="2"/>
          </rPr>
          <t xml:space="preserve">
dibagi cin prod cost thinning</t>
        </r>
      </text>
    </comment>
    <comment ref="I54" authorId="0">
      <text>
        <r>
          <rPr>
            <sz val="8"/>
            <color indexed="81"/>
            <rFont val="Tahoma"/>
            <family val="2"/>
          </rPr>
          <t>angka 500kg/hok, pembagi rata2 HOK transport</t>
        </r>
      </text>
    </comment>
    <comment ref="W54" authorId="0">
      <text>
        <r>
          <rPr>
            <sz val="8"/>
            <color indexed="81"/>
            <rFont val="Tahoma"/>
            <family val="2"/>
          </rPr>
          <t>angka 500kg/hok, pembagi rata2 HOK transport</t>
        </r>
      </text>
    </comment>
    <comment ref="AG57" authorId="0">
      <text>
        <r>
          <rPr>
            <sz val="8"/>
            <color indexed="81"/>
            <rFont val="Tahoma"/>
            <family val="2"/>
          </rPr>
          <t xml:space="preserve">278 jumlah pohon tahun 30, 80 kg/HOK kegiatan nyantang
</t>
        </r>
      </text>
    </comment>
  </commentList>
</comments>
</file>

<file path=xl/sharedStrings.xml><?xml version="1.0" encoding="utf-8"?>
<sst xmlns="http://schemas.openxmlformats.org/spreadsheetml/2006/main" count="1219" uniqueCount="353">
  <si>
    <t>IO items</t>
  </si>
  <si>
    <t>unit</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</si>
  <si>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</si>
  <si>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</si>
  <si>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</si>
  <si>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</si>
  <si>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</si>
  <si>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</si>
  <si>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</si>
  <si>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</si>
  <si>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</si>
  <si>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</si>
  <si>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</si>
  <si>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</si>
  <si>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</si>
  <si>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</si>
  <si>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</si>
  <si>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</si>
  <si>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</si>
  <si>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</si>
  <si>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</si>
  <si>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</si>
  <si>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</si>
  <si>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</si>
  <si>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</si>
  <si>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</si>
  <si>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</si>
  <si>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TRADABLE INPUT</t>
  </si>
  <si>
    <t>Fertilizer</t>
  </si>
  <si>
    <t>Urea</t>
  </si>
  <si>
    <t>kg/ha</t>
  </si>
  <si>
    <t>SP 36</t>
  </si>
  <si>
    <t>KCl</t>
  </si>
  <si>
    <t>Dolomit</t>
  </si>
  <si>
    <t>Fungicides</t>
  </si>
  <si>
    <t>Gramaxon</t>
  </si>
  <si>
    <t>lt/ha</t>
  </si>
  <si>
    <t>Spark</t>
  </si>
  <si>
    <t>Polaris</t>
  </si>
  <si>
    <t>Round up</t>
  </si>
  <si>
    <t>Herbicides</t>
  </si>
  <si>
    <t>Pilaran</t>
  </si>
  <si>
    <t>Dethane 45</t>
  </si>
  <si>
    <t>Orthosit</t>
  </si>
  <si>
    <t>Redomil</t>
  </si>
  <si>
    <t xml:space="preserve"> Agrifos</t>
  </si>
  <si>
    <t>ltr/ha</t>
  </si>
  <si>
    <t>Cosait</t>
  </si>
  <si>
    <t>Benlete</t>
  </si>
  <si>
    <t>Pest controls</t>
  </si>
  <si>
    <r>
      <t>Ponce*</t>
    </r>
    <r>
      <rPr>
        <vertAlign val="superscript"/>
        <sz val="9"/>
        <rFont val="Arial"/>
        <family val="2"/>
      </rPr>
      <t>)</t>
    </r>
  </si>
  <si>
    <t>Ambush*)</t>
  </si>
  <si>
    <t xml:space="preserve">Curacron </t>
  </si>
  <si>
    <t>Bancol</t>
  </si>
  <si>
    <t>Spontan</t>
  </si>
  <si>
    <t>Padan</t>
  </si>
  <si>
    <t>Curater</t>
  </si>
  <si>
    <t>Agrimec</t>
  </si>
  <si>
    <t>Regen</t>
  </si>
  <si>
    <t>Liquid Additional Fertilizers</t>
  </si>
  <si>
    <t>Complesal</t>
  </si>
  <si>
    <t>Multimicro</t>
  </si>
  <si>
    <t>Antonic</t>
  </si>
  <si>
    <t>Vitagrow</t>
  </si>
  <si>
    <t>Bambu Ijo</t>
  </si>
  <si>
    <t>Extragrow</t>
  </si>
  <si>
    <t>Gandasil B</t>
  </si>
  <si>
    <t>Gandasil D</t>
  </si>
  <si>
    <t>Glue</t>
  </si>
  <si>
    <t>Agristik</t>
  </si>
  <si>
    <t>Superstik</t>
  </si>
  <si>
    <t>Tools</t>
  </si>
  <si>
    <t>Cangkul (hoe)</t>
  </si>
  <si>
    <t>Kapak (axe)</t>
  </si>
  <si>
    <t>Golok (machete)</t>
  </si>
  <si>
    <t>Sabit (sickle)</t>
  </si>
  <si>
    <t>Karung Goni (sack)</t>
  </si>
  <si>
    <t>Sprayer (Solo , Germany)</t>
  </si>
  <si>
    <t>Planting materials</t>
  </si>
  <si>
    <r>
      <t>Cabai Merah (</t>
    </r>
    <r>
      <rPr>
        <i/>
        <sz val="8"/>
        <rFont val="Arial"/>
        <family val="2"/>
      </rPr>
      <t>chili)</t>
    </r>
  </si>
  <si>
    <r>
      <t>Kentang (</t>
    </r>
    <r>
      <rPr>
        <i/>
        <sz val="8"/>
        <rFont val="Arial"/>
        <family val="2"/>
      </rPr>
      <t>Potato)</t>
    </r>
  </si>
  <si>
    <r>
      <t>Kacang Merah (</t>
    </r>
    <r>
      <rPr>
        <i/>
        <sz val="8"/>
        <rFont val="Arial"/>
        <family val="2"/>
      </rPr>
      <t>red bean)</t>
    </r>
  </si>
  <si>
    <r>
      <t>Tembakau (</t>
    </r>
    <r>
      <rPr>
        <i/>
        <sz val="8"/>
        <rFont val="Arial"/>
        <family val="2"/>
      </rPr>
      <t>clove)</t>
    </r>
  </si>
  <si>
    <t>cups/ha</t>
  </si>
  <si>
    <r>
      <t>Kol/kubis (</t>
    </r>
    <r>
      <rPr>
        <i/>
        <sz val="8"/>
        <rFont val="Arial"/>
        <family val="2"/>
      </rPr>
      <t>cabbage)</t>
    </r>
  </si>
  <si>
    <t>seedlings/ha</t>
  </si>
  <si>
    <r>
      <t>Kayu manis (</t>
    </r>
    <r>
      <rPr>
        <i/>
        <sz val="8"/>
        <rFont val="Arial"/>
        <family val="2"/>
      </rPr>
      <t>Cinnamomum burmanii)</t>
    </r>
  </si>
  <si>
    <t>stumps/ha</t>
  </si>
  <si>
    <r>
      <t>Kopi (</t>
    </r>
    <r>
      <rPr>
        <i/>
        <sz val="8"/>
        <rFont val="Arial"/>
        <family val="2"/>
      </rPr>
      <t>Coffea robusta</t>
    </r>
    <r>
      <rPr>
        <sz val="8"/>
        <rFont val="Arial"/>
        <family val="2"/>
      </rPr>
      <t>)</t>
    </r>
  </si>
  <si>
    <r>
      <t>Durian (</t>
    </r>
    <r>
      <rPr>
        <i/>
        <sz val="8"/>
        <rFont val="Arial"/>
        <family val="2"/>
      </rPr>
      <t>Durio zibethinus)</t>
    </r>
  </si>
  <si>
    <r>
      <t>Manggis (</t>
    </r>
    <r>
      <rPr>
        <i/>
        <sz val="8"/>
        <rFont val="Arial"/>
        <family val="2"/>
      </rPr>
      <t>Garcinia mangostana)</t>
    </r>
  </si>
  <si>
    <r>
      <t>Alpukat (</t>
    </r>
    <r>
      <rPr>
        <i/>
        <sz val="8"/>
        <rFont val="Arial"/>
        <family val="2"/>
      </rPr>
      <t>Persea americana)</t>
    </r>
  </si>
  <si>
    <r>
      <t>Kemiri (</t>
    </r>
    <r>
      <rPr>
        <i/>
        <sz val="8"/>
        <rFont val="Arial"/>
        <family val="2"/>
      </rPr>
      <t>Aleurites mollucana)</t>
    </r>
  </si>
  <si>
    <r>
      <t>Jengkol/Jering (</t>
    </r>
    <r>
      <rPr>
        <i/>
        <sz val="8"/>
        <rFont val="Arial"/>
        <family val="2"/>
      </rPr>
      <t>Pithecelobium jiringa)</t>
    </r>
  </si>
  <si>
    <r>
      <t>Petai (</t>
    </r>
    <r>
      <rPr>
        <i/>
        <sz val="8"/>
        <rFont val="Arial"/>
        <family val="2"/>
      </rPr>
      <t>Parkia speciosa)</t>
    </r>
  </si>
  <si>
    <r>
      <t>Jeruk/Limau manis (</t>
    </r>
    <r>
      <rPr>
        <i/>
        <sz val="8"/>
        <rFont val="Arial"/>
        <family val="2"/>
      </rPr>
      <t>Citrus auranthium)</t>
    </r>
  </si>
  <si>
    <r>
      <t>Pisang (</t>
    </r>
    <r>
      <rPr>
        <i/>
        <sz val="8"/>
        <rFont val="Arial"/>
        <family val="2"/>
      </rPr>
      <t>Musa sp.)</t>
    </r>
  </si>
  <si>
    <r>
      <t>Nangka (</t>
    </r>
    <r>
      <rPr>
        <i/>
        <sz val="8"/>
        <rFont val="Arial"/>
        <family val="2"/>
      </rPr>
      <t>Artocarpus heterophyllus)</t>
    </r>
  </si>
  <si>
    <r>
      <t>Duku/Langsat (</t>
    </r>
    <r>
      <rPr>
        <i/>
        <sz val="8"/>
        <rFont val="Arial"/>
        <family val="2"/>
      </rPr>
      <t>Lansium domesticum)</t>
    </r>
  </si>
  <si>
    <r>
      <t>Cupak (</t>
    </r>
    <r>
      <rPr>
        <i/>
        <sz val="8"/>
        <rFont val="Arial"/>
        <family val="2"/>
      </rPr>
      <t>Baccaurea dulcis)</t>
    </r>
  </si>
  <si>
    <r>
      <t>Suren (</t>
    </r>
    <r>
      <rPr>
        <i/>
        <sz val="8"/>
        <rFont val="Arial"/>
        <family val="2"/>
      </rPr>
      <t>Toona sureni)</t>
    </r>
  </si>
  <si>
    <t>LABOR</t>
  </si>
  <si>
    <t>Land clearings</t>
  </si>
  <si>
    <t>slashing and tree cutting</t>
  </si>
  <si>
    <t>ps-d/ha</t>
  </si>
  <si>
    <t xml:space="preserve">first burning </t>
  </si>
  <si>
    <t xml:space="preserve"> cleaning</t>
  </si>
  <si>
    <t>hoeing 1</t>
  </si>
  <si>
    <t>hoeing 2</t>
  </si>
  <si>
    <t>Nursery</t>
  </si>
  <si>
    <t>Planting</t>
  </si>
  <si>
    <t>Crop care</t>
  </si>
  <si>
    <t>Kentang</t>
  </si>
  <si>
    <t>fertilizing</t>
  </si>
  <si>
    <t>spraying</t>
  </si>
  <si>
    <t>Kacang Merah</t>
  </si>
  <si>
    <t>replanting</t>
  </si>
  <si>
    <t>weeding (koret)</t>
  </si>
  <si>
    <t>cleaning the buds</t>
  </si>
  <si>
    <t>pruning* :</t>
  </si>
  <si>
    <t>branches cutting (Ngeranting)</t>
  </si>
  <si>
    <t>top stem cutting (Pungkak)</t>
  </si>
  <si>
    <t>land conservation (rorak)</t>
  </si>
  <si>
    <t>old branches cutting (rejuvenation)</t>
  </si>
  <si>
    <t>Penjarangan (Thinning)</t>
  </si>
  <si>
    <t>Harvesting</t>
  </si>
  <si>
    <t>Cabai Merah</t>
  </si>
  <si>
    <t>Tembakau</t>
  </si>
  <si>
    <t>Kol/kubis</t>
  </si>
  <si>
    <t>Post harvest activities</t>
  </si>
  <si>
    <t>Coffee (drying)</t>
  </si>
  <si>
    <t>LAND</t>
  </si>
  <si>
    <t>CAPITAL</t>
  </si>
  <si>
    <t>Coffee hulling services ***)</t>
  </si>
  <si>
    <t>kg</t>
  </si>
  <si>
    <t>Transport services from field****)</t>
  </si>
  <si>
    <t>Rp</t>
  </si>
  <si>
    <t>Transport services from field</t>
  </si>
  <si>
    <t>Felling, Barking and Cleaning the bark</t>
  </si>
  <si>
    <t>Drying service</t>
  </si>
  <si>
    <t>Land Rent ****)</t>
  </si>
  <si>
    <t>YIELD</t>
  </si>
  <si>
    <t>Vegetables</t>
  </si>
  <si>
    <t>Spice (Bark)</t>
  </si>
  <si>
    <t>Fruits</t>
  </si>
  <si>
    <t>bunches</t>
  </si>
  <si>
    <t>Timber</t>
  </si>
  <si>
    <r>
      <t>Suren (</t>
    </r>
    <r>
      <rPr>
        <i/>
        <sz val="8"/>
        <rFont val="Arial"/>
        <family val="2"/>
      </rPr>
      <t>Toona sureni)</t>
    </r>
    <r>
      <rPr>
        <i/>
        <vertAlign val="superscript"/>
        <sz val="10"/>
        <rFont val="Arial"/>
        <family val="2"/>
      </rPr>
      <t>****)</t>
    </r>
  </si>
  <si>
    <t>pieces</t>
  </si>
  <si>
    <t xml:space="preserve"> 0.4 bagian adalah untuk menyemprot cabai</t>
  </si>
  <si>
    <t>sebagian punya kol (200 Urea dan 0.8 Regen)</t>
  </si>
  <si>
    <t>Skenario Perkembangan Kebun :</t>
  </si>
  <si>
    <t xml:space="preserve">Kentang (5 bulan) - Cabai Merah (10 bulan) - Kol/Kubis (4 bulan) - Kentang (5 bulan) - Kacang Merah (4 bulan) - Tembakau (7 bulan),.. total waktu = 35 bulan  </t>
  </si>
  <si>
    <t>Pada tahun ke 3 tanaman muda sudah tidak ditanam lagi pada kebun campuran dan digantikan dengan tanaman kopi yang mulai berbuah</t>
  </si>
  <si>
    <t>A Quality</t>
  </si>
  <si>
    <t>B Quality</t>
  </si>
  <si>
    <t>C Quality</t>
  </si>
  <si>
    <t>Keterangan untuk Rumus di Baris 252,253 dan 254 :</t>
  </si>
  <si>
    <t>Angka ketiga adalah jumlah pohon yang ditebang/dijarangi/dimanfaatkan</t>
  </si>
  <si>
    <t>Angka pertama menunjukkan jumlah hasil setiap kualitas yang diperoleh</t>
  </si>
  <si>
    <t>Angka kedua (0.4) adalah faktor konversi dari berat basah ke berat kering</t>
  </si>
  <si>
    <t>Year 1</t>
  </si>
  <si>
    <t>Year 2</t>
  </si>
  <si>
    <t>RETURN</t>
  </si>
  <si>
    <t>TOTAL COST</t>
  </si>
  <si>
    <t xml:space="preserve">Planting </t>
  </si>
  <si>
    <t>PROFIT</t>
  </si>
  <si>
    <t>NPV Establishment Cost =</t>
  </si>
  <si>
    <t>Rp/ha</t>
  </si>
  <si>
    <t>Years to positive Cash flow =</t>
  </si>
  <si>
    <t>Total Cost to Establishment =</t>
  </si>
  <si>
    <t>AVG Cost to Establishment =</t>
  </si>
  <si>
    <t>Rp/ha/year</t>
  </si>
  <si>
    <t>Total Labor to Establishment =</t>
  </si>
  <si>
    <t>ps-day/ha</t>
  </si>
  <si>
    <t>Total Labor =</t>
  </si>
  <si>
    <t>IRR in 20% guess interest rate  =</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</si>
  <si>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</si>
  <si>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</si>
  <si>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</si>
  <si>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</si>
  <si>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</si>
  <si>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</si>
  <si>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</si>
  <si>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</si>
  <si>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</si>
  <si>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</si>
  <si>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</si>
  <si>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</si>
  <si>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</si>
  <si>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</si>
  <si>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</si>
  <si>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</si>
  <si>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</si>
  <si>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</si>
  <si>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</si>
  <si>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</si>
  <si>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</si>
  <si>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</si>
  <si>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</si>
  <si>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Working capital calculation</t>
  </si>
  <si>
    <t xml:space="preserve">Annual exp. </t>
  </si>
  <si>
    <t>Incremental working capital</t>
  </si>
  <si>
    <t>NPV</t>
  </si>
  <si>
    <t>SUM</t>
  </si>
  <si>
    <t>Revenues</t>
  </si>
  <si>
    <t>Profits</t>
  </si>
  <si>
    <t>Tradable Inputs</t>
  </si>
  <si>
    <t>Domestic Factors</t>
  </si>
  <si>
    <t>Capitals</t>
  </si>
  <si>
    <t>Labors</t>
  </si>
  <si>
    <t>Private Prices</t>
  </si>
  <si>
    <t>Social Prices</t>
  </si>
  <si>
    <t>Effect of divergences and efficiency policy</t>
  </si>
  <si>
    <t>: hasil produksi berasal dari skenario kopi simple-low intensity pada penelitian kopi di Lampung</t>
  </si>
  <si>
    <t>Total Labor</t>
  </si>
  <si>
    <t>Labor to Establishment</t>
  </si>
  <si>
    <t>AVG Labor to Establishment</t>
  </si>
  <si>
    <t>Labor to Operation</t>
  </si>
  <si>
    <t>AVG Total Labor</t>
  </si>
  <si>
    <t>AVG Labor to Operation</t>
  </si>
  <si>
    <t>sprouts/ha</t>
  </si>
  <si>
    <t>Transport from field</t>
  </si>
  <si>
    <t xml:space="preserve">Drying </t>
  </si>
  <si>
    <t>Collecting</t>
  </si>
  <si>
    <t>Rp/1000</t>
  </si>
  <si>
    <t>Crushing</t>
  </si>
  <si>
    <t>Rp/kg</t>
  </si>
  <si>
    <r>
      <t>Kemiri (</t>
    </r>
    <r>
      <rPr>
        <i/>
        <sz val="8"/>
        <rFont val="Arial"/>
        <family val="2"/>
      </rPr>
      <t>Aleurites mollucana</t>
    </r>
    <r>
      <rPr>
        <sz val="8"/>
        <rFont val="Arial"/>
        <family val="2"/>
      </rPr>
      <t>)</t>
    </r>
  </si>
  <si>
    <t>man-days</t>
  </si>
  <si>
    <t>man-days/ha/year</t>
  </si>
  <si>
    <t xml:space="preserve">P-Budget  Table : Cinnamon with Secondary Crop and Coffee (First Scenario, 25 Years Cycle) </t>
  </si>
  <si>
    <t>S-Budget  Table : Cinnamon with Secondary Crop and Coffee (First Scenario, 25 Years Cycle)</t>
  </si>
  <si>
    <t>Cash flow at social price : Cinnamon with Secondary Crop and Coffee (First Scenario, 25 Years Cycle)</t>
  </si>
  <si>
    <t>Return to Labor</t>
  </si>
  <si>
    <t>Private Price</t>
  </si>
  <si>
    <t>Social Price</t>
  </si>
  <si>
    <t>Years to Positive Cash Flow</t>
  </si>
  <si>
    <t>NPV Establishment Cost</t>
  </si>
  <si>
    <t>Labor Requirement</t>
  </si>
  <si>
    <t>Total Labor Required for Establishment</t>
  </si>
  <si>
    <t>ps-day</t>
  </si>
  <si>
    <t>Total Labor for Operation</t>
  </si>
  <si>
    <t>Total Labor for Operation =</t>
  </si>
  <si>
    <t>Nyantang****)</t>
  </si>
  <si>
    <t>do not use</t>
  </si>
  <si>
    <t>all the value in this</t>
  </si>
  <si>
    <t xml:space="preserve">ROW </t>
  </si>
  <si>
    <t>not just yet</t>
  </si>
  <si>
    <t>Costs</t>
  </si>
  <si>
    <t>Rupiahs</t>
  </si>
  <si>
    <t>Annual Labors Requirement</t>
  </si>
  <si>
    <t>% of Ret</t>
  </si>
  <si>
    <t>% of NPV</t>
  </si>
  <si>
    <t>% of TC</t>
  </si>
  <si>
    <t>Analysis using Interest Rate :</t>
  </si>
  <si>
    <t>Social Interest Rate = 15 %</t>
  </si>
  <si>
    <r>
      <t>NPV PAM : Cinnamon with Secondary Crop and Coffee (</t>
    </r>
    <r>
      <rPr>
        <b/>
        <sz val="13"/>
        <color indexed="62"/>
        <rFont val="Arial"/>
        <family val="2"/>
      </rPr>
      <t>First Scenario, 25 Years Cycle</t>
    </r>
    <r>
      <rPr>
        <b/>
        <sz val="13"/>
        <rFont val="Arial"/>
        <family val="2"/>
      </rPr>
      <t>)</t>
    </r>
  </si>
  <si>
    <t>Private Interest Rate = 20 %</t>
  </si>
  <si>
    <t>Labor Requirement for Cinnamon with Secondary Crop and Coffee (First Scenario, 12 Years Cycle)</t>
  </si>
  <si>
    <r>
      <t xml:space="preserve">IO Table : Cinnamon with Secondary Crop and Coffee </t>
    </r>
    <r>
      <rPr>
        <i/>
        <sz val="14"/>
        <color indexed="62"/>
        <rFont val="Arial"/>
        <family val="2"/>
      </rPr>
      <t>(First Scenario, 25 Years Cycle)</t>
    </r>
  </si>
  <si>
    <t>Cash flow at private price : Cinnamon with Secondary Crop and Coffee (First Scenario, 25 Years Cycle)</t>
  </si>
  <si>
    <r>
      <t xml:space="preserve">Labor Requirement : Cinnamon with Secondary Crop and Coffee </t>
    </r>
    <r>
      <rPr>
        <i/>
        <sz val="14"/>
        <color indexed="62"/>
        <rFont val="Arial"/>
        <family val="2"/>
      </rPr>
      <t>(First Scenario, 25 Years Cycle)</t>
    </r>
  </si>
  <si>
    <t>ps-day per year</t>
  </si>
  <si>
    <t>ps-day/year</t>
  </si>
  <si>
    <t>PRICES TABLE 06</t>
  </si>
  <si>
    <t>Rp/stumps</t>
  </si>
  <si>
    <t>4)</t>
  </si>
  <si>
    <t>6)</t>
  </si>
  <si>
    <t>Penjarangan (Thining)</t>
  </si>
  <si>
    <t>7)</t>
  </si>
  <si>
    <t>9)</t>
  </si>
  <si>
    <t>10)</t>
  </si>
  <si>
    <t>11)</t>
  </si>
  <si>
    <t>12)</t>
  </si>
  <si>
    <t>13)</t>
  </si>
  <si>
    <t>16)</t>
  </si>
  <si>
    <t>Coffee hulling services **)</t>
  </si>
  <si>
    <t>17)</t>
  </si>
  <si>
    <t>Transport services from field ***)</t>
  </si>
  <si>
    <t>Rp/hour</t>
  </si>
  <si>
    <t>19)</t>
  </si>
  <si>
    <t>Note :</t>
  </si>
  <si>
    <t>1) Most farmers use TM 99 of Chili seed</t>
  </si>
  <si>
    <t>2) The most commonly used for potato seedling is Granola</t>
  </si>
  <si>
    <t xml:space="preserve">3) The variety of cabbage seedling in Kerinci is KR 1, and for clove and red bean, the farmer prefer to use local seedling variety </t>
  </si>
  <si>
    <t>4)  Wage according to Coffee study in Lampung, obtained from payment system which was 250000/ha and it usually took 30 man-days to finish the job</t>
  </si>
  <si>
    <t>5) Land formed into several disc and each disc covered by plastic to reduce external impact (1 ha divided into 31 disc). Usually practiced by high input farmers.</t>
  </si>
  <si>
    <t>6) Cutting tree branches aimed to gain optimum growth and also to get extra money from selling the branches bark (usually valued as C Quality)</t>
  </si>
  <si>
    <t xml:space="preserve">7) The objective of thinning is to reduce the density of main plant (Cinnamon),  to avoid resources competition and to get optimum growth, and also to earn extra money from selling the bark.  The thinning activity is done by reducing space between trees, for example 2 x 2 m space reduced to 2 x 4 m for the first term of thinning (depend on the length of cycle applied) and it will becoming 4 x 4 in the second thinning.  </t>
  </si>
  <si>
    <t xml:space="preserve">8) Based on what kind of aid given by the land owners, there are 3 'bagi hasil/(share cropping)" systems applied in Kerinci. This condition happens only if anak ladang operates the ladang and not the land owner himself.  Further explanation can be found in the paper work. </t>
  </si>
  <si>
    <t xml:space="preserve">9) Based on the activity, payment system in Cinnamon harvesting can be divided into 3 ways, which is  transporting from field to the road or farmer house; felling, barking and cleaning the bark; and drying. Transportation cost constitute carrying the bark from field into farmer house or drying field and 1 man-day is able to transport approximately 500 kg of bark and the service cost is 10 rupiahs per kg.  </t>
  </si>
  <si>
    <t>10) Felling, barking and cleaning the bark valued by the basic cost of the activity, which is 350 rupiah per kg, and 1 man-day usually able to get 80 kg of wet bark (the cost calculations use wet bark as a base).</t>
  </si>
  <si>
    <r>
      <t xml:space="preserve">11) Drying activity service measured by the amount of </t>
    </r>
    <r>
      <rPr>
        <b/>
        <i/>
        <sz val="8"/>
        <rFont val="Arial"/>
        <family val="2"/>
      </rPr>
      <t xml:space="preserve"> dry bark, </t>
    </r>
    <r>
      <rPr>
        <sz val="8"/>
        <rFont val="Arial"/>
        <family val="2"/>
      </rPr>
      <t>dried in 1 man days (usually 500 kg/man-day)</t>
    </r>
    <r>
      <rPr>
        <b/>
        <i/>
        <sz val="8"/>
        <rFont val="Arial"/>
        <family val="2"/>
      </rPr>
      <t xml:space="preserve"> </t>
    </r>
  </si>
  <si>
    <t>12) Nyantang is a local term to describe pre-harvest activity, which is taking off the bark from approximately 10 cm height up to 1 meter.  The activity was done 5 months before the true harvesting activity and it aims to make the big barking activity easier. The nyantang service measured in wet bark form gained over 1 man-day (approximately 80 kg) or in this case, it measured according to the basic cost of the activity which is 1000 rupiahs per hour (assumed 1 man-day = 8 working hours).</t>
  </si>
  <si>
    <t xml:space="preserve">13) Payment system for coffee harvesting activity is the same as the one in damar study in Lampung, which was paid in kind of 10 % (bawonan system) from total harvested coffee bean (1 man-day can harvest 104 kg of fresh coffee bean) </t>
  </si>
  <si>
    <t>14) In harvesting process, the bean pulled directly from the soil, so the form is still covered by its skin. Since it is sold in pealed bean form, it has to be dried first in order to make it easier to peal.</t>
  </si>
  <si>
    <t>15) Clove sold in dry leave form (doesn't have to be cut into small leave pieces). Clove's post harvest activity that has to be done in order to gain such form is drying. Drying activity constitute putting the leaves under the sunlight and moisturize it by spraying water everyday before it was drying.</t>
  </si>
  <si>
    <r>
      <t xml:space="preserve">16) The number of man-days for coffee drying is a result of division of total </t>
    </r>
    <r>
      <rPr>
        <b/>
        <i/>
        <sz val="8"/>
        <rFont val="Arial"/>
        <family val="2"/>
      </rPr>
      <t>fresh coffee</t>
    </r>
    <r>
      <rPr>
        <sz val="8"/>
        <rFont val="Arial"/>
        <family val="2"/>
      </rPr>
      <t xml:space="preserve"> with 1 man-day is capability to dry coffee (about 122 kg)  </t>
    </r>
  </si>
  <si>
    <t>17) Paid in kind of 4 % of total hulled coffee</t>
  </si>
  <si>
    <t>18) Candle nut sold in dried-crushed form, so it is necessary to dry the nut before it was crushed and sold. The payment system of Crushing activity is measured per kilo of total crushed nut (400 rupiahs/kg)</t>
  </si>
  <si>
    <t xml:space="preserve">19) There are actually many forms of Cinnamon sold in both international and local market (See D:\General Cinnamon\Pre-Cinnamon\Quality Standard), to make the valuation less complicated, the generalization has to be made, so the form is simplified into the most commonly trade which is KA, KB and KC. </t>
  </si>
  <si>
    <r>
      <t>Note</t>
    </r>
    <r>
      <rPr>
        <i/>
        <sz val="10"/>
        <rFont val="Arial"/>
        <family val="2"/>
      </rPr>
      <t xml:space="preserve"> :</t>
    </r>
  </si>
  <si>
    <r>
      <t xml:space="preserve">*) Cup unit measurement  for Clove's planting material is known at research area as </t>
    </r>
    <r>
      <rPr>
        <b/>
        <i/>
        <sz val="8"/>
        <color indexed="12"/>
        <rFont val="Arial"/>
        <family val="2"/>
      </rPr>
      <t>canting</t>
    </r>
  </si>
  <si>
    <t>**) Land was formed into disc and each disc covered by plastic to reduce external impact (1 ha divided into 31 disc)</t>
  </si>
  <si>
    <t>***) Transport services constitute carrying out the produces from the field to the farmer's house</t>
  </si>
  <si>
    <t>****) Amount of money that has to be paid every year to Forestry Officer as an unofficial state forest land rent</t>
  </si>
  <si>
    <r>
      <t>*****</t>
    </r>
    <r>
      <rPr>
        <i/>
        <sz val="8"/>
        <rFont val="Arial"/>
        <family val="2"/>
      </rPr>
      <t>) Surian wood sold in pieces form, and 15 years old Surian can obtain 8 - 9 pieces with standard size (20 cm x 2 -3 cm x 4 m)</t>
    </r>
  </si>
  <si>
    <t>year 26</t>
  </si>
  <si>
    <t>year 27</t>
  </si>
  <si>
    <t>year 28</t>
  </si>
  <si>
    <t>year 29</t>
  </si>
  <si>
    <t>year 30</t>
  </si>
  <si>
    <t>Sistem</t>
  </si>
  <si>
    <t>Lokasi</t>
  </si>
  <si>
    <t>Discount rate</t>
  </si>
  <si>
    <t>Result</t>
  </si>
  <si>
    <t>Non Labor Cost (MRp/ha)</t>
  </si>
  <si>
    <t>Privat</t>
  </si>
  <si>
    <t>%</t>
  </si>
  <si>
    <t>$/ha</t>
  </si>
  <si>
    <t>Social</t>
  </si>
  <si>
    <t>Nilai tukar rupiah</t>
  </si>
  <si>
    <t>Rp/US$</t>
  </si>
  <si>
    <t>Sosial</t>
  </si>
  <si>
    <t>Establishment cost (1st year only, MRp/ha)</t>
  </si>
  <si>
    <t>Upah buruh</t>
  </si>
  <si>
    <t>Rp/HOK</t>
  </si>
  <si>
    <t>IDR/ha</t>
  </si>
  <si>
    <t xml:space="preserve">Harga Komoditas </t>
  </si>
  <si>
    <t>Rp/Kg</t>
  </si>
  <si>
    <t>MRp/ton</t>
  </si>
  <si>
    <r>
      <rPr>
        <b/>
        <sz val="11"/>
        <rFont val="Calibri"/>
        <family val="2"/>
      </rPr>
      <t xml:space="preserve">Harvesting product </t>
    </r>
    <r>
      <rPr>
        <sz val="11"/>
        <rFont val="Calibri"/>
        <family val="2"/>
      </rPr>
      <t>(ton/HOK)</t>
    </r>
  </si>
  <si>
    <t xml:space="preserve">Labor Req for est. </t>
  </si>
  <si>
    <t>Rubber</t>
  </si>
  <si>
    <t>(1st year only, HOK/ha)</t>
  </si>
  <si>
    <t xml:space="preserve">Durian </t>
  </si>
  <si>
    <t>Duku</t>
  </si>
  <si>
    <t>Jengkol</t>
  </si>
  <si>
    <t>Catatan</t>
  </si>
  <si>
    <t>1. Tidak dipupuk dan tidak menggunakan herbisida</t>
  </si>
  <si>
    <t>2.  Bibit yang digunakan: alam/cabutan</t>
  </si>
  <si>
    <t>Traditional Cinnamon Plantation</t>
  </si>
  <si>
    <t>Sistem penanaman kayumanis yang diawali dengan tanam cabe, kacang, dan kopi.</t>
  </si>
  <si>
    <t>4. Cutting cyle 15 tahun, berulang pada tahun berikutnya</t>
  </si>
  <si>
    <t>3. Life cylce selama 30 tahun</t>
  </si>
  <si>
    <t>Desa……, Kecamatan……., Kabupaten Merangin</t>
  </si>
  <si>
    <t>Paddy</t>
  </si>
  <si>
    <t>Year 26</t>
  </si>
  <si>
    <t>Year 27</t>
  </si>
  <si>
    <t>Year 28</t>
  </si>
  <si>
    <t>Year 29</t>
  </si>
  <si>
    <t>Year 30</t>
  </si>
</sst>
</file>

<file path=xl/styles.xml><?xml version="1.0" encoding="utf-8"?>
<styleSheet xmlns="http://schemas.openxmlformats.org/spreadsheetml/2006/main">
  <numFmts count="5">
    <numFmt numFmtId="44" formatCode="_(&quot;$&quot;* #,##0.00_);_(&quot;$&quot;* \(#,##0.00\);_(&quot;$&quot;* &quot;-&quot;??_);_(@_)"/>
    <numFmt numFmtId="43" formatCode="_(* #,##0.00_);_(* \(#,##0.00\);_(* &quot;-&quot;??_);_(@_)"/>
    <numFmt numFmtId="164" formatCode="#,##0.0_);[Red]\(#,##0.0\)"/>
    <numFmt numFmtId="173" formatCode="_(* #,##0_);_(* \(#,##0\);_(* &quot;-&quot;??_);_(@_)"/>
    <numFmt numFmtId="174" formatCode="_(* #,##0.000_);_(* \(#,##0.000\);_(* &quot;-&quot;??_);_(@_)"/>
  </numFmts>
  <fonts count="59">
    <font>
      <sz val="10"/>
      <name val="Arial"/>
    </font>
    <font>
      <sz val="10"/>
      <name val="Arial"/>
    </font>
    <font>
      <sz val="14"/>
      <name val="Arial"/>
      <family val="2"/>
    </font>
    <font>
      <sz val="8"/>
      <name val="Arial"/>
      <family val="2"/>
    </font>
    <font>
      <b/>
      <sz val="12"/>
      <name val="Arial"/>
      <family val="2"/>
    </font>
    <font>
      <b/>
      <i/>
      <sz val="10"/>
      <name val="Arial"/>
      <family val="2"/>
    </font>
    <font>
      <i/>
      <sz val="8"/>
      <name val="Arial"/>
      <family val="2"/>
    </font>
    <font>
      <sz val="8"/>
      <name val="Arial"/>
      <family val="2"/>
    </font>
    <font>
      <vertAlign val="superscript"/>
      <sz val="9"/>
      <name val="Arial"/>
      <family val="2"/>
    </font>
    <font>
      <i/>
      <vertAlign val="superscript"/>
      <sz val="10"/>
      <name val="Arial"/>
      <family val="2"/>
    </font>
    <font>
      <sz val="10"/>
      <color indexed="14"/>
      <name val="Arial"/>
      <family val="2"/>
    </font>
    <font>
      <sz val="10"/>
      <color indexed="57"/>
      <name val="Arial"/>
      <family val="2"/>
    </font>
    <font>
      <b/>
      <sz val="10"/>
      <name val="ITC Avant Garde Gothic (PCL6)"/>
      <family val="2"/>
    </font>
    <font>
      <i/>
      <sz val="10"/>
      <name val="Arial"/>
      <family val="2"/>
    </font>
    <font>
      <sz val="8"/>
      <color indexed="10"/>
      <name val="Comic Sans MS"/>
      <family val="4"/>
    </font>
    <font>
      <i/>
      <sz val="10"/>
      <name val="Arial Narrow"/>
      <family val="2"/>
    </font>
    <font>
      <sz val="8"/>
      <color indexed="18"/>
      <name val="Comic Sans MS"/>
      <family val="4"/>
    </font>
    <font>
      <sz val="10"/>
      <color indexed="20"/>
      <name val="Comic Sans MS"/>
      <family val="4"/>
    </font>
    <font>
      <sz val="8"/>
      <color indexed="54"/>
      <name val="Comic Sans MS"/>
      <family val="4"/>
    </font>
    <font>
      <sz val="10"/>
      <color indexed="54"/>
      <name val="Arial"/>
      <family val="2"/>
    </font>
    <font>
      <b/>
      <sz val="8"/>
      <name val="Arial"/>
      <family val="2"/>
    </font>
    <font>
      <sz val="8"/>
      <color indexed="12"/>
      <name val="Arial"/>
      <family val="2"/>
    </font>
    <font>
      <b/>
      <sz val="8"/>
      <color indexed="10"/>
      <name val="Arial"/>
      <family val="2"/>
    </font>
    <font>
      <b/>
      <i/>
      <sz val="8"/>
      <name val="Arial"/>
      <family val="2"/>
    </font>
    <font>
      <sz val="8"/>
      <color indexed="62"/>
      <name val="Arial"/>
      <family val="2"/>
    </font>
    <font>
      <sz val="8"/>
      <color indexed="14"/>
      <name val="Arial"/>
      <family val="2"/>
    </font>
    <font>
      <sz val="8"/>
      <color indexed="57"/>
      <name val="Arial"/>
      <family val="2"/>
    </font>
    <font>
      <sz val="12"/>
      <name val="Arial"/>
      <family val="2"/>
    </font>
    <font>
      <i/>
      <sz val="12"/>
      <name val="Arial"/>
      <family val="2"/>
    </font>
    <font>
      <b/>
      <i/>
      <sz val="9"/>
      <color indexed="10"/>
      <name val="Arial"/>
      <family val="2"/>
    </font>
    <font>
      <b/>
      <i/>
      <sz val="10"/>
      <color indexed="54"/>
      <name val="Roman"/>
      <family val="1"/>
      <charset val="255"/>
    </font>
    <font>
      <b/>
      <i/>
      <sz val="11"/>
      <name val="Arial"/>
      <family val="2"/>
    </font>
    <font>
      <i/>
      <sz val="11"/>
      <name val="Arial"/>
      <family val="2"/>
    </font>
    <font>
      <b/>
      <sz val="13"/>
      <name val="Arial"/>
      <family val="2"/>
    </font>
    <font>
      <b/>
      <sz val="13"/>
      <color indexed="62"/>
      <name val="Arial"/>
      <family val="2"/>
    </font>
    <font>
      <i/>
      <sz val="14"/>
      <name val="Arial"/>
      <family val="2"/>
    </font>
    <font>
      <i/>
      <sz val="14"/>
      <color indexed="62"/>
      <name val="Arial"/>
      <family val="2"/>
    </font>
    <font>
      <i/>
      <sz val="8"/>
      <color indexed="10"/>
      <name val="Arial"/>
      <family val="2"/>
    </font>
    <font>
      <sz val="8"/>
      <color indexed="10"/>
      <name val="Arial"/>
      <family val="2"/>
    </font>
    <font>
      <i/>
      <sz val="16"/>
      <name val="Arial"/>
      <family val="2"/>
    </font>
    <font>
      <sz val="8"/>
      <color indexed="8"/>
      <name val="Arial"/>
      <family val="2"/>
    </font>
    <font>
      <sz val="10"/>
      <color indexed="8"/>
      <name val="Arial"/>
      <family val="2"/>
    </font>
    <font>
      <i/>
      <sz val="8"/>
      <color indexed="8"/>
      <name val="Arial"/>
      <family val="2"/>
    </font>
    <font>
      <b/>
      <i/>
      <sz val="10"/>
      <color indexed="8"/>
      <name val="Arial"/>
      <family val="2"/>
    </font>
    <font>
      <i/>
      <sz val="8"/>
      <color indexed="12"/>
      <name val="Arial"/>
      <family val="2"/>
    </font>
    <font>
      <i/>
      <u/>
      <sz val="10"/>
      <name val="Arial"/>
      <family val="2"/>
    </font>
    <font>
      <b/>
      <i/>
      <sz val="8"/>
      <color indexed="12"/>
      <name val="Arial"/>
      <family val="2"/>
    </font>
    <font>
      <b/>
      <sz val="10"/>
      <color indexed="20"/>
      <name val="Arial"/>
      <family val="2"/>
    </font>
    <font>
      <sz val="8"/>
      <color indexed="81"/>
      <name val="Tahoma"/>
      <family val="2"/>
    </font>
    <font>
      <b/>
      <sz val="8"/>
      <color indexed="81"/>
      <name val="Tahoma"/>
      <family val="2"/>
    </font>
    <font>
      <sz val="8"/>
      <color indexed="81"/>
      <name val="Tahoma"/>
      <family val="2"/>
    </font>
    <font>
      <sz val="10"/>
      <name val="Arial"/>
      <family val="2"/>
    </font>
    <font>
      <sz val="11"/>
      <name val="Calibri"/>
      <family val="2"/>
    </font>
    <font>
      <b/>
      <sz val="11"/>
      <name val="Calibri"/>
      <family val="2"/>
    </font>
    <font>
      <sz val="11"/>
      <name val="Calibri"/>
      <family val="2"/>
      <scheme val="minor"/>
    </font>
    <font>
      <b/>
      <sz val="14"/>
      <name val="Calibri"/>
      <family val="2"/>
      <scheme val="minor"/>
    </font>
    <font>
      <b/>
      <sz val="11"/>
      <name val="Calibri"/>
      <family val="2"/>
      <scheme val="minor"/>
    </font>
    <font>
      <sz val="10"/>
      <name val="Calibri"/>
      <family val="2"/>
      <scheme val="minor"/>
    </font>
    <font>
      <sz val="8"/>
      <name val="Calibri"/>
      <family val="2"/>
      <scheme val="minor"/>
    </font>
  </fonts>
  <fills count="15">
    <fill>
      <patternFill patternType="none"/>
    </fill>
    <fill>
      <patternFill patternType="gray125"/>
    </fill>
    <fill>
      <patternFill patternType="solid">
        <fgColor indexed="51"/>
        <bgColor indexed="64"/>
      </patternFill>
    </fill>
    <fill>
      <patternFill patternType="solid">
        <fgColor indexed="47"/>
        <bgColor indexed="64"/>
      </patternFill>
    </fill>
    <fill>
      <patternFill patternType="solid">
        <fgColor indexed="46"/>
        <bgColor indexed="64"/>
      </patternFill>
    </fill>
    <fill>
      <patternFill patternType="solid">
        <fgColor indexed="44"/>
        <bgColor indexed="64"/>
      </patternFill>
    </fill>
    <fill>
      <patternFill patternType="gray0625">
        <fgColor indexed="9"/>
        <bgColor indexed="44"/>
      </patternFill>
    </fill>
    <fill>
      <patternFill patternType="gray0625">
        <fgColor indexed="9"/>
        <bgColor indexed="47"/>
      </patternFill>
    </fill>
    <fill>
      <patternFill patternType="solid">
        <fgColor indexed="45"/>
        <bgColor indexed="64"/>
      </patternFill>
    </fill>
    <fill>
      <patternFill patternType="gray0625">
        <fgColor indexed="9"/>
        <bgColor indexed="45"/>
      </patternFill>
    </fill>
    <fill>
      <patternFill patternType="lightTrellis">
        <fgColor indexed="9"/>
        <bgColor indexed="47"/>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s>
  <borders count="61">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medium">
        <color indexed="64"/>
      </top>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style="thin">
        <color indexed="64"/>
      </top>
      <bottom style="thin">
        <color indexed="64"/>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right/>
      <top style="thin">
        <color indexed="64"/>
      </top>
      <bottom style="medium">
        <color indexed="64"/>
      </bottom>
      <diagonal/>
    </border>
  </borders>
  <cellStyleXfs count="5">
    <xf numFmtId="0" fontId="0" fillId="0" borderId="0"/>
    <xf numFmtId="43" fontId="51" fillId="0" borderId="0" applyFont="0" applyFill="0" applyBorder="0" applyAlignment="0" applyProtection="0"/>
    <xf numFmtId="44" fontId="1" fillId="0" borderId="0" applyFont="0" applyFill="0" applyBorder="0" applyAlignment="0" applyProtection="0"/>
    <xf numFmtId="0" fontId="51" fillId="0" borderId="0"/>
    <xf numFmtId="9" fontId="1" fillId="0" borderId="0" applyFont="0" applyFill="0" applyBorder="0" applyAlignment="0" applyProtection="0"/>
  </cellStyleXfs>
  <cellXfs count="330">
    <xf numFmtId="0" fontId="0" fillId="0" borderId="0" xfId="0"/>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4" fillId="0" borderId="6" xfId="0" applyFont="1" applyFill="1" applyBorder="1"/>
    <xf numFmtId="3" fontId="3" fillId="0" borderId="6" xfId="0" applyNumberFormat="1" applyFont="1" applyFill="1" applyBorder="1" applyAlignment="1">
      <alignment horizontal="center"/>
    </xf>
    <xf numFmtId="0" fontId="1" fillId="0" borderId="7" xfId="0" applyFont="1" applyBorder="1"/>
    <xf numFmtId="0" fontId="1" fillId="0" borderId="8" xfId="0" applyFont="1" applyBorder="1"/>
    <xf numFmtId="0" fontId="1" fillId="0" borderId="9" xfId="0" applyFont="1" applyBorder="1"/>
    <xf numFmtId="0" fontId="5" fillId="0" borderId="10" xfId="0" applyFont="1" applyFill="1" applyBorder="1"/>
    <xf numFmtId="3" fontId="3" fillId="0" borderId="10" xfId="0" applyNumberFormat="1" applyFont="1" applyFill="1" applyBorder="1" applyAlignment="1">
      <alignment horizontal="center"/>
    </xf>
    <xf numFmtId="0" fontId="1" fillId="0" borderId="11" xfId="0" applyFont="1" applyFill="1" applyBorder="1"/>
    <xf numFmtId="0" fontId="1" fillId="0" borderId="12" xfId="0" applyFont="1" applyFill="1" applyBorder="1"/>
    <xf numFmtId="0" fontId="1" fillId="0" borderId="12" xfId="0" applyFont="1" applyBorder="1"/>
    <xf numFmtId="0" fontId="1" fillId="0" borderId="13" xfId="0" applyFont="1" applyBorder="1"/>
    <xf numFmtId="0" fontId="6" fillId="0" borderId="10" xfId="0" applyFont="1" applyFill="1" applyBorder="1" applyAlignment="1">
      <alignment horizontal="right"/>
    </xf>
    <xf numFmtId="38" fontId="7" fillId="0" borderId="11" xfId="0" applyNumberFormat="1" applyFont="1" applyFill="1" applyBorder="1"/>
    <xf numFmtId="38" fontId="7" fillId="0" borderId="12" xfId="0" applyNumberFormat="1" applyFont="1" applyFill="1" applyBorder="1"/>
    <xf numFmtId="38" fontId="7" fillId="0" borderId="12" xfId="0" applyNumberFormat="1" applyFont="1" applyBorder="1"/>
    <xf numFmtId="38" fontId="7" fillId="0" borderId="13" xfId="0" applyNumberFormat="1" applyFont="1" applyBorder="1"/>
    <xf numFmtId="38" fontId="7" fillId="0" borderId="0" xfId="0" applyNumberFormat="1" applyFont="1"/>
    <xf numFmtId="0" fontId="5" fillId="0" borderId="10" xfId="0" applyFont="1" applyFill="1" applyBorder="1" applyAlignment="1">
      <alignment horizontal="left"/>
    </xf>
    <xf numFmtId="0" fontId="1" fillId="0" borderId="10" xfId="0" applyFont="1" applyFill="1" applyBorder="1"/>
    <xf numFmtId="0" fontId="3" fillId="0" borderId="10" xfId="0" applyFont="1" applyFill="1" applyBorder="1" applyAlignment="1">
      <alignment horizontal="right"/>
    </xf>
    <xf numFmtId="0" fontId="3" fillId="0" borderId="10" xfId="0" applyFont="1" applyFill="1" applyBorder="1" applyAlignment="1">
      <alignment horizontal="center"/>
    </xf>
    <xf numFmtId="0" fontId="3" fillId="0" borderId="10" xfId="0" applyFont="1" applyFill="1" applyBorder="1" applyAlignment="1">
      <alignment horizontal="right" vertical="center"/>
    </xf>
    <xf numFmtId="0" fontId="3" fillId="0" borderId="10" xfId="0" applyFont="1" applyFill="1" applyBorder="1" applyAlignment="1">
      <alignment horizontal="center" vertical="center"/>
    </xf>
    <xf numFmtId="38" fontId="7" fillId="0" borderId="11" xfId="0" applyNumberFormat="1" applyFont="1" applyBorder="1"/>
    <xf numFmtId="0" fontId="4" fillId="0" borderId="10" xfId="0" applyFont="1" applyFill="1" applyBorder="1"/>
    <xf numFmtId="0" fontId="6" fillId="0" borderId="10" xfId="0" applyFont="1" applyFill="1" applyBorder="1" applyAlignment="1">
      <alignment horizontal="right" vertical="center"/>
    </xf>
    <xf numFmtId="0" fontId="5" fillId="0" borderId="10" xfId="0" applyFont="1" applyFill="1" applyBorder="1" applyAlignment="1">
      <alignment horizontal="left" vertical="center"/>
    </xf>
    <xf numFmtId="3" fontId="3" fillId="0" borderId="10" xfId="0" applyNumberFormat="1" applyFont="1" applyFill="1" applyBorder="1" applyAlignment="1">
      <alignment horizontal="center" vertical="center"/>
    </xf>
    <xf numFmtId="0" fontId="3" fillId="0" borderId="10" xfId="0" applyFont="1" applyBorder="1" applyAlignment="1">
      <alignment horizontal="right" vertical="center"/>
    </xf>
    <xf numFmtId="3" fontId="3" fillId="0" borderId="10" xfId="0" applyNumberFormat="1" applyFont="1" applyBorder="1" applyAlignment="1">
      <alignment horizontal="center"/>
    </xf>
    <xf numFmtId="0" fontId="5" fillId="0" borderId="10" xfId="0" applyFont="1" applyBorder="1" applyAlignment="1">
      <alignment horizontal="left"/>
    </xf>
    <xf numFmtId="0" fontId="3" fillId="0" borderId="10" xfId="0" applyFont="1" applyBorder="1" applyAlignment="1">
      <alignment horizontal="left"/>
    </xf>
    <xf numFmtId="0" fontId="6" fillId="0" borderId="10" xfId="0" applyFont="1" applyBorder="1" applyAlignment="1">
      <alignment horizontal="right"/>
    </xf>
    <xf numFmtId="0" fontId="3" fillId="0" borderId="10" xfId="0" applyFont="1" applyBorder="1" applyAlignment="1">
      <alignment horizontal="left" vertical="center"/>
    </xf>
    <xf numFmtId="0" fontId="6" fillId="0" borderId="10" xfId="0" applyFont="1" applyBorder="1" applyAlignment="1">
      <alignment horizontal="right" vertical="center"/>
    </xf>
    <xf numFmtId="0" fontId="3" fillId="0" borderId="10" xfId="0" applyFont="1" applyFill="1" applyBorder="1" applyAlignment="1">
      <alignment horizontal="left" vertical="center"/>
    </xf>
    <xf numFmtId="3" fontId="3" fillId="0" borderId="10" xfId="0" applyNumberFormat="1" applyFont="1" applyBorder="1" applyAlignment="1">
      <alignment horizontal="center" vertical="center"/>
    </xf>
    <xf numFmtId="38" fontId="7" fillId="0" borderId="10" xfId="0" applyNumberFormat="1" applyFont="1" applyBorder="1"/>
    <xf numFmtId="3" fontId="3" fillId="2" borderId="10" xfId="0" applyNumberFormat="1" applyFont="1" applyFill="1" applyBorder="1" applyAlignment="1">
      <alignment horizontal="center" vertical="center"/>
    </xf>
    <xf numFmtId="0" fontId="6" fillId="0" borderId="10" xfId="0" applyFont="1" applyBorder="1" applyAlignment="1">
      <alignment horizontal="right" vertical="center" wrapText="1"/>
    </xf>
    <xf numFmtId="3" fontId="3" fillId="0" borderId="10" xfId="0" applyNumberFormat="1" applyFont="1" applyBorder="1" applyAlignment="1">
      <alignment horizontal="center" vertical="center" wrapText="1"/>
    </xf>
    <xf numFmtId="0" fontId="5" fillId="0" borderId="10" xfId="0" applyFont="1" applyBorder="1" applyAlignment="1">
      <alignment horizontal="left" vertical="center" wrapText="1"/>
    </xf>
    <xf numFmtId="0" fontId="3" fillId="0" borderId="10" xfId="0" applyFont="1" applyBorder="1" applyAlignment="1">
      <alignment horizontal="center" vertical="center" wrapText="1"/>
    </xf>
    <xf numFmtId="0" fontId="4" fillId="0" borderId="10" xfId="0" applyFont="1" applyBorder="1" applyAlignment="1">
      <alignment horizontal="left"/>
    </xf>
    <xf numFmtId="0" fontId="4" fillId="0" borderId="10" xfId="0" applyFont="1" applyBorder="1"/>
    <xf numFmtId="0" fontId="6" fillId="0" borderId="10" xfId="0" applyFont="1" applyBorder="1"/>
    <xf numFmtId="0" fontId="6" fillId="0" borderId="10" xfId="0" applyFont="1" applyBorder="1" applyAlignment="1">
      <alignment horizontal="left"/>
    </xf>
    <xf numFmtId="0" fontId="3" fillId="0" borderId="10" xfId="0" applyFont="1" applyBorder="1" applyAlignment="1">
      <alignment horizontal="center"/>
    </xf>
    <xf numFmtId="0" fontId="1" fillId="0" borderId="10" xfId="0" applyFont="1" applyBorder="1"/>
    <xf numFmtId="0" fontId="6" fillId="0" borderId="10" xfId="0" applyFont="1" applyFill="1" applyBorder="1" applyAlignment="1">
      <alignment horizontal="left" vertical="center"/>
    </xf>
    <xf numFmtId="0" fontId="6" fillId="0" borderId="14" xfId="0" applyFont="1" applyFill="1" applyBorder="1" applyAlignment="1">
      <alignment horizontal="left" vertical="center"/>
    </xf>
    <xf numFmtId="3" fontId="3" fillId="0" borderId="14" xfId="0" applyNumberFormat="1" applyFont="1" applyBorder="1" applyAlignment="1">
      <alignment horizontal="center"/>
    </xf>
    <xf numFmtId="0" fontId="3" fillId="0" borderId="15" xfId="0" applyFont="1" applyFill="1" applyBorder="1" applyAlignment="1">
      <alignment horizontal="right" vertical="center"/>
    </xf>
    <xf numFmtId="3" fontId="3" fillId="0" borderId="15" xfId="0" applyNumberFormat="1" applyFont="1" applyBorder="1" applyAlignment="1">
      <alignment horizontal="center"/>
    </xf>
    <xf numFmtId="38" fontId="7" fillId="0" borderId="16" xfId="0" applyNumberFormat="1" applyFont="1" applyBorder="1"/>
    <xf numFmtId="38" fontId="7" fillId="0" borderId="17" xfId="0" applyNumberFormat="1" applyFont="1" applyBorder="1"/>
    <xf numFmtId="38" fontId="7" fillId="0" borderId="18" xfId="0" applyNumberFormat="1" applyFont="1" applyBorder="1"/>
    <xf numFmtId="0" fontId="10" fillId="0" borderId="0" xfId="0" applyFont="1"/>
    <xf numFmtId="0" fontId="11" fillId="0" borderId="0" xfId="0" applyFont="1"/>
    <xf numFmtId="0" fontId="12" fillId="0" borderId="0" xfId="0" applyFont="1"/>
    <xf numFmtId="0" fontId="1" fillId="0" borderId="0" xfId="0" applyFont="1" applyFill="1"/>
    <xf numFmtId="0" fontId="13" fillId="0" borderId="0" xfId="0" applyFont="1" applyFill="1"/>
    <xf numFmtId="0" fontId="14" fillId="0" borderId="0" xfId="0" applyFont="1"/>
    <xf numFmtId="0" fontId="15" fillId="0" borderId="0" xfId="0" applyFont="1"/>
    <xf numFmtId="0" fontId="16" fillId="0" borderId="0" xfId="0" applyFont="1"/>
    <xf numFmtId="38" fontId="3" fillId="0" borderId="12" xfId="0" applyNumberFormat="1" applyFont="1" applyFill="1" applyBorder="1"/>
    <xf numFmtId="38" fontId="3" fillId="0" borderId="11" xfId="0" applyNumberFormat="1" applyFont="1" applyBorder="1"/>
    <xf numFmtId="0" fontId="17" fillId="0" borderId="0" xfId="0" applyFont="1"/>
    <xf numFmtId="0" fontId="18" fillId="0" borderId="0" xfId="0" applyFont="1"/>
    <xf numFmtId="0" fontId="19" fillId="0" borderId="0" xfId="0" applyFont="1"/>
    <xf numFmtId="38" fontId="0" fillId="0" borderId="0" xfId="0" applyNumberFormat="1"/>
    <xf numFmtId="38" fontId="4" fillId="0" borderId="19" xfId="0" applyNumberFormat="1" applyFont="1" applyBorder="1"/>
    <xf numFmtId="38" fontId="20" fillId="0" borderId="20" xfId="0" applyNumberFormat="1" applyFont="1" applyBorder="1"/>
    <xf numFmtId="38" fontId="20" fillId="0" borderId="21" xfId="0" applyNumberFormat="1" applyFont="1" applyBorder="1"/>
    <xf numFmtId="38" fontId="4" fillId="0" borderId="22" xfId="0" applyNumberFormat="1" applyFont="1" applyBorder="1"/>
    <xf numFmtId="38" fontId="20" fillId="0" borderId="11" xfId="0" applyNumberFormat="1" applyFont="1" applyBorder="1"/>
    <xf numFmtId="38" fontId="20" fillId="0" borderId="12" xfId="0" applyNumberFormat="1" applyFont="1" applyBorder="1"/>
    <xf numFmtId="38" fontId="13" fillId="0" borderId="22" xfId="0" applyNumberFormat="1" applyFont="1" applyBorder="1"/>
    <xf numFmtId="38" fontId="3" fillId="0" borderId="12" xfId="0" applyNumberFormat="1" applyFont="1" applyBorder="1"/>
    <xf numFmtId="38" fontId="13" fillId="0" borderId="22" xfId="0" applyNumberFormat="1" applyFont="1" applyBorder="1" applyAlignment="1">
      <alignment horizontal="left"/>
    </xf>
    <xf numFmtId="38" fontId="3" fillId="0" borderId="22" xfId="0" applyNumberFormat="1" applyFont="1" applyBorder="1" applyAlignment="1">
      <alignment horizontal="right"/>
    </xf>
    <xf numFmtId="38" fontId="13" fillId="0" borderId="22" xfId="0" applyNumberFormat="1" applyFont="1" applyBorder="1" applyAlignment="1">
      <alignment horizontal="left" vertical="center"/>
    </xf>
    <xf numFmtId="38" fontId="13" fillId="0" borderId="22" xfId="0" applyNumberFormat="1" applyFont="1" applyBorder="1" applyAlignment="1">
      <alignment horizontal="left" vertical="center" wrapText="1"/>
    </xf>
    <xf numFmtId="38" fontId="5" fillId="0" borderId="22" xfId="0" applyNumberFormat="1" applyFont="1" applyBorder="1" applyAlignment="1">
      <alignment horizontal="left" vertical="center" wrapText="1"/>
    </xf>
    <xf numFmtId="38" fontId="4" fillId="0" borderId="22" xfId="0" applyNumberFormat="1" applyFont="1" applyBorder="1" applyAlignment="1">
      <alignment horizontal="left"/>
    </xf>
    <xf numFmtId="38" fontId="4" fillId="0" borderId="23" xfId="0" applyNumberFormat="1" applyFont="1" applyBorder="1"/>
    <xf numFmtId="38" fontId="20" fillId="0" borderId="16" xfId="0" applyNumberFormat="1" applyFont="1" applyBorder="1"/>
    <xf numFmtId="38" fontId="20" fillId="0" borderId="17" xfId="0" applyNumberFormat="1" applyFont="1" applyBorder="1"/>
    <xf numFmtId="38" fontId="6" fillId="0" borderId="0" xfId="0" applyNumberFormat="1" applyFont="1"/>
    <xf numFmtId="38" fontId="3" fillId="0" borderId="0" xfId="0" applyNumberFormat="1" applyFont="1"/>
    <xf numFmtId="38" fontId="21" fillId="0" borderId="0" xfId="0" applyNumberFormat="1" applyFont="1" applyAlignment="1">
      <alignment horizontal="right"/>
    </xf>
    <xf numFmtId="38" fontId="22" fillId="0" borderId="0" xfId="0" applyNumberFormat="1" applyFont="1" applyAlignment="1">
      <alignment horizontal="right"/>
    </xf>
    <xf numFmtId="0" fontId="3" fillId="0" borderId="0" xfId="0" applyFont="1"/>
    <xf numFmtId="38" fontId="23" fillId="0" borderId="0" xfId="0" applyNumberFormat="1" applyFont="1" applyAlignment="1">
      <alignment horizontal="right"/>
    </xf>
    <xf numFmtId="0" fontId="23" fillId="0" borderId="0" xfId="0" applyFont="1" applyAlignment="1">
      <alignment horizontal="right"/>
    </xf>
    <xf numFmtId="38" fontId="13" fillId="0" borderId="7" xfId="0" applyNumberFormat="1" applyFont="1" applyBorder="1"/>
    <xf numFmtId="38" fontId="0" fillId="0" borderId="8" xfId="0" applyNumberFormat="1" applyBorder="1"/>
    <xf numFmtId="38" fontId="3" fillId="0" borderId="8" xfId="0" applyNumberFormat="1" applyFont="1" applyBorder="1" applyAlignment="1">
      <alignment horizontal="center"/>
    </xf>
    <xf numFmtId="38" fontId="13" fillId="0" borderId="11" xfId="0" applyNumberFormat="1" applyFont="1" applyBorder="1"/>
    <xf numFmtId="38" fontId="0" fillId="0" borderId="12" xfId="0" applyNumberFormat="1" applyBorder="1"/>
    <xf numFmtId="38" fontId="13" fillId="0" borderId="16" xfId="0" applyNumberFormat="1" applyFont="1" applyBorder="1"/>
    <xf numFmtId="38" fontId="0" fillId="0" borderId="17" xfId="0" applyNumberFormat="1" applyBorder="1"/>
    <xf numFmtId="38" fontId="3" fillId="0" borderId="17" xfId="0" applyNumberFormat="1" applyFont="1" applyBorder="1"/>
    <xf numFmtId="38" fontId="3" fillId="0" borderId="13" xfId="0" applyNumberFormat="1" applyFont="1" applyBorder="1"/>
    <xf numFmtId="38" fontId="3" fillId="0" borderId="18" xfId="0" applyNumberFormat="1" applyFont="1" applyBorder="1"/>
    <xf numFmtId="38" fontId="3" fillId="0" borderId="9" xfId="0" applyNumberFormat="1" applyFont="1" applyBorder="1" applyAlignment="1">
      <alignment horizontal="center"/>
    </xf>
    <xf numFmtId="38" fontId="20" fillId="0" borderId="8" xfId="0" applyNumberFormat="1" applyFont="1" applyBorder="1"/>
    <xf numFmtId="10" fontId="3" fillId="0" borderId="0" xfId="4" applyNumberFormat="1" applyFont="1"/>
    <xf numFmtId="164" fontId="0" fillId="0" borderId="0" xfId="0" applyNumberFormat="1"/>
    <xf numFmtId="164" fontId="0" fillId="0" borderId="24" xfId="0" applyNumberFormat="1" applyBorder="1"/>
    <xf numFmtId="164" fontId="3" fillId="0" borderId="0" xfId="0" applyNumberFormat="1" applyFont="1"/>
    <xf numFmtId="0" fontId="1" fillId="3" borderId="0" xfId="0" applyFont="1" applyFill="1"/>
    <xf numFmtId="0" fontId="24" fillId="0" borderId="0" xfId="0" applyFont="1"/>
    <xf numFmtId="0" fontId="25" fillId="0" borderId="0" xfId="0" applyFont="1"/>
    <xf numFmtId="0" fontId="26" fillId="0" borderId="0" xfId="0" applyFont="1"/>
    <xf numFmtId="10" fontId="0" fillId="0" borderId="0" xfId="0" applyNumberFormat="1"/>
    <xf numFmtId="9" fontId="3" fillId="0" borderId="0" xfId="4" applyNumberFormat="1" applyFont="1"/>
    <xf numFmtId="9" fontId="0" fillId="0" borderId="0" xfId="0" applyNumberFormat="1"/>
    <xf numFmtId="38" fontId="7" fillId="0" borderId="13" xfId="0" applyNumberFormat="1" applyFont="1" applyFill="1" applyBorder="1"/>
    <xf numFmtId="38" fontId="7" fillId="0" borderId="12" xfId="0" applyNumberFormat="1" applyFont="1" applyFill="1" applyBorder="1" applyAlignment="1">
      <alignment horizontal="right"/>
    </xf>
    <xf numFmtId="38" fontId="6" fillId="0" borderId="0" xfId="0" applyNumberFormat="1" applyFont="1" applyAlignment="1">
      <alignment horizontal="right"/>
    </xf>
    <xf numFmtId="38" fontId="7" fillId="0" borderId="0" xfId="0" applyNumberFormat="1" applyFont="1" applyFill="1"/>
    <xf numFmtId="38" fontId="3" fillId="0" borderId="0" xfId="0" applyNumberFormat="1" applyFont="1" applyFill="1"/>
    <xf numFmtId="38" fontId="7" fillId="3" borderId="12" xfId="0" applyNumberFormat="1" applyFont="1" applyFill="1" applyBorder="1"/>
    <xf numFmtId="164" fontId="4" fillId="0" borderId="0" xfId="0" applyNumberFormat="1" applyFont="1"/>
    <xf numFmtId="164" fontId="27" fillId="0" borderId="0" xfId="0" applyNumberFormat="1" applyFont="1" applyBorder="1"/>
    <xf numFmtId="164" fontId="27" fillId="0" borderId="25" xfId="0" applyNumberFormat="1" applyFont="1" applyBorder="1" applyAlignment="1">
      <alignment horizontal="center"/>
    </xf>
    <xf numFmtId="164" fontId="27" fillId="0" borderId="25" xfId="0" applyNumberFormat="1" applyFont="1" applyBorder="1"/>
    <xf numFmtId="38" fontId="27" fillId="0" borderId="0" xfId="0" applyNumberFormat="1" applyFont="1" applyBorder="1"/>
    <xf numFmtId="164" fontId="27" fillId="0" borderId="24" xfId="0" applyNumberFormat="1" applyFont="1" applyBorder="1"/>
    <xf numFmtId="38" fontId="27" fillId="0" borderId="24" xfId="0" applyNumberFormat="1" applyFont="1" applyBorder="1"/>
    <xf numFmtId="164" fontId="27" fillId="0" borderId="0" xfId="0" applyNumberFormat="1" applyFont="1"/>
    <xf numFmtId="0" fontId="27" fillId="0" borderId="0" xfId="0" applyFont="1"/>
    <xf numFmtId="164" fontId="28" fillId="0" borderId="0" xfId="0" applyNumberFormat="1" applyFont="1" applyAlignment="1">
      <alignment horizontal="right"/>
    </xf>
    <xf numFmtId="164" fontId="28" fillId="0" borderId="0" xfId="0" applyNumberFormat="1" applyFont="1" applyAlignment="1">
      <alignment horizontal="left"/>
    </xf>
    <xf numFmtId="0" fontId="29" fillId="0" borderId="0" xfId="0" applyFont="1" applyAlignment="1">
      <alignment horizontal="center"/>
    </xf>
    <xf numFmtId="0" fontId="30" fillId="0" borderId="0" xfId="0" applyFont="1" applyAlignment="1">
      <alignment horizontal="center"/>
    </xf>
    <xf numFmtId="164" fontId="7" fillId="0" borderId="12" xfId="0" applyNumberFormat="1" applyFont="1" applyFill="1" applyBorder="1" applyAlignment="1">
      <alignment horizontal="right"/>
    </xf>
    <xf numFmtId="164" fontId="27" fillId="0" borderId="0" xfId="0" applyNumberFormat="1" applyFont="1" applyFill="1"/>
    <xf numFmtId="38" fontId="27" fillId="0" borderId="0" xfId="0" applyNumberFormat="1" applyFont="1" applyFill="1"/>
    <xf numFmtId="164" fontId="28" fillId="0" borderId="0" xfId="0" applyNumberFormat="1" applyFont="1"/>
    <xf numFmtId="38" fontId="20" fillId="0" borderId="26" xfId="0" applyNumberFormat="1" applyFont="1" applyBorder="1"/>
    <xf numFmtId="38" fontId="20" fillId="0" borderId="27" xfId="0" applyNumberFormat="1" applyFont="1" applyBorder="1"/>
    <xf numFmtId="38" fontId="3" fillId="0" borderId="27" xfId="0" applyNumberFormat="1" applyFont="1" applyBorder="1"/>
    <xf numFmtId="38" fontId="20" fillId="0" borderId="28" xfId="0" applyNumberFormat="1" applyFont="1" applyBorder="1"/>
    <xf numFmtId="10" fontId="3" fillId="0" borderId="13" xfId="4" applyNumberFormat="1" applyFont="1" applyBorder="1"/>
    <xf numFmtId="10" fontId="3" fillId="0" borderId="18" xfId="4" applyNumberFormat="1" applyFont="1" applyBorder="1"/>
    <xf numFmtId="10" fontId="3" fillId="0" borderId="29" xfId="4" applyNumberFormat="1" applyFont="1" applyBorder="1"/>
    <xf numFmtId="38" fontId="20" fillId="0" borderId="30" xfId="2" applyNumberFormat="1" applyFont="1" applyBorder="1"/>
    <xf numFmtId="10" fontId="3" fillId="0" borderId="31" xfId="4" applyNumberFormat="1" applyFont="1" applyBorder="1"/>
    <xf numFmtId="10" fontId="3" fillId="0" borderId="32" xfId="4" applyNumberFormat="1" applyFont="1" applyBorder="1"/>
    <xf numFmtId="10" fontId="3" fillId="0" borderId="33" xfId="4" applyNumberFormat="1" applyFont="1" applyBorder="1"/>
    <xf numFmtId="10" fontId="3" fillId="0" borderId="7" xfId="4" applyNumberFormat="1" applyFont="1" applyBorder="1"/>
    <xf numFmtId="10" fontId="3" fillId="0" borderId="9" xfId="4" applyNumberFormat="1" applyFont="1" applyBorder="1"/>
    <xf numFmtId="10" fontId="3" fillId="0" borderId="11" xfId="4" applyNumberFormat="1" applyFont="1" applyBorder="1"/>
    <xf numFmtId="10" fontId="3" fillId="0" borderId="16" xfId="4" applyNumberFormat="1" applyFont="1" applyBorder="1"/>
    <xf numFmtId="38" fontId="2" fillId="0" borderId="34" xfId="0" applyNumberFormat="1" applyFont="1" applyBorder="1" applyAlignment="1">
      <alignment horizontal="center" vertical="center"/>
    </xf>
    <xf numFmtId="38" fontId="3" fillId="0" borderId="35" xfId="0" applyNumberFormat="1" applyFont="1" applyBorder="1" applyAlignment="1">
      <alignment horizontal="center" vertical="center"/>
    </xf>
    <xf numFmtId="38" fontId="3" fillId="0" borderId="36" xfId="0" applyNumberFormat="1" applyFont="1" applyBorder="1" applyAlignment="1">
      <alignment horizontal="center" vertical="center"/>
    </xf>
    <xf numFmtId="38" fontId="3" fillId="0" borderId="37" xfId="0" applyNumberFormat="1" applyFont="1" applyBorder="1" applyAlignment="1">
      <alignment horizontal="center" vertical="center"/>
    </xf>
    <xf numFmtId="38" fontId="3" fillId="0" borderId="38" xfId="0" applyNumberFormat="1" applyFont="1" applyBorder="1" applyAlignment="1">
      <alignment horizontal="center" vertical="center"/>
    </xf>
    <xf numFmtId="0" fontId="3" fillId="0" borderId="35" xfId="0" applyFont="1" applyBorder="1" applyAlignment="1">
      <alignment horizontal="center" vertical="center"/>
    </xf>
    <xf numFmtId="0" fontId="3" fillId="0" borderId="38" xfId="0" applyFont="1" applyBorder="1" applyAlignment="1">
      <alignment horizontal="center" vertical="center"/>
    </xf>
    <xf numFmtId="38" fontId="3" fillId="0" borderId="3" xfId="0" applyNumberFormat="1" applyFont="1" applyBorder="1" applyAlignment="1">
      <alignment horizontal="center" vertical="center"/>
    </xf>
    <xf numFmtId="38" fontId="3" fillId="0" borderId="5" xfId="0" applyNumberFormat="1" applyFont="1" applyBorder="1" applyAlignment="1">
      <alignment horizontal="center" vertical="center"/>
    </xf>
    <xf numFmtId="38" fontId="20" fillId="0" borderId="7" xfId="0" applyNumberFormat="1" applyFont="1" applyBorder="1"/>
    <xf numFmtId="38" fontId="20" fillId="0" borderId="26" xfId="2" applyNumberFormat="1" applyFont="1" applyBorder="1"/>
    <xf numFmtId="10" fontId="3" fillId="0" borderId="39" xfId="4" applyNumberFormat="1" applyFont="1" applyBorder="1"/>
    <xf numFmtId="164" fontId="33" fillId="0" borderId="0" xfId="0" applyNumberFormat="1" applyFont="1"/>
    <xf numFmtId="164" fontId="31" fillId="0" borderId="0" xfId="0" applyNumberFormat="1" applyFont="1"/>
    <xf numFmtId="164" fontId="32" fillId="0" borderId="0" xfId="0" applyNumberFormat="1" applyFont="1"/>
    <xf numFmtId="0" fontId="2" fillId="0" borderId="0" xfId="0" applyFont="1"/>
    <xf numFmtId="0" fontId="3" fillId="0" borderId="0" xfId="0" applyFont="1" applyAlignment="1">
      <alignment horizontal="center"/>
    </xf>
    <xf numFmtId="38" fontId="3" fillId="0" borderId="0" xfId="0" applyNumberFormat="1" applyFont="1" applyAlignment="1">
      <alignment horizontal="center"/>
    </xf>
    <xf numFmtId="38" fontId="7" fillId="4" borderId="12" xfId="0" applyNumberFormat="1" applyFont="1" applyFill="1" applyBorder="1"/>
    <xf numFmtId="38" fontId="7" fillId="5" borderId="12" xfId="0" applyNumberFormat="1" applyFont="1" applyFill="1" applyBorder="1"/>
    <xf numFmtId="0" fontId="35" fillId="0" borderId="0" xfId="0" applyFont="1"/>
    <xf numFmtId="38" fontId="35" fillId="0" borderId="0" xfId="0" applyNumberFormat="1" applyFont="1"/>
    <xf numFmtId="0" fontId="37" fillId="0" borderId="10" xfId="0" applyFont="1" applyFill="1" applyBorder="1" applyAlignment="1">
      <alignment horizontal="right"/>
    </xf>
    <xf numFmtId="0" fontId="37" fillId="0" borderId="10" xfId="0" applyFont="1" applyFill="1" applyBorder="1" applyAlignment="1">
      <alignment horizontal="right" vertical="center"/>
    </xf>
    <xf numFmtId="38" fontId="4" fillId="0" borderId="40" xfId="0" applyNumberFormat="1" applyFont="1" applyBorder="1"/>
    <xf numFmtId="38" fontId="20" fillId="0" borderId="30" xfId="0" applyNumberFormat="1" applyFont="1" applyBorder="1"/>
    <xf numFmtId="10" fontId="3" fillId="0" borderId="20" xfId="4" applyNumberFormat="1" applyFont="1" applyBorder="1"/>
    <xf numFmtId="0" fontId="13" fillId="0" borderId="10" xfId="0" applyFont="1" applyFill="1" applyBorder="1" applyAlignment="1">
      <alignment horizontal="left" vertical="center"/>
    </xf>
    <xf numFmtId="38" fontId="3" fillId="0" borderId="20" xfId="0" applyNumberFormat="1" applyFont="1" applyBorder="1"/>
    <xf numFmtId="38" fontId="3" fillId="0" borderId="21" xfId="0" applyNumberFormat="1" applyFont="1" applyBorder="1"/>
    <xf numFmtId="38" fontId="3" fillId="0" borderId="30" xfId="0" applyNumberFormat="1" applyFont="1" applyBorder="1"/>
    <xf numFmtId="38" fontId="3" fillId="0" borderId="30" xfId="2" applyNumberFormat="1" applyFont="1" applyBorder="1"/>
    <xf numFmtId="38" fontId="27" fillId="0" borderId="0" xfId="0" applyNumberFormat="1" applyFont="1"/>
    <xf numFmtId="38" fontId="1" fillId="0" borderId="0" xfId="0" applyNumberFormat="1" applyFont="1"/>
    <xf numFmtId="0" fontId="39" fillId="0" borderId="0" xfId="0" applyFont="1"/>
    <xf numFmtId="0" fontId="0" fillId="0" borderId="0" xfId="0" applyAlignment="1">
      <alignment horizontal="center"/>
    </xf>
    <xf numFmtId="0" fontId="5" fillId="0" borderId="3" xfId="0" applyFont="1" applyBorder="1" applyAlignment="1">
      <alignment horizontal="center" vertical="center"/>
    </xf>
    <xf numFmtId="0" fontId="5" fillId="0" borderId="41" xfId="0" applyFont="1" applyBorder="1" applyAlignment="1">
      <alignment horizontal="center" vertical="center"/>
    </xf>
    <xf numFmtId="0" fontId="5" fillId="0" borderId="5" xfId="0" applyFont="1" applyBorder="1" applyAlignment="1">
      <alignment horizontal="center" vertical="center"/>
    </xf>
    <xf numFmtId="0" fontId="0" fillId="0" borderId="7" xfId="0" applyBorder="1"/>
    <xf numFmtId="0" fontId="0" fillId="0" borderId="42" xfId="0" applyBorder="1" applyAlignment="1">
      <alignment horizontal="center"/>
    </xf>
    <xf numFmtId="0" fontId="0" fillId="0" borderId="9" xfId="0" applyBorder="1"/>
    <xf numFmtId="38" fontId="38" fillId="0" borderId="13" xfId="0" applyNumberFormat="1" applyFont="1" applyBorder="1"/>
    <xf numFmtId="38" fontId="3" fillId="0" borderId="10" xfId="0" applyNumberFormat="1" applyFont="1" applyBorder="1"/>
    <xf numFmtId="38" fontId="26" fillId="0" borderId="12" xfId="0" applyNumberFormat="1" applyFont="1" applyBorder="1" applyAlignment="1">
      <alignment horizontal="center"/>
    </xf>
    <xf numFmtId="38" fontId="38" fillId="0" borderId="10" xfId="0" applyNumberFormat="1" applyFont="1" applyBorder="1"/>
    <xf numFmtId="38" fontId="26" fillId="0" borderId="10" xfId="0" applyNumberFormat="1" applyFont="1" applyBorder="1"/>
    <xf numFmtId="38" fontId="40" fillId="0" borderId="13" xfId="0" applyNumberFormat="1" applyFont="1" applyBorder="1"/>
    <xf numFmtId="0" fontId="41" fillId="0" borderId="0" xfId="0" applyFont="1"/>
    <xf numFmtId="0" fontId="42" fillId="0" borderId="10" xfId="0" applyFont="1" applyFill="1" applyBorder="1" applyAlignment="1">
      <alignment horizontal="right"/>
    </xf>
    <xf numFmtId="3" fontId="40" fillId="0" borderId="10" xfId="0" applyNumberFormat="1" applyFont="1" applyFill="1" applyBorder="1" applyAlignment="1">
      <alignment horizontal="center"/>
    </xf>
    <xf numFmtId="38" fontId="40" fillId="0" borderId="10" xfId="0" applyNumberFormat="1" applyFont="1" applyBorder="1"/>
    <xf numFmtId="38" fontId="40" fillId="0" borderId="12" xfId="0" applyNumberFormat="1" applyFont="1" applyBorder="1" applyAlignment="1">
      <alignment horizontal="center"/>
    </xf>
    <xf numFmtId="38" fontId="40" fillId="0" borderId="0" xfId="0" applyNumberFormat="1" applyFont="1"/>
    <xf numFmtId="0" fontId="43" fillId="0" borderId="10" xfId="0" applyFont="1" applyFill="1" applyBorder="1"/>
    <xf numFmtId="38" fontId="3" fillId="0" borderId="12" xfId="0" applyNumberFormat="1" applyFont="1" applyBorder="1" applyAlignment="1">
      <alignment horizontal="center"/>
    </xf>
    <xf numFmtId="0" fontId="0" fillId="0" borderId="10" xfId="0" applyFill="1" applyBorder="1"/>
    <xf numFmtId="38" fontId="24" fillId="0" borderId="12" xfId="0" applyNumberFormat="1" applyFont="1" applyBorder="1" applyAlignment="1">
      <alignment horizontal="center"/>
    </xf>
    <xf numFmtId="38" fontId="26" fillId="0" borderId="13" xfId="0" applyNumberFormat="1" applyFont="1" applyBorder="1"/>
    <xf numFmtId="38" fontId="3" fillId="5" borderId="10" xfId="0" applyNumberFormat="1" applyFont="1" applyFill="1" applyBorder="1"/>
    <xf numFmtId="38" fontId="3" fillId="0" borderId="12" xfId="0" applyNumberFormat="1" applyFont="1" applyFill="1" applyBorder="1" applyAlignment="1">
      <alignment horizontal="center"/>
    </xf>
    <xf numFmtId="38" fontId="3" fillId="5" borderId="13" xfId="0" applyNumberFormat="1" applyFont="1" applyFill="1" applyBorder="1"/>
    <xf numFmtId="38" fontId="3" fillId="6" borderId="13" xfId="0" applyNumberFormat="1" applyFont="1" applyFill="1" applyBorder="1"/>
    <xf numFmtId="38" fontId="3" fillId="3" borderId="10" xfId="0" applyNumberFormat="1" applyFont="1" applyFill="1" applyBorder="1"/>
    <xf numFmtId="38" fontId="3" fillId="7" borderId="13" xfId="0" applyNumberFormat="1" applyFont="1" applyFill="1" applyBorder="1"/>
    <xf numFmtId="38" fontId="3" fillId="8" borderId="10" xfId="0" applyNumberFormat="1" applyFont="1" applyFill="1" applyBorder="1"/>
    <xf numFmtId="38" fontId="3" fillId="9" borderId="13" xfId="0" applyNumberFormat="1" applyFont="1" applyFill="1" applyBorder="1"/>
    <xf numFmtId="38" fontId="24" fillId="0" borderId="10" xfId="0" applyNumberFormat="1" applyFont="1" applyBorder="1"/>
    <xf numFmtId="38" fontId="24" fillId="0" borderId="13" xfId="0" applyNumberFormat="1" applyFont="1" applyBorder="1"/>
    <xf numFmtId="0" fontId="0" fillId="0" borderId="10" xfId="0" applyBorder="1"/>
    <xf numFmtId="38" fontId="44" fillId="0" borderId="10" xfId="0" applyNumberFormat="1" applyFont="1" applyBorder="1"/>
    <xf numFmtId="38" fontId="21" fillId="0" borderId="12" xfId="0" applyNumberFormat="1" applyFont="1" applyBorder="1" applyAlignment="1">
      <alignment horizontal="center"/>
    </xf>
    <xf numFmtId="38" fontId="44" fillId="0" borderId="13" xfId="0" applyNumberFormat="1" applyFont="1" applyBorder="1"/>
    <xf numFmtId="38" fontId="3" fillId="0" borderId="43" xfId="0" applyNumberFormat="1" applyFont="1" applyBorder="1"/>
    <xf numFmtId="38" fontId="3" fillId="0" borderId="17" xfId="0" applyNumberFormat="1" applyFont="1" applyBorder="1" applyAlignment="1">
      <alignment horizontal="center"/>
    </xf>
    <xf numFmtId="0" fontId="45" fillId="0" borderId="0" xfId="0" applyFont="1"/>
    <xf numFmtId="0" fontId="6" fillId="0" borderId="0" xfId="0" applyFont="1"/>
    <xf numFmtId="0" fontId="47" fillId="0" borderId="0" xfId="0" applyFont="1"/>
    <xf numFmtId="0" fontId="1" fillId="0" borderId="26" xfId="0" applyFont="1" applyBorder="1"/>
    <xf numFmtId="38" fontId="7" fillId="0" borderId="27" xfId="0" applyNumberFormat="1" applyFont="1" applyBorder="1"/>
    <xf numFmtId="38" fontId="7" fillId="0" borderId="28" xfId="0" applyNumberFormat="1" applyFont="1" applyBorder="1"/>
    <xf numFmtId="38" fontId="7" fillId="0" borderId="10" xfId="0" applyNumberFormat="1" applyFont="1" applyFill="1" applyBorder="1"/>
    <xf numFmtId="38" fontId="7" fillId="0" borderId="32" xfId="0" applyNumberFormat="1" applyFont="1" applyBorder="1"/>
    <xf numFmtId="38" fontId="7" fillId="0" borderId="32" xfId="0" applyNumberFormat="1" applyFont="1" applyFill="1" applyBorder="1"/>
    <xf numFmtId="164" fontId="7" fillId="0" borderId="12" xfId="0" applyNumberFormat="1" applyFont="1" applyFill="1" applyBorder="1"/>
    <xf numFmtId="164" fontId="7" fillId="0" borderId="12" xfId="0" applyNumberFormat="1" applyFont="1" applyBorder="1"/>
    <xf numFmtId="164" fontId="7" fillId="0" borderId="27" xfId="0" applyNumberFormat="1" applyFont="1" applyBorder="1"/>
    <xf numFmtId="38" fontId="7" fillId="10" borderId="12" xfId="0" applyNumberFormat="1" applyFont="1" applyFill="1" applyBorder="1"/>
    <xf numFmtId="0" fontId="54" fillId="11" borderId="0" xfId="3" applyFont="1" applyFill="1"/>
    <xf numFmtId="0" fontId="55" fillId="11" borderId="0" xfId="3" applyFont="1" applyFill="1"/>
    <xf numFmtId="0" fontId="54" fillId="11" borderId="44" xfId="3" applyFont="1" applyFill="1" applyBorder="1"/>
    <xf numFmtId="0" fontId="54" fillId="11" borderId="45" xfId="3" applyFont="1" applyFill="1" applyBorder="1"/>
    <xf numFmtId="0" fontId="54" fillId="11" borderId="46" xfId="3" applyFont="1" applyFill="1" applyBorder="1"/>
    <xf numFmtId="0" fontId="54" fillId="11" borderId="47" xfId="3" applyFont="1" applyFill="1" applyBorder="1"/>
    <xf numFmtId="0" fontId="54" fillId="11" borderId="0" xfId="3" applyFont="1" applyFill="1" applyBorder="1"/>
    <xf numFmtId="0" fontId="54" fillId="11" borderId="48" xfId="3" applyFont="1" applyFill="1" applyBorder="1"/>
    <xf numFmtId="0" fontId="56" fillId="11" borderId="0" xfId="3" applyFont="1" applyFill="1"/>
    <xf numFmtId="0" fontId="56" fillId="12" borderId="52" xfId="3" applyFont="1" applyFill="1" applyBorder="1"/>
    <xf numFmtId="173" fontId="54" fillId="12" borderId="53" xfId="1" applyNumberFormat="1" applyFont="1" applyFill="1" applyBorder="1" applyAlignment="1">
      <alignment horizontal="center"/>
    </xf>
    <xf numFmtId="0" fontId="54" fillId="12" borderId="54" xfId="3" applyFont="1" applyFill="1" applyBorder="1" applyAlignment="1">
      <alignment horizontal="center"/>
    </xf>
    <xf numFmtId="0" fontId="54" fillId="11" borderId="0" xfId="3" applyFont="1" applyFill="1" applyAlignment="1">
      <alignment horizontal="center"/>
    </xf>
    <xf numFmtId="0" fontId="56" fillId="13" borderId="0" xfId="3" applyFont="1" applyFill="1"/>
    <xf numFmtId="0" fontId="54" fillId="13" borderId="0" xfId="3" applyFont="1" applyFill="1"/>
    <xf numFmtId="0" fontId="54" fillId="13" borderId="0" xfId="3" applyFont="1" applyFill="1" applyAlignment="1">
      <alignment horizontal="center"/>
    </xf>
    <xf numFmtId="0" fontId="54" fillId="11" borderId="0" xfId="3" applyFont="1" applyFill="1" applyAlignment="1">
      <alignment horizontal="left" indent="1"/>
    </xf>
    <xf numFmtId="9" fontId="54" fillId="11" borderId="0" xfId="4" applyFont="1" applyFill="1"/>
    <xf numFmtId="0" fontId="56" fillId="13" borderId="55" xfId="3" applyFont="1" applyFill="1" applyBorder="1" applyAlignment="1">
      <alignment horizontal="left"/>
    </xf>
    <xf numFmtId="0" fontId="56" fillId="13" borderId="0" xfId="3" applyFont="1" applyFill="1" applyBorder="1" applyAlignment="1">
      <alignment horizontal="center"/>
    </xf>
    <xf numFmtId="0" fontId="56" fillId="13" borderId="56" xfId="3" applyFont="1" applyFill="1" applyBorder="1" applyAlignment="1">
      <alignment horizontal="center"/>
    </xf>
    <xf numFmtId="2" fontId="57" fillId="12" borderId="0" xfId="3" applyNumberFormat="1" applyFont="1" applyFill="1" applyAlignment="1">
      <alignment horizontal="center"/>
    </xf>
    <xf numFmtId="3" fontId="57" fillId="12" borderId="0" xfId="3" applyNumberFormat="1" applyFont="1" applyFill="1"/>
    <xf numFmtId="173" fontId="54" fillId="12" borderId="0" xfId="1" applyNumberFormat="1" applyFont="1" applyFill="1" applyAlignment="1">
      <alignment horizontal="center"/>
    </xf>
    <xf numFmtId="0" fontId="54" fillId="12" borderId="55" xfId="3" applyFont="1" applyFill="1" applyBorder="1" applyAlignment="1">
      <alignment horizontal="left" indent="1"/>
    </xf>
    <xf numFmtId="38" fontId="54" fillId="12" borderId="0" xfId="3" applyNumberFormat="1" applyFont="1" applyFill="1" applyBorder="1" applyAlignment="1">
      <alignment horizontal="right"/>
    </xf>
    <xf numFmtId="173" fontId="54" fillId="12" borderId="56" xfId="1" applyNumberFormat="1" applyFont="1" applyFill="1" applyBorder="1" applyAlignment="1">
      <alignment horizontal="center"/>
    </xf>
    <xf numFmtId="3" fontId="54" fillId="11" borderId="0" xfId="3" applyNumberFormat="1" applyFont="1" applyFill="1"/>
    <xf numFmtId="38" fontId="56" fillId="13" borderId="55" xfId="0" applyNumberFormat="1" applyFont="1" applyFill="1" applyBorder="1"/>
    <xf numFmtId="38" fontId="57" fillId="12" borderId="0" xfId="3" applyNumberFormat="1" applyFont="1" applyFill="1" applyAlignment="1">
      <alignment horizontal="right"/>
    </xf>
    <xf numFmtId="173" fontId="57" fillId="12" borderId="0" xfId="1" applyNumberFormat="1" applyFont="1" applyFill="1" applyAlignment="1">
      <alignment horizontal="center"/>
    </xf>
    <xf numFmtId="3" fontId="54" fillId="12" borderId="0" xfId="3" applyNumberFormat="1" applyFont="1" applyFill="1" applyBorder="1"/>
    <xf numFmtId="2" fontId="54" fillId="12" borderId="56" xfId="3" applyNumberFormat="1" applyFont="1" applyFill="1" applyBorder="1" applyAlignment="1">
      <alignment horizontal="right"/>
    </xf>
    <xf numFmtId="0" fontId="54" fillId="12" borderId="57" xfId="3" applyFont="1" applyFill="1" applyBorder="1" applyAlignment="1">
      <alignment horizontal="left" indent="1"/>
    </xf>
    <xf numFmtId="3" fontId="54" fillId="12" borderId="58" xfId="3" applyNumberFormat="1" applyFont="1" applyFill="1" applyBorder="1"/>
    <xf numFmtId="2" fontId="54" fillId="12" borderId="59" xfId="3" applyNumberFormat="1" applyFont="1" applyFill="1" applyBorder="1" applyAlignment="1">
      <alignment horizontal="right"/>
    </xf>
    <xf numFmtId="0" fontId="56" fillId="13" borderId="0" xfId="3" applyFont="1" applyFill="1" applyAlignment="1">
      <alignment horizontal="center"/>
    </xf>
    <xf numFmtId="3" fontId="54" fillId="11" borderId="0" xfId="3" applyNumberFormat="1" applyFont="1" applyFill="1" applyAlignment="1">
      <alignment horizontal="left"/>
    </xf>
    <xf numFmtId="0" fontId="57" fillId="12" borderId="0" xfId="3" applyFont="1" applyFill="1" applyAlignment="1">
      <alignment horizontal="left" indent="1"/>
    </xf>
    <xf numFmtId="173" fontId="57" fillId="12" borderId="0" xfId="1" applyNumberFormat="1" applyFont="1" applyFill="1"/>
    <xf numFmtId="0" fontId="57" fillId="12" borderId="0" xfId="3" applyFont="1" applyFill="1" applyAlignment="1">
      <alignment horizontal="right"/>
    </xf>
    <xf numFmtId="174" fontId="57" fillId="12" borderId="0" xfId="1" applyNumberFormat="1" applyFont="1" applyFill="1"/>
    <xf numFmtId="0" fontId="57" fillId="12" borderId="0" xfId="3" applyFont="1" applyFill="1"/>
    <xf numFmtId="0" fontId="58" fillId="11" borderId="0" xfId="3" applyFont="1" applyFill="1"/>
    <xf numFmtId="43" fontId="57" fillId="12" borderId="0" xfId="1" applyNumberFormat="1" applyFont="1" applyFill="1"/>
    <xf numFmtId="0" fontId="57" fillId="11" borderId="0" xfId="3" applyFont="1" applyFill="1" applyAlignment="1">
      <alignment horizontal="left" indent="1"/>
    </xf>
    <xf numFmtId="173" fontId="57" fillId="11" borderId="0" xfId="1" applyNumberFormat="1" applyFont="1" applyFill="1"/>
    <xf numFmtId="0" fontId="57" fillId="11" borderId="0" xfId="3" applyFont="1" applyFill="1" applyAlignment="1">
      <alignment horizontal="right"/>
    </xf>
    <xf numFmtId="43" fontId="57" fillId="11" borderId="0" xfId="1" applyNumberFormat="1" applyFont="1" applyFill="1"/>
    <xf numFmtId="0" fontId="57" fillId="11" borderId="0" xfId="3" applyFont="1" applyFill="1"/>
    <xf numFmtId="0" fontId="54" fillId="0" borderId="0" xfId="3" applyFont="1" applyFill="1"/>
    <xf numFmtId="0" fontId="56" fillId="0" borderId="0" xfId="3" applyFont="1" applyFill="1"/>
    <xf numFmtId="0" fontId="54" fillId="0" borderId="0" xfId="3" applyFont="1" applyFill="1" applyAlignment="1">
      <alignment horizontal="center"/>
    </xf>
    <xf numFmtId="3" fontId="3" fillId="14" borderId="10" xfId="0" applyNumberFormat="1" applyFont="1" applyFill="1" applyBorder="1" applyAlignment="1">
      <alignment horizontal="center"/>
    </xf>
    <xf numFmtId="0" fontId="3" fillId="14" borderId="10" xfId="0" applyFont="1" applyFill="1" applyBorder="1" applyAlignment="1">
      <alignment horizontal="right" vertical="center"/>
    </xf>
    <xf numFmtId="38" fontId="3" fillId="14" borderId="10" xfId="0" applyNumberFormat="1" applyFont="1" applyFill="1" applyBorder="1"/>
    <xf numFmtId="38" fontId="3" fillId="14" borderId="12" xfId="0" applyNumberFormat="1" applyFont="1" applyFill="1" applyBorder="1" applyAlignment="1">
      <alignment horizontal="center"/>
    </xf>
    <xf numFmtId="38" fontId="3" fillId="14" borderId="13" xfId="0" applyNumberFormat="1" applyFont="1" applyFill="1" applyBorder="1"/>
    <xf numFmtId="0" fontId="3" fillId="0" borderId="0" xfId="0" applyFont="1" applyAlignment="1">
      <alignment vertical="center" wrapText="1"/>
    </xf>
    <xf numFmtId="0" fontId="0" fillId="0" borderId="0" xfId="0" applyAlignment="1">
      <alignment wrapText="1"/>
    </xf>
    <xf numFmtId="0" fontId="3" fillId="0" borderId="0" xfId="0" applyFont="1" applyAlignment="1">
      <alignment vertical="top" wrapText="1"/>
    </xf>
    <xf numFmtId="0" fontId="0" fillId="0" borderId="0" xfId="0" applyAlignment="1">
      <alignment vertical="center" wrapText="1"/>
    </xf>
    <xf numFmtId="38" fontId="3" fillId="0" borderId="0" xfId="0" applyNumberFormat="1" applyFont="1" applyAlignment="1">
      <alignment vertical="center" wrapText="1"/>
    </xf>
    <xf numFmtId="0" fontId="3" fillId="0" borderId="34" xfId="0" applyFont="1" applyBorder="1" applyAlignment="1">
      <alignment horizontal="center" vertical="center"/>
    </xf>
    <xf numFmtId="0" fontId="3" fillId="0" borderId="49" xfId="0" applyFont="1" applyBorder="1" applyAlignment="1">
      <alignment horizontal="center" vertical="center"/>
    </xf>
    <xf numFmtId="0" fontId="3" fillId="0" borderId="2" xfId="0" applyFont="1" applyBorder="1" applyAlignment="1">
      <alignment horizontal="center" vertical="center"/>
    </xf>
    <xf numFmtId="0" fontId="3" fillId="0" borderId="50" xfId="0" applyFont="1" applyBorder="1" applyAlignment="1">
      <alignment horizontal="center" vertical="center"/>
    </xf>
    <xf numFmtId="164" fontId="27" fillId="0" borderId="0" xfId="0" applyNumberFormat="1" applyFont="1" applyBorder="1" applyAlignment="1">
      <alignment horizontal="center" vertical="center"/>
    </xf>
    <xf numFmtId="164" fontId="27" fillId="0" borderId="25" xfId="0" applyNumberFormat="1" applyFont="1" applyBorder="1" applyAlignment="1">
      <alignment horizontal="center" vertical="center"/>
    </xf>
    <xf numFmtId="164" fontId="27" fillId="0" borderId="25" xfId="0" applyNumberFormat="1" applyFont="1" applyBorder="1" applyAlignment="1">
      <alignment horizontal="center"/>
    </xf>
    <xf numFmtId="164" fontId="27" fillId="0" borderId="51" xfId="0" applyNumberFormat="1" applyFont="1" applyBorder="1" applyAlignment="1">
      <alignment horizontal="center"/>
    </xf>
    <xf numFmtId="0" fontId="5" fillId="0" borderId="0" xfId="0" applyFont="1" applyAlignment="1">
      <alignment horizontal="right"/>
    </xf>
    <xf numFmtId="38" fontId="3" fillId="0" borderId="10" xfId="0" applyNumberFormat="1" applyFont="1" applyFill="1" applyBorder="1"/>
    <xf numFmtId="38" fontId="3" fillId="0" borderId="13" xfId="0" applyNumberFormat="1" applyFont="1" applyFill="1" applyBorder="1"/>
    <xf numFmtId="38" fontId="3" fillId="0" borderId="25" xfId="0" applyNumberFormat="1" applyFont="1" applyBorder="1"/>
    <xf numFmtId="38" fontId="20" fillId="0" borderId="25" xfId="0" applyNumberFormat="1" applyFont="1" applyBorder="1"/>
    <xf numFmtId="38" fontId="20" fillId="0" borderId="51" xfId="0" applyNumberFormat="1" applyFont="1" applyBorder="1"/>
    <xf numFmtId="38" fontId="3" fillId="0" borderId="51" xfId="0" applyNumberFormat="1" applyFont="1" applyBorder="1"/>
    <xf numFmtId="38" fontId="20" fillId="0" borderId="60" xfId="0" applyNumberFormat="1" applyFont="1" applyBorder="1"/>
  </cellXfs>
  <cellStyles count="5">
    <cellStyle name="Comma 2" xfId="1"/>
    <cellStyle name="Currency" xfId="2" builtinId="4"/>
    <cellStyle name="Normal" xfId="0" builtinId="0"/>
    <cellStyle name="Normal 2" xfId="3"/>
    <cellStyle name="Percent" xfId="4"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400" b="0" i="0" u="none" strike="noStrike" baseline="0">
                <a:solidFill>
                  <a:srgbClr val="000000"/>
                </a:solidFill>
                <a:latin typeface="Arial"/>
                <a:ea typeface="Arial"/>
                <a:cs typeface="Arial"/>
              </a:defRPr>
            </a:pPr>
            <a:r>
              <a:rPr lang="en-US"/>
              <a:t>Labor Requirement for Cinammon Scenario 1 (25 Years)</a:t>
            </a:r>
          </a:p>
        </c:rich>
      </c:tx>
      <c:layout>
        <c:manualLayout>
          <c:xMode val="edge"/>
          <c:yMode val="edge"/>
          <c:x val="0.18145695364238409"/>
          <c:y val="3.2258064516129031E-2"/>
        </c:manualLayout>
      </c:layout>
      <c:spPr>
        <a:noFill/>
        <a:ln w="25400">
          <a:noFill/>
        </a:ln>
      </c:spPr>
    </c:title>
    <c:plotArea>
      <c:layout>
        <c:manualLayout>
          <c:layoutTarget val="inner"/>
          <c:xMode val="edge"/>
          <c:yMode val="edge"/>
          <c:x val="0.12847682119205298"/>
          <c:y val="0.18114165868008816"/>
          <c:w val="0.70198675496688745"/>
          <c:h val="0.615385360995368"/>
        </c:manualLayout>
      </c:layout>
      <c:lineChart>
        <c:grouping val="stacked"/>
        <c:ser>
          <c:idx val="0"/>
          <c:order val="0"/>
          <c:tx>
            <c:v>Annual Labor Requirement</c:v>
          </c:tx>
          <c:spPr>
            <a:ln w="12700">
              <a:solidFill>
                <a:srgbClr val="FF0000"/>
              </a:solidFill>
              <a:prstDash val="solid"/>
            </a:ln>
          </c:spPr>
          <c:marker>
            <c:symbol val="none"/>
          </c:marker>
          <c:cat>
            <c:strRef>
              <c:f>'Labor Curve'!$A$3:$Y$3</c:f>
              <c:strCache>
                <c:ptCount val="25"/>
                <c:pt idx="0">
                  <c:v>Year 1</c:v>
                </c:pt>
                <c:pt idx="1">
                  <c:v>Year 2</c:v>
                </c:pt>
                <c:pt idx="2">
                  <c:v>Year 3</c:v>
                </c:pt>
                <c:pt idx="3">
                  <c:v>Year 4</c:v>
                </c:pt>
                <c:pt idx="4">
                  <c:v>Year 5</c:v>
                </c:pt>
                <c:pt idx="5">
                  <c:v>Year 6</c:v>
                </c:pt>
                <c:pt idx="6">
                  <c:v>Year 7</c:v>
                </c:pt>
                <c:pt idx="7">
                  <c:v>Year 8</c:v>
                </c:pt>
                <c:pt idx="8">
                  <c:v>Year 9</c:v>
                </c:pt>
                <c:pt idx="9">
                  <c:v>Year 10</c:v>
                </c:pt>
                <c:pt idx="10">
                  <c:v>Year 11</c:v>
                </c:pt>
                <c:pt idx="11">
                  <c:v>Year 12</c:v>
                </c:pt>
                <c:pt idx="12">
                  <c:v>Year 13</c:v>
                </c:pt>
                <c:pt idx="13">
                  <c:v>Year 14</c:v>
                </c:pt>
                <c:pt idx="14">
                  <c:v>Year 15</c:v>
                </c:pt>
                <c:pt idx="15">
                  <c:v>Year 16</c:v>
                </c:pt>
                <c:pt idx="16">
                  <c:v>Year 17</c:v>
                </c:pt>
                <c:pt idx="17">
                  <c:v>Year 18</c:v>
                </c:pt>
                <c:pt idx="18">
                  <c:v>Year 19</c:v>
                </c:pt>
                <c:pt idx="19">
                  <c:v>Year 20</c:v>
                </c:pt>
                <c:pt idx="20">
                  <c:v>Year 21</c:v>
                </c:pt>
                <c:pt idx="21">
                  <c:v>Year 22</c:v>
                </c:pt>
                <c:pt idx="22">
                  <c:v>Year 23</c:v>
                </c:pt>
                <c:pt idx="23">
                  <c:v>Year 24</c:v>
                </c:pt>
                <c:pt idx="24">
                  <c:v>Year 25</c:v>
                </c:pt>
              </c:strCache>
            </c:strRef>
          </c:cat>
          <c:val>
            <c:numRef>
              <c:f>'Labor Curve'!$A$4:$Y$4</c:f>
              <c:numCache>
                <c:formatCode>#,##0_);[Red]\(#,##0\)</c:formatCode>
                <c:ptCount val="25"/>
                <c:pt idx="0">
                  <c:v>166</c:v>
                </c:pt>
                <c:pt idx="1">
                  <c:v>0</c:v>
                </c:pt>
                <c:pt idx="2">
                  <c:v>31.349999999999998</c:v>
                </c:pt>
                <c:pt idx="3">
                  <c:v>3.5</c:v>
                </c:pt>
                <c:pt idx="4">
                  <c:v>8.4</c:v>
                </c:pt>
                <c:pt idx="5">
                  <c:v>14.901020000000003</c:v>
                </c:pt>
                <c:pt idx="6">
                  <c:v>14.576654999999999</c:v>
                </c:pt>
                <c:pt idx="7">
                  <c:v>12.276754999999998</c:v>
                </c:pt>
                <c:pt idx="8">
                  <c:v>28.385190000000005</c:v>
                </c:pt>
                <c:pt idx="9">
                  <c:v>8.9938800000000025</c:v>
                </c:pt>
                <c:pt idx="10">
                  <c:v>11.317600000000001</c:v>
                </c:pt>
                <c:pt idx="11">
                  <c:v>65.544845000000009</c:v>
                </c:pt>
                <c:pt idx="12">
                  <c:v>13.930800000000003</c:v>
                </c:pt>
                <c:pt idx="13">
                  <c:v>11.337300000000003</c:v>
                </c:pt>
                <c:pt idx="14">
                  <c:v>66.734010000000012</c:v>
                </c:pt>
                <c:pt idx="15">
                  <c:v>0</c:v>
                </c:pt>
                <c:pt idx="16">
                  <c:v>0</c:v>
                </c:pt>
                <c:pt idx="17">
                  <c:v>0.35</c:v>
                </c:pt>
                <c:pt idx="18">
                  <c:v>3.5</c:v>
                </c:pt>
                <c:pt idx="19">
                  <c:v>8.4</c:v>
                </c:pt>
                <c:pt idx="20">
                  <c:v>14.901020000000003</c:v>
                </c:pt>
                <c:pt idx="21">
                  <c:v>14.576654999999999</c:v>
                </c:pt>
                <c:pt idx="22">
                  <c:v>12.401779999999999</c:v>
                </c:pt>
                <c:pt idx="23">
                  <c:v>28.040240000000008</c:v>
                </c:pt>
                <c:pt idx="24">
                  <c:v>82.464885000000024</c:v>
                </c:pt>
              </c:numCache>
            </c:numRef>
          </c:val>
        </c:ser>
        <c:marker val="1"/>
        <c:axId val="62862080"/>
        <c:axId val="62864384"/>
      </c:lineChart>
      <c:catAx>
        <c:axId val="62862080"/>
        <c:scaling>
          <c:orientation val="minMax"/>
        </c:scaling>
        <c:axPos val="b"/>
        <c:title>
          <c:tx>
            <c:rich>
              <a:bodyPr/>
              <a:lstStyle/>
              <a:p>
                <a:pPr>
                  <a:defRPr sz="1175" b="1" i="0" u="none" strike="noStrike" baseline="0">
                    <a:solidFill>
                      <a:srgbClr val="000000"/>
                    </a:solidFill>
                    <a:latin typeface="Arial"/>
                    <a:ea typeface="Arial"/>
                    <a:cs typeface="Arial"/>
                  </a:defRPr>
                </a:pPr>
                <a:r>
                  <a:rPr lang="en-US"/>
                  <a:t>Year</a:t>
                </a:r>
              </a:p>
            </c:rich>
          </c:tx>
          <c:layout>
            <c:manualLayout>
              <c:xMode val="edge"/>
              <c:yMode val="edge"/>
              <c:x val="0.49536423841059601"/>
              <c:y val="0.91811518597396169"/>
            </c:manualLayout>
          </c:layout>
          <c:spPr>
            <a:noFill/>
            <a:ln w="25400">
              <a:noFill/>
            </a:ln>
          </c:spPr>
        </c:title>
        <c:numFmt formatCode="General" sourceLinked="1"/>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62864384"/>
        <c:crosses val="autoZero"/>
        <c:auto val="1"/>
        <c:lblAlgn val="ctr"/>
        <c:lblOffset val="100"/>
        <c:tickLblSkip val="1"/>
        <c:tickMarkSkip val="1"/>
      </c:catAx>
      <c:valAx>
        <c:axId val="62864384"/>
        <c:scaling>
          <c:orientation val="minMax"/>
        </c:scaling>
        <c:axPos val="l"/>
        <c:majorGridlines>
          <c:spPr>
            <a:ln w="3175">
              <a:solidFill>
                <a:srgbClr val="000000"/>
              </a:solidFill>
              <a:prstDash val="solid"/>
            </a:ln>
          </c:spPr>
        </c:majorGridlines>
        <c:title>
          <c:tx>
            <c:rich>
              <a:bodyPr/>
              <a:lstStyle/>
              <a:p>
                <a:pPr>
                  <a:defRPr sz="1175" b="1" i="0" u="none" strike="noStrike" baseline="0">
                    <a:solidFill>
                      <a:srgbClr val="000000"/>
                    </a:solidFill>
                    <a:latin typeface="Arial"/>
                    <a:ea typeface="Arial"/>
                    <a:cs typeface="Arial"/>
                  </a:defRPr>
                </a:pPr>
                <a:r>
                  <a:rPr lang="en-US"/>
                  <a:t>Person days/Year</a:t>
                </a:r>
              </a:p>
            </c:rich>
          </c:tx>
          <c:layout>
            <c:manualLayout>
              <c:xMode val="edge"/>
              <c:yMode val="edge"/>
              <c:x val="3.0463576158940398E-2"/>
              <c:y val="0.32258116618797339"/>
            </c:manualLayout>
          </c:layout>
          <c:spPr>
            <a:noFill/>
            <a:ln w="25400">
              <a:noFill/>
            </a:ln>
          </c:spPr>
        </c:title>
        <c:numFmt formatCode="#,##0_);[Red]\(#,##0\)"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862080"/>
        <c:crosses val="autoZero"/>
        <c:crossBetween val="between"/>
      </c:valAx>
      <c:spPr>
        <a:solidFill>
          <a:srgbClr val="99CCFF"/>
        </a:solidFill>
        <a:ln w="12700">
          <a:solidFill>
            <a:srgbClr val="000000"/>
          </a:solidFill>
          <a:prstDash val="solid"/>
        </a:ln>
      </c:spPr>
    </c:plotArea>
    <c:legend>
      <c:legendPos val="r"/>
      <c:layout>
        <c:manualLayout>
          <c:xMode val="edge"/>
          <c:yMode val="edge"/>
          <c:x val="0.84768211920529801"/>
          <c:y val="0.60794122819014862"/>
          <c:w val="0.1417218543046358"/>
          <c:h val="9.4292803970223327E-2"/>
        </c:manualLayout>
      </c:layout>
      <c:spPr>
        <a:solidFill>
          <a:srgbClr val="FFFFFF"/>
        </a:solidFill>
        <a:ln w="25400">
          <a:noFill/>
        </a:ln>
      </c:spPr>
      <c:txPr>
        <a:bodyPr/>
        <a:lstStyle/>
        <a:p>
          <a:pPr>
            <a:defRPr sz="825" b="0" i="1" u="none" strike="noStrike" baseline="0">
              <a:solidFill>
                <a:srgbClr val="000000"/>
              </a:solidFill>
              <a:latin typeface="Arial"/>
              <a:ea typeface="Arial"/>
              <a:cs typeface="Arial"/>
            </a:defRPr>
          </a:pPr>
          <a:endParaRPr lang="en-US"/>
        </a:p>
      </c:txPr>
    </c:legend>
    <c:plotVisOnly val="1"/>
    <c:dispBlanksAs val="zero"/>
  </c:chart>
  <c:spPr>
    <a:solidFill>
      <a:srgbClr val="FFFFFF"/>
    </a:solidFill>
    <a:ln w="3175">
      <a:solidFill>
        <a:srgbClr val="000000"/>
      </a:solidFill>
      <a:prstDash val="solid"/>
    </a:ln>
  </c:spPr>
  <c:txPr>
    <a:bodyPr/>
    <a:lstStyle/>
    <a:p>
      <a:pPr>
        <a:defRPr sz="1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314325</xdr:colOff>
      <xdr:row>5</xdr:row>
      <xdr:rowOff>133350</xdr:rowOff>
    </xdr:from>
    <xdr:to>
      <xdr:col>13</xdr:col>
      <xdr:colOff>190500</xdr:colOff>
      <xdr:row>29</xdr:row>
      <xdr:rowOff>85725</xdr:rowOff>
    </xdr:to>
    <xdr:graphicFrame macro="">
      <xdr:nvGraphicFramePr>
        <xdr:cNvPr id="106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M%2006/PAM%20Cinnamon%2006/Assumptions%20Cinnamon%20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AM%2006/PAM%20Cinnamon%2006/References/Cinnamon%20Production%20Co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AM%2006/PAM%20Cinnamon%2006/References/Land%20Preparati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AM%2006/PAM%20Cinnamon%2006/References/Commodity%20Production%20(Jambi).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AM%2006/PAM%20Cinnamon%2006/Price%20Table%20Cinnamon%200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AM%2006/PAM%20Cinnamon%2006/References/Cinnamon%20Pric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06"/>
      <sheetName val="Labor"/>
      <sheetName val="Assumptions Cinnamon 06"/>
      <sheetName val="Assump"/>
    </sheetNames>
    <sheetDataSet>
      <sheetData sheetId="0" refreshError="1">
        <row r="5">
          <cell r="C5">
            <v>0.10567915690866514</v>
          </cell>
        </row>
        <row r="6">
          <cell r="C6">
            <v>5.5679156908665137E-2</v>
          </cell>
        </row>
      </sheetData>
      <sheetData sheetId="1" refreshError="1"/>
      <sheetData sheetId="2" refreshError="1"/>
      <sheetData sheetId="3"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anding (2)"/>
      <sheetName val="Concept"/>
      <sheetName val="Mix Yield"/>
      <sheetName val="Mono Yield"/>
      <sheetName val="Export"/>
      <sheetName val="Coba-coba"/>
      <sheetName val="Local"/>
      <sheetName val="Banding"/>
    </sheetNames>
    <sheetDataSet>
      <sheetData sheetId="0" refreshError="1"/>
      <sheetData sheetId="1" refreshError="1">
        <row r="45">
          <cell r="B45">
            <v>1667</v>
          </cell>
          <cell r="C45">
            <v>1667</v>
          </cell>
          <cell r="D45">
            <v>1667</v>
          </cell>
          <cell r="E45">
            <v>1667</v>
          </cell>
          <cell r="F45">
            <v>972.5</v>
          </cell>
          <cell r="G45">
            <v>972.5</v>
          </cell>
          <cell r="I45">
            <v>1667</v>
          </cell>
          <cell r="L45">
            <v>1204</v>
          </cell>
        </row>
        <row r="47">
          <cell r="E47">
            <v>278</v>
          </cell>
          <cell r="I47">
            <v>741</v>
          </cell>
          <cell r="L47">
            <v>278</v>
          </cell>
        </row>
        <row r="49">
          <cell r="I49">
            <v>463</v>
          </cell>
        </row>
        <row r="50">
          <cell r="B50">
            <v>694.5</v>
          </cell>
        </row>
        <row r="97">
          <cell r="C97">
            <v>80</v>
          </cell>
        </row>
        <row r="100">
          <cell r="C100">
            <v>500</v>
          </cell>
        </row>
        <row r="101">
          <cell r="C101">
            <v>80</v>
          </cell>
        </row>
        <row r="104">
          <cell r="C104">
            <v>500</v>
          </cell>
        </row>
      </sheetData>
      <sheetData sheetId="2" refreshError="1"/>
      <sheetData sheetId="3" refreshError="1">
        <row r="12">
          <cell r="B12">
            <v>0</v>
          </cell>
          <cell r="C12">
            <v>0.3</v>
          </cell>
          <cell r="D12">
            <v>0.2</v>
          </cell>
          <cell r="L12">
            <v>0.6</v>
          </cell>
        </row>
        <row r="13">
          <cell r="B13">
            <v>0</v>
          </cell>
          <cell r="C13">
            <v>0.5</v>
          </cell>
          <cell r="D13">
            <v>0.3</v>
          </cell>
          <cell r="H13">
            <v>0.2</v>
          </cell>
        </row>
        <row r="14">
          <cell r="B14">
            <v>0.6</v>
          </cell>
          <cell r="C14">
            <v>0.5</v>
          </cell>
          <cell r="D14">
            <v>0.3</v>
          </cell>
          <cell r="H14">
            <v>0.1</v>
          </cell>
        </row>
        <row r="15">
          <cell r="B15">
            <v>1</v>
          </cell>
          <cell r="C15">
            <v>0.8</v>
          </cell>
          <cell r="D15">
            <v>0.3</v>
          </cell>
          <cell r="H15">
            <v>0.4</v>
          </cell>
        </row>
        <row r="16">
          <cell r="B16">
            <v>1.2</v>
          </cell>
          <cell r="C16">
            <v>1</v>
          </cell>
          <cell r="D16">
            <v>0.4</v>
          </cell>
          <cell r="H16">
            <v>0.4</v>
          </cell>
        </row>
        <row r="17">
          <cell r="B17">
            <v>1.6</v>
          </cell>
          <cell r="C17">
            <v>1.5</v>
          </cell>
          <cell r="D17">
            <v>0.5</v>
          </cell>
          <cell r="H17">
            <v>0.4</v>
          </cell>
        </row>
        <row r="18">
          <cell r="B18">
            <v>2.8</v>
          </cell>
          <cell r="C18">
            <v>2.2999999999999998</v>
          </cell>
          <cell r="D18">
            <v>0.8</v>
          </cell>
          <cell r="H18">
            <v>1.1000000000000001</v>
          </cell>
        </row>
        <row r="19">
          <cell r="B19">
            <v>3.2</v>
          </cell>
          <cell r="C19">
            <v>2.5</v>
          </cell>
          <cell r="D19">
            <v>1</v>
          </cell>
          <cell r="H19">
            <v>1.3</v>
          </cell>
        </row>
        <row r="21">
          <cell r="B21">
            <v>4</v>
          </cell>
          <cell r="C21">
            <v>3.5</v>
          </cell>
          <cell r="D21">
            <v>1.2</v>
          </cell>
          <cell r="H21">
            <v>1.2</v>
          </cell>
        </row>
        <row r="31">
          <cell r="B31">
            <v>25</v>
          </cell>
          <cell r="C31">
            <v>11.5</v>
          </cell>
          <cell r="F31">
            <v>8.5</v>
          </cell>
          <cell r="G31">
            <v>7</v>
          </cell>
          <cell r="H31">
            <v>8</v>
          </cell>
        </row>
      </sheetData>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Land Prep"/>
      <sheetName val="Tools"/>
      <sheetName val="Sheet3"/>
    </sheetNames>
    <sheetDataSet>
      <sheetData sheetId="0"/>
      <sheetData sheetId="1">
        <row r="7">
          <cell r="C7">
            <v>1</v>
          </cell>
        </row>
        <row r="8">
          <cell r="C8">
            <v>1</v>
          </cell>
        </row>
        <row r="9">
          <cell r="C9">
            <v>1</v>
          </cell>
        </row>
        <row r="10">
          <cell r="C10">
            <v>1</v>
          </cell>
        </row>
      </sheetData>
      <sheetData sheetId="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ocal"/>
      <sheetName val="Kol (L)"/>
      <sheetName val="Kol (h)"/>
      <sheetName val="Potato (L)"/>
      <sheetName val="Potato (h)"/>
      <sheetName val="Fruits"/>
      <sheetName val="Mix Struct"/>
      <sheetName val="Tobacco (L)"/>
      <sheetName val="Chili (L)"/>
      <sheetName val="Chili (h)"/>
      <sheetName val="Redbean (h)"/>
      <sheetName val="Redbean (L)"/>
    </sheetNames>
    <sheetDataSet>
      <sheetData sheetId="0">
        <row r="34">
          <cell r="B34">
            <v>0</v>
          </cell>
        </row>
        <row r="43">
          <cell r="B43">
            <v>3000</v>
          </cell>
        </row>
      </sheetData>
      <sheetData sheetId="1" refreshError="1"/>
      <sheetData sheetId="2" refreshError="1"/>
      <sheetData sheetId="3"/>
      <sheetData sheetId="4" refreshError="1"/>
      <sheetData sheetId="5">
        <row r="15">
          <cell r="B15">
            <v>0</v>
          </cell>
          <cell r="C15">
            <v>0</v>
          </cell>
          <cell r="Q15">
            <v>0</v>
          </cell>
          <cell r="R15">
            <v>0</v>
          </cell>
        </row>
      </sheetData>
      <sheetData sheetId="6">
        <row r="5">
          <cell r="C5">
            <v>300</v>
          </cell>
        </row>
        <row r="23">
          <cell r="C23">
            <v>2500</v>
          </cell>
        </row>
      </sheetData>
      <sheetData sheetId="7">
        <row r="9">
          <cell r="E9">
            <v>1</v>
          </cell>
        </row>
        <row r="27">
          <cell r="E27">
            <v>300</v>
          </cell>
        </row>
      </sheetData>
      <sheetData sheetId="8">
        <row r="9">
          <cell r="E9">
            <v>2</v>
          </cell>
        </row>
        <row r="34">
          <cell r="E34">
            <v>1300</v>
          </cell>
        </row>
      </sheetData>
      <sheetData sheetId="9" refreshError="1"/>
      <sheetData sheetId="10"/>
      <sheetData sheetId="11">
        <row r="9">
          <cell r="E9">
            <v>30</v>
          </cell>
        </row>
        <row r="34">
          <cell r="E34">
            <v>1200</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General Pcs"/>
      <sheetName val="deleted note"/>
      <sheetName val="Segundo del"/>
    </sheetNames>
    <sheetDataSet>
      <sheetData sheetId="0" refreshError="1">
        <row r="51">
          <cell r="D51">
            <v>35000</v>
          </cell>
          <cell r="F51">
            <v>20000</v>
          </cell>
        </row>
        <row r="52">
          <cell r="D52">
            <v>30000</v>
          </cell>
          <cell r="F52">
            <v>30000</v>
          </cell>
        </row>
        <row r="53">
          <cell r="D53">
            <v>12000</v>
          </cell>
          <cell r="F53">
            <v>10000</v>
          </cell>
        </row>
        <row r="54">
          <cell r="D54">
            <v>10000</v>
          </cell>
          <cell r="F54">
            <v>10000</v>
          </cell>
        </row>
        <row r="55">
          <cell r="D55">
            <v>1500</v>
          </cell>
          <cell r="F55">
            <v>1500</v>
          </cell>
        </row>
        <row r="56">
          <cell r="D56">
            <v>200000</v>
          </cell>
          <cell r="F56">
            <v>200000</v>
          </cell>
        </row>
        <row r="64">
          <cell r="D64">
            <v>0</v>
          </cell>
          <cell r="F64">
            <v>0</v>
          </cell>
        </row>
        <row r="65">
          <cell r="D65">
            <v>0</v>
          </cell>
          <cell r="F65">
            <v>0</v>
          </cell>
        </row>
        <row r="81">
          <cell r="D81">
            <v>13888.888888888891</v>
          </cell>
          <cell r="F81">
            <v>13888.888888888891</v>
          </cell>
        </row>
        <row r="82">
          <cell r="D82">
            <v>10000</v>
          </cell>
          <cell r="F82">
            <v>10000</v>
          </cell>
        </row>
        <row r="83">
          <cell r="D83">
            <v>10000</v>
          </cell>
          <cell r="F83">
            <v>10000</v>
          </cell>
        </row>
        <row r="84">
          <cell r="D84">
            <v>10000</v>
          </cell>
          <cell r="F84">
            <v>10000</v>
          </cell>
        </row>
        <row r="85">
          <cell r="D85">
            <v>10000</v>
          </cell>
          <cell r="F85">
            <v>10000</v>
          </cell>
        </row>
        <row r="88">
          <cell r="D88">
            <v>10000</v>
          </cell>
          <cell r="F88">
            <v>10000</v>
          </cell>
        </row>
        <row r="93">
          <cell r="D93">
            <v>10000</v>
          </cell>
          <cell r="F93">
            <v>10000</v>
          </cell>
        </row>
        <row r="94">
          <cell r="D94">
            <v>10000</v>
          </cell>
          <cell r="F94">
            <v>10000</v>
          </cell>
        </row>
        <row r="123">
          <cell r="D123">
            <v>10000</v>
          </cell>
          <cell r="F123">
            <v>10000</v>
          </cell>
        </row>
        <row r="124">
          <cell r="D124">
            <v>10000</v>
          </cell>
          <cell r="F124">
            <v>10000</v>
          </cell>
        </row>
        <row r="160">
          <cell r="D160">
            <v>10000</v>
          </cell>
          <cell r="F160">
            <v>10000</v>
          </cell>
        </row>
        <row r="161">
          <cell r="D161">
            <v>10000</v>
          </cell>
          <cell r="F161">
            <v>10000</v>
          </cell>
        </row>
        <row r="162">
          <cell r="D162">
            <v>10000</v>
          </cell>
          <cell r="F162">
            <v>10000</v>
          </cell>
        </row>
        <row r="163">
          <cell r="D163">
            <v>10000</v>
          </cell>
          <cell r="F163">
            <v>10000</v>
          </cell>
        </row>
        <row r="164">
          <cell r="D164">
            <v>10000</v>
          </cell>
          <cell r="F164">
            <v>10000</v>
          </cell>
        </row>
        <row r="166">
          <cell r="D166">
            <v>10000</v>
          </cell>
          <cell r="F166">
            <v>10000</v>
          </cell>
        </row>
        <row r="167">
          <cell r="D167">
            <v>10000</v>
          </cell>
          <cell r="F167">
            <v>10000</v>
          </cell>
        </row>
        <row r="168">
          <cell r="D168">
            <v>10000</v>
          </cell>
          <cell r="F168">
            <v>10000</v>
          </cell>
        </row>
        <row r="169">
          <cell r="D169">
            <v>10000</v>
          </cell>
          <cell r="F169">
            <v>10000</v>
          </cell>
        </row>
        <row r="171">
          <cell r="D171">
            <v>46666.666666666672</v>
          </cell>
          <cell r="F171">
            <v>46666.666666666672</v>
          </cell>
        </row>
        <row r="172">
          <cell r="D172">
            <v>46666.666666666672</v>
          </cell>
          <cell r="F172">
            <v>46666.666666666672</v>
          </cell>
        </row>
        <row r="193">
          <cell r="D193">
            <v>8333.3333333333339</v>
          </cell>
          <cell r="F193">
            <v>8333.3333333333339</v>
          </cell>
        </row>
        <row r="194">
          <cell r="D194">
            <v>46666.666666666672</v>
          </cell>
          <cell r="F194">
            <v>46666.666666666672</v>
          </cell>
        </row>
        <row r="195">
          <cell r="D195">
            <v>83333.333333333343</v>
          </cell>
          <cell r="F195">
            <v>83333.333333333343</v>
          </cell>
        </row>
        <row r="196">
          <cell r="D196">
            <v>13333.333333333332</v>
          </cell>
          <cell r="F196">
            <v>13333.333333333332</v>
          </cell>
        </row>
        <row r="197">
          <cell r="D197">
            <v>30942.465129327051</v>
          </cell>
          <cell r="F197">
            <v>51075.560744762632</v>
          </cell>
        </row>
        <row r="214">
          <cell r="D214">
            <v>10000</v>
          </cell>
          <cell r="F214">
            <v>10000</v>
          </cell>
        </row>
        <row r="220">
          <cell r="D220">
            <v>7761.4879086940764</v>
          </cell>
          <cell r="F220">
            <v>12811.59550453912</v>
          </cell>
        </row>
        <row r="227">
          <cell r="D227">
            <v>10</v>
          </cell>
          <cell r="F227">
            <v>10</v>
          </cell>
        </row>
        <row r="243">
          <cell r="D243">
            <v>10</v>
          </cell>
          <cell r="F243">
            <v>10</v>
          </cell>
        </row>
        <row r="244">
          <cell r="D244">
            <v>350</v>
          </cell>
          <cell r="F244">
            <v>350</v>
          </cell>
        </row>
        <row r="245">
          <cell r="D245">
            <v>100</v>
          </cell>
          <cell r="F245">
            <v>100</v>
          </cell>
        </row>
        <row r="246">
          <cell r="D246">
            <v>1000</v>
          </cell>
          <cell r="F246">
            <v>1000</v>
          </cell>
        </row>
        <row r="258">
          <cell r="D258">
            <v>6311.6935569905072</v>
          </cell>
          <cell r="F258">
            <v>10100.113076961725</v>
          </cell>
        </row>
        <row r="259">
          <cell r="D259">
            <v>4388.9797099381294</v>
          </cell>
          <cell r="F259">
            <v>5104.4736584878883</v>
          </cell>
        </row>
        <row r="260">
          <cell r="D260">
            <v>2304.0115298011619</v>
          </cell>
          <cell r="F260">
            <v>3682.7101468585784</v>
          </cell>
        </row>
        <row r="262">
          <cell r="D262">
            <v>7761.4879086940764</v>
          </cell>
          <cell r="F262">
            <v>12811.59550453912</v>
          </cell>
        </row>
      </sheetData>
      <sheetData sheetId="1" refreshError="1"/>
      <sheetData sheetId="2"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ummary"/>
      <sheetName val="Local"/>
      <sheetName val="Farm gate Price"/>
      <sheetName val="Collector Value"/>
      <sheetName val="Exporter Value"/>
      <sheetName val="FoB X-plain"/>
    </sheetNames>
    <sheetDataSet>
      <sheetData sheetId="0" refreshError="1">
        <row r="4">
          <cell r="C4" t="e">
            <v>#VALUE!</v>
          </cell>
          <cell r="D4" t="e">
            <v>#VALUE!</v>
          </cell>
          <cell r="E4" t="e">
            <v>#VALUE!</v>
          </cell>
        </row>
        <row r="12">
          <cell r="B12">
            <v>3337.332736278302</v>
          </cell>
          <cell r="D12">
            <v>2857.7034034924991</v>
          </cell>
          <cell r="E12">
            <v>1500.1622302992052</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1:L26"/>
  <sheetViews>
    <sheetView workbookViewId="0">
      <selection activeCell="D13" sqref="D13"/>
    </sheetView>
  </sheetViews>
  <sheetFormatPr defaultColWidth="12.28515625" defaultRowHeight="15"/>
  <cols>
    <col min="1" max="1" width="5.140625" style="301" customWidth="1"/>
    <col min="2" max="2" width="17.5703125" style="301" customWidth="1"/>
    <col min="3" max="3" width="12.28515625" style="301" customWidth="1"/>
    <col min="4" max="4" width="8.7109375" style="301" customWidth="1"/>
    <col min="5" max="5" width="5.7109375" style="301" customWidth="1"/>
    <col min="6" max="6" width="15.42578125" style="301" customWidth="1"/>
    <col min="7" max="7" width="14.5703125" style="301" customWidth="1"/>
    <col min="8" max="8" width="14" style="303" customWidth="1"/>
    <col min="9" max="9" width="5.5703125" style="303" customWidth="1"/>
    <col min="10" max="11" width="12.28515625" style="301" customWidth="1"/>
    <col min="12" max="12" width="14.28515625" style="301" customWidth="1"/>
    <col min="13" max="16384" width="12.28515625" style="301"/>
  </cols>
  <sheetData>
    <row r="1" spans="2:12" s="251" customFormat="1" ht="18.75">
      <c r="B1" s="252" t="s">
        <v>342</v>
      </c>
    </row>
    <row r="2" spans="2:12" s="251" customFormat="1">
      <c r="B2" s="253" t="s">
        <v>313</v>
      </c>
      <c r="C2" s="254" t="s">
        <v>343</v>
      </c>
      <c r="D2" s="254"/>
      <c r="E2" s="254"/>
      <c r="F2" s="254"/>
      <c r="G2" s="254"/>
      <c r="H2" s="254"/>
      <c r="I2" s="254"/>
      <c r="J2" s="255"/>
    </row>
    <row r="3" spans="2:12" s="251" customFormat="1">
      <c r="B3" s="256" t="s">
        <v>314</v>
      </c>
      <c r="C3" s="257" t="s">
        <v>346</v>
      </c>
      <c r="D3" s="257"/>
      <c r="E3" s="257"/>
      <c r="F3" s="257"/>
      <c r="G3" s="257"/>
      <c r="H3" s="257"/>
      <c r="I3" s="257"/>
      <c r="J3" s="258"/>
    </row>
    <row r="4" spans="2:12" s="251" customFormat="1">
      <c r="B4" s="256"/>
      <c r="C4" s="257"/>
      <c r="D4" s="257"/>
      <c r="E4" s="257"/>
      <c r="F4" s="257"/>
      <c r="G4" s="257"/>
      <c r="H4" s="257"/>
      <c r="I4" s="257"/>
      <c r="J4" s="258"/>
    </row>
    <row r="5" spans="2:12" s="251" customFormat="1">
      <c r="B5" s="254"/>
      <c r="C5" s="254"/>
      <c r="D5" s="254"/>
      <c r="E5" s="254"/>
      <c r="F5" s="254"/>
      <c r="G5" s="254"/>
      <c r="H5" s="254"/>
      <c r="I5" s="254"/>
      <c r="J5" s="254"/>
    </row>
    <row r="6" spans="2:12" s="251" customFormat="1">
      <c r="B6" s="259" t="s">
        <v>315</v>
      </c>
      <c r="F6" s="260" t="s">
        <v>316</v>
      </c>
      <c r="G6" s="261"/>
      <c r="H6" s="262"/>
      <c r="I6" s="263"/>
      <c r="J6" s="264" t="s">
        <v>317</v>
      </c>
      <c r="K6" s="265"/>
      <c r="L6" s="266"/>
    </row>
    <row r="7" spans="2:12" s="251" customFormat="1">
      <c r="B7" s="267" t="s">
        <v>318</v>
      </c>
      <c r="C7" s="251" t="s">
        <v>319</v>
      </c>
      <c r="D7" s="268">
        <v>7.7880768642196618E-2</v>
      </c>
      <c r="F7" s="269" t="s">
        <v>203</v>
      </c>
      <c r="G7" s="270" t="s">
        <v>168</v>
      </c>
      <c r="H7" s="271" t="s">
        <v>320</v>
      </c>
      <c r="J7" s="272"/>
      <c r="K7" s="273"/>
      <c r="L7" s="274"/>
    </row>
    <row r="8" spans="2:12" s="251" customFormat="1">
      <c r="B8" s="267" t="s">
        <v>321</v>
      </c>
      <c r="C8" s="251" t="s">
        <v>319</v>
      </c>
      <c r="D8" s="268">
        <v>2.7880768642196616E-2</v>
      </c>
      <c r="F8" s="275" t="s">
        <v>318</v>
      </c>
      <c r="G8" s="276"/>
      <c r="H8" s="277">
        <f>G8/D9</f>
        <v>0</v>
      </c>
      <c r="J8" s="272"/>
      <c r="K8" s="273"/>
      <c r="L8" s="274"/>
    </row>
    <row r="9" spans="2:12" s="251" customFormat="1">
      <c r="B9" s="259" t="s">
        <v>322</v>
      </c>
      <c r="C9" s="251" t="s">
        <v>323</v>
      </c>
      <c r="D9" s="278">
        <v>9084.552419354839</v>
      </c>
      <c r="F9" s="275" t="s">
        <v>324</v>
      </c>
      <c r="G9" s="276"/>
      <c r="H9" s="277">
        <f>G9/D9</f>
        <v>0</v>
      </c>
      <c r="J9" s="264" t="s">
        <v>325</v>
      </c>
      <c r="K9" s="265"/>
      <c r="L9" s="265"/>
    </row>
    <row r="10" spans="2:12" s="251" customFormat="1">
      <c r="B10" s="259" t="s">
        <v>326</v>
      </c>
      <c r="C10" s="251" t="s">
        <v>327</v>
      </c>
      <c r="F10" s="279" t="s">
        <v>234</v>
      </c>
      <c r="G10" s="270" t="s">
        <v>328</v>
      </c>
      <c r="H10" s="271" t="s">
        <v>320</v>
      </c>
      <c r="J10" s="272"/>
      <c r="K10" s="280"/>
      <c r="L10" s="281"/>
    </row>
    <row r="11" spans="2:12" s="251" customFormat="1">
      <c r="B11" s="267" t="s">
        <v>318</v>
      </c>
      <c r="D11" s="278">
        <v>55000</v>
      </c>
      <c r="F11" s="275" t="s">
        <v>318</v>
      </c>
      <c r="G11" s="282"/>
      <c r="H11" s="283">
        <f>G11/nilai_tukar</f>
        <v>0</v>
      </c>
      <c r="J11" s="272"/>
      <c r="K11" s="280"/>
      <c r="L11" s="281"/>
    </row>
    <row r="12" spans="2:12" s="251" customFormat="1">
      <c r="B12" s="267" t="s">
        <v>321</v>
      </c>
      <c r="D12" s="278">
        <v>55000</v>
      </c>
      <c r="F12" s="284" t="s">
        <v>324</v>
      </c>
      <c r="G12" s="285"/>
      <c r="H12" s="286">
        <f>G12/nilai_tukar</f>
        <v>0</v>
      </c>
    </row>
    <row r="13" spans="2:12" s="251" customFormat="1"/>
    <row r="14" spans="2:12" s="251" customFormat="1">
      <c r="B14" s="264" t="s">
        <v>329</v>
      </c>
      <c r="C14" s="287" t="s">
        <v>330</v>
      </c>
      <c r="D14" s="287" t="s">
        <v>331</v>
      </c>
      <c r="F14" s="265" t="s">
        <v>332</v>
      </c>
      <c r="G14" s="265"/>
      <c r="H14" s="266"/>
      <c r="J14" s="259" t="s">
        <v>333</v>
      </c>
      <c r="L14" s="288"/>
    </row>
    <row r="15" spans="2:12" s="251" customFormat="1">
      <c r="B15" s="289" t="s">
        <v>334</v>
      </c>
      <c r="C15" s="290">
        <v>16000</v>
      </c>
      <c r="D15" s="291">
        <f>(C15/1000000)*1000</f>
        <v>16</v>
      </c>
      <c r="F15" s="289" t="s">
        <v>334</v>
      </c>
      <c r="G15" s="292"/>
      <c r="H15" s="293"/>
      <c r="J15" s="294" t="s">
        <v>335</v>
      </c>
    </row>
    <row r="16" spans="2:12" s="251" customFormat="1">
      <c r="B16" s="289" t="s">
        <v>336</v>
      </c>
      <c r="C16" s="290"/>
      <c r="D16" s="291"/>
      <c r="F16" s="289"/>
      <c r="G16" s="295"/>
      <c r="H16" s="293"/>
      <c r="J16" s="294"/>
    </row>
    <row r="17" spans="2:10" s="251" customFormat="1">
      <c r="B17" s="289" t="s">
        <v>337</v>
      </c>
      <c r="C17" s="290"/>
      <c r="D17" s="291"/>
      <c r="F17" s="289"/>
      <c r="G17" s="295"/>
      <c r="H17" s="293"/>
      <c r="J17" s="294"/>
    </row>
    <row r="18" spans="2:10" s="251" customFormat="1">
      <c r="B18" s="289" t="s">
        <v>338</v>
      </c>
      <c r="C18" s="290"/>
      <c r="D18" s="291"/>
      <c r="F18" s="289"/>
      <c r="G18" s="295"/>
      <c r="H18" s="293"/>
      <c r="J18" s="294"/>
    </row>
    <row r="19" spans="2:10" s="251" customFormat="1">
      <c r="B19" s="296"/>
      <c r="C19" s="297"/>
      <c r="D19" s="298"/>
      <c r="F19" s="296"/>
      <c r="G19" s="299"/>
      <c r="H19" s="300"/>
      <c r="J19" s="294"/>
    </row>
    <row r="20" spans="2:10">
      <c r="B20" s="302" t="s">
        <v>339</v>
      </c>
    </row>
    <row r="21" spans="2:10">
      <c r="B21" s="301" t="s">
        <v>340</v>
      </c>
    </row>
    <row r="22" spans="2:10">
      <c r="B22" s="301" t="s">
        <v>341</v>
      </c>
    </row>
    <row r="23" spans="2:10">
      <c r="B23" s="301" t="s">
        <v>345</v>
      </c>
    </row>
    <row r="24" spans="2:10">
      <c r="B24" s="301" t="s">
        <v>344</v>
      </c>
    </row>
    <row r="25" spans="2:10">
      <c r="B25" s="301">
        <v>5</v>
      </c>
    </row>
    <row r="26" spans="2:10">
      <c r="B26" s="301">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Y4"/>
  <sheetViews>
    <sheetView workbookViewId="0">
      <selection activeCell="D4" sqref="D4"/>
    </sheetView>
  </sheetViews>
  <sheetFormatPr defaultRowHeight="12.75"/>
  <sheetData>
    <row r="1" spans="1:25" ht="18">
      <c r="A1" s="178" t="s">
        <v>259</v>
      </c>
    </row>
    <row r="2" spans="1:25" ht="27.75" customHeight="1"/>
    <row r="3" spans="1:25">
      <c r="A3" s="179" t="s">
        <v>161</v>
      </c>
      <c r="B3" s="179" t="s">
        <v>162</v>
      </c>
      <c r="C3" s="179" t="s">
        <v>177</v>
      </c>
      <c r="D3" s="179" t="s">
        <v>178</v>
      </c>
      <c r="E3" s="179" t="s">
        <v>179</v>
      </c>
      <c r="F3" s="179" t="s">
        <v>180</v>
      </c>
      <c r="G3" s="179" t="s">
        <v>181</v>
      </c>
      <c r="H3" s="179" t="s">
        <v>182</v>
      </c>
      <c r="I3" s="179" t="s">
        <v>183</v>
      </c>
      <c r="J3" s="179" t="s">
        <v>184</v>
      </c>
      <c r="K3" s="179" t="s">
        <v>185</v>
      </c>
      <c r="L3" s="179" t="s">
        <v>186</v>
      </c>
      <c r="M3" s="179" t="s">
        <v>187</v>
      </c>
      <c r="N3" s="179" t="s">
        <v>188</v>
      </c>
      <c r="O3" s="179" t="s">
        <v>189</v>
      </c>
      <c r="P3" s="179" t="s">
        <v>190</v>
      </c>
      <c r="Q3" s="179" t="s">
        <v>191</v>
      </c>
      <c r="R3" s="179" t="s">
        <v>192</v>
      </c>
      <c r="S3" s="179" t="s">
        <v>193</v>
      </c>
      <c r="T3" s="179" t="s">
        <v>194</v>
      </c>
      <c r="U3" s="179" t="s">
        <v>195</v>
      </c>
      <c r="V3" s="179" t="s">
        <v>196</v>
      </c>
      <c r="W3" s="179" t="s">
        <v>197</v>
      </c>
      <c r="X3" s="179" t="s">
        <v>198</v>
      </c>
      <c r="Y3" s="179" t="s">
        <v>199</v>
      </c>
    </row>
    <row r="4" spans="1:25">
      <c r="A4" s="180">
        <f>'Labor Req'!D184</f>
        <v>166</v>
      </c>
      <c r="B4" s="180">
        <f>'Labor Req'!E184</f>
        <v>0</v>
      </c>
      <c r="C4" s="180">
        <f>'Labor Req'!F184</f>
        <v>31.349999999999998</v>
      </c>
      <c r="D4" s="180">
        <f>'Labor Req'!G184</f>
        <v>3.5</v>
      </c>
      <c r="E4" s="180">
        <f>'Labor Req'!H184</f>
        <v>8.4</v>
      </c>
      <c r="F4" s="180">
        <f>'Labor Req'!I184</f>
        <v>14.901020000000003</v>
      </c>
      <c r="G4" s="180">
        <f>'Labor Req'!J184</f>
        <v>14.576654999999999</v>
      </c>
      <c r="H4" s="180">
        <f>'Labor Req'!K184</f>
        <v>12.276754999999998</v>
      </c>
      <c r="I4" s="180">
        <f>'Labor Req'!L184</f>
        <v>28.385190000000005</v>
      </c>
      <c r="J4" s="180">
        <f>'Labor Req'!M184</f>
        <v>8.9938800000000025</v>
      </c>
      <c r="K4" s="180">
        <f>'Labor Req'!N184</f>
        <v>11.317600000000001</v>
      </c>
      <c r="L4" s="180">
        <f>'Labor Req'!O184</f>
        <v>65.544845000000009</v>
      </c>
      <c r="M4" s="180">
        <f>'Labor Req'!P184</f>
        <v>13.930800000000003</v>
      </c>
      <c r="N4" s="180">
        <f>'Labor Req'!Q184</f>
        <v>11.337300000000003</v>
      </c>
      <c r="O4" s="180">
        <f>'Labor Req'!R184</f>
        <v>66.734010000000012</v>
      </c>
      <c r="P4" s="180">
        <f>'Labor Req'!S184</f>
        <v>0</v>
      </c>
      <c r="Q4" s="180">
        <f>'Labor Req'!T184</f>
        <v>0</v>
      </c>
      <c r="R4" s="180">
        <f>'Labor Req'!U184</f>
        <v>0.35</v>
      </c>
      <c r="S4" s="180">
        <f>'Labor Req'!V184</f>
        <v>3.5</v>
      </c>
      <c r="T4" s="180">
        <f>'Labor Req'!W184</f>
        <v>8.4</v>
      </c>
      <c r="U4" s="180">
        <f>'Labor Req'!X184</f>
        <v>14.901020000000003</v>
      </c>
      <c r="V4" s="180">
        <f>'Labor Req'!Y184</f>
        <v>14.576654999999999</v>
      </c>
      <c r="W4" s="180">
        <f>'Labor Req'!Z184</f>
        <v>12.401779999999999</v>
      </c>
      <c r="X4" s="180">
        <f>'Labor Req'!AA184</f>
        <v>28.040240000000008</v>
      </c>
      <c r="Y4" s="180">
        <f>'Labor Req'!AB184</f>
        <v>82.464885000000024</v>
      </c>
    </row>
  </sheetData>
  <phoneticPr fontId="7"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dimension ref="A1:G205"/>
  <sheetViews>
    <sheetView topLeftCell="A16" workbookViewId="0">
      <selection activeCell="D21" sqref="D21"/>
    </sheetView>
  </sheetViews>
  <sheetFormatPr defaultRowHeight="12.75"/>
  <cols>
    <col min="1" max="1" width="5.7109375" customWidth="1"/>
    <col min="2" max="2" width="33.7109375" customWidth="1"/>
    <col min="3" max="3" width="10.28515625" customWidth="1"/>
    <col min="4" max="4" width="15.140625" customWidth="1"/>
    <col min="5" max="5" width="3.85546875" style="198" customWidth="1"/>
    <col min="6" max="6" width="16" customWidth="1"/>
  </cols>
  <sheetData>
    <row r="1" spans="2:7" ht="21" thickBot="1">
      <c r="B1" s="197" t="s">
        <v>265</v>
      </c>
    </row>
    <row r="2" spans="2:7" ht="18.75" thickBot="1">
      <c r="B2" s="2" t="s">
        <v>0</v>
      </c>
      <c r="C2" s="3" t="s">
        <v>1</v>
      </c>
      <c r="D2" s="199" t="s">
        <v>235</v>
      </c>
      <c r="E2" s="200"/>
      <c r="F2" s="201" t="s">
        <v>236</v>
      </c>
    </row>
    <row r="3" spans="2:7" ht="15.75">
      <c r="B3" s="7" t="s">
        <v>27</v>
      </c>
      <c r="C3" s="8"/>
      <c r="D3" s="202"/>
      <c r="E3" s="203"/>
      <c r="F3" s="204"/>
    </row>
    <row r="4" spans="2:7" s="211" customFormat="1">
      <c r="B4" s="212"/>
      <c r="C4" s="213"/>
      <c r="D4" s="214"/>
      <c r="E4" s="215"/>
      <c r="F4" s="210"/>
      <c r="G4" s="216"/>
    </row>
    <row r="5" spans="2:7" s="211" customFormat="1">
      <c r="B5" s="217" t="s">
        <v>71</v>
      </c>
      <c r="C5" s="213"/>
      <c r="D5" s="214"/>
      <c r="E5" s="215"/>
      <c r="F5" s="210"/>
      <c r="G5" s="216"/>
    </row>
    <row r="6" spans="2:7" s="211" customFormat="1">
      <c r="B6" s="212" t="s">
        <v>72</v>
      </c>
      <c r="C6" s="213" t="s">
        <v>1</v>
      </c>
      <c r="D6" s="208">
        <v>35000</v>
      </c>
      <c r="E6" s="215"/>
      <c r="F6" s="210">
        <v>20000</v>
      </c>
      <c r="G6" s="216"/>
    </row>
    <row r="7" spans="2:7" s="211" customFormat="1">
      <c r="B7" s="212" t="s">
        <v>73</v>
      </c>
      <c r="C7" s="213" t="s">
        <v>1</v>
      </c>
      <c r="D7" s="208">
        <v>30000</v>
      </c>
      <c r="E7" s="215"/>
      <c r="F7" s="210">
        <v>30000</v>
      </c>
      <c r="G7" s="216"/>
    </row>
    <row r="8" spans="2:7" s="211" customFormat="1">
      <c r="B8" s="212" t="s">
        <v>74</v>
      </c>
      <c r="C8" s="213" t="s">
        <v>1</v>
      </c>
      <c r="D8" s="208">
        <v>12000</v>
      </c>
      <c r="E8" s="215"/>
      <c r="F8" s="210">
        <v>10000</v>
      </c>
      <c r="G8" s="216"/>
    </row>
    <row r="9" spans="2:7" s="211" customFormat="1">
      <c r="B9" s="212" t="s">
        <v>75</v>
      </c>
      <c r="C9" s="213" t="s">
        <v>1</v>
      </c>
      <c r="D9" s="214">
        <v>10000</v>
      </c>
      <c r="E9" s="215"/>
      <c r="F9" s="210">
        <v>10000</v>
      </c>
      <c r="G9" s="216"/>
    </row>
    <row r="10" spans="2:7" s="211" customFormat="1">
      <c r="B10" s="212" t="s">
        <v>76</v>
      </c>
      <c r="C10" s="213" t="s">
        <v>1</v>
      </c>
      <c r="D10" s="214">
        <v>1500</v>
      </c>
      <c r="E10" s="215"/>
      <c r="F10" s="210">
        <v>1500</v>
      </c>
      <c r="G10" s="216"/>
    </row>
    <row r="11" spans="2:7" s="211" customFormat="1">
      <c r="B11" s="212" t="s">
        <v>77</v>
      </c>
      <c r="C11" s="213" t="s">
        <v>1</v>
      </c>
      <c r="D11" s="214">
        <v>200000</v>
      </c>
      <c r="E11" s="215"/>
      <c r="F11" s="210">
        <v>200000</v>
      </c>
      <c r="G11" s="216"/>
    </row>
    <row r="12" spans="2:7">
      <c r="B12" s="18"/>
      <c r="C12" s="13"/>
      <c r="D12" s="206"/>
      <c r="E12" s="218"/>
      <c r="F12" s="110"/>
      <c r="G12" s="96"/>
    </row>
    <row r="13" spans="2:7">
      <c r="B13" s="12" t="s">
        <v>78</v>
      </c>
      <c r="C13" s="219"/>
      <c r="D13" s="206"/>
      <c r="E13" s="218"/>
      <c r="F13" s="110"/>
      <c r="G13" s="96"/>
    </row>
    <row r="14" spans="2:7">
      <c r="B14" s="28" t="s">
        <v>347</v>
      </c>
      <c r="C14" s="29" t="s">
        <v>227</v>
      </c>
      <c r="D14" s="206"/>
      <c r="E14" s="218"/>
      <c r="F14" s="110"/>
      <c r="G14" s="96"/>
    </row>
    <row r="15" spans="2:7">
      <c r="B15" s="28" t="s">
        <v>86</v>
      </c>
      <c r="C15" s="29" t="s">
        <v>266</v>
      </c>
      <c r="D15" s="206">
        <v>0</v>
      </c>
      <c r="E15" s="218"/>
      <c r="F15" s="110">
        <v>0</v>
      </c>
      <c r="G15" s="96"/>
    </row>
    <row r="16" spans="2:7">
      <c r="B16" s="28" t="s">
        <v>88</v>
      </c>
      <c r="C16" s="29" t="s">
        <v>266</v>
      </c>
      <c r="D16" s="206">
        <v>0</v>
      </c>
      <c r="E16" s="218"/>
      <c r="F16" s="110">
        <v>0</v>
      </c>
      <c r="G16" s="96"/>
    </row>
    <row r="17" spans="2:7">
      <c r="B17" s="28"/>
      <c r="C17" s="29"/>
      <c r="D17" s="323"/>
      <c r="E17" s="223"/>
      <c r="F17" s="324"/>
      <c r="G17" s="96"/>
    </row>
    <row r="18" spans="2:7" ht="15.75">
      <c r="B18" s="31" t="s">
        <v>101</v>
      </c>
      <c r="C18" s="27"/>
      <c r="D18" s="206"/>
      <c r="E18" s="218"/>
      <c r="F18" s="110"/>
      <c r="G18" s="96"/>
    </row>
    <row r="19" spans="2:7">
      <c r="B19" s="12" t="s">
        <v>102</v>
      </c>
      <c r="C19" s="13"/>
      <c r="D19" s="206"/>
      <c r="E19" s="218"/>
      <c r="F19" s="110"/>
      <c r="G19" s="96"/>
    </row>
    <row r="20" spans="2:7">
      <c r="B20" s="18" t="s">
        <v>103</v>
      </c>
      <c r="C20" s="13" t="s">
        <v>104</v>
      </c>
      <c r="D20" s="222">
        <f>(450000/30)/6000*Summary!D11</f>
        <v>137500</v>
      </c>
      <c r="E20" s="223" t="s">
        <v>267</v>
      </c>
      <c r="F20" s="224">
        <f>(450000/30)/6000*Summary!D12</f>
        <v>137500</v>
      </c>
      <c r="G20" s="96"/>
    </row>
    <row r="21" spans="2:7">
      <c r="B21" s="18" t="s">
        <v>105</v>
      </c>
      <c r="C21" s="13" t="s">
        <v>104</v>
      </c>
      <c r="D21" s="206">
        <f>Summary!$D$11</f>
        <v>55000</v>
      </c>
      <c r="E21" s="218"/>
      <c r="F21" s="110">
        <f>Summary!$D$12</f>
        <v>55000</v>
      </c>
      <c r="G21" s="96"/>
    </row>
    <row r="22" spans="2:7">
      <c r="B22" s="18" t="s">
        <v>106</v>
      </c>
      <c r="C22" s="13" t="s">
        <v>104</v>
      </c>
      <c r="D22" s="206">
        <f>Summary!$D$11</f>
        <v>55000</v>
      </c>
      <c r="E22" s="218"/>
      <c r="F22" s="110">
        <f>Summary!$D$12</f>
        <v>55000</v>
      </c>
      <c r="G22" s="96"/>
    </row>
    <row r="23" spans="2:7">
      <c r="B23" s="18" t="s">
        <v>107</v>
      </c>
      <c r="C23" s="13" t="s">
        <v>104</v>
      </c>
      <c r="D23" s="206">
        <f>Summary!$D$11</f>
        <v>55000</v>
      </c>
      <c r="E23" s="218"/>
      <c r="F23" s="110">
        <f>Summary!$D$12</f>
        <v>55000</v>
      </c>
      <c r="G23" s="96"/>
    </row>
    <row r="24" spans="2:7">
      <c r="B24" s="18" t="s">
        <v>108</v>
      </c>
      <c r="C24" s="13" t="s">
        <v>104</v>
      </c>
      <c r="D24" s="206">
        <f>Summary!$D$11</f>
        <v>55000</v>
      </c>
      <c r="E24" s="218"/>
      <c r="F24" s="110">
        <f>Summary!$D$12</f>
        <v>55000</v>
      </c>
      <c r="G24" s="96"/>
    </row>
    <row r="25" spans="2:7">
      <c r="B25" s="186"/>
      <c r="C25" s="219"/>
      <c r="D25" s="206"/>
      <c r="E25" s="218"/>
      <c r="F25" s="110"/>
      <c r="G25" s="96"/>
    </row>
    <row r="26" spans="2:7">
      <c r="B26" s="33" t="s">
        <v>109</v>
      </c>
      <c r="C26" s="34"/>
      <c r="D26" s="206"/>
      <c r="E26" s="218"/>
      <c r="F26" s="110"/>
      <c r="G26" s="96"/>
    </row>
    <row r="27" spans="2:7">
      <c r="B27" s="33"/>
      <c r="C27" s="34"/>
      <c r="D27" s="206"/>
      <c r="E27" s="218"/>
      <c r="F27" s="110"/>
      <c r="G27" s="96"/>
    </row>
    <row r="28" spans="2:7">
      <c r="B28" s="28" t="s">
        <v>86</v>
      </c>
      <c r="C28" s="13" t="s">
        <v>104</v>
      </c>
      <c r="D28" s="206">
        <f>Summary!$D$11</f>
        <v>55000</v>
      </c>
      <c r="E28" s="218"/>
      <c r="F28" s="110">
        <f>Summary!$D$12</f>
        <v>55000</v>
      </c>
      <c r="G28" s="96"/>
    </row>
    <row r="29" spans="2:7">
      <c r="B29" s="305" t="s">
        <v>88</v>
      </c>
      <c r="C29" s="304" t="s">
        <v>104</v>
      </c>
      <c r="D29" s="306">
        <f>Summary!$D$11</f>
        <v>55000</v>
      </c>
      <c r="E29" s="307"/>
      <c r="F29" s="308">
        <f>Summary!$D$12</f>
        <v>55000</v>
      </c>
      <c r="G29" s="96"/>
    </row>
    <row r="30" spans="2:7">
      <c r="B30" s="35"/>
      <c r="C30" s="36"/>
      <c r="D30" s="206"/>
      <c r="E30" s="218"/>
      <c r="F30" s="110"/>
      <c r="G30" s="96"/>
    </row>
    <row r="31" spans="2:7">
      <c r="B31" s="37" t="s">
        <v>110</v>
      </c>
      <c r="C31" s="36"/>
      <c r="D31" s="206"/>
      <c r="E31" s="218"/>
      <c r="F31" s="110"/>
      <c r="G31" s="96"/>
    </row>
    <row r="32" spans="2:7">
      <c r="B32" s="35" t="s">
        <v>86</v>
      </c>
      <c r="C32" s="36" t="s">
        <v>104</v>
      </c>
      <c r="D32" s="206">
        <f>Summary!$D$11</f>
        <v>55000</v>
      </c>
      <c r="E32" s="218"/>
      <c r="F32" s="110">
        <f>Summary!$D$12</f>
        <v>55000</v>
      </c>
      <c r="G32" s="96"/>
    </row>
    <row r="33" spans="2:7">
      <c r="B33" s="305" t="s">
        <v>88</v>
      </c>
      <c r="C33" s="304" t="s">
        <v>104</v>
      </c>
      <c r="D33" s="306">
        <f>Summary!$D$11</f>
        <v>55000</v>
      </c>
      <c r="E33" s="307"/>
      <c r="F33" s="308">
        <f>Summary!$D$12</f>
        <v>55000</v>
      </c>
      <c r="G33" s="96"/>
    </row>
    <row r="34" spans="2:7">
      <c r="B34" s="305"/>
      <c r="C34" s="304"/>
      <c r="D34" s="306"/>
      <c r="E34" s="307"/>
      <c r="F34" s="308"/>
      <c r="G34" s="96"/>
    </row>
    <row r="35" spans="2:7">
      <c r="B35" s="305"/>
      <c r="C35" s="304"/>
      <c r="D35" s="306"/>
      <c r="E35" s="307"/>
      <c r="F35" s="308"/>
      <c r="G35" s="96"/>
    </row>
    <row r="36" spans="2:7">
      <c r="B36" s="37" t="s">
        <v>111</v>
      </c>
      <c r="C36" s="43"/>
      <c r="D36" s="206"/>
      <c r="E36" s="218"/>
      <c r="F36" s="110"/>
      <c r="G36" s="96"/>
    </row>
    <row r="37" spans="2:7">
      <c r="B37" s="40" t="s">
        <v>86</v>
      </c>
      <c r="C37" s="36"/>
      <c r="D37" s="206"/>
      <c r="E37" s="218"/>
      <c r="F37" s="110"/>
      <c r="G37" s="96"/>
    </row>
    <row r="38" spans="2:7">
      <c r="B38" s="41" t="s">
        <v>120</v>
      </c>
      <c r="C38" s="36" t="s">
        <v>104</v>
      </c>
      <c r="D38" s="222">
        <f>(80*D59/6000)*Summary!D11</f>
        <v>256666.66666666669</v>
      </c>
      <c r="E38" s="223" t="s">
        <v>268</v>
      </c>
      <c r="F38" s="224">
        <f>(80*F59/6000)*Summary!D12</f>
        <v>256666.66666666669</v>
      </c>
      <c r="G38" s="96"/>
    </row>
    <row r="39" spans="2:7">
      <c r="B39" s="41" t="s">
        <v>269</v>
      </c>
      <c r="C39" s="36" t="s">
        <v>104</v>
      </c>
      <c r="D39" s="222">
        <f>(80*D59/6000)*Summary!D11</f>
        <v>256666.66666666669</v>
      </c>
      <c r="E39" s="223" t="s">
        <v>270</v>
      </c>
      <c r="F39" s="224">
        <f>(80*F59/6000)*Summary!D12</f>
        <v>256666.66666666669</v>
      </c>
      <c r="G39" s="96"/>
    </row>
    <row r="40" spans="2:7">
      <c r="B40" s="35"/>
      <c r="C40" s="36"/>
      <c r="D40" s="206"/>
      <c r="E40" s="218"/>
      <c r="F40" s="110"/>
      <c r="G40" s="96"/>
    </row>
    <row r="41" spans="2:7">
      <c r="B41" s="37" t="s">
        <v>125</v>
      </c>
      <c r="C41" s="36"/>
      <c r="D41" s="206"/>
      <c r="E41" s="218"/>
      <c r="F41" s="110"/>
      <c r="G41" s="96"/>
    </row>
    <row r="42" spans="2:7">
      <c r="B42" s="42" t="s">
        <v>86</v>
      </c>
      <c r="C42" s="36"/>
      <c r="D42" s="206"/>
      <c r="E42" s="223"/>
      <c r="F42" s="110"/>
      <c r="G42" s="96"/>
    </row>
    <row r="43" spans="2:7">
      <c r="B43" s="32" t="s">
        <v>222</v>
      </c>
      <c r="C43" s="36" t="s">
        <v>104</v>
      </c>
      <c r="D43" s="222">
        <f>(500*D58/6000)*Summary!D11</f>
        <v>45833.333333333336</v>
      </c>
      <c r="E43" s="223" t="s">
        <v>271</v>
      </c>
      <c r="F43" s="225">
        <f>(500*F58/6000)*Summary!D12</f>
        <v>45833.333333333336</v>
      </c>
      <c r="G43" s="96"/>
    </row>
    <row r="44" spans="2:7">
      <c r="B44" s="32" t="s">
        <v>138</v>
      </c>
      <c r="C44" s="36" t="s">
        <v>104</v>
      </c>
      <c r="D44" s="222">
        <f>(80*D59/6000)*Summary!D11</f>
        <v>256666.66666666669</v>
      </c>
      <c r="E44" s="223" t="s">
        <v>272</v>
      </c>
      <c r="F44" s="225">
        <f>(80*F59/6000)*Summary!D12</f>
        <v>256666.66666666669</v>
      </c>
      <c r="G44" s="96"/>
    </row>
    <row r="45" spans="2:7">
      <c r="B45" s="32" t="s">
        <v>223</v>
      </c>
      <c r="C45" s="36" t="s">
        <v>104</v>
      </c>
      <c r="D45" s="226">
        <f>(500*D60/6000)*Summary!D11</f>
        <v>458333.33333333337</v>
      </c>
      <c r="E45" s="223" t="s">
        <v>273</v>
      </c>
      <c r="F45" s="227">
        <f>(500*F60/6000)*Summary!D12</f>
        <v>458333.33333333337</v>
      </c>
      <c r="G45" s="96"/>
    </row>
    <row r="46" spans="2:7">
      <c r="B46" s="32" t="s">
        <v>244</v>
      </c>
      <c r="C46" s="36" t="s">
        <v>104</v>
      </c>
      <c r="D46" s="222">
        <f>(8*D61/6000)*Summary!D11</f>
        <v>73333.333333333328</v>
      </c>
      <c r="E46" s="223" t="s">
        <v>274</v>
      </c>
      <c r="F46" s="225">
        <f>(8*F61/6000)*Summary!D12</f>
        <v>73333.333333333328</v>
      </c>
      <c r="G46" s="96"/>
    </row>
    <row r="47" spans="2:7">
      <c r="B47" s="28" t="s">
        <v>88</v>
      </c>
      <c r="C47" s="36" t="s">
        <v>104</v>
      </c>
      <c r="D47" s="228">
        <f>(((10.4*0.23)*D71/6000)*Summary!D11)</f>
        <v>170183.55821129878</v>
      </c>
      <c r="E47" s="223" t="s">
        <v>275</v>
      </c>
      <c r="F47" s="229">
        <f>((10.4*0.23)*F71/6000)*Summary!D12</f>
        <v>278622.15333333338</v>
      </c>
      <c r="G47" s="96"/>
    </row>
    <row r="48" spans="2:7">
      <c r="B48" s="48"/>
      <c r="C48" s="47"/>
      <c r="D48" s="206"/>
      <c r="E48" s="218"/>
      <c r="F48" s="110"/>
      <c r="G48" s="96"/>
    </row>
    <row r="49" spans="2:7">
      <c r="B49" s="48" t="s">
        <v>129</v>
      </c>
      <c r="C49" s="47"/>
      <c r="D49" s="206"/>
      <c r="E49" s="218"/>
      <c r="F49" s="110"/>
      <c r="G49" s="96"/>
    </row>
    <row r="50" spans="2:7">
      <c r="B50" s="46" t="s">
        <v>130</v>
      </c>
      <c r="C50" s="49" t="s">
        <v>104</v>
      </c>
      <c r="D50" s="206">
        <f>Summary!$D$11</f>
        <v>55000</v>
      </c>
      <c r="E50" s="218" t="s">
        <v>276</v>
      </c>
      <c r="F50" s="110">
        <f>Summary!$D$12</f>
        <v>55000</v>
      </c>
      <c r="G50" s="96"/>
    </row>
    <row r="51" spans="2:7">
      <c r="B51" s="46"/>
      <c r="C51" s="49"/>
      <c r="D51" s="206"/>
      <c r="E51" s="218"/>
      <c r="F51" s="110"/>
      <c r="G51" s="96"/>
    </row>
    <row r="52" spans="2:7" ht="15.75">
      <c r="B52" s="50" t="s">
        <v>131</v>
      </c>
      <c r="C52" s="47"/>
      <c r="D52" s="206"/>
      <c r="E52" s="218"/>
      <c r="F52" s="110"/>
      <c r="G52" s="96"/>
    </row>
    <row r="53" spans="2:7" ht="15.75">
      <c r="B53" s="51" t="s">
        <v>132</v>
      </c>
      <c r="C53" s="36"/>
      <c r="D53" s="206"/>
      <c r="E53" s="218"/>
      <c r="F53" s="110"/>
      <c r="G53" s="96"/>
    </row>
    <row r="54" spans="2:7">
      <c r="B54" s="52" t="s">
        <v>277</v>
      </c>
      <c r="C54" s="36" t="s">
        <v>134</v>
      </c>
      <c r="D54" s="206">
        <f>D50</f>
        <v>55000</v>
      </c>
      <c r="E54" s="218" t="s">
        <v>278</v>
      </c>
      <c r="F54" s="110">
        <f>F50</f>
        <v>55000</v>
      </c>
      <c r="G54" s="96"/>
    </row>
    <row r="55" spans="2:7">
      <c r="B55" s="53" t="s">
        <v>279</v>
      </c>
      <c r="C55" s="36"/>
      <c r="D55" s="206"/>
      <c r="E55" s="218"/>
      <c r="F55" s="110"/>
      <c r="G55" s="96"/>
    </row>
    <row r="56" spans="2:7">
      <c r="B56" s="28" t="s">
        <v>88</v>
      </c>
      <c r="C56" s="36" t="s">
        <v>227</v>
      </c>
      <c r="D56" s="209">
        <v>1000</v>
      </c>
      <c r="E56" s="207"/>
      <c r="F56" s="221">
        <v>1000</v>
      </c>
      <c r="G56" s="96"/>
    </row>
    <row r="57" spans="2:7">
      <c r="B57" s="42" t="s">
        <v>86</v>
      </c>
      <c r="C57" s="36"/>
      <c r="D57" s="230"/>
      <c r="E57" s="220"/>
      <c r="F57" s="231"/>
      <c r="G57" s="96"/>
    </row>
    <row r="58" spans="2:7">
      <c r="B58" s="32" t="s">
        <v>137</v>
      </c>
      <c r="C58" s="36" t="s">
        <v>227</v>
      </c>
      <c r="D58" s="206">
        <v>10</v>
      </c>
      <c r="E58" s="218"/>
      <c r="F58" s="110">
        <v>10</v>
      </c>
      <c r="G58" s="96"/>
    </row>
    <row r="59" spans="2:7">
      <c r="B59" s="32" t="s">
        <v>138</v>
      </c>
      <c r="C59" s="36" t="s">
        <v>227</v>
      </c>
      <c r="D59" s="206">
        <v>350</v>
      </c>
      <c r="E59" s="218"/>
      <c r="F59" s="110">
        <v>350</v>
      </c>
      <c r="G59" s="96"/>
    </row>
    <row r="60" spans="2:7">
      <c r="B60" s="32" t="s">
        <v>139</v>
      </c>
      <c r="C60" s="36" t="s">
        <v>227</v>
      </c>
      <c r="D60" s="206">
        <v>100</v>
      </c>
      <c r="E60" s="218"/>
      <c r="F60" s="110">
        <v>100</v>
      </c>
      <c r="G60" s="96"/>
    </row>
    <row r="61" spans="2:7">
      <c r="B61" s="39" t="s">
        <v>244</v>
      </c>
      <c r="C61" s="54" t="s">
        <v>280</v>
      </c>
      <c r="D61" s="214">
        <v>1000</v>
      </c>
      <c r="E61" s="215"/>
      <c r="F61" s="210">
        <v>1000</v>
      </c>
      <c r="G61" s="96"/>
    </row>
    <row r="62" spans="2:7">
      <c r="B62" s="52"/>
      <c r="C62" s="54"/>
      <c r="D62" s="206"/>
      <c r="E62" s="218"/>
      <c r="F62" s="110"/>
      <c r="G62" s="96"/>
    </row>
    <row r="63" spans="2:7">
      <c r="B63" s="52"/>
      <c r="C63" s="54"/>
      <c r="D63" s="206"/>
      <c r="E63" s="218"/>
      <c r="F63" s="110"/>
      <c r="G63" s="96"/>
    </row>
    <row r="64" spans="2:7" ht="15.75">
      <c r="B64" s="51" t="s">
        <v>141</v>
      </c>
      <c r="C64" s="232"/>
      <c r="D64" s="206"/>
      <c r="E64" s="218"/>
      <c r="F64" s="110"/>
      <c r="G64" s="96"/>
    </row>
    <row r="65" spans="2:7" ht="12.75" customHeight="1">
      <c r="B65" s="56" t="s">
        <v>143</v>
      </c>
      <c r="C65" s="36"/>
      <c r="D65" s="206"/>
      <c r="E65" s="218"/>
      <c r="F65" s="110"/>
      <c r="G65" s="96"/>
    </row>
    <row r="66" spans="2:7">
      <c r="B66" s="28" t="s">
        <v>86</v>
      </c>
      <c r="C66" s="36" t="s">
        <v>30</v>
      </c>
      <c r="D66" s="206"/>
      <c r="E66" s="218" t="s">
        <v>281</v>
      </c>
      <c r="F66" s="110"/>
      <c r="G66" s="96"/>
    </row>
    <row r="67" spans="2:7">
      <c r="B67" s="28" t="s">
        <v>154</v>
      </c>
      <c r="C67" s="36" t="s">
        <v>227</v>
      </c>
      <c r="D67" s="233">
        <f>[6]Summary!$B$12</f>
        <v>3337.332736278302</v>
      </c>
      <c r="E67" s="234"/>
      <c r="F67" s="235" t="e">
        <f>[6]Summary!$C$4</f>
        <v>#VALUE!</v>
      </c>
      <c r="G67" s="96"/>
    </row>
    <row r="68" spans="2:7">
      <c r="B68" s="28" t="s">
        <v>155</v>
      </c>
      <c r="C68" s="36" t="s">
        <v>227</v>
      </c>
      <c r="D68" s="233">
        <f>[6]Summary!$D$12</f>
        <v>2857.7034034924991</v>
      </c>
      <c r="E68" s="234"/>
      <c r="F68" s="235" t="e">
        <f>[6]Summary!$D$4</f>
        <v>#VALUE!</v>
      </c>
      <c r="G68" s="96"/>
    </row>
    <row r="69" spans="2:7">
      <c r="B69" s="28" t="s">
        <v>156</v>
      </c>
      <c r="C69" s="36" t="s">
        <v>227</v>
      </c>
      <c r="D69" s="233">
        <f>[6]Summary!$E$12</f>
        <v>1500.1622302992052</v>
      </c>
      <c r="E69" s="234"/>
      <c r="F69" s="235" t="e">
        <f>[6]Summary!$E$4</f>
        <v>#VALUE!</v>
      </c>
      <c r="G69" s="96"/>
    </row>
    <row r="70" spans="2:7">
      <c r="B70" s="56" t="s">
        <v>144</v>
      </c>
      <c r="C70" s="36"/>
      <c r="D70" s="206"/>
      <c r="E70" s="218"/>
      <c r="F70" s="110"/>
      <c r="G70" s="96"/>
    </row>
    <row r="71" spans="2:7">
      <c r="B71" s="28" t="s">
        <v>88</v>
      </c>
      <c r="C71" s="36" t="s">
        <v>227</v>
      </c>
      <c r="D71" s="208">
        <v>7761.4879086940764</v>
      </c>
      <c r="E71" s="218"/>
      <c r="F71" s="205">
        <v>12707</v>
      </c>
      <c r="G71" s="96"/>
    </row>
    <row r="72" spans="2:7" ht="13.5" thickBot="1">
      <c r="B72" s="59"/>
      <c r="C72" s="60"/>
      <c r="D72" s="236"/>
      <c r="E72" s="237"/>
      <c r="F72" s="111"/>
      <c r="G72" s="96"/>
    </row>
    <row r="73" spans="2:7">
      <c r="D73" s="96"/>
      <c r="E73" s="180"/>
      <c r="F73" s="96"/>
      <c r="G73" s="96"/>
    </row>
    <row r="75" spans="2:7">
      <c r="B75" s="238" t="s">
        <v>282</v>
      </c>
    </row>
    <row r="76" spans="2:7">
      <c r="B76" s="238"/>
    </row>
    <row r="77" spans="2:7">
      <c r="B77" s="99" t="s">
        <v>283</v>
      </c>
      <c r="C77" s="99"/>
      <c r="D77" s="99"/>
      <c r="E77" s="179"/>
      <c r="F77" s="99"/>
    </row>
    <row r="78" spans="2:7">
      <c r="B78" s="99" t="s">
        <v>284</v>
      </c>
      <c r="C78" s="99"/>
      <c r="D78" s="99"/>
      <c r="E78" s="179"/>
      <c r="F78" s="99"/>
    </row>
    <row r="79" spans="2:7">
      <c r="B79" s="309" t="s">
        <v>285</v>
      </c>
      <c r="C79" s="310"/>
      <c r="D79" s="310"/>
      <c r="E79" s="310"/>
      <c r="F79" s="310"/>
    </row>
    <row r="80" spans="2:7">
      <c r="B80" s="311" t="s">
        <v>286</v>
      </c>
      <c r="C80" s="311"/>
      <c r="D80" s="311"/>
      <c r="E80" s="311"/>
      <c r="F80" s="311"/>
    </row>
    <row r="81" spans="2:6" ht="9.75" customHeight="1">
      <c r="B81" s="311"/>
      <c r="C81" s="311"/>
      <c r="D81" s="311"/>
      <c r="E81" s="311"/>
      <c r="F81" s="311"/>
    </row>
    <row r="82" spans="2:6" ht="12.75" customHeight="1">
      <c r="B82" s="309" t="s">
        <v>287</v>
      </c>
      <c r="C82" s="312"/>
      <c r="D82" s="312"/>
      <c r="E82" s="312"/>
      <c r="F82" s="312"/>
    </row>
    <row r="83" spans="2:6" ht="9.75" customHeight="1">
      <c r="B83" s="312"/>
      <c r="C83" s="312"/>
      <c r="D83" s="312"/>
      <c r="E83" s="312"/>
      <c r="F83" s="312"/>
    </row>
    <row r="84" spans="2:6">
      <c r="B84" s="313" t="s">
        <v>288</v>
      </c>
      <c r="C84" s="312"/>
      <c r="D84" s="312"/>
      <c r="E84" s="312"/>
      <c r="F84" s="312"/>
    </row>
    <row r="85" spans="2:6" ht="10.5" customHeight="1">
      <c r="B85" s="312"/>
      <c r="C85" s="312"/>
      <c r="D85" s="312"/>
      <c r="E85" s="312"/>
      <c r="F85" s="312"/>
    </row>
    <row r="86" spans="2:6">
      <c r="B86" s="309" t="s">
        <v>289</v>
      </c>
      <c r="C86" s="309"/>
      <c r="D86" s="309"/>
      <c r="E86" s="309"/>
      <c r="F86" s="309"/>
    </row>
    <row r="87" spans="2:6">
      <c r="B87" s="309"/>
      <c r="C87" s="309"/>
      <c r="D87" s="309"/>
      <c r="E87" s="309"/>
      <c r="F87" s="309"/>
    </row>
    <row r="88" spans="2:6" ht="10.5" customHeight="1">
      <c r="B88" s="309"/>
      <c r="C88" s="309"/>
      <c r="D88" s="309"/>
      <c r="E88" s="309"/>
      <c r="F88" s="309"/>
    </row>
    <row r="89" spans="2:6" ht="9" customHeight="1">
      <c r="B89" s="309"/>
      <c r="C89" s="309"/>
      <c r="D89" s="309"/>
      <c r="E89" s="309"/>
      <c r="F89" s="309"/>
    </row>
    <row r="90" spans="2:6">
      <c r="B90" s="309" t="s">
        <v>290</v>
      </c>
      <c r="C90" s="309"/>
      <c r="D90" s="309"/>
      <c r="E90" s="309"/>
      <c r="F90" s="309"/>
    </row>
    <row r="91" spans="2:6">
      <c r="B91" s="309"/>
      <c r="C91" s="309"/>
      <c r="D91" s="309"/>
      <c r="E91" s="309"/>
      <c r="F91" s="309"/>
    </row>
    <row r="92" spans="2:6" ht="9.75" customHeight="1">
      <c r="B92" s="309"/>
      <c r="C92" s="309"/>
      <c r="D92" s="309"/>
      <c r="E92" s="309"/>
      <c r="F92" s="309"/>
    </row>
    <row r="93" spans="2:6" ht="11.25" customHeight="1">
      <c r="B93" s="309" t="s">
        <v>291</v>
      </c>
      <c r="C93" s="309"/>
      <c r="D93" s="309"/>
      <c r="E93" s="309"/>
      <c r="F93" s="309"/>
    </row>
    <row r="94" spans="2:6">
      <c r="B94" s="309"/>
      <c r="C94" s="309"/>
      <c r="D94" s="309"/>
      <c r="E94" s="309"/>
      <c r="F94" s="309"/>
    </row>
    <row r="95" spans="2:6" ht="11.25" customHeight="1">
      <c r="B95" s="309"/>
      <c r="C95" s="309"/>
      <c r="D95" s="309"/>
      <c r="E95" s="309"/>
      <c r="F95" s="309"/>
    </row>
    <row r="96" spans="2:6" ht="9" customHeight="1">
      <c r="B96" s="309"/>
      <c r="C96" s="309"/>
      <c r="D96" s="309"/>
      <c r="E96" s="309"/>
      <c r="F96" s="309"/>
    </row>
    <row r="97" spans="1:6" ht="12" customHeight="1">
      <c r="B97" s="309" t="s">
        <v>292</v>
      </c>
      <c r="C97" s="309"/>
      <c r="D97" s="309"/>
      <c r="E97" s="309"/>
      <c r="F97" s="309"/>
    </row>
    <row r="98" spans="1:6" ht="12" customHeight="1">
      <c r="B98" s="309"/>
      <c r="C98" s="309"/>
      <c r="D98" s="309"/>
      <c r="E98" s="309"/>
      <c r="F98" s="309"/>
    </row>
    <row r="99" spans="1:6">
      <c r="B99" s="311" t="s">
        <v>293</v>
      </c>
      <c r="C99" s="311"/>
      <c r="D99" s="311"/>
      <c r="E99" s="311"/>
      <c r="F99" s="311"/>
    </row>
    <row r="100" spans="1:6">
      <c r="B100" s="309" t="s">
        <v>294</v>
      </c>
      <c r="C100" s="309"/>
      <c r="D100" s="309"/>
      <c r="E100" s="309"/>
      <c r="F100" s="309"/>
    </row>
    <row r="101" spans="1:6">
      <c r="B101" s="309"/>
      <c r="C101" s="309"/>
      <c r="D101" s="309"/>
      <c r="E101" s="309"/>
      <c r="F101" s="309"/>
    </row>
    <row r="102" spans="1:6" ht="10.5" customHeight="1">
      <c r="B102" s="309"/>
      <c r="C102" s="309"/>
      <c r="D102" s="309"/>
      <c r="E102" s="309"/>
      <c r="F102" s="309"/>
    </row>
    <row r="103" spans="1:6" ht="9.75" customHeight="1">
      <c r="B103" s="309"/>
      <c r="C103" s="309"/>
      <c r="D103" s="309"/>
      <c r="E103" s="309"/>
      <c r="F103" s="309"/>
    </row>
    <row r="104" spans="1:6" s="99" customFormat="1" ht="11.25" customHeight="1">
      <c r="A104"/>
      <c r="B104" s="309" t="s">
        <v>295</v>
      </c>
      <c r="C104" s="309"/>
      <c r="D104" s="309"/>
      <c r="E104" s="309"/>
      <c r="F104" s="309"/>
    </row>
    <row r="105" spans="1:6" s="99" customFormat="1" ht="10.5" customHeight="1">
      <c r="A105"/>
      <c r="B105" s="309"/>
      <c r="C105" s="309"/>
      <c r="D105" s="309"/>
      <c r="E105" s="309"/>
      <c r="F105" s="309"/>
    </row>
    <row r="106" spans="1:6" s="99" customFormat="1" ht="12" customHeight="1">
      <c r="A106"/>
      <c r="B106" s="313" t="s">
        <v>296</v>
      </c>
      <c r="C106" s="312"/>
      <c r="D106" s="312"/>
      <c r="E106" s="312"/>
      <c r="F106" s="312"/>
    </row>
    <row r="107" spans="1:6" s="99" customFormat="1" ht="11.25" customHeight="1">
      <c r="B107" s="312"/>
      <c r="C107" s="312"/>
      <c r="D107" s="312"/>
      <c r="E107" s="312"/>
      <c r="F107" s="312"/>
    </row>
    <row r="108" spans="1:6" ht="12" customHeight="1">
      <c r="B108" s="313" t="s">
        <v>297</v>
      </c>
      <c r="C108" s="312"/>
      <c r="D108" s="312"/>
      <c r="E108" s="312"/>
      <c r="F108" s="312"/>
    </row>
    <row r="109" spans="1:6" ht="11.25" customHeight="1">
      <c r="B109" s="312"/>
      <c r="C109" s="312"/>
      <c r="D109" s="312"/>
      <c r="E109" s="312"/>
      <c r="F109" s="312"/>
    </row>
    <row r="110" spans="1:6" ht="10.5" customHeight="1">
      <c r="B110" s="312"/>
      <c r="C110" s="312"/>
      <c r="D110" s="312"/>
      <c r="E110" s="312"/>
      <c r="F110" s="312"/>
    </row>
    <row r="111" spans="1:6" ht="12" customHeight="1">
      <c r="B111" s="313" t="s">
        <v>298</v>
      </c>
      <c r="C111" s="312"/>
      <c r="D111" s="312"/>
      <c r="E111" s="312"/>
      <c r="F111" s="312"/>
    </row>
    <row r="112" spans="1:6" ht="9.75" customHeight="1">
      <c r="B112" s="312"/>
      <c r="C112" s="312"/>
      <c r="D112" s="312"/>
      <c r="E112" s="312"/>
      <c r="F112" s="312"/>
    </row>
    <row r="113" spans="2:6">
      <c r="B113" s="96" t="s">
        <v>299</v>
      </c>
      <c r="C113" s="99"/>
      <c r="D113" s="99"/>
      <c r="E113" s="179"/>
      <c r="F113" s="99"/>
    </row>
    <row r="114" spans="2:6" ht="11.25" customHeight="1">
      <c r="B114" s="313" t="s">
        <v>300</v>
      </c>
      <c r="C114" s="312"/>
      <c r="D114" s="312"/>
      <c r="E114" s="312"/>
      <c r="F114" s="312"/>
    </row>
    <row r="115" spans="2:6" ht="10.5" customHeight="1">
      <c r="B115" s="312"/>
      <c r="C115" s="312"/>
      <c r="D115" s="312"/>
      <c r="E115" s="312"/>
      <c r="F115" s="312"/>
    </row>
    <row r="116" spans="2:6">
      <c r="B116" s="309" t="s">
        <v>301</v>
      </c>
      <c r="C116" s="312"/>
      <c r="D116" s="312"/>
      <c r="E116" s="312"/>
      <c r="F116" s="312"/>
    </row>
    <row r="117" spans="2:6">
      <c r="B117" s="312"/>
      <c r="C117" s="312"/>
      <c r="D117" s="312"/>
      <c r="E117" s="312"/>
      <c r="F117" s="312"/>
    </row>
    <row r="118" spans="2:6" ht="12" customHeight="1">
      <c r="B118" s="312"/>
      <c r="C118" s="312"/>
      <c r="D118" s="312"/>
      <c r="E118" s="312"/>
      <c r="F118" s="312"/>
    </row>
    <row r="119" spans="2:6">
      <c r="B119" s="99"/>
    </row>
    <row r="120" spans="2:6">
      <c r="B120" s="238" t="s">
        <v>302</v>
      </c>
    </row>
    <row r="121" spans="2:6">
      <c r="B121" s="239" t="s">
        <v>303</v>
      </c>
    </row>
    <row r="122" spans="2:6">
      <c r="B122" s="239" t="s">
        <v>304</v>
      </c>
    </row>
    <row r="123" spans="2:6">
      <c r="B123" s="239" t="s">
        <v>305</v>
      </c>
    </row>
    <row r="124" spans="2:6">
      <c r="B124" s="239" t="s">
        <v>306</v>
      </c>
    </row>
    <row r="125" spans="2:6">
      <c r="B125" s="99" t="s">
        <v>307</v>
      </c>
      <c r="C125" s="99"/>
      <c r="D125" s="99"/>
      <c r="E125" s="179"/>
      <c r="F125" s="99"/>
    </row>
    <row r="126" spans="2:6">
      <c r="C126" s="99"/>
      <c r="D126" s="99"/>
      <c r="E126" s="179"/>
      <c r="F126" s="99"/>
    </row>
    <row r="127" spans="2:6">
      <c r="B127" s="240"/>
      <c r="C127" s="99"/>
      <c r="D127" s="99"/>
      <c r="E127" s="179"/>
      <c r="F127" s="99"/>
    </row>
    <row r="128" spans="2:6">
      <c r="B128" s="99"/>
      <c r="C128" s="99"/>
      <c r="D128" s="99"/>
      <c r="E128" s="179"/>
      <c r="F128" s="99"/>
    </row>
    <row r="129" spans="2:6">
      <c r="B129" s="99"/>
      <c r="C129" s="99"/>
      <c r="D129" s="99"/>
      <c r="E129" s="179"/>
      <c r="F129" s="99"/>
    </row>
    <row r="130" spans="2:6">
      <c r="B130" s="99"/>
      <c r="C130" s="99"/>
      <c r="D130" s="99"/>
      <c r="E130" s="179"/>
      <c r="F130" s="99"/>
    </row>
    <row r="131" spans="2:6">
      <c r="B131" s="99"/>
      <c r="C131" s="99"/>
      <c r="D131" s="99"/>
      <c r="E131" s="179"/>
      <c r="F131" s="99"/>
    </row>
    <row r="132" spans="2:6">
      <c r="B132" s="99"/>
      <c r="C132" s="99"/>
      <c r="D132" s="99"/>
      <c r="E132" s="179"/>
      <c r="F132" s="99"/>
    </row>
    <row r="133" spans="2:6">
      <c r="B133" s="99"/>
      <c r="C133" s="99"/>
      <c r="D133" s="99"/>
      <c r="E133" s="179"/>
      <c r="F133" s="99"/>
    </row>
    <row r="134" spans="2:6">
      <c r="B134" s="99"/>
      <c r="C134" s="99"/>
      <c r="D134" s="99"/>
      <c r="E134" s="179"/>
      <c r="F134" s="99"/>
    </row>
    <row r="135" spans="2:6">
      <c r="B135" s="99"/>
      <c r="C135" s="99"/>
      <c r="D135" s="99"/>
      <c r="E135" s="179"/>
      <c r="F135" s="99"/>
    </row>
    <row r="136" spans="2:6">
      <c r="B136" s="99"/>
      <c r="C136" s="99"/>
      <c r="D136" s="99"/>
      <c r="E136" s="179"/>
      <c r="F136" s="99"/>
    </row>
    <row r="137" spans="2:6">
      <c r="B137" s="99"/>
      <c r="C137" s="99"/>
      <c r="D137" s="99"/>
      <c r="E137" s="179"/>
      <c r="F137" s="99"/>
    </row>
    <row r="138" spans="2:6">
      <c r="B138" s="99"/>
      <c r="C138" s="99"/>
      <c r="D138" s="99"/>
      <c r="E138" s="179"/>
      <c r="F138" s="99"/>
    </row>
    <row r="139" spans="2:6">
      <c r="B139" s="99"/>
      <c r="C139" s="99"/>
      <c r="D139" s="99"/>
      <c r="E139" s="179"/>
      <c r="F139" s="99"/>
    </row>
    <row r="140" spans="2:6">
      <c r="B140" s="99"/>
      <c r="C140" s="99"/>
      <c r="D140" s="99"/>
      <c r="E140" s="179"/>
      <c r="F140" s="99"/>
    </row>
    <row r="141" spans="2:6">
      <c r="B141" s="99"/>
      <c r="C141" s="99"/>
      <c r="D141" s="99"/>
      <c r="E141" s="179"/>
      <c r="F141" s="99"/>
    </row>
    <row r="142" spans="2:6">
      <c r="B142" s="99"/>
      <c r="C142" s="99"/>
      <c r="D142" s="99"/>
      <c r="E142" s="179"/>
      <c r="F142" s="99"/>
    </row>
    <row r="143" spans="2:6">
      <c r="B143" s="99"/>
      <c r="C143" s="99"/>
      <c r="D143" s="99"/>
      <c r="E143" s="179"/>
      <c r="F143" s="99"/>
    </row>
    <row r="144" spans="2:6">
      <c r="B144" s="99"/>
      <c r="C144" s="99"/>
      <c r="D144" s="99"/>
      <c r="E144" s="179"/>
      <c r="F144" s="99"/>
    </row>
    <row r="145" spans="2:6">
      <c r="B145" s="99"/>
      <c r="C145" s="99"/>
      <c r="D145" s="99"/>
      <c r="E145" s="179"/>
      <c r="F145" s="99"/>
    </row>
    <row r="146" spans="2:6">
      <c r="B146" s="99"/>
      <c r="C146" s="99"/>
      <c r="D146" s="99"/>
      <c r="E146" s="179"/>
      <c r="F146" s="99"/>
    </row>
    <row r="147" spans="2:6">
      <c r="B147" s="99"/>
      <c r="C147" s="99"/>
      <c r="D147" s="99"/>
      <c r="E147" s="179"/>
      <c r="F147" s="99"/>
    </row>
    <row r="148" spans="2:6">
      <c r="B148" s="99"/>
      <c r="C148" s="99"/>
      <c r="D148" s="99"/>
      <c r="E148" s="179"/>
      <c r="F148" s="99"/>
    </row>
    <row r="149" spans="2:6">
      <c r="B149" s="99"/>
      <c r="C149" s="99"/>
      <c r="D149" s="99"/>
      <c r="E149" s="179"/>
      <c r="F149" s="99"/>
    </row>
    <row r="150" spans="2:6">
      <c r="B150" s="99"/>
      <c r="C150" s="99"/>
      <c r="D150" s="99"/>
      <c r="E150" s="179"/>
      <c r="F150" s="99"/>
    </row>
    <row r="151" spans="2:6">
      <c r="B151" s="99"/>
      <c r="C151" s="99"/>
      <c r="D151" s="99"/>
      <c r="E151" s="179"/>
      <c r="F151" s="99"/>
    </row>
    <row r="152" spans="2:6">
      <c r="B152" s="99"/>
      <c r="C152" s="99"/>
      <c r="D152" s="99"/>
      <c r="E152" s="179"/>
      <c r="F152" s="99"/>
    </row>
    <row r="153" spans="2:6">
      <c r="B153" s="99"/>
      <c r="C153" s="99"/>
      <c r="D153" s="99"/>
      <c r="E153" s="179"/>
      <c r="F153" s="99"/>
    </row>
    <row r="154" spans="2:6">
      <c r="B154" s="99"/>
      <c r="C154" s="99"/>
      <c r="D154" s="99"/>
      <c r="E154" s="179"/>
      <c r="F154" s="99"/>
    </row>
    <row r="155" spans="2:6">
      <c r="B155" s="99"/>
      <c r="C155" s="99"/>
      <c r="D155" s="99"/>
      <c r="E155" s="179"/>
      <c r="F155" s="99"/>
    </row>
    <row r="156" spans="2:6">
      <c r="B156" s="99"/>
      <c r="C156" s="99"/>
      <c r="D156" s="99"/>
      <c r="E156" s="179"/>
      <c r="F156" s="99"/>
    </row>
    <row r="157" spans="2:6">
      <c r="B157" s="99"/>
      <c r="C157" s="99"/>
      <c r="D157" s="99"/>
      <c r="E157" s="179"/>
      <c r="F157" s="99"/>
    </row>
    <row r="158" spans="2:6">
      <c r="B158" s="99"/>
      <c r="C158" s="99"/>
      <c r="D158" s="99"/>
      <c r="E158" s="179"/>
      <c r="F158" s="99"/>
    </row>
    <row r="159" spans="2:6">
      <c r="B159" s="99"/>
      <c r="C159" s="99"/>
      <c r="D159" s="99"/>
      <c r="E159" s="179"/>
      <c r="F159" s="99"/>
    </row>
    <row r="160" spans="2:6">
      <c r="B160" s="99"/>
      <c r="C160" s="99"/>
      <c r="D160" s="99"/>
      <c r="E160" s="179"/>
      <c r="F160" s="99"/>
    </row>
    <row r="161" spans="2:6">
      <c r="B161" s="99"/>
      <c r="C161" s="99"/>
      <c r="D161" s="99"/>
      <c r="E161" s="179"/>
      <c r="F161" s="99"/>
    </row>
    <row r="162" spans="2:6">
      <c r="B162" s="99"/>
      <c r="C162" s="99"/>
      <c r="D162" s="99"/>
      <c r="E162" s="179"/>
      <c r="F162" s="99"/>
    </row>
    <row r="163" spans="2:6">
      <c r="B163" s="99"/>
      <c r="C163" s="99"/>
      <c r="D163" s="99"/>
      <c r="E163" s="179"/>
      <c r="F163" s="99"/>
    </row>
    <row r="164" spans="2:6">
      <c r="B164" s="99"/>
      <c r="C164" s="99"/>
      <c r="D164" s="99"/>
      <c r="E164" s="179"/>
      <c r="F164" s="99"/>
    </row>
    <row r="165" spans="2:6">
      <c r="B165" s="99"/>
      <c r="C165" s="99"/>
      <c r="D165" s="99"/>
      <c r="E165" s="179"/>
      <c r="F165" s="99"/>
    </row>
    <row r="166" spans="2:6">
      <c r="B166" s="99"/>
      <c r="C166" s="99"/>
      <c r="D166" s="99"/>
      <c r="E166" s="179"/>
      <c r="F166" s="99"/>
    </row>
    <row r="167" spans="2:6">
      <c r="B167" s="99"/>
      <c r="C167" s="99"/>
      <c r="D167" s="99"/>
      <c r="E167" s="179"/>
      <c r="F167" s="99"/>
    </row>
    <row r="168" spans="2:6">
      <c r="B168" s="99"/>
      <c r="C168" s="99"/>
      <c r="D168" s="99"/>
      <c r="E168" s="179"/>
      <c r="F168" s="99"/>
    </row>
    <row r="169" spans="2:6">
      <c r="B169" s="99"/>
      <c r="C169" s="99"/>
      <c r="D169" s="99"/>
      <c r="E169" s="179"/>
      <c r="F169" s="99"/>
    </row>
    <row r="170" spans="2:6">
      <c r="B170" s="99"/>
      <c r="C170" s="99"/>
      <c r="D170" s="99"/>
      <c r="E170" s="179"/>
      <c r="F170" s="99"/>
    </row>
    <row r="171" spans="2:6">
      <c r="B171" s="99"/>
      <c r="C171" s="99"/>
      <c r="D171" s="99"/>
      <c r="E171" s="179"/>
      <c r="F171" s="99"/>
    </row>
    <row r="172" spans="2:6">
      <c r="B172" s="99"/>
      <c r="C172" s="99"/>
      <c r="D172" s="99"/>
      <c r="E172" s="179"/>
      <c r="F172" s="99"/>
    </row>
    <row r="173" spans="2:6">
      <c r="B173" s="99"/>
      <c r="C173" s="99"/>
      <c r="D173" s="99"/>
      <c r="E173" s="179"/>
      <c r="F173" s="99"/>
    </row>
    <row r="174" spans="2:6">
      <c r="B174" s="99"/>
      <c r="C174" s="99"/>
      <c r="D174" s="99"/>
      <c r="E174" s="179"/>
      <c r="F174" s="99"/>
    </row>
    <row r="175" spans="2:6">
      <c r="B175" s="99"/>
      <c r="C175" s="99"/>
      <c r="D175" s="99"/>
      <c r="E175" s="179"/>
      <c r="F175" s="99"/>
    </row>
    <row r="176" spans="2:6">
      <c r="B176" s="99"/>
      <c r="C176" s="99"/>
      <c r="D176" s="99"/>
      <c r="E176" s="179"/>
      <c r="F176" s="99"/>
    </row>
    <row r="177" spans="2:6">
      <c r="B177" s="99"/>
      <c r="C177" s="99"/>
      <c r="D177" s="99"/>
      <c r="E177" s="179"/>
      <c r="F177" s="99"/>
    </row>
    <row r="178" spans="2:6">
      <c r="B178" s="99"/>
      <c r="C178" s="99"/>
      <c r="D178" s="99"/>
      <c r="E178" s="179"/>
      <c r="F178" s="99"/>
    </row>
    <row r="179" spans="2:6">
      <c r="B179" s="99"/>
      <c r="C179" s="99"/>
      <c r="D179" s="99"/>
      <c r="E179" s="179"/>
      <c r="F179" s="99"/>
    </row>
    <row r="180" spans="2:6">
      <c r="B180" s="99"/>
      <c r="C180" s="99"/>
      <c r="D180" s="99"/>
      <c r="E180" s="179"/>
      <c r="F180" s="99"/>
    </row>
    <row r="181" spans="2:6">
      <c r="B181" s="99"/>
      <c r="C181" s="99"/>
      <c r="D181" s="99"/>
      <c r="E181" s="179"/>
      <c r="F181" s="99"/>
    </row>
    <row r="182" spans="2:6">
      <c r="B182" s="99"/>
      <c r="C182" s="99"/>
      <c r="D182" s="99"/>
      <c r="E182" s="179"/>
      <c r="F182" s="99"/>
    </row>
    <row r="183" spans="2:6">
      <c r="B183" s="99"/>
      <c r="C183" s="99"/>
      <c r="D183" s="99"/>
      <c r="E183" s="179"/>
      <c r="F183" s="99"/>
    </row>
    <row r="184" spans="2:6">
      <c r="B184" s="99"/>
      <c r="C184" s="99"/>
      <c r="D184" s="99"/>
      <c r="E184" s="179"/>
      <c r="F184" s="99"/>
    </row>
    <row r="185" spans="2:6">
      <c r="B185" s="99"/>
      <c r="C185" s="99"/>
      <c r="D185" s="99"/>
      <c r="E185" s="179"/>
      <c r="F185" s="99"/>
    </row>
    <row r="186" spans="2:6">
      <c r="B186" s="99"/>
      <c r="C186" s="99"/>
      <c r="D186" s="99"/>
      <c r="E186" s="179"/>
      <c r="F186" s="99"/>
    </row>
    <row r="187" spans="2:6">
      <c r="B187" s="99"/>
      <c r="C187" s="99"/>
      <c r="D187" s="99"/>
      <c r="E187" s="179"/>
      <c r="F187" s="99"/>
    </row>
    <row r="188" spans="2:6">
      <c r="B188" s="99"/>
      <c r="C188" s="99"/>
      <c r="D188" s="99"/>
      <c r="E188" s="179"/>
      <c r="F188" s="99"/>
    </row>
    <row r="189" spans="2:6">
      <c r="B189" s="99"/>
      <c r="C189" s="99"/>
      <c r="D189" s="99"/>
      <c r="E189" s="179"/>
      <c r="F189" s="99"/>
    </row>
    <row r="190" spans="2:6">
      <c r="B190" s="99"/>
      <c r="C190" s="99"/>
      <c r="D190" s="99"/>
      <c r="E190" s="179"/>
      <c r="F190" s="99"/>
    </row>
    <row r="191" spans="2:6">
      <c r="B191" s="99"/>
      <c r="C191" s="99"/>
      <c r="D191" s="99"/>
      <c r="E191" s="179"/>
      <c r="F191" s="99"/>
    </row>
    <row r="192" spans="2:6">
      <c r="B192" s="99"/>
      <c r="C192" s="99"/>
      <c r="D192" s="99"/>
      <c r="E192" s="179"/>
      <c r="F192" s="99"/>
    </row>
    <row r="193" spans="2:6">
      <c r="B193" s="99"/>
      <c r="C193" s="99"/>
      <c r="D193" s="99"/>
      <c r="E193" s="179"/>
      <c r="F193" s="99"/>
    </row>
    <row r="194" spans="2:6">
      <c r="B194" s="99"/>
      <c r="C194" s="99"/>
      <c r="D194" s="99"/>
      <c r="E194" s="179"/>
      <c r="F194" s="99"/>
    </row>
    <row r="195" spans="2:6">
      <c r="B195" s="99"/>
      <c r="C195" s="99"/>
      <c r="D195" s="99"/>
      <c r="E195" s="179"/>
      <c r="F195" s="99"/>
    </row>
    <row r="196" spans="2:6">
      <c r="B196" s="99"/>
      <c r="C196" s="99"/>
      <c r="D196" s="99"/>
      <c r="E196" s="179"/>
      <c r="F196" s="99"/>
    </row>
    <row r="197" spans="2:6">
      <c r="B197" s="99"/>
      <c r="C197" s="99"/>
      <c r="D197" s="99"/>
      <c r="E197" s="179"/>
      <c r="F197" s="99"/>
    </row>
    <row r="198" spans="2:6">
      <c r="B198" s="99"/>
      <c r="C198" s="99"/>
      <c r="D198" s="99"/>
      <c r="E198" s="179"/>
      <c r="F198" s="99"/>
    </row>
    <row r="199" spans="2:6">
      <c r="B199" s="99"/>
      <c r="C199" s="99"/>
      <c r="D199" s="99"/>
      <c r="E199" s="179"/>
      <c r="F199" s="99"/>
    </row>
    <row r="200" spans="2:6">
      <c r="B200" s="99"/>
      <c r="C200" s="99"/>
      <c r="D200" s="99"/>
      <c r="E200" s="179"/>
      <c r="F200" s="99"/>
    </row>
    <row r="201" spans="2:6">
      <c r="B201" s="99"/>
      <c r="C201" s="99"/>
      <c r="D201" s="99"/>
      <c r="E201" s="179"/>
      <c r="F201" s="99"/>
    </row>
    <row r="202" spans="2:6">
      <c r="B202" s="99"/>
      <c r="C202" s="99"/>
      <c r="D202" s="99"/>
      <c r="E202" s="179"/>
      <c r="F202" s="99"/>
    </row>
    <row r="203" spans="2:6">
      <c r="B203" s="99"/>
      <c r="C203" s="99"/>
      <c r="D203" s="99"/>
      <c r="E203" s="179"/>
      <c r="F203" s="99"/>
    </row>
    <row r="204" spans="2:6">
      <c r="B204" s="99"/>
      <c r="C204" s="99"/>
      <c r="D204" s="99"/>
      <c r="E204" s="179"/>
      <c r="F204" s="99"/>
    </row>
    <row r="205" spans="2:6">
      <c r="B205" s="99"/>
      <c r="C205" s="99"/>
      <c r="D205" s="99"/>
      <c r="E205" s="179"/>
      <c r="F205" s="99"/>
    </row>
  </sheetData>
  <mergeCells count="16">
    <mergeCell ref="B108:F110"/>
    <mergeCell ref="B111:F112"/>
    <mergeCell ref="B114:F115"/>
    <mergeCell ref="B116:F118"/>
    <mergeCell ref="B93:F96"/>
    <mergeCell ref="B97:F98"/>
    <mergeCell ref="B99:F99"/>
    <mergeCell ref="B100:F103"/>
    <mergeCell ref="B104:F105"/>
    <mergeCell ref="B106:F107"/>
    <mergeCell ref="B79:F79"/>
    <mergeCell ref="B80:F81"/>
    <mergeCell ref="B82:F83"/>
    <mergeCell ref="B84:F85"/>
    <mergeCell ref="B86:F89"/>
    <mergeCell ref="B90:F9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BK96"/>
  <sheetViews>
    <sheetView tabSelected="1" workbookViewId="0">
      <pane xSplit="3" ySplit="2" topLeftCell="D60" activePane="bottomRight" state="frozen"/>
      <selection pane="topRight" activeCell="D1" sqref="D1"/>
      <selection pane="bottomLeft" activeCell="A3" sqref="A3"/>
      <selection pane="bottomRight" activeCell="K78" sqref="K78:K80"/>
    </sheetView>
  </sheetViews>
  <sheetFormatPr defaultRowHeight="12.75"/>
  <cols>
    <col min="1" max="1" width="9.140625" style="1"/>
    <col min="2" max="2" width="33.7109375" style="1" customWidth="1"/>
    <col min="3" max="3" width="9.7109375" style="1" customWidth="1"/>
    <col min="4" max="4" width="6.85546875" style="1" customWidth="1"/>
    <col min="5" max="8" width="5.42578125" style="1" customWidth="1"/>
    <col min="9" max="10" width="6.28515625" style="1" customWidth="1"/>
    <col min="11" max="12" width="7.140625" style="1" customWidth="1"/>
    <col min="13" max="13" width="6.28515625" style="1" customWidth="1"/>
    <col min="14" max="16" width="7.140625" style="1" customWidth="1"/>
    <col min="17" max="17" width="6.28515625" style="1" customWidth="1"/>
    <col min="18" max="18" width="7.140625" style="1" customWidth="1"/>
    <col min="19" max="32" width="6.28515625" style="1" customWidth="1"/>
    <col min="33" max="33" width="8.42578125" style="1" customWidth="1"/>
    <col min="34" max="16384" width="9.140625" style="1"/>
  </cols>
  <sheetData>
    <row r="1" spans="2:63" ht="19.5" thickBot="1">
      <c r="B1" s="183" t="s">
        <v>260</v>
      </c>
    </row>
    <row r="2" spans="2:63" ht="18.75" thickBot="1">
      <c r="B2" s="2" t="s">
        <v>0</v>
      </c>
      <c r="C2" s="3" t="s">
        <v>1</v>
      </c>
      <c r="D2" s="4" t="s">
        <v>2</v>
      </c>
      <c r="E2" s="5" t="s">
        <v>3</v>
      </c>
      <c r="F2" s="5" t="s">
        <v>4</v>
      </c>
      <c r="G2" s="5" t="s">
        <v>5</v>
      </c>
      <c r="H2" s="5" t="s">
        <v>6</v>
      </c>
      <c r="I2" s="5" t="s">
        <v>7</v>
      </c>
      <c r="J2" s="5" t="s">
        <v>8</v>
      </c>
      <c r="K2" s="5" t="s">
        <v>9</v>
      </c>
      <c r="L2" s="5" t="s">
        <v>10</v>
      </c>
      <c r="M2" s="5" t="s">
        <v>11</v>
      </c>
      <c r="N2" s="5" t="s">
        <v>12</v>
      </c>
      <c r="O2" s="5" t="s">
        <v>13</v>
      </c>
      <c r="P2" s="5" t="s">
        <v>14</v>
      </c>
      <c r="Q2" s="5" t="s">
        <v>15</v>
      </c>
      <c r="R2" s="5" t="s">
        <v>16</v>
      </c>
      <c r="S2" s="5" t="s">
        <v>17</v>
      </c>
      <c r="T2" s="5" t="s">
        <v>18</v>
      </c>
      <c r="U2" s="5" t="s">
        <v>19</v>
      </c>
      <c r="V2" s="5" t="s">
        <v>20</v>
      </c>
      <c r="W2" s="5" t="s">
        <v>21</v>
      </c>
      <c r="X2" s="5" t="s">
        <v>22</v>
      </c>
      <c r="Y2" s="5" t="s">
        <v>23</v>
      </c>
      <c r="Z2" s="5" t="s">
        <v>24</v>
      </c>
      <c r="AA2" s="5" t="s">
        <v>25</v>
      </c>
      <c r="AB2" s="5" t="s">
        <v>26</v>
      </c>
      <c r="AC2" s="5" t="s">
        <v>308</v>
      </c>
      <c r="AD2" s="5" t="s">
        <v>309</v>
      </c>
      <c r="AE2" s="5" t="s">
        <v>310</v>
      </c>
      <c r="AF2" s="5" t="s">
        <v>311</v>
      </c>
      <c r="AG2" s="5" t="s">
        <v>312</v>
      </c>
    </row>
    <row r="3" spans="2:63" ht="15.75">
      <c r="B3" s="7" t="s">
        <v>27</v>
      </c>
      <c r="C3" s="8"/>
      <c r="D3" s="9"/>
      <c r="E3" s="10"/>
      <c r="F3" s="10"/>
      <c r="G3" s="10"/>
      <c r="H3" s="10"/>
      <c r="I3" s="10"/>
      <c r="J3" s="10"/>
      <c r="K3" s="10"/>
      <c r="L3" s="10"/>
      <c r="M3" s="10"/>
      <c r="N3" s="10"/>
      <c r="O3" s="10"/>
      <c r="P3" s="10"/>
      <c r="Q3" s="10"/>
      <c r="R3" s="10"/>
      <c r="S3" s="10"/>
      <c r="T3" s="10"/>
      <c r="U3" s="10"/>
      <c r="V3" s="10"/>
      <c r="W3" s="10"/>
      <c r="X3" s="10"/>
      <c r="Y3" s="10"/>
      <c r="Z3" s="10"/>
      <c r="AA3" s="10"/>
      <c r="AB3" s="241"/>
      <c r="AC3" s="241"/>
      <c r="AD3" s="241"/>
      <c r="AE3" s="241"/>
      <c r="AF3" s="241"/>
      <c r="AG3" s="11"/>
    </row>
    <row r="4" spans="2:63">
      <c r="B4" s="18"/>
      <c r="C4" s="13"/>
      <c r="D4" s="19"/>
      <c r="E4" s="20"/>
      <c r="F4" s="20"/>
      <c r="G4" s="21"/>
      <c r="H4" s="21"/>
      <c r="I4" s="21"/>
      <c r="J4" s="21"/>
      <c r="K4" s="21"/>
      <c r="L4" s="21"/>
      <c r="M4" s="21"/>
      <c r="N4" s="21"/>
      <c r="O4" s="21"/>
      <c r="P4" s="21"/>
      <c r="Q4" s="21"/>
      <c r="R4" s="21"/>
      <c r="S4" s="21"/>
      <c r="T4" s="21"/>
      <c r="U4" s="21"/>
      <c r="V4" s="21"/>
      <c r="W4" s="21"/>
      <c r="X4" s="21"/>
      <c r="Y4" s="21"/>
      <c r="Z4" s="21"/>
      <c r="AA4" s="21"/>
      <c r="AB4" s="242"/>
      <c r="AC4" s="242"/>
      <c r="AD4" s="242"/>
      <c r="AE4" s="242"/>
      <c r="AF4" s="242"/>
      <c r="AG4" s="21"/>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row>
    <row r="5" spans="2:63">
      <c r="B5" s="12" t="s">
        <v>71</v>
      </c>
      <c r="C5" s="13"/>
      <c r="D5" s="19"/>
      <c r="E5" s="20"/>
      <c r="F5" s="20"/>
      <c r="G5" s="21"/>
      <c r="H5" s="21"/>
      <c r="I5" s="21"/>
      <c r="J5" s="21"/>
      <c r="K5" s="21"/>
      <c r="L5" s="21"/>
      <c r="M5" s="21"/>
      <c r="N5" s="21"/>
      <c r="O5" s="21"/>
      <c r="P5" s="21"/>
      <c r="Q5" s="21"/>
      <c r="R5" s="21"/>
      <c r="S5" s="21"/>
      <c r="T5" s="21"/>
      <c r="U5" s="21"/>
      <c r="V5" s="21"/>
      <c r="W5" s="21"/>
      <c r="X5" s="21"/>
      <c r="Y5" s="21"/>
      <c r="Z5" s="21"/>
      <c r="AA5" s="21"/>
      <c r="AB5" s="242"/>
      <c r="AC5" s="242"/>
      <c r="AD5" s="242"/>
      <c r="AE5" s="242"/>
      <c r="AF5" s="242"/>
      <c r="AG5" s="21"/>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row>
    <row r="6" spans="2:63">
      <c r="B6" s="18" t="s">
        <v>72</v>
      </c>
      <c r="C6" s="13" t="s">
        <v>1</v>
      </c>
      <c r="D6" s="19">
        <v>1</v>
      </c>
      <c r="E6" s="20">
        <v>0</v>
      </c>
      <c r="F6" s="20">
        <v>0</v>
      </c>
      <c r="G6" s="21">
        <v>0</v>
      </c>
      <c r="H6" s="21">
        <v>0</v>
      </c>
      <c r="I6" s="21">
        <v>0</v>
      </c>
      <c r="J6" s="21">
        <v>0</v>
      </c>
      <c r="K6" s="21">
        <v>0</v>
      </c>
      <c r="L6" s="21">
        <v>0</v>
      </c>
      <c r="M6" s="21">
        <v>0</v>
      </c>
      <c r="N6" s="21">
        <v>0</v>
      </c>
      <c r="O6" s="21">
        <v>0</v>
      </c>
      <c r="P6" s="21">
        <v>0</v>
      </c>
      <c r="Q6" s="21">
        <v>0</v>
      </c>
      <c r="R6" s="21">
        <v>0</v>
      </c>
      <c r="S6" s="21">
        <v>0</v>
      </c>
      <c r="T6" s="21">
        <v>0</v>
      </c>
      <c r="U6" s="21">
        <v>0</v>
      </c>
      <c r="V6" s="21">
        <v>0</v>
      </c>
      <c r="W6" s="21">
        <v>0</v>
      </c>
      <c r="X6" s="21">
        <v>0</v>
      </c>
      <c r="Y6" s="21">
        <v>0</v>
      </c>
      <c r="Z6" s="21">
        <v>0</v>
      </c>
      <c r="AA6" s="21">
        <v>0</v>
      </c>
      <c r="AB6" s="21">
        <v>0</v>
      </c>
      <c r="AC6" s="21">
        <v>0</v>
      </c>
      <c r="AD6" s="21">
        <v>0</v>
      </c>
      <c r="AE6" s="21">
        <v>0</v>
      </c>
      <c r="AF6" s="21">
        <v>0</v>
      </c>
      <c r="AG6" s="21">
        <v>0</v>
      </c>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row>
    <row r="7" spans="2:63">
      <c r="B7" s="18" t="s">
        <v>73</v>
      </c>
      <c r="C7" s="13" t="s">
        <v>1</v>
      </c>
      <c r="D7" s="19">
        <v>1</v>
      </c>
      <c r="E7" s="20">
        <v>0</v>
      </c>
      <c r="F7" s="20">
        <v>0</v>
      </c>
      <c r="G7" s="21">
        <v>0</v>
      </c>
      <c r="H7" s="21">
        <v>0</v>
      </c>
      <c r="I7" s="21">
        <v>0</v>
      </c>
      <c r="J7" s="21">
        <v>0</v>
      </c>
      <c r="K7" s="21">
        <v>0</v>
      </c>
      <c r="L7" s="21">
        <v>0</v>
      </c>
      <c r="M7" s="21">
        <v>0</v>
      </c>
      <c r="N7" s="21">
        <v>0</v>
      </c>
      <c r="O7" s="21">
        <v>0</v>
      </c>
      <c r="P7" s="21">
        <v>0</v>
      </c>
      <c r="Q7" s="21">
        <v>0</v>
      </c>
      <c r="R7" s="21">
        <v>0</v>
      </c>
      <c r="S7" s="21">
        <v>0</v>
      </c>
      <c r="T7" s="21">
        <v>0</v>
      </c>
      <c r="U7" s="21">
        <v>0</v>
      </c>
      <c r="V7" s="21">
        <v>0</v>
      </c>
      <c r="W7" s="21">
        <v>0</v>
      </c>
      <c r="X7" s="21">
        <v>0</v>
      </c>
      <c r="Y7" s="21">
        <v>0</v>
      </c>
      <c r="Z7" s="21">
        <v>0</v>
      </c>
      <c r="AA7" s="21">
        <v>0</v>
      </c>
      <c r="AB7" s="21">
        <v>0</v>
      </c>
      <c r="AC7" s="21">
        <v>0</v>
      </c>
      <c r="AD7" s="21">
        <v>0</v>
      </c>
      <c r="AE7" s="21">
        <v>0</v>
      </c>
      <c r="AF7" s="21">
        <v>0</v>
      </c>
      <c r="AG7" s="21">
        <v>0</v>
      </c>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row>
    <row r="8" spans="2:63">
      <c r="B8" s="18" t="s">
        <v>74</v>
      </c>
      <c r="C8" s="13" t="s">
        <v>1</v>
      </c>
      <c r="D8" s="19">
        <v>1</v>
      </c>
      <c r="E8" s="20">
        <v>0</v>
      </c>
      <c r="F8" s="20">
        <v>0</v>
      </c>
      <c r="G8" s="21">
        <v>0</v>
      </c>
      <c r="H8" s="21">
        <v>0</v>
      </c>
      <c r="I8" s="21">
        <v>0</v>
      </c>
      <c r="J8" s="21">
        <v>0</v>
      </c>
      <c r="K8" s="21">
        <v>0</v>
      </c>
      <c r="L8" s="21">
        <v>0</v>
      </c>
      <c r="M8" s="21">
        <v>0</v>
      </c>
      <c r="N8" s="21">
        <v>0</v>
      </c>
      <c r="O8" s="21">
        <v>0</v>
      </c>
      <c r="P8" s="21">
        <v>0</v>
      </c>
      <c r="Q8" s="21">
        <v>0</v>
      </c>
      <c r="R8" s="21">
        <v>0</v>
      </c>
      <c r="S8" s="21">
        <v>0</v>
      </c>
      <c r="T8" s="21">
        <v>0</v>
      </c>
      <c r="U8" s="21">
        <v>0</v>
      </c>
      <c r="V8" s="21">
        <v>0</v>
      </c>
      <c r="W8" s="21">
        <v>0</v>
      </c>
      <c r="X8" s="21">
        <v>0</v>
      </c>
      <c r="Y8" s="21">
        <v>0</v>
      </c>
      <c r="Z8" s="21">
        <v>0</v>
      </c>
      <c r="AA8" s="21">
        <v>0</v>
      </c>
      <c r="AB8" s="21">
        <v>0</v>
      </c>
      <c r="AC8" s="21">
        <v>0</v>
      </c>
      <c r="AD8" s="21">
        <v>0</v>
      </c>
      <c r="AE8" s="21">
        <v>0</v>
      </c>
      <c r="AF8" s="21">
        <v>0</v>
      </c>
      <c r="AG8" s="21">
        <v>0</v>
      </c>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row>
    <row r="9" spans="2:63">
      <c r="B9" s="18" t="s">
        <v>75</v>
      </c>
      <c r="C9" s="13" t="s">
        <v>1</v>
      </c>
      <c r="D9" s="19">
        <v>1</v>
      </c>
      <c r="E9" s="20">
        <v>0</v>
      </c>
      <c r="F9" s="20">
        <v>0</v>
      </c>
      <c r="G9" s="21">
        <v>0</v>
      </c>
      <c r="H9" s="21">
        <v>0</v>
      </c>
      <c r="I9" s="21">
        <v>0</v>
      </c>
      <c r="J9" s="21">
        <v>0</v>
      </c>
      <c r="K9" s="21">
        <v>0</v>
      </c>
      <c r="L9" s="21">
        <v>0</v>
      </c>
      <c r="M9" s="21">
        <v>0</v>
      </c>
      <c r="N9" s="21">
        <v>0</v>
      </c>
      <c r="O9" s="21">
        <v>0</v>
      </c>
      <c r="P9" s="21">
        <v>0</v>
      </c>
      <c r="Q9" s="21">
        <v>0</v>
      </c>
      <c r="R9" s="21">
        <v>0</v>
      </c>
      <c r="S9" s="21">
        <v>0</v>
      </c>
      <c r="T9" s="21">
        <v>0</v>
      </c>
      <c r="U9" s="21">
        <v>0</v>
      </c>
      <c r="V9" s="21">
        <v>0</v>
      </c>
      <c r="W9" s="21">
        <v>0</v>
      </c>
      <c r="X9" s="21">
        <v>0</v>
      </c>
      <c r="Y9" s="21">
        <v>0</v>
      </c>
      <c r="Z9" s="21">
        <v>0</v>
      </c>
      <c r="AA9" s="21">
        <v>0</v>
      </c>
      <c r="AB9" s="21">
        <v>0</v>
      </c>
      <c r="AC9" s="21">
        <v>0</v>
      </c>
      <c r="AD9" s="21">
        <v>0</v>
      </c>
      <c r="AE9" s="21">
        <v>0</v>
      </c>
      <c r="AF9" s="21">
        <v>0</v>
      </c>
      <c r="AG9" s="21">
        <v>0</v>
      </c>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row>
    <row r="10" spans="2:63">
      <c r="B10" s="18" t="s">
        <v>76</v>
      </c>
      <c r="C10" s="13" t="s">
        <v>1</v>
      </c>
      <c r="D10" s="19">
        <f>((100/23)*D82)/50</f>
        <v>0</v>
      </c>
      <c r="E10" s="20">
        <f>((100/23)*E82)/50</f>
        <v>0</v>
      </c>
      <c r="F10" s="20">
        <v>4</v>
      </c>
      <c r="G10" s="21">
        <v>43</v>
      </c>
      <c r="H10" s="21">
        <v>104</v>
      </c>
      <c r="I10" s="21">
        <v>122</v>
      </c>
      <c r="J10" s="21">
        <v>78</v>
      </c>
      <c r="K10" s="21">
        <v>43</v>
      </c>
      <c r="L10" s="21">
        <v>26</v>
      </c>
      <c r="M10" s="21">
        <f t="shared" ref="M10:AG10" si="0">((100/23)*M82)/50</f>
        <v>0</v>
      </c>
      <c r="N10" s="21">
        <f t="shared" si="0"/>
        <v>0</v>
      </c>
      <c r="O10" s="21">
        <f t="shared" si="0"/>
        <v>0</v>
      </c>
      <c r="P10" s="21">
        <f t="shared" si="0"/>
        <v>0</v>
      </c>
      <c r="Q10" s="21">
        <f t="shared" si="0"/>
        <v>0</v>
      </c>
      <c r="R10" s="21">
        <f t="shared" si="0"/>
        <v>0</v>
      </c>
      <c r="S10" s="21">
        <f t="shared" si="0"/>
        <v>0</v>
      </c>
      <c r="T10" s="21">
        <f t="shared" si="0"/>
        <v>0</v>
      </c>
      <c r="U10" s="21">
        <f t="shared" si="0"/>
        <v>4.3478260869565215</v>
      </c>
      <c r="V10" s="21">
        <f t="shared" si="0"/>
        <v>43.478260869565212</v>
      </c>
      <c r="W10" s="21">
        <f t="shared" si="0"/>
        <v>104.34782608695652</v>
      </c>
      <c r="X10" s="21">
        <f t="shared" si="0"/>
        <v>121.7391304347826</v>
      </c>
      <c r="Y10" s="21">
        <f t="shared" si="0"/>
        <v>78.260869565217391</v>
      </c>
      <c r="Z10" s="21">
        <f t="shared" si="0"/>
        <v>43.478260869565212</v>
      </c>
      <c r="AA10" s="21">
        <f t="shared" si="0"/>
        <v>26.086956521739129</v>
      </c>
      <c r="AB10" s="21">
        <f>((100/23)*AB82)/50</f>
        <v>0</v>
      </c>
      <c r="AC10" s="21">
        <f>((100/23)*AC82)/50</f>
        <v>0</v>
      </c>
      <c r="AD10" s="21">
        <f>((100/23)*AD82)/50</f>
        <v>0</v>
      </c>
      <c r="AE10" s="21">
        <f>((100/23)*AE82)/50</f>
        <v>0</v>
      </c>
      <c r="AF10" s="21">
        <f>((100/23)*AF82)/50</f>
        <v>0</v>
      </c>
      <c r="AG10" s="21">
        <f t="shared" si="0"/>
        <v>0</v>
      </c>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row>
    <row r="11" spans="2:63">
      <c r="B11" s="18" t="s">
        <v>77</v>
      </c>
      <c r="C11" s="13" t="s">
        <v>1</v>
      </c>
      <c r="D11" s="19">
        <v>0</v>
      </c>
      <c r="E11" s="20">
        <v>0</v>
      </c>
      <c r="F11" s="20">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v>0</v>
      </c>
      <c r="Z11" s="21">
        <v>0</v>
      </c>
      <c r="AA11" s="21">
        <v>0</v>
      </c>
      <c r="AB11" s="21">
        <v>0</v>
      </c>
      <c r="AC11" s="21">
        <v>0</v>
      </c>
      <c r="AD11" s="21">
        <v>0</v>
      </c>
      <c r="AE11" s="21">
        <v>0</v>
      </c>
      <c r="AF11" s="21">
        <v>0</v>
      </c>
      <c r="AG11" s="21">
        <v>0</v>
      </c>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row>
    <row r="12" spans="2:63">
      <c r="B12" s="18"/>
      <c r="C12" s="13"/>
      <c r="D12" s="19"/>
      <c r="E12" s="20"/>
      <c r="F12" s="20"/>
      <c r="G12" s="21"/>
      <c r="H12" s="21"/>
      <c r="I12" s="21"/>
      <c r="J12" s="21"/>
      <c r="K12" s="21"/>
      <c r="L12" s="21"/>
      <c r="M12" s="21"/>
      <c r="N12" s="21"/>
      <c r="O12" s="21"/>
      <c r="P12" s="21"/>
      <c r="Q12" s="21"/>
      <c r="R12" s="21"/>
      <c r="S12" s="21"/>
      <c r="T12" s="21"/>
      <c r="U12" s="21"/>
      <c r="V12" s="21"/>
      <c r="W12" s="21"/>
      <c r="X12" s="21"/>
      <c r="Y12" s="21"/>
      <c r="Z12" s="21"/>
      <c r="AA12" s="21"/>
      <c r="AB12" s="242"/>
      <c r="AC12" s="242"/>
      <c r="AD12" s="242"/>
      <c r="AE12" s="242"/>
      <c r="AF12" s="242"/>
      <c r="AG12" s="21"/>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row>
    <row r="13" spans="2:63">
      <c r="B13" s="12" t="s">
        <v>78</v>
      </c>
      <c r="C13" s="25"/>
      <c r="D13" s="19"/>
      <c r="E13" s="20"/>
      <c r="F13" s="20"/>
      <c r="G13" s="21"/>
      <c r="H13" s="21"/>
      <c r="I13" s="21"/>
      <c r="J13" s="21"/>
      <c r="K13" s="21"/>
      <c r="L13" s="21"/>
      <c r="M13" s="21"/>
      <c r="N13" s="21"/>
      <c r="O13" s="21"/>
      <c r="P13" s="21"/>
      <c r="Q13" s="21"/>
      <c r="R13" s="21"/>
      <c r="S13" s="21"/>
      <c r="T13" s="21"/>
      <c r="U13" s="21"/>
      <c r="V13" s="21"/>
      <c r="W13" s="21"/>
      <c r="X13" s="21"/>
      <c r="Y13" s="21"/>
      <c r="Z13" s="21"/>
      <c r="AA13" s="21"/>
      <c r="AB13" s="242"/>
      <c r="AC13" s="242"/>
      <c r="AD13" s="242"/>
      <c r="AE13" s="242"/>
      <c r="AF13" s="242"/>
      <c r="AG13" s="21"/>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row>
    <row r="14" spans="2:63">
      <c r="B14" s="26" t="s">
        <v>347</v>
      </c>
      <c r="C14" s="25"/>
      <c r="D14" s="19"/>
      <c r="E14" s="20"/>
      <c r="F14" s="20"/>
      <c r="G14" s="21"/>
      <c r="H14" s="21"/>
      <c r="I14" s="21"/>
      <c r="J14" s="21"/>
      <c r="K14" s="21"/>
      <c r="L14" s="21"/>
      <c r="M14" s="21"/>
      <c r="N14" s="21"/>
      <c r="O14" s="21"/>
      <c r="P14" s="21"/>
      <c r="Q14" s="21"/>
      <c r="R14" s="21"/>
      <c r="S14" s="245"/>
      <c r="T14" s="21"/>
      <c r="U14" s="21"/>
      <c r="V14" s="21"/>
      <c r="W14" s="21"/>
      <c r="X14" s="21"/>
      <c r="Y14" s="21"/>
      <c r="Z14" s="21"/>
      <c r="AA14" s="21"/>
      <c r="AB14" s="242"/>
      <c r="AC14" s="242"/>
      <c r="AD14" s="242"/>
      <c r="AE14" s="242"/>
      <c r="AF14" s="242"/>
      <c r="AG14" s="21"/>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row>
    <row r="15" spans="2:63">
      <c r="B15" s="28" t="s">
        <v>86</v>
      </c>
      <c r="C15" s="29" t="s">
        <v>221</v>
      </c>
      <c r="D15" s="19">
        <v>0</v>
      </c>
      <c r="E15" s="20">
        <v>0</v>
      </c>
      <c r="F15" s="130">
        <v>1667</v>
      </c>
      <c r="G15" s="21">
        <v>0</v>
      </c>
      <c r="H15" s="21">
        <v>0</v>
      </c>
      <c r="I15" s="21">
        <v>0</v>
      </c>
      <c r="J15" s="21">
        <v>0</v>
      </c>
      <c r="K15" s="21">
        <v>0</v>
      </c>
      <c r="L15" s="21">
        <v>0</v>
      </c>
      <c r="M15" s="21">
        <v>0</v>
      </c>
      <c r="N15" s="21">
        <v>0</v>
      </c>
      <c r="O15" s="21">
        <v>0</v>
      </c>
      <c r="P15" s="21">
        <v>0</v>
      </c>
      <c r="Q15" s="21">
        <v>0</v>
      </c>
      <c r="R15" s="21">
        <v>0</v>
      </c>
      <c r="S15" s="246">
        <v>0</v>
      </c>
      <c r="T15" s="20">
        <v>0</v>
      </c>
      <c r="U15" s="130">
        <v>1667</v>
      </c>
      <c r="V15" s="21">
        <v>0</v>
      </c>
      <c r="W15" s="21">
        <v>0</v>
      </c>
      <c r="X15" s="21">
        <v>0</v>
      </c>
      <c r="Y15" s="21">
        <v>0</v>
      </c>
      <c r="Z15" s="21">
        <v>0</v>
      </c>
      <c r="AA15" s="21">
        <v>0</v>
      </c>
      <c r="AB15" s="21">
        <v>0</v>
      </c>
      <c r="AC15" s="21">
        <v>0</v>
      </c>
      <c r="AD15" s="21">
        <v>0</v>
      </c>
      <c r="AE15" s="21">
        <v>0</v>
      </c>
      <c r="AF15" s="21">
        <v>0</v>
      </c>
      <c r="AG15" s="21">
        <v>0</v>
      </c>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row>
    <row r="16" spans="2:63">
      <c r="B16" s="28" t="s">
        <v>88</v>
      </c>
      <c r="C16" s="29" t="s">
        <v>87</v>
      </c>
      <c r="D16" s="19">
        <v>300</v>
      </c>
      <c r="E16" s="20">
        <v>0</v>
      </c>
      <c r="F16" s="20">
        <v>0</v>
      </c>
      <c r="G16" s="21">
        <v>0</v>
      </c>
      <c r="H16" s="21">
        <v>0</v>
      </c>
      <c r="I16" s="21">
        <v>0</v>
      </c>
      <c r="J16" s="21">
        <v>0</v>
      </c>
      <c r="K16" s="21">
        <v>0</v>
      </c>
      <c r="L16" s="21">
        <v>0</v>
      </c>
      <c r="M16" s="21">
        <v>0</v>
      </c>
      <c r="N16" s="21">
        <v>0</v>
      </c>
      <c r="O16" s="21">
        <v>0</v>
      </c>
      <c r="P16" s="21">
        <v>0</v>
      </c>
      <c r="Q16" s="21">
        <v>0</v>
      </c>
      <c r="R16" s="21">
        <v>0</v>
      </c>
      <c r="S16" s="246">
        <v>300</v>
      </c>
      <c r="T16" s="20">
        <v>0</v>
      </c>
      <c r="U16" s="20">
        <v>0</v>
      </c>
      <c r="V16" s="21">
        <v>0</v>
      </c>
      <c r="W16" s="21">
        <v>0</v>
      </c>
      <c r="X16" s="21">
        <v>0</v>
      </c>
      <c r="Y16" s="21">
        <v>0</v>
      </c>
      <c r="Z16" s="21">
        <v>0</v>
      </c>
      <c r="AA16" s="21">
        <v>0</v>
      </c>
      <c r="AB16" s="21">
        <v>0</v>
      </c>
      <c r="AC16" s="21">
        <v>0</v>
      </c>
      <c r="AD16" s="21">
        <v>0</v>
      </c>
      <c r="AE16" s="21">
        <v>0</v>
      </c>
      <c r="AF16" s="21">
        <v>0</v>
      </c>
      <c r="AG16" s="21">
        <v>0</v>
      </c>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row>
    <row r="17" spans="2:63">
      <c r="B17" s="28"/>
      <c r="C17" s="29"/>
      <c r="D17" s="30"/>
      <c r="E17" s="21"/>
      <c r="F17" s="21"/>
      <c r="G17" s="21"/>
      <c r="H17" s="21"/>
      <c r="I17" s="21"/>
      <c r="J17" s="21"/>
      <c r="K17" s="21"/>
      <c r="L17" s="21"/>
      <c r="M17" s="21"/>
      <c r="N17" s="21"/>
      <c r="O17" s="21"/>
      <c r="P17" s="21"/>
      <c r="Q17" s="21"/>
      <c r="R17" s="21"/>
      <c r="S17" s="21"/>
      <c r="T17" s="21"/>
      <c r="U17" s="21"/>
      <c r="V17" s="21"/>
      <c r="W17" s="21"/>
      <c r="X17" s="21"/>
      <c r="Y17" s="21"/>
      <c r="Z17" s="21"/>
      <c r="AA17" s="21"/>
      <c r="AB17" s="242"/>
      <c r="AC17" s="242"/>
      <c r="AD17" s="242"/>
      <c r="AE17" s="242"/>
      <c r="AF17" s="242"/>
      <c r="AG17" s="21"/>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row>
    <row r="18" spans="2:63" ht="15.75">
      <c r="B18" s="31" t="s">
        <v>101</v>
      </c>
      <c r="C18" s="27"/>
      <c r="D18" s="30"/>
      <c r="E18" s="21"/>
      <c r="F18" s="21"/>
      <c r="G18" s="21"/>
      <c r="H18" s="21"/>
      <c r="I18" s="21"/>
      <c r="J18" s="21"/>
      <c r="K18" s="21"/>
      <c r="L18" s="21"/>
      <c r="M18" s="21"/>
      <c r="N18" s="21"/>
      <c r="O18" s="21"/>
      <c r="P18" s="21"/>
      <c r="Q18" s="21"/>
      <c r="R18" s="21"/>
      <c r="S18" s="21"/>
      <c r="T18" s="21"/>
      <c r="U18" s="21"/>
      <c r="V18" s="21"/>
      <c r="W18" s="21"/>
      <c r="X18" s="21"/>
      <c r="Y18" s="21"/>
      <c r="Z18" s="21"/>
      <c r="AA18" s="21"/>
      <c r="AB18" s="242"/>
      <c r="AC18" s="242"/>
      <c r="AD18" s="242"/>
      <c r="AE18" s="242"/>
      <c r="AF18" s="242"/>
      <c r="AG18" s="21"/>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row>
    <row r="19" spans="2:63">
      <c r="B19" s="12" t="s">
        <v>102</v>
      </c>
      <c r="C19" s="13"/>
      <c r="D19" s="30"/>
      <c r="E19" s="21"/>
      <c r="F19" s="21"/>
      <c r="G19" s="21"/>
      <c r="H19" s="21"/>
      <c r="I19" s="21"/>
      <c r="J19" s="21"/>
      <c r="K19" s="21"/>
      <c r="L19" s="21"/>
      <c r="M19" s="21"/>
      <c r="N19" s="21"/>
      <c r="O19" s="21"/>
      <c r="P19" s="21"/>
      <c r="Q19" s="21"/>
      <c r="R19" s="21"/>
      <c r="S19" s="21"/>
      <c r="T19" s="21"/>
      <c r="U19" s="21"/>
      <c r="V19" s="21"/>
      <c r="W19" s="21"/>
      <c r="X19" s="21"/>
      <c r="Y19" s="21"/>
      <c r="Z19" s="21"/>
      <c r="AA19" s="21"/>
      <c r="AB19" s="242"/>
      <c r="AC19" s="242"/>
      <c r="AD19" s="242"/>
      <c r="AE19" s="242"/>
      <c r="AF19" s="242"/>
      <c r="AG19" s="21"/>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row>
    <row r="20" spans="2:63">
      <c r="B20" s="185" t="s">
        <v>103</v>
      </c>
      <c r="C20" s="13" t="s">
        <v>104</v>
      </c>
      <c r="D20" s="19">
        <v>30</v>
      </c>
      <c r="E20" s="20">
        <v>0</v>
      </c>
      <c r="F20" s="20">
        <v>0</v>
      </c>
      <c r="G20" s="20">
        <v>0</v>
      </c>
      <c r="H20" s="20">
        <v>0</v>
      </c>
      <c r="I20" s="20">
        <v>0</v>
      </c>
      <c r="J20" s="20">
        <v>0</v>
      </c>
      <c r="K20" s="20">
        <v>0</v>
      </c>
      <c r="L20" s="20">
        <v>0</v>
      </c>
      <c r="M20" s="20">
        <v>0</v>
      </c>
      <c r="N20" s="20">
        <v>0</v>
      </c>
      <c r="O20" s="20">
        <v>0</v>
      </c>
      <c r="P20" s="20">
        <v>0</v>
      </c>
      <c r="Q20" s="20">
        <v>0</v>
      </c>
      <c r="R20" s="20">
        <v>0</v>
      </c>
      <c r="S20" s="20">
        <v>0</v>
      </c>
      <c r="T20" s="20">
        <v>0</v>
      </c>
      <c r="U20" s="20">
        <v>0</v>
      </c>
      <c r="V20" s="20">
        <v>0</v>
      </c>
      <c r="W20" s="20">
        <v>0</v>
      </c>
      <c r="X20" s="20">
        <v>0</v>
      </c>
      <c r="Y20" s="20">
        <v>0</v>
      </c>
      <c r="Z20" s="20">
        <v>0</v>
      </c>
      <c r="AA20" s="20">
        <v>0</v>
      </c>
      <c r="AB20" s="20">
        <v>0</v>
      </c>
      <c r="AC20" s="20">
        <v>0</v>
      </c>
      <c r="AD20" s="20">
        <v>0</v>
      </c>
      <c r="AE20" s="20">
        <v>0</v>
      </c>
      <c r="AF20" s="20">
        <v>0</v>
      </c>
      <c r="AG20" s="20">
        <v>0</v>
      </c>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row>
    <row r="21" spans="2:63">
      <c r="B21" s="18" t="s">
        <v>105</v>
      </c>
      <c r="C21" s="13" t="s">
        <v>104</v>
      </c>
      <c r="D21" s="19">
        <v>1</v>
      </c>
      <c r="E21" s="20">
        <v>0</v>
      </c>
      <c r="F21" s="20">
        <v>0</v>
      </c>
      <c r="G21" s="20">
        <v>0</v>
      </c>
      <c r="H21" s="20">
        <v>0</v>
      </c>
      <c r="I21" s="20">
        <v>0</v>
      </c>
      <c r="J21" s="20">
        <v>0</v>
      </c>
      <c r="K21" s="20">
        <v>0</v>
      </c>
      <c r="L21" s="20">
        <v>0</v>
      </c>
      <c r="M21" s="20">
        <v>0</v>
      </c>
      <c r="N21" s="20">
        <v>0</v>
      </c>
      <c r="O21" s="20">
        <v>0</v>
      </c>
      <c r="P21" s="20">
        <v>0</v>
      </c>
      <c r="Q21" s="20">
        <v>0</v>
      </c>
      <c r="R21" s="20">
        <v>0</v>
      </c>
      <c r="S21" s="20">
        <v>0</v>
      </c>
      <c r="T21" s="20">
        <v>0</v>
      </c>
      <c r="U21" s="20">
        <v>0</v>
      </c>
      <c r="V21" s="20">
        <v>0</v>
      </c>
      <c r="W21" s="20">
        <v>0</v>
      </c>
      <c r="X21" s="20">
        <v>0</v>
      </c>
      <c r="Y21" s="20">
        <v>0</v>
      </c>
      <c r="Z21" s="20">
        <v>0</v>
      </c>
      <c r="AA21" s="20">
        <v>0</v>
      </c>
      <c r="AB21" s="20">
        <v>0</v>
      </c>
      <c r="AC21" s="20">
        <v>0</v>
      </c>
      <c r="AD21" s="20">
        <v>0</v>
      </c>
      <c r="AE21" s="20">
        <v>0</v>
      </c>
      <c r="AF21" s="20">
        <v>0</v>
      </c>
      <c r="AG21" s="20">
        <v>0</v>
      </c>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row>
    <row r="22" spans="2:63">
      <c r="B22" s="18" t="s">
        <v>106</v>
      </c>
      <c r="C22" s="13" t="s">
        <v>104</v>
      </c>
      <c r="D22" s="19">
        <v>14</v>
      </c>
      <c r="E22" s="20">
        <v>0</v>
      </c>
      <c r="F22" s="20">
        <v>0</v>
      </c>
      <c r="G22" s="20">
        <v>0</v>
      </c>
      <c r="H22" s="20">
        <v>0</v>
      </c>
      <c r="I22" s="20">
        <v>0</v>
      </c>
      <c r="J22" s="20">
        <v>0</v>
      </c>
      <c r="K22" s="20">
        <v>0</v>
      </c>
      <c r="L22" s="20">
        <v>0</v>
      </c>
      <c r="M22" s="20">
        <v>0</v>
      </c>
      <c r="N22" s="20">
        <v>0</v>
      </c>
      <c r="O22" s="20">
        <v>0</v>
      </c>
      <c r="P22" s="20">
        <v>0</v>
      </c>
      <c r="Q22" s="20">
        <v>0</v>
      </c>
      <c r="R22" s="20">
        <v>0</v>
      </c>
      <c r="S22" s="20">
        <v>0</v>
      </c>
      <c r="T22" s="20">
        <v>0</v>
      </c>
      <c r="U22" s="20">
        <v>0</v>
      </c>
      <c r="V22" s="20">
        <v>0</v>
      </c>
      <c r="W22" s="20">
        <v>0</v>
      </c>
      <c r="X22" s="20">
        <v>0</v>
      </c>
      <c r="Y22" s="20">
        <v>0</v>
      </c>
      <c r="Z22" s="20">
        <v>0</v>
      </c>
      <c r="AA22" s="20">
        <v>0</v>
      </c>
      <c r="AB22" s="20">
        <v>0</v>
      </c>
      <c r="AC22" s="20">
        <v>0</v>
      </c>
      <c r="AD22" s="20">
        <v>0</v>
      </c>
      <c r="AE22" s="20">
        <v>0</v>
      </c>
      <c r="AF22" s="20">
        <v>0</v>
      </c>
      <c r="AG22" s="20">
        <v>0</v>
      </c>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row>
    <row r="23" spans="2:63">
      <c r="B23" s="18" t="s">
        <v>107</v>
      </c>
      <c r="C23" s="13" t="s">
        <v>104</v>
      </c>
      <c r="D23" s="19">
        <v>80</v>
      </c>
      <c r="E23" s="20">
        <v>0</v>
      </c>
      <c r="F23" s="20">
        <v>0</v>
      </c>
      <c r="G23" s="20">
        <v>0</v>
      </c>
      <c r="H23" s="20">
        <v>0</v>
      </c>
      <c r="I23" s="20">
        <v>0</v>
      </c>
      <c r="J23" s="20">
        <v>0</v>
      </c>
      <c r="K23" s="20">
        <v>0</v>
      </c>
      <c r="L23" s="20">
        <v>0</v>
      </c>
      <c r="M23" s="20">
        <v>0</v>
      </c>
      <c r="N23" s="20">
        <v>0</v>
      </c>
      <c r="O23" s="20">
        <v>0</v>
      </c>
      <c r="P23" s="20">
        <v>0</v>
      </c>
      <c r="Q23" s="20">
        <v>0</v>
      </c>
      <c r="R23" s="20">
        <v>0</v>
      </c>
      <c r="S23" s="20">
        <v>0</v>
      </c>
      <c r="T23" s="20">
        <v>0</v>
      </c>
      <c r="U23" s="20">
        <v>0</v>
      </c>
      <c r="V23" s="20">
        <v>0</v>
      </c>
      <c r="W23" s="20">
        <v>0</v>
      </c>
      <c r="X23" s="20">
        <v>0</v>
      </c>
      <c r="Y23" s="20">
        <v>0</v>
      </c>
      <c r="Z23" s="20">
        <v>0</v>
      </c>
      <c r="AA23" s="20">
        <v>0</v>
      </c>
      <c r="AB23" s="20">
        <v>0</v>
      </c>
      <c r="AC23" s="20">
        <v>0</v>
      </c>
      <c r="AD23" s="20">
        <v>0</v>
      </c>
      <c r="AE23" s="20">
        <v>0</v>
      </c>
      <c r="AF23" s="20">
        <v>0</v>
      </c>
      <c r="AG23" s="20">
        <v>0</v>
      </c>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row>
    <row r="24" spans="2:63">
      <c r="B24" s="18" t="s">
        <v>108</v>
      </c>
      <c r="C24" s="13" t="s">
        <v>104</v>
      </c>
      <c r="D24" s="19">
        <v>40</v>
      </c>
      <c r="E24" s="20">
        <v>0</v>
      </c>
      <c r="F24" s="20">
        <v>0</v>
      </c>
      <c r="G24" s="20">
        <v>0</v>
      </c>
      <c r="H24" s="20">
        <v>0</v>
      </c>
      <c r="I24" s="20">
        <v>0</v>
      </c>
      <c r="J24" s="20">
        <v>0</v>
      </c>
      <c r="K24" s="20">
        <v>0</v>
      </c>
      <c r="L24" s="20">
        <v>0</v>
      </c>
      <c r="M24" s="20">
        <v>0</v>
      </c>
      <c r="N24" s="20">
        <v>0</v>
      </c>
      <c r="O24" s="20">
        <v>0</v>
      </c>
      <c r="P24" s="20">
        <v>0</v>
      </c>
      <c r="Q24" s="20">
        <v>0</v>
      </c>
      <c r="R24" s="20">
        <v>0</v>
      </c>
      <c r="S24" s="20">
        <v>0</v>
      </c>
      <c r="T24" s="20">
        <v>0</v>
      </c>
      <c r="U24" s="20">
        <v>0</v>
      </c>
      <c r="V24" s="20">
        <v>0</v>
      </c>
      <c r="W24" s="20">
        <v>0</v>
      </c>
      <c r="X24" s="20">
        <v>0</v>
      </c>
      <c r="Y24" s="20">
        <v>0</v>
      </c>
      <c r="Z24" s="20">
        <v>0</v>
      </c>
      <c r="AA24" s="20">
        <v>0</v>
      </c>
      <c r="AB24" s="20">
        <v>0</v>
      </c>
      <c r="AC24" s="20">
        <v>0</v>
      </c>
      <c r="AD24" s="20">
        <v>0</v>
      </c>
      <c r="AE24" s="20">
        <v>0</v>
      </c>
      <c r="AF24" s="20">
        <v>0</v>
      </c>
      <c r="AG24" s="20">
        <v>0</v>
      </c>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row>
    <row r="25" spans="2:63">
      <c r="B25" s="32"/>
      <c r="C25" s="25"/>
      <c r="D25" s="30"/>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row>
    <row r="26" spans="2:63">
      <c r="B26" s="33" t="s">
        <v>109</v>
      </c>
      <c r="C26" s="34"/>
      <c r="D26" s="30"/>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row>
    <row r="27" spans="2:63">
      <c r="B27" s="26" t="s">
        <v>347</v>
      </c>
      <c r="C27" s="13" t="s">
        <v>104</v>
      </c>
      <c r="D27" s="19">
        <v>1</v>
      </c>
      <c r="E27" s="21">
        <v>0</v>
      </c>
      <c r="F27" s="21">
        <v>1</v>
      </c>
      <c r="G27" s="21">
        <v>0</v>
      </c>
      <c r="H27" s="21">
        <v>0</v>
      </c>
      <c r="I27" s="21">
        <v>0</v>
      </c>
      <c r="J27" s="21">
        <v>0</v>
      </c>
      <c r="K27" s="21">
        <v>0</v>
      </c>
      <c r="L27" s="21">
        <v>0</v>
      </c>
      <c r="M27" s="21">
        <v>0</v>
      </c>
      <c r="N27" s="21">
        <v>0</v>
      </c>
      <c r="O27" s="21">
        <v>0</v>
      </c>
      <c r="P27" s="21">
        <v>0</v>
      </c>
      <c r="Q27" s="21">
        <v>0</v>
      </c>
      <c r="R27" s="21">
        <v>0</v>
      </c>
      <c r="S27" s="21">
        <v>0</v>
      </c>
      <c r="T27" s="21">
        <v>0</v>
      </c>
      <c r="U27" s="21">
        <v>0</v>
      </c>
      <c r="V27" s="21">
        <v>0</v>
      </c>
      <c r="W27" s="21">
        <v>0</v>
      </c>
      <c r="X27" s="21">
        <v>0</v>
      </c>
      <c r="Y27" s="21">
        <v>0</v>
      </c>
      <c r="Z27" s="21">
        <v>0</v>
      </c>
      <c r="AA27" s="21">
        <v>0</v>
      </c>
      <c r="AB27" s="21">
        <v>0</v>
      </c>
      <c r="AC27" s="21">
        <v>0</v>
      </c>
      <c r="AD27" s="21">
        <v>0</v>
      </c>
      <c r="AE27" s="21">
        <v>0</v>
      </c>
      <c r="AF27" s="21">
        <v>0</v>
      </c>
      <c r="AG27" s="21">
        <v>0</v>
      </c>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row>
    <row r="28" spans="2:63">
      <c r="B28" s="28" t="s">
        <v>86</v>
      </c>
      <c r="C28" s="13" t="s">
        <v>104</v>
      </c>
      <c r="D28" s="30">
        <v>0</v>
      </c>
      <c r="E28" s="21">
        <v>0</v>
      </c>
      <c r="F28" s="21">
        <v>0</v>
      </c>
      <c r="G28" s="21">
        <v>0</v>
      </c>
      <c r="H28" s="21">
        <v>0</v>
      </c>
      <c r="I28" s="21">
        <v>0</v>
      </c>
      <c r="J28" s="21">
        <v>0</v>
      </c>
      <c r="K28" s="21">
        <v>0</v>
      </c>
      <c r="L28" s="21">
        <v>0</v>
      </c>
      <c r="M28" s="21">
        <v>0</v>
      </c>
      <c r="N28" s="21">
        <v>0</v>
      </c>
      <c r="O28" s="21">
        <v>0</v>
      </c>
      <c r="P28" s="21">
        <v>0</v>
      </c>
      <c r="Q28" s="21">
        <v>0</v>
      </c>
      <c r="R28" s="21">
        <v>0</v>
      </c>
      <c r="S28" s="21">
        <v>0</v>
      </c>
      <c r="T28" s="21">
        <v>0</v>
      </c>
      <c r="U28" s="21">
        <v>0</v>
      </c>
      <c r="V28" s="21">
        <v>0</v>
      </c>
      <c r="W28" s="21">
        <v>0</v>
      </c>
      <c r="X28" s="21">
        <v>0</v>
      </c>
      <c r="Y28" s="21">
        <v>0</v>
      </c>
      <c r="Z28" s="21">
        <v>0</v>
      </c>
      <c r="AA28" s="21">
        <v>0</v>
      </c>
      <c r="AB28" s="21">
        <v>0</v>
      </c>
      <c r="AC28" s="21">
        <v>0</v>
      </c>
      <c r="AD28" s="21">
        <v>0</v>
      </c>
      <c r="AE28" s="21">
        <v>0</v>
      </c>
      <c r="AF28" s="21">
        <v>0</v>
      </c>
      <c r="AG28" s="21">
        <v>0</v>
      </c>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row>
    <row r="29" spans="2:63">
      <c r="B29" s="28" t="s">
        <v>88</v>
      </c>
      <c r="C29" s="13" t="s">
        <v>104</v>
      </c>
      <c r="D29" s="30">
        <v>0</v>
      </c>
      <c r="E29" s="21">
        <v>0</v>
      </c>
      <c r="F29" s="21">
        <v>0</v>
      </c>
      <c r="G29" s="21">
        <v>0</v>
      </c>
      <c r="H29" s="21">
        <v>0</v>
      </c>
      <c r="I29" s="21">
        <v>0</v>
      </c>
      <c r="J29" s="21">
        <v>0</v>
      </c>
      <c r="K29" s="21">
        <v>0</v>
      </c>
      <c r="L29" s="21">
        <v>0</v>
      </c>
      <c r="M29" s="21">
        <v>0</v>
      </c>
      <c r="N29" s="21">
        <v>0</v>
      </c>
      <c r="O29" s="21">
        <v>0</v>
      </c>
      <c r="P29" s="21">
        <v>0</v>
      </c>
      <c r="Q29" s="21">
        <v>0</v>
      </c>
      <c r="R29" s="21">
        <v>0</v>
      </c>
      <c r="S29" s="21">
        <v>0</v>
      </c>
      <c r="T29" s="21">
        <v>0</v>
      </c>
      <c r="U29" s="21">
        <v>0</v>
      </c>
      <c r="V29" s="21">
        <v>0</v>
      </c>
      <c r="W29" s="21">
        <v>0</v>
      </c>
      <c r="X29" s="21">
        <v>0</v>
      </c>
      <c r="Y29" s="21">
        <v>0</v>
      </c>
      <c r="Z29" s="21">
        <v>0</v>
      </c>
      <c r="AA29" s="21">
        <v>0</v>
      </c>
      <c r="AB29" s="21">
        <v>0</v>
      </c>
      <c r="AC29" s="21">
        <v>0</v>
      </c>
      <c r="AD29" s="21">
        <v>0</v>
      </c>
      <c r="AE29" s="21">
        <v>0</v>
      </c>
      <c r="AF29" s="21">
        <v>0</v>
      </c>
      <c r="AG29" s="21">
        <v>0</v>
      </c>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row>
    <row r="30" spans="2:63">
      <c r="B30" s="35"/>
      <c r="C30" s="36"/>
      <c r="D30" s="30"/>
      <c r="E30" s="21"/>
      <c r="F30" s="21"/>
      <c r="G30" s="21"/>
      <c r="H30" s="21"/>
      <c r="I30" s="21"/>
      <c r="J30" s="21"/>
      <c r="K30" s="21"/>
      <c r="L30" s="21"/>
      <c r="M30" s="21"/>
      <c r="N30" s="21"/>
      <c r="O30" s="21"/>
      <c r="P30" s="21"/>
      <c r="Q30" s="21"/>
      <c r="R30" s="21"/>
      <c r="S30" s="21"/>
      <c r="T30" s="21"/>
      <c r="U30" s="21"/>
      <c r="V30" s="21"/>
      <c r="W30" s="21"/>
      <c r="X30" s="21"/>
      <c r="Y30" s="21"/>
      <c r="Z30" s="21"/>
      <c r="AA30" s="21"/>
      <c r="AB30" s="242"/>
      <c r="AC30" s="242"/>
      <c r="AD30" s="242"/>
      <c r="AE30" s="242"/>
      <c r="AF30" s="242"/>
      <c r="AG30" s="21"/>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row>
    <row r="31" spans="2:63">
      <c r="B31" s="37" t="s">
        <v>110</v>
      </c>
      <c r="C31" s="36"/>
      <c r="D31" s="30"/>
      <c r="E31" s="21"/>
      <c r="F31" s="21"/>
      <c r="G31" s="21"/>
      <c r="H31" s="21"/>
      <c r="I31" s="21"/>
      <c r="J31" s="21"/>
      <c r="K31" s="21"/>
      <c r="L31" s="21"/>
      <c r="M31" s="21"/>
      <c r="N31" s="21"/>
      <c r="O31" s="21"/>
      <c r="P31" s="21"/>
      <c r="Q31" s="21"/>
      <c r="R31" s="21"/>
      <c r="S31" s="21"/>
      <c r="T31" s="21"/>
      <c r="U31" s="21"/>
      <c r="V31" s="21"/>
      <c r="W31" s="21"/>
      <c r="X31" s="21"/>
      <c r="Y31" s="21"/>
      <c r="Z31" s="21"/>
      <c r="AA31" s="21"/>
      <c r="AB31" s="242"/>
      <c r="AC31" s="242"/>
      <c r="AD31" s="242"/>
      <c r="AE31" s="242"/>
      <c r="AF31" s="242"/>
      <c r="AG31" s="21"/>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row>
    <row r="32" spans="2:63">
      <c r="B32" s="37"/>
      <c r="C32" s="36"/>
      <c r="D32" s="30"/>
      <c r="E32" s="21"/>
      <c r="F32" s="21"/>
      <c r="G32" s="21"/>
      <c r="H32" s="21"/>
      <c r="I32" s="21"/>
      <c r="J32" s="21"/>
      <c r="K32" s="21"/>
      <c r="L32" s="21"/>
      <c r="M32" s="21"/>
      <c r="N32" s="21"/>
      <c r="O32" s="21"/>
      <c r="P32" s="21"/>
      <c r="Q32" s="21"/>
      <c r="R32" s="21"/>
      <c r="S32" s="21"/>
      <c r="T32" s="21"/>
      <c r="U32" s="21"/>
      <c r="V32" s="21"/>
      <c r="W32" s="21"/>
      <c r="X32" s="21"/>
      <c r="Y32" s="21"/>
      <c r="Z32" s="21"/>
      <c r="AA32" s="21"/>
      <c r="AB32" s="242"/>
      <c r="AC32" s="242"/>
      <c r="AD32" s="242"/>
      <c r="AE32" s="242"/>
      <c r="AF32" s="242"/>
      <c r="AG32" s="21"/>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row>
    <row r="33" spans="2:63">
      <c r="B33" s="35" t="s">
        <v>86</v>
      </c>
      <c r="C33" s="36" t="s">
        <v>104</v>
      </c>
      <c r="D33" s="30">
        <v>0</v>
      </c>
      <c r="E33" s="21">
        <v>0</v>
      </c>
      <c r="F33" s="21">
        <v>30</v>
      </c>
      <c r="G33" s="21">
        <v>0</v>
      </c>
      <c r="H33" s="21">
        <v>0</v>
      </c>
      <c r="I33" s="21">
        <v>0</v>
      </c>
      <c r="J33" s="21">
        <v>0</v>
      </c>
      <c r="K33" s="21">
        <v>0</v>
      </c>
      <c r="L33" s="21">
        <v>0</v>
      </c>
      <c r="M33" s="21">
        <v>0</v>
      </c>
      <c r="N33" s="21">
        <v>0</v>
      </c>
      <c r="O33" s="21">
        <v>0</v>
      </c>
      <c r="P33" s="21">
        <v>0</v>
      </c>
      <c r="Q33" s="21">
        <v>0</v>
      </c>
      <c r="R33" s="21">
        <v>0</v>
      </c>
      <c r="S33" s="21">
        <v>0</v>
      </c>
      <c r="T33" s="21">
        <v>0</v>
      </c>
      <c r="U33" s="21">
        <v>0</v>
      </c>
      <c r="V33" s="21">
        <v>0</v>
      </c>
      <c r="W33" s="21">
        <v>0</v>
      </c>
      <c r="X33" s="21">
        <v>0</v>
      </c>
      <c r="Y33" s="21">
        <v>0</v>
      </c>
      <c r="Z33" s="21">
        <v>0</v>
      </c>
      <c r="AA33" s="21">
        <v>0</v>
      </c>
      <c r="AB33" s="21">
        <v>0</v>
      </c>
      <c r="AC33" s="21">
        <v>0</v>
      </c>
      <c r="AD33" s="21">
        <v>0</v>
      </c>
      <c r="AE33" s="21">
        <v>0</v>
      </c>
      <c r="AF33" s="21">
        <v>0</v>
      </c>
      <c r="AG33" s="21">
        <v>0</v>
      </c>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row>
    <row r="34" spans="2:63">
      <c r="B34" s="35" t="s">
        <v>88</v>
      </c>
      <c r="C34" s="36" t="s">
        <v>104</v>
      </c>
      <c r="D34" s="19">
        <f>[4]Local!$B$34</f>
        <v>0</v>
      </c>
      <c r="E34" s="21">
        <v>0</v>
      </c>
      <c r="F34" s="21">
        <v>0</v>
      </c>
      <c r="G34" s="21">
        <v>0</v>
      </c>
      <c r="H34" s="21">
        <v>0</v>
      </c>
      <c r="I34" s="21">
        <v>0</v>
      </c>
      <c r="J34" s="21">
        <v>0</v>
      </c>
      <c r="K34" s="21">
        <v>0</v>
      </c>
      <c r="L34" s="21">
        <v>0</v>
      </c>
      <c r="M34" s="21">
        <v>0</v>
      </c>
      <c r="N34" s="21">
        <v>0</v>
      </c>
      <c r="O34" s="21">
        <v>0</v>
      </c>
      <c r="P34" s="21">
        <v>0</v>
      </c>
      <c r="Q34" s="21">
        <v>0</v>
      </c>
      <c r="R34" s="21">
        <v>0</v>
      </c>
      <c r="S34" s="21">
        <v>0</v>
      </c>
      <c r="T34" s="21">
        <v>0</v>
      </c>
      <c r="U34" s="21">
        <v>0</v>
      </c>
      <c r="V34" s="21">
        <v>0</v>
      </c>
      <c r="W34" s="21">
        <v>0</v>
      </c>
      <c r="X34" s="21">
        <v>0</v>
      </c>
      <c r="Y34" s="21">
        <v>0</v>
      </c>
      <c r="Z34" s="21">
        <v>0</v>
      </c>
      <c r="AA34" s="21">
        <v>0</v>
      </c>
      <c r="AB34" s="21">
        <v>0</v>
      </c>
      <c r="AC34" s="21">
        <v>0</v>
      </c>
      <c r="AD34" s="21">
        <v>0</v>
      </c>
      <c r="AE34" s="21">
        <v>0</v>
      </c>
      <c r="AF34" s="21">
        <v>0</v>
      </c>
      <c r="AG34" s="21">
        <v>0</v>
      </c>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row>
    <row r="35" spans="2:63">
      <c r="B35" s="39"/>
      <c r="C35" s="36"/>
      <c r="D35" s="30"/>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row>
    <row r="36" spans="2:63">
      <c r="B36" s="37" t="s">
        <v>111</v>
      </c>
      <c r="C36" s="43"/>
      <c r="D36" s="30"/>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row>
    <row r="37" spans="2:63">
      <c r="B37" s="40" t="s">
        <v>88</v>
      </c>
      <c r="C37" s="43"/>
      <c r="D37" s="30"/>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row>
    <row r="38" spans="2:63">
      <c r="B38" s="41" t="s">
        <v>116</v>
      </c>
      <c r="C38" s="43" t="s">
        <v>104</v>
      </c>
      <c r="D38" s="30">
        <v>0</v>
      </c>
      <c r="E38" s="21">
        <v>0</v>
      </c>
      <c r="F38" s="21">
        <v>0</v>
      </c>
      <c r="G38" s="21">
        <v>0</v>
      </c>
      <c r="H38" s="21">
        <v>0</v>
      </c>
      <c r="I38" s="21">
        <v>0</v>
      </c>
      <c r="J38" s="21">
        <v>0</v>
      </c>
      <c r="K38" s="21">
        <v>0</v>
      </c>
      <c r="L38" s="21">
        <v>0</v>
      </c>
      <c r="M38" s="21">
        <v>0</v>
      </c>
      <c r="N38" s="21">
        <v>0</v>
      </c>
      <c r="O38" s="21">
        <v>0</v>
      </c>
      <c r="P38" s="21">
        <v>0</v>
      </c>
      <c r="Q38" s="21">
        <v>0</v>
      </c>
      <c r="R38" s="21">
        <v>0</v>
      </c>
      <c r="S38" s="21">
        <v>0</v>
      </c>
      <c r="T38" s="21">
        <v>0</v>
      </c>
      <c r="U38" s="21">
        <v>0</v>
      </c>
      <c r="V38" s="21">
        <v>0</v>
      </c>
      <c r="W38" s="21">
        <v>0</v>
      </c>
      <c r="X38" s="21">
        <v>0</v>
      </c>
      <c r="Y38" s="21">
        <v>0</v>
      </c>
      <c r="Z38" s="21">
        <v>0</v>
      </c>
      <c r="AA38" s="21">
        <v>0</v>
      </c>
      <c r="AB38" s="21">
        <v>0</v>
      </c>
      <c r="AC38" s="21">
        <v>0</v>
      </c>
      <c r="AD38" s="21">
        <v>0</v>
      </c>
      <c r="AE38" s="21">
        <v>0</v>
      </c>
      <c r="AF38" s="21">
        <v>0</v>
      </c>
      <c r="AG38" s="21">
        <v>0</v>
      </c>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row>
    <row r="39" spans="2:63">
      <c r="B39" s="32" t="s">
        <v>113</v>
      </c>
      <c r="C39" s="34" t="s">
        <v>104</v>
      </c>
      <c r="D39" s="30">
        <v>0</v>
      </c>
      <c r="E39" s="21">
        <v>0</v>
      </c>
      <c r="F39" s="21">
        <v>0</v>
      </c>
      <c r="G39" s="21">
        <v>0</v>
      </c>
      <c r="H39" s="21">
        <v>0</v>
      </c>
      <c r="I39" s="21">
        <v>0</v>
      </c>
      <c r="J39" s="21">
        <v>0</v>
      </c>
      <c r="K39" s="21">
        <v>0</v>
      </c>
      <c r="L39" s="21">
        <v>0</v>
      </c>
      <c r="M39" s="21">
        <v>0</v>
      </c>
      <c r="N39" s="21">
        <v>0</v>
      </c>
      <c r="O39" s="21">
        <v>0</v>
      </c>
      <c r="P39" s="21">
        <v>0</v>
      </c>
      <c r="Q39" s="21">
        <v>0</v>
      </c>
      <c r="R39" s="21">
        <v>0</v>
      </c>
      <c r="S39" s="21">
        <v>0</v>
      </c>
      <c r="T39" s="21">
        <v>0</v>
      </c>
      <c r="U39" s="21">
        <v>0</v>
      </c>
      <c r="V39" s="21">
        <v>0</v>
      </c>
      <c r="W39" s="21">
        <v>0</v>
      </c>
      <c r="X39" s="21">
        <v>0</v>
      </c>
      <c r="Y39" s="21">
        <v>0</v>
      </c>
      <c r="Z39" s="21">
        <v>0</v>
      </c>
      <c r="AA39" s="21">
        <v>0</v>
      </c>
      <c r="AB39" s="21">
        <v>0</v>
      </c>
      <c r="AC39" s="21">
        <v>0</v>
      </c>
      <c r="AD39" s="21">
        <v>0</v>
      </c>
      <c r="AE39" s="21">
        <v>0</v>
      </c>
      <c r="AF39" s="21">
        <v>0</v>
      </c>
      <c r="AG39" s="21">
        <v>0</v>
      </c>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row>
    <row r="40" spans="2:63">
      <c r="B40" s="41" t="s">
        <v>117</v>
      </c>
      <c r="C40" s="43" t="s">
        <v>104</v>
      </c>
      <c r="D40" s="30">
        <v>0</v>
      </c>
      <c r="E40" s="21">
        <v>0</v>
      </c>
      <c r="F40" s="21">
        <v>0</v>
      </c>
      <c r="G40" s="21">
        <v>0</v>
      </c>
      <c r="H40" s="21">
        <v>0</v>
      </c>
      <c r="I40" s="21">
        <v>0</v>
      </c>
      <c r="J40" s="21">
        <v>0</v>
      </c>
      <c r="K40" s="21">
        <v>0</v>
      </c>
      <c r="L40" s="21">
        <v>0</v>
      </c>
      <c r="M40" s="21">
        <v>0</v>
      </c>
      <c r="N40" s="21">
        <v>0</v>
      </c>
      <c r="O40" s="21">
        <v>0</v>
      </c>
      <c r="P40" s="21">
        <v>0</v>
      </c>
      <c r="Q40" s="21">
        <v>0</v>
      </c>
      <c r="R40" s="21">
        <v>0</v>
      </c>
      <c r="S40" s="21">
        <v>0</v>
      </c>
      <c r="T40" s="21">
        <v>0</v>
      </c>
      <c r="U40" s="21">
        <v>0</v>
      </c>
      <c r="V40" s="21">
        <v>0</v>
      </c>
      <c r="W40" s="21">
        <v>0</v>
      </c>
      <c r="X40" s="21">
        <v>0</v>
      </c>
      <c r="Y40" s="21">
        <v>0</v>
      </c>
      <c r="Z40" s="21">
        <v>0</v>
      </c>
      <c r="AA40" s="21">
        <v>0</v>
      </c>
      <c r="AB40" s="21">
        <v>0</v>
      </c>
      <c r="AC40" s="21">
        <v>0</v>
      </c>
      <c r="AD40" s="21">
        <v>0</v>
      </c>
      <c r="AE40" s="21">
        <v>0</v>
      </c>
      <c r="AF40" s="21">
        <v>0</v>
      </c>
      <c r="AG40" s="21">
        <v>0</v>
      </c>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row>
    <row r="41" spans="2:63">
      <c r="B41" s="41" t="s">
        <v>114</v>
      </c>
      <c r="C41" s="43" t="s">
        <v>104</v>
      </c>
      <c r="D41" s="30">
        <v>0</v>
      </c>
      <c r="E41" s="21">
        <v>0</v>
      </c>
      <c r="F41" s="21">
        <v>0</v>
      </c>
      <c r="G41" s="21">
        <v>0</v>
      </c>
      <c r="H41" s="21">
        <v>0</v>
      </c>
      <c r="I41" s="21">
        <v>0</v>
      </c>
      <c r="J41" s="21">
        <v>0</v>
      </c>
      <c r="K41" s="21">
        <v>0</v>
      </c>
      <c r="L41" s="21">
        <v>0</v>
      </c>
      <c r="M41" s="21">
        <v>0</v>
      </c>
      <c r="N41" s="21">
        <v>0</v>
      </c>
      <c r="O41" s="21">
        <v>0</v>
      </c>
      <c r="P41" s="21">
        <v>0</v>
      </c>
      <c r="Q41" s="21">
        <v>0</v>
      </c>
      <c r="R41" s="21">
        <v>0</v>
      </c>
      <c r="S41" s="21">
        <v>0</v>
      </c>
      <c r="T41" s="21">
        <v>0</v>
      </c>
      <c r="U41" s="21">
        <v>0</v>
      </c>
      <c r="V41" s="21">
        <v>0</v>
      </c>
      <c r="W41" s="21">
        <v>0</v>
      </c>
      <c r="X41" s="21">
        <v>0</v>
      </c>
      <c r="Y41" s="21">
        <v>0</v>
      </c>
      <c r="Z41" s="21">
        <v>0</v>
      </c>
      <c r="AA41" s="21">
        <v>0</v>
      </c>
      <c r="AB41" s="21">
        <v>0</v>
      </c>
      <c r="AC41" s="21">
        <v>0</v>
      </c>
      <c r="AD41" s="21">
        <v>0</v>
      </c>
      <c r="AE41" s="21">
        <v>0</v>
      </c>
      <c r="AF41" s="21">
        <v>0</v>
      </c>
      <c r="AG41" s="21">
        <v>0</v>
      </c>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row>
    <row r="42" spans="2:63">
      <c r="B42" s="41" t="s">
        <v>118</v>
      </c>
      <c r="C42" s="43" t="s">
        <v>104</v>
      </c>
      <c r="D42" s="30">
        <v>0</v>
      </c>
      <c r="E42" s="21">
        <v>0</v>
      </c>
      <c r="F42" s="21">
        <v>0</v>
      </c>
      <c r="G42" s="21">
        <v>0</v>
      </c>
      <c r="H42" s="21">
        <v>0</v>
      </c>
      <c r="I42" s="21">
        <v>0</v>
      </c>
      <c r="J42" s="21">
        <v>0</v>
      </c>
      <c r="K42" s="21">
        <v>0</v>
      </c>
      <c r="L42" s="21">
        <v>0</v>
      </c>
      <c r="M42" s="21">
        <v>0</v>
      </c>
      <c r="N42" s="21">
        <v>0</v>
      </c>
      <c r="O42" s="21">
        <v>0</v>
      </c>
      <c r="P42" s="21">
        <v>0</v>
      </c>
      <c r="Q42" s="21">
        <v>0</v>
      </c>
      <c r="R42" s="21">
        <v>0</v>
      </c>
      <c r="S42" s="21">
        <v>0</v>
      </c>
      <c r="T42" s="21">
        <v>0</v>
      </c>
      <c r="U42" s="21">
        <v>0</v>
      </c>
      <c r="V42" s="21">
        <v>0</v>
      </c>
      <c r="W42" s="21">
        <v>0</v>
      </c>
      <c r="X42" s="21">
        <v>0</v>
      </c>
      <c r="Y42" s="21">
        <v>0</v>
      </c>
      <c r="Z42" s="21">
        <v>0</v>
      </c>
      <c r="AA42" s="21">
        <v>0</v>
      </c>
      <c r="AB42" s="21">
        <v>0</v>
      </c>
      <c r="AC42" s="21">
        <v>0</v>
      </c>
      <c r="AD42" s="21">
        <v>0</v>
      </c>
      <c r="AE42" s="21">
        <v>0</v>
      </c>
      <c r="AF42" s="21">
        <v>0</v>
      </c>
      <c r="AG42" s="21">
        <v>0</v>
      </c>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row>
    <row r="43" spans="2:63">
      <c r="B43" s="41" t="s">
        <v>119</v>
      </c>
      <c r="C43" s="43"/>
      <c r="D43" s="30"/>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row>
    <row r="44" spans="2:63">
      <c r="B44" s="39" t="s">
        <v>120</v>
      </c>
      <c r="C44" s="43" t="s">
        <v>104</v>
      </c>
      <c r="D44" s="30">
        <v>0</v>
      </c>
      <c r="E44" s="21">
        <v>0</v>
      </c>
      <c r="F44" s="21">
        <v>0</v>
      </c>
      <c r="G44" s="21">
        <v>0</v>
      </c>
      <c r="H44" s="21">
        <v>0</v>
      </c>
      <c r="I44" s="21">
        <v>0</v>
      </c>
      <c r="J44" s="21">
        <v>0</v>
      </c>
      <c r="K44" s="21">
        <v>0</v>
      </c>
      <c r="L44" s="21">
        <v>0</v>
      </c>
      <c r="M44" s="21">
        <v>0</v>
      </c>
      <c r="N44" s="21">
        <v>0</v>
      </c>
      <c r="O44" s="21">
        <v>0</v>
      </c>
      <c r="P44" s="21">
        <v>0</v>
      </c>
      <c r="Q44" s="21">
        <v>0</v>
      </c>
      <c r="R44" s="21">
        <v>0</v>
      </c>
      <c r="S44" s="21">
        <v>0</v>
      </c>
      <c r="T44" s="21">
        <v>0</v>
      </c>
      <c r="U44" s="21">
        <v>0</v>
      </c>
      <c r="V44" s="21">
        <v>0</v>
      </c>
      <c r="W44" s="21">
        <v>0</v>
      </c>
      <c r="X44" s="21">
        <v>0</v>
      </c>
      <c r="Y44" s="21">
        <v>0</v>
      </c>
      <c r="Z44" s="21">
        <v>0</v>
      </c>
      <c r="AA44" s="21">
        <v>0</v>
      </c>
      <c r="AB44" s="21">
        <v>0</v>
      </c>
      <c r="AC44" s="21">
        <v>0</v>
      </c>
      <c r="AD44" s="21">
        <v>0</v>
      </c>
      <c r="AE44" s="21">
        <v>0</v>
      </c>
      <c r="AF44" s="21">
        <v>0</v>
      </c>
      <c r="AG44" s="21">
        <v>0</v>
      </c>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row>
    <row r="45" spans="2:63">
      <c r="B45" s="39" t="s">
        <v>121</v>
      </c>
      <c r="C45" s="43" t="s">
        <v>104</v>
      </c>
      <c r="D45" s="30">
        <v>0</v>
      </c>
      <c r="E45" s="21">
        <v>0</v>
      </c>
      <c r="F45" s="21">
        <v>0</v>
      </c>
      <c r="G45" s="21">
        <v>0</v>
      </c>
      <c r="H45" s="21">
        <v>0</v>
      </c>
      <c r="I45" s="21">
        <v>0</v>
      </c>
      <c r="J45" s="21">
        <v>0</v>
      </c>
      <c r="K45" s="21">
        <v>0</v>
      </c>
      <c r="L45" s="21">
        <v>0</v>
      </c>
      <c r="M45" s="21">
        <v>0</v>
      </c>
      <c r="N45" s="21">
        <v>0</v>
      </c>
      <c r="O45" s="21">
        <v>0</v>
      </c>
      <c r="P45" s="21">
        <v>0</v>
      </c>
      <c r="Q45" s="21">
        <v>0</v>
      </c>
      <c r="R45" s="21">
        <v>0</v>
      </c>
      <c r="S45" s="21">
        <v>0</v>
      </c>
      <c r="T45" s="21">
        <v>0</v>
      </c>
      <c r="U45" s="21">
        <v>0</v>
      </c>
      <c r="V45" s="21">
        <v>0</v>
      </c>
      <c r="W45" s="21">
        <v>0</v>
      </c>
      <c r="X45" s="21">
        <v>0</v>
      </c>
      <c r="Y45" s="21">
        <v>0</v>
      </c>
      <c r="Z45" s="21">
        <v>0</v>
      </c>
      <c r="AA45" s="21">
        <v>0</v>
      </c>
      <c r="AB45" s="21">
        <v>0</v>
      </c>
      <c r="AC45" s="21">
        <v>0</v>
      </c>
      <c r="AD45" s="21">
        <v>0</v>
      </c>
      <c r="AE45" s="21">
        <v>0</v>
      </c>
      <c r="AF45" s="21">
        <v>0</v>
      </c>
      <c r="AG45" s="21">
        <v>0</v>
      </c>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row>
    <row r="46" spans="2:63">
      <c r="B46" s="41" t="s">
        <v>122</v>
      </c>
      <c r="C46" s="43" t="s">
        <v>104</v>
      </c>
      <c r="D46" s="30">
        <v>0</v>
      </c>
      <c r="E46" s="21">
        <v>0</v>
      </c>
      <c r="F46" s="21">
        <v>0</v>
      </c>
      <c r="G46" s="21">
        <v>0</v>
      </c>
      <c r="H46" s="21">
        <v>0</v>
      </c>
      <c r="I46" s="21">
        <v>0</v>
      </c>
      <c r="J46" s="21">
        <v>0</v>
      </c>
      <c r="K46" s="21">
        <v>0</v>
      </c>
      <c r="L46" s="21">
        <v>0</v>
      </c>
      <c r="M46" s="21">
        <v>0</v>
      </c>
      <c r="N46" s="21">
        <v>0</v>
      </c>
      <c r="O46" s="21">
        <v>0</v>
      </c>
      <c r="P46" s="21">
        <v>0</v>
      </c>
      <c r="Q46" s="21">
        <v>0</v>
      </c>
      <c r="R46" s="21">
        <v>0</v>
      </c>
      <c r="S46" s="21">
        <v>0</v>
      </c>
      <c r="T46" s="21">
        <v>0</v>
      </c>
      <c r="U46" s="21">
        <v>0</v>
      </c>
      <c r="V46" s="21">
        <v>0</v>
      </c>
      <c r="W46" s="21">
        <v>0</v>
      </c>
      <c r="X46" s="21">
        <v>0</v>
      </c>
      <c r="Y46" s="21">
        <v>0</v>
      </c>
      <c r="Z46" s="21">
        <v>0</v>
      </c>
      <c r="AA46" s="21">
        <v>0</v>
      </c>
      <c r="AB46" s="21">
        <v>0</v>
      </c>
      <c r="AC46" s="21">
        <v>0</v>
      </c>
      <c r="AD46" s="21">
        <v>0</v>
      </c>
      <c r="AE46" s="21">
        <v>0</v>
      </c>
      <c r="AF46" s="21">
        <v>0</v>
      </c>
      <c r="AG46" s="21">
        <v>0</v>
      </c>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row>
    <row r="47" spans="2:63">
      <c r="B47" s="41" t="s">
        <v>123</v>
      </c>
      <c r="C47" s="43" t="s">
        <v>104</v>
      </c>
      <c r="D47" s="30">
        <v>0</v>
      </c>
      <c r="E47" s="21">
        <v>0</v>
      </c>
      <c r="F47" s="21">
        <v>0</v>
      </c>
      <c r="G47" s="21">
        <v>0</v>
      </c>
      <c r="H47" s="21">
        <v>0</v>
      </c>
      <c r="I47" s="21">
        <v>0</v>
      </c>
      <c r="J47" s="21">
        <v>0</v>
      </c>
      <c r="K47" s="21">
        <v>0</v>
      </c>
      <c r="L47" s="21">
        <v>0</v>
      </c>
      <c r="M47" s="21">
        <v>0</v>
      </c>
      <c r="N47" s="21">
        <v>0</v>
      </c>
      <c r="O47" s="21">
        <v>0</v>
      </c>
      <c r="P47" s="21">
        <v>0</v>
      </c>
      <c r="Q47" s="21">
        <v>0</v>
      </c>
      <c r="R47" s="21">
        <v>0</v>
      </c>
      <c r="S47" s="21">
        <v>0</v>
      </c>
      <c r="T47" s="21">
        <v>0</v>
      </c>
      <c r="U47" s="21">
        <v>0</v>
      </c>
      <c r="V47" s="21">
        <v>0</v>
      </c>
      <c r="W47" s="21">
        <v>0</v>
      </c>
      <c r="X47" s="21">
        <v>0</v>
      </c>
      <c r="Y47" s="21">
        <v>0</v>
      </c>
      <c r="Z47" s="21">
        <v>0</v>
      </c>
      <c r="AA47" s="21">
        <v>0</v>
      </c>
      <c r="AB47" s="21">
        <v>0</v>
      </c>
      <c r="AC47" s="21">
        <v>0</v>
      </c>
      <c r="AD47" s="21">
        <v>0</v>
      </c>
      <c r="AE47" s="21">
        <v>0</v>
      </c>
      <c r="AF47" s="21">
        <v>0</v>
      </c>
      <c r="AG47" s="21">
        <v>0</v>
      </c>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row>
    <row r="48" spans="2:63">
      <c r="B48" s="40" t="s">
        <v>86</v>
      </c>
      <c r="C48" s="36"/>
      <c r="D48" s="30"/>
      <c r="E48" s="21"/>
      <c r="F48" s="21"/>
      <c r="G48" s="21"/>
      <c r="H48" s="21"/>
      <c r="I48" s="21"/>
      <c r="J48" s="21"/>
      <c r="K48" s="21"/>
      <c r="L48" s="21"/>
      <c r="M48" s="21"/>
      <c r="N48" s="21"/>
      <c r="O48" s="21"/>
      <c r="P48" s="21"/>
      <c r="Q48" s="21"/>
      <c r="R48" s="21"/>
      <c r="S48" s="21"/>
      <c r="T48" s="21"/>
      <c r="U48" s="21"/>
      <c r="V48" s="21"/>
      <c r="W48" s="21"/>
      <c r="X48" s="21"/>
      <c r="Y48" s="21"/>
      <c r="Z48" s="21"/>
      <c r="AA48" s="21"/>
      <c r="AB48" s="242"/>
      <c r="AC48" s="242"/>
      <c r="AD48" s="242"/>
      <c r="AE48" s="242"/>
      <c r="AF48" s="242"/>
      <c r="AG48" s="21"/>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row>
    <row r="49" spans="2:63">
      <c r="B49" s="41" t="s">
        <v>120</v>
      </c>
      <c r="C49" s="36" t="s">
        <v>104</v>
      </c>
      <c r="D49" s="19">
        <f>D80/[2]Concept!$C$97</f>
        <v>0</v>
      </c>
      <c r="E49" s="20">
        <f>E80/[2]Concept!$C$97</f>
        <v>0</v>
      </c>
      <c r="F49" s="20">
        <f>F80/[2]Concept!$C$97</f>
        <v>0</v>
      </c>
      <c r="G49" s="20">
        <f>G80/[2]Concept!$C$97</f>
        <v>0</v>
      </c>
      <c r="H49" s="20">
        <f>H80/[2]Concept!$C$97</f>
        <v>0</v>
      </c>
      <c r="I49" s="20">
        <f t="shared" ref="I49:P49" si="1">I80/80</f>
        <v>1.6670000000000003</v>
      </c>
      <c r="J49" s="20">
        <f t="shared" si="1"/>
        <v>2.5004999999999997</v>
      </c>
      <c r="K49" s="20">
        <f t="shared" si="1"/>
        <v>2.5004999999999997</v>
      </c>
      <c r="L49" s="20">
        <f t="shared" si="1"/>
        <v>1.8059999999999998</v>
      </c>
      <c r="M49" s="20">
        <f t="shared" si="1"/>
        <v>2.4080000000000004</v>
      </c>
      <c r="N49" s="20">
        <f t="shared" si="1"/>
        <v>3.0100000000000002</v>
      </c>
      <c r="O49" s="20">
        <f t="shared" si="1"/>
        <v>2.9640000000000004</v>
      </c>
      <c r="P49" s="20">
        <f t="shared" si="1"/>
        <v>3.7050000000000005</v>
      </c>
      <c r="Q49" s="20">
        <f>Q80/[2]Concept!$C$97</f>
        <v>3.7050000000000005</v>
      </c>
      <c r="R49" s="20">
        <f>R80/80</f>
        <v>1.6679999999999999</v>
      </c>
      <c r="S49" s="20">
        <f>S80/[2]Concept!$C$97</f>
        <v>0</v>
      </c>
      <c r="T49" s="20">
        <f>T80/[2]Concept!$C$97</f>
        <v>0</v>
      </c>
      <c r="U49" s="20">
        <f>U80/[2]Concept!$C$97</f>
        <v>0</v>
      </c>
      <c r="V49" s="20">
        <f>V80/[2]Concept!$C$97</f>
        <v>0</v>
      </c>
      <c r="W49" s="20">
        <f>W80/[2]Concept!$C$97</f>
        <v>0</v>
      </c>
      <c r="X49" s="20">
        <f>X80/[2]Concept!$C$97</f>
        <v>1.6670000000000003</v>
      </c>
      <c r="Y49" s="20">
        <f>Y80/[2]Concept!$C$97</f>
        <v>2.5004999999999997</v>
      </c>
      <c r="Z49" s="20">
        <f>Z80/[2]Concept!$C$97</f>
        <v>2.5004999999999997</v>
      </c>
      <c r="AA49" s="20">
        <f>AA80/[2]Concept!$C$97</f>
        <v>1.8059999999999998</v>
      </c>
      <c r="AB49" s="20">
        <f>AB80/[2]Concept!$C$97</f>
        <v>2.4080000000000004</v>
      </c>
      <c r="AC49" s="20">
        <f>AC80/[2]Concept!$C$97</f>
        <v>3.0100000000000002</v>
      </c>
      <c r="AD49" s="20">
        <f>AD80/[2]Concept!$C$97</f>
        <v>2.9640000000000004</v>
      </c>
      <c r="AE49" s="20">
        <f>AE80/[2]Concept!$C$97</f>
        <v>3.7050000000000005</v>
      </c>
      <c r="AF49" s="20">
        <f>AF80/[2]Concept!$C$97</f>
        <v>3.7050000000000005</v>
      </c>
      <c r="AG49" s="250">
        <v>0</v>
      </c>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row>
    <row r="50" spans="2:63">
      <c r="B50" s="41" t="s">
        <v>124</v>
      </c>
      <c r="C50" s="36" t="s">
        <v>104</v>
      </c>
      <c r="D50" s="19">
        <f t="shared" ref="D50:O50" si="2">SUM(D78:D79)/80</f>
        <v>0</v>
      </c>
      <c r="E50" s="19">
        <f t="shared" si="2"/>
        <v>0</v>
      </c>
      <c r="F50" s="19">
        <f t="shared" si="2"/>
        <v>0</v>
      </c>
      <c r="G50" s="19">
        <f t="shared" si="2"/>
        <v>0</v>
      </c>
      <c r="H50" s="19">
        <f t="shared" si="2"/>
        <v>0</v>
      </c>
      <c r="I50" s="19">
        <f t="shared" si="2"/>
        <v>0</v>
      </c>
      <c r="J50" s="19">
        <f t="shared" si="2"/>
        <v>0</v>
      </c>
      <c r="K50" s="19">
        <f t="shared" si="2"/>
        <v>0</v>
      </c>
      <c r="L50" s="19">
        <f t="shared" si="2"/>
        <v>5.0930000000000009</v>
      </c>
      <c r="M50" s="19">
        <f t="shared" si="2"/>
        <v>0</v>
      </c>
      <c r="N50" s="19">
        <f t="shared" si="2"/>
        <v>0</v>
      </c>
      <c r="O50" s="20">
        <f t="shared" si="2"/>
        <v>14.353</v>
      </c>
      <c r="P50" s="20">
        <f t="shared" ref="P50:AG50" si="3">SUM(P78:P79)/80</f>
        <v>0</v>
      </c>
      <c r="Q50" s="20">
        <f t="shared" si="3"/>
        <v>0</v>
      </c>
      <c r="R50" s="20">
        <f t="shared" si="3"/>
        <v>20.140500000000003</v>
      </c>
      <c r="S50" s="20">
        <f t="shared" si="3"/>
        <v>0</v>
      </c>
      <c r="T50" s="20">
        <f t="shared" si="3"/>
        <v>0</v>
      </c>
      <c r="U50" s="20">
        <f t="shared" si="3"/>
        <v>0</v>
      </c>
      <c r="V50" s="20">
        <f t="shared" si="3"/>
        <v>0</v>
      </c>
      <c r="W50" s="20">
        <f t="shared" si="3"/>
        <v>0</v>
      </c>
      <c r="X50" s="20">
        <f t="shared" si="3"/>
        <v>0</v>
      </c>
      <c r="Y50" s="20">
        <f t="shared" si="3"/>
        <v>0</v>
      </c>
      <c r="Z50" s="20">
        <f t="shared" si="3"/>
        <v>0</v>
      </c>
      <c r="AA50" s="20">
        <f t="shared" si="3"/>
        <v>5.0930000000000009</v>
      </c>
      <c r="AB50" s="20">
        <f t="shared" si="3"/>
        <v>0</v>
      </c>
      <c r="AC50" s="20">
        <f t="shared" si="3"/>
        <v>0</v>
      </c>
      <c r="AD50" s="20">
        <f t="shared" si="3"/>
        <v>14.353</v>
      </c>
      <c r="AE50" s="20">
        <f t="shared" si="3"/>
        <v>0</v>
      </c>
      <c r="AF50" s="20">
        <f t="shared" si="3"/>
        <v>0</v>
      </c>
      <c r="AG50" s="20">
        <f t="shared" si="3"/>
        <v>20.140500000000003</v>
      </c>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row>
    <row r="51" spans="2:63">
      <c r="B51" s="35"/>
      <c r="C51" s="36"/>
      <c r="D51" s="30"/>
      <c r="E51" s="21"/>
      <c r="F51" s="21"/>
      <c r="G51" s="21"/>
      <c r="H51" s="21"/>
      <c r="I51" s="21"/>
      <c r="J51" s="21"/>
      <c r="K51" s="21"/>
      <c r="L51" s="21"/>
      <c r="M51" s="21"/>
      <c r="N51" s="21"/>
      <c r="O51" s="21"/>
      <c r="P51" s="21"/>
      <c r="Q51" s="21"/>
      <c r="R51" s="21"/>
      <c r="S51" s="21"/>
      <c r="T51" s="21"/>
      <c r="U51" s="21"/>
      <c r="V51" s="21"/>
      <c r="W51" s="21"/>
      <c r="X51" s="21"/>
      <c r="Y51" s="21"/>
      <c r="Z51" s="21"/>
      <c r="AA51" s="21"/>
      <c r="AB51" s="242"/>
      <c r="AC51" s="242"/>
      <c r="AD51" s="242"/>
      <c r="AE51" s="242"/>
      <c r="AF51" s="242"/>
      <c r="AG51" s="21"/>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row>
    <row r="52" spans="2:63">
      <c r="B52" s="37" t="s">
        <v>125</v>
      </c>
      <c r="C52" s="36"/>
      <c r="D52" s="30"/>
      <c r="E52" s="21"/>
      <c r="F52" s="21"/>
      <c r="G52" s="21"/>
      <c r="H52" s="21"/>
      <c r="I52" s="21"/>
      <c r="J52" s="21"/>
      <c r="K52" s="21"/>
      <c r="L52" s="21"/>
      <c r="M52" s="21"/>
      <c r="N52" s="21"/>
      <c r="O52" s="21"/>
      <c r="P52" s="21"/>
      <c r="Q52" s="21"/>
      <c r="R52" s="21"/>
      <c r="S52" s="21"/>
      <c r="T52" s="21"/>
      <c r="U52" s="21"/>
      <c r="V52" s="21"/>
      <c r="W52" s="21"/>
      <c r="X52" s="21"/>
      <c r="Y52" s="21"/>
      <c r="Z52" s="21"/>
      <c r="AA52" s="21"/>
      <c r="AB52" s="242"/>
      <c r="AC52" s="242"/>
      <c r="AD52" s="242"/>
      <c r="AE52" s="242"/>
      <c r="AF52" s="242"/>
      <c r="AG52" s="21"/>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row>
    <row r="53" spans="2:63">
      <c r="B53" s="42" t="s">
        <v>86</v>
      </c>
      <c r="C53" s="36"/>
      <c r="D53" s="30"/>
      <c r="E53" s="21"/>
      <c r="F53" s="21"/>
      <c r="G53" s="21"/>
      <c r="H53" s="21"/>
      <c r="I53" s="21"/>
      <c r="J53" s="21"/>
      <c r="K53" s="21"/>
      <c r="L53" s="21"/>
      <c r="M53" s="21"/>
      <c r="N53" s="21"/>
      <c r="O53" s="21"/>
      <c r="P53" s="21"/>
      <c r="Q53" s="21"/>
      <c r="R53" s="21"/>
      <c r="S53" s="21"/>
      <c r="T53" s="21"/>
      <c r="U53" s="21"/>
      <c r="V53" s="21"/>
      <c r="W53" s="21"/>
      <c r="X53" s="21"/>
      <c r="Y53" s="21"/>
      <c r="Z53" s="21"/>
      <c r="AA53" s="21"/>
      <c r="AB53" s="242"/>
      <c r="AC53" s="242"/>
      <c r="AD53" s="242"/>
      <c r="AE53" s="242"/>
      <c r="AF53" s="242"/>
      <c r="AG53" s="21"/>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row>
    <row r="54" spans="2:63">
      <c r="B54" s="32" t="s">
        <v>222</v>
      </c>
      <c r="C54" s="36" t="s">
        <v>104</v>
      </c>
      <c r="D54" s="30">
        <f>SUM(D$78:D$80)*(10/4)/[2]Concept!$C$100</f>
        <v>0</v>
      </c>
      <c r="E54" s="21">
        <f>SUM(E$78:E$80)*(10/4)/[2]Concept!$C$100</f>
        <v>0</v>
      </c>
      <c r="F54" s="21">
        <f>SUM(F$78:F$80)*(10/4)/[2]Concept!$C$100</f>
        <v>0</v>
      </c>
      <c r="G54" s="21">
        <f>SUM(G$78:G$80)*(10/4)/[2]Concept!$C$100</f>
        <v>0</v>
      </c>
      <c r="H54" s="21">
        <f>SUM(H$78:H$80)*(10/4)/[2]Concept!$C$100</f>
        <v>0</v>
      </c>
      <c r="I54" s="126">
        <f t="shared" ref="I54:P54" si="4">SUM(I$78:I$80)*(10/4)/500</f>
        <v>0.66680000000000006</v>
      </c>
      <c r="J54" s="126">
        <f t="shared" si="4"/>
        <v>1.0002</v>
      </c>
      <c r="K54" s="126">
        <f t="shared" si="4"/>
        <v>1.0002</v>
      </c>
      <c r="L54" s="126">
        <f t="shared" si="4"/>
        <v>2.7596000000000003</v>
      </c>
      <c r="M54" s="126">
        <f t="shared" si="4"/>
        <v>0.96320000000000028</v>
      </c>
      <c r="N54" s="126">
        <f t="shared" si="4"/>
        <v>1.204</v>
      </c>
      <c r="O54" s="126">
        <f t="shared" si="4"/>
        <v>6.926800000000001</v>
      </c>
      <c r="P54" s="126">
        <f t="shared" si="4"/>
        <v>1.4820000000000002</v>
      </c>
      <c r="Q54" s="126">
        <f t="shared" ref="Q54:W54" si="5">SUM(Q$78:Q$80)*(10/4)/500</f>
        <v>1.4820000000000002</v>
      </c>
      <c r="R54" s="126">
        <f t="shared" si="5"/>
        <v>8.7234000000000016</v>
      </c>
      <c r="S54" s="126">
        <f t="shared" si="5"/>
        <v>0</v>
      </c>
      <c r="T54" s="126">
        <f t="shared" si="5"/>
        <v>0</v>
      </c>
      <c r="U54" s="126">
        <f t="shared" si="5"/>
        <v>0</v>
      </c>
      <c r="V54" s="126">
        <f t="shared" si="5"/>
        <v>0</v>
      </c>
      <c r="W54" s="126">
        <f t="shared" si="5"/>
        <v>0</v>
      </c>
      <c r="X54" s="126">
        <f t="shared" ref="X54:AG54" si="6">SUM(X$78:X$80)*(10/4)/500</f>
        <v>0.66680000000000006</v>
      </c>
      <c r="Y54" s="126">
        <f t="shared" si="6"/>
        <v>1.0002</v>
      </c>
      <c r="Z54" s="126">
        <f t="shared" si="6"/>
        <v>1.0002</v>
      </c>
      <c r="AA54" s="126">
        <f t="shared" si="6"/>
        <v>2.7596000000000003</v>
      </c>
      <c r="AB54" s="126">
        <f t="shared" si="6"/>
        <v>0.96320000000000028</v>
      </c>
      <c r="AC54" s="126">
        <f t="shared" si="6"/>
        <v>1.204</v>
      </c>
      <c r="AD54" s="126">
        <f t="shared" si="6"/>
        <v>6.926800000000001</v>
      </c>
      <c r="AE54" s="126">
        <f t="shared" si="6"/>
        <v>1.4820000000000002</v>
      </c>
      <c r="AF54" s="126">
        <f t="shared" si="6"/>
        <v>1.4820000000000002</v>
      </c>
      <c r="AG54" s="21">
        <f t="shared" si="6"/>
        <v>8.7234000000000016</v>
      </c>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row>
    <row r="55" spans="2:63">
      <c r="B55" s="186" t="s">
        <v>138</v>
      </c>
      <c r="C55" s="36" t="s">
        <v>104</v>
      </c>
      <c r="D55" s="30">
        <f>SUM(D78:D80)*(10/4)*'[2]Mono Yield'!$L$12/[2]Concept!$C$101</f>
        <v>0</v>
      </c>
      <c r="E55" s="21">
        <f>SUM(E78:E80)*(10/4)*'[2]Mono Yield'!$L$12/[2]Concept!$C$101</f>
        <v>0</v>
      </c>
      <c r="F55" s="21">
        <f>SUM(F78:F80)*(10/4)*'[2]Mono Yield'!$L$12/[2]Concept!$C$101</f>
        <v>0</v>
      </c>
      <c r="G55" s="21">
        <f>SUM(G78:G80)*(10/4)*'[2]Mono Yield'!$L$12/[2]Concept!$C$101</f>
        <v>0</v>
      </c>
      <c r="H55" s="21">
        <f>SUM(H78:H80)*(10/4)*'[2]Mono Yield'!$L$12/[2]Concept!$C$101</f>
        <v>0</v>
      </c>
      <c r="I55" s="20">
        <f>SUM(I78:I80)*(10/4)*0.6/80</f>
        <v>2.5005000000000002</v>
      </c>
      <c r="J55" s="20">
        <f>SUM(J78:J80)*(10/4)*0.7/80</f>
        <v>4.3758749999999988</v>
      </c>
      <c r="K55" s="20">
        <f>SUM(K78:K80)*(10/4)*0.78/80</f>
        <v>4.8759749999999995</v>
      </c>
      <c r="L55" s="20">
        <f>SUM(L78:L80)*(10/4)*0.9/80</f>
        <v>15.522750000000002</v>
      </c>
      <c r="M55" s="20">
        <f>SUM(M78:M80)*(10/4)*0.87/80</f>
        <v>5.2374000000000018</v>
      </c>
      <c r="N55" s="20">
        <f>SUM(N78:N80)*(10/4)*0.88/80</f>
        <v>6.6219999999999999</v>
      </c>
      <c r="O55" s="20">
        <f>SUM(O78:O80)*(10/4)*0.89/80</f>
        <v>38.530325000000005</v>
      </c>
      <c r="P55" s="20">
        <f>SUM(P78:P80)*(10/4)*0.88/80</f>
        <v>8.1510000000000016</v>
      </c>
      <c r="Q55" s="21">
        <f>SUM(Q78:Q80)*(10/4)*'[2]Mono Yield'!$L$12/[2]Concept!$C$101</f>
        <v>5.557500000000001</v>
      </c>
      <c r="R55" s="21">
        <f t="shared" ref="R55:X55" si="7">SUM(R78:R80)*(10/4)*0.6/80</f>
        <v>32.712750000000007</v>
      </c>
      <c r="S55" s="21">
        <f t="shared" si="7"/>
        <v>0</v>
      </c>
      <c r="T55" s="21">
        <f t="shared" si="7"/>
        <v>0</v>
      </c>
      <c r="U55" s="21">
        <f t="shared" si="7"/>
        <v>0</v>
      </c>
      <c r="V55" s="21">
        <f t="shared" si="7"/>
        <v>0</v>
      </c>
      <c r="W55" s="21">
        <f t="shared" si="7"/>
        <v>0</v>
      </c>
      <c r="X55" s="21">
        <f t="shared" si="7"/>
        <v>2.5005000000000002</v>
      </c>
      <c r="Y55" s="21">
        <f>SUM(Y78:Y80)*(10/4)*0.7/80</f>
        <v>4.3758749999999988</v>
      </c>
      <c r="Z55" s="21">
        <f>SUM(Z78:Z80)*(10/4)*0.8/80</f>
        <v>5.0009999999999994</v>
      </c>
      <c r="AA55" s="21">
        <f>SUM(AA78:AA80)*(10/4)*0.88/80</f>
        <v>15.177800000000001</v>
      </c>
      <c r="AB55" s="242">
        <f>SUM(AB78:AB80)*(10/4)*0.87/80</f>
        <v>5.2374000000000018</v>
      </c>
      <c r="AC55" s="242">
        <f>SUM(AC78:AC80)*(10/4)*0.88/80</f>
        <v>6.6219999999999999</v>
      </c>
      <c r="AD55" s="242">
        <f>SUM(AD78:AD80)*(10/4)*0.89/80</f>
        <v>38.530325000000005</v>
      </c>
      <c r="AE55" s="242">
        <f>SUM(AE78:AE80)*(10/4)*0.88/80</f>
        <v>8.1510000000000016</v>
      </c>
      <c r="AF55" s="242">
        <f>SUM(AF78:AF80)*(10/4)*0.88/80</f>
        <v>8.1510000000000016</v>
      </c>
      <c r="AG55" s="21">
        <f>SUM(AG78:AG80)*(10/4)*0.9/80</f>
        <v>49.069125000000007</v>
      </c>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row>
    <row r="56" spans="2:63">
      <c r="B56" s="32" t="s">
        <v>223</v>
      </c>
      <c r="C56" s="36" t="s">
        <v>104</v>
      </c>
      <c r="D56" s="30">
        <f>SUM(D$78:D$80)/[2]Concept!$C$104</f>
        <v>0</v>
      </c>
      <c r="E56" s="21">
        <f>SUM(E$78:E$80)/[2]Concept!$C$104</f>
        <v>0</v>
      </c>
      <c r="F56" s="21">
        <f>SUM(F$78:F$80)/[2]Concept!$C$104</f>
        <v>0</v>
      </c>
      <c r="G56" s="21">
        <f>SUM(G$78:G$80)/[2]Concept!$C$104</f>
        <v>0</v>
      </c>
      <c r="H56" s="21">
        <f>SUM(H$78:H$80)/[2]Concept!$C$104</f>
        <v>0</v>
      </c>
      <c r="I56" s="144">
        <f t="shared" ref="I56:P56" si="8">SUM(I$78:I$80)/500</f>
        <v>0.26672000000000001</v>
      </c>
      <c r="J56" s="144">
        <f t="shared" si="8"/>
        <v>0.40007999999999999</v>
      </c>
      <c r="K56" s="144">
        <f t="shared" si="8"/>
        <v>0.40007999999999999</v>
      </c>
      <c r="L56" s="144">
        <f t="shared" si="8"/>
        <v>1.1038400000000002</v>
      </c>
      <c r="M56" s="144">
        <f t="shared" si="8"/>
        <v>0.38528000000000007</v>
      </c>
      <c r="N56" s="247">
        <f t="shared" si="8"/>
        <v>0.48160000000000003</v>
      </c>
      <c r="O56" s="20">
        <f t="shared" si="8"/>
        <v>2.7707200000000003</v>
      </c>
      <c r="P56" s="20">
        <f t="shared" si="8"/>
        <v>0.5928000000000001</v>
      </c>
      <c r="Q56" s="21">
        <f>SUM(Q$78:Q$80)/[2]Concept!$C$104</f>
        <v>0.5928000000000001</v>
      </c>
      <c r="R56" s="21">
        <f>SUM(R$78:R$80)/500</f>
        <v>3.4893600000000005</v>
      </c>
      <c r="S56" s="21">
        <f>SUM(S$78:S$80)/[2]Concept!$C$104</f>
        <v>0</v>
      </c>
      <c r="T56" s="21">
        <f>SUM(T$78:T$80)/[2]Concept!$C$104</f>
        <v>0</v>
      </c>
      <c r="U56" s="21">
        <f>SUM(U$78:U$80)/[2]Concept!$C$104</f>
        <v>0</v>
      </c>
      <c r="V56" s="21">
        <f>SUM(V$78:V$80)/[2]Concept!$C$104</f>
        <v>0</v>
      </c>
      <c r="W56" s="21">
        <f>SUM(W$78:W$80)/[2]Concept!$C$104</f>
        <v>0</v>
      </c>
      <c r="X56" s="248">
        <f t="shared" ref="X56:AE56" si="9">SUM(X$78:X$80)/500</f>
        <v>0.26672000000000001</v>
      </c>
      <c r="Y56" s="248">
        <f t="shared" si="9"/>
        <v>0.40007999999999999</v>
      </c>
      <c r="Z56" s="248">
        <f t="shared" si="9"/>
        <v>0.40007999999999999</v>
      </c>
      <c r="AA56" s="21">
        <f t="shared" si="9"/>
        <v>1.1038400000000002</v>
      </c>
      <c r="AB56" s="249">
        <f t="shared" si="9"/>
        <v>0.38528000000000007</v>
      </c>
      <c r="AC56" s="249">
        <f t="shared" si="9"/>
        <v>0.48160000000000003</v>
      </c>
      <c r="AD56" s="249">
        <f t="shared" si="9"/>
        <v>2.7707200000000003</v>
      </c>
      <c r="AE56" s="249">
        <f t="shared" si="9"/>
        <v>0.5928000000000001</v>
      </c>
      <c r="AF56" s="242">
        <f>SUM(AF$78:AF$80)/[2]Concept!$C$104</f>
        <v>0.5928000000000001</v>
      </c>
      <c r="AG56" s="21">
        <f>SUM(AG$78:AG$80)/500</f>
        <v>3.4893600000000005</v>
      </c>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row>
    <row r="57" spans="2:63">
      <c r="B57" s="32" t="s">
        <v>244</v>
      </c>
      <c r="C57" s="36" t="s">
        <v>104</v>
      </c>
      <c r="D57" s="30">
        <v>0</v>
      </c>
      <c r="E57" s="21">
        <v>0</v>
      </c>
      <c r="F57" s="20">
        <v>0</v>
      </c>
      <c r="G57" s="21">
        <v>0</v>
      </c>
      <c r="H57" s="21">
        <v>0</v>
      </c>
      <c r="I57" s="21">
        <v>0</v>
      </c>
      <c r="J57" s="21">
        <v>0</v>
      </c>
      <c r="K57" s="21">
        <v>0</v>
      </c>
      <c r="L57" s="21">
        <v>0</v>
      </c>
      <c r="M57" s="21">
        <v>0</v>
      </c>
      <c r="N57" s="21">
        <v>0</v>
      </c>
      <c r="O57" s="21">
        <v>0</v>
      </c>
      <c r="P57" s="21">
        <v>0</v>
      </c>
      <c r="Q57" s="21">
        <v>0</v>
      </c>
      <c r="R57" s="21">
        <v>0</v>
      </c>
      <c r="S57" s="21">
        <v>0</v>
      </c>
      <c r="T57" s="21">
        <v>0</v>
      </c>
      <c r="U57" s="21">
        <v>0</v>
      </c>
      <c r="V57" s="21">
        <v>0</v>
      </c>
      <c r="W57" s="21">
        <v>0</v>
      </c>
      <c r="X57" s="21">
        <v>0</v>
      </c>
      <c r="Y57" s="21">
        <v>0</v>
      </c>
      <c r="Z57" s="21">
        <v>0</v>
      </c>
      <c r="AA57" s="21">
        <v>0</v>
      </c>
      <c r="AB57" s="21">
        <v>0</v>
      </c>
      <c r="AC57" s="21">
        <v>0</v>
      </c>
      <c r="AD57" s="21">
        <v>0</v>
      </c>
      <c r="AE57" s="21">
        <v>0</v>
      </c>
      <c r="AF57" s="21">
        <v>0</v>
      </c>
      <c r="AG57" s="21">
        <f>0.3*278/80</f>
        <v>1.0425</v>
      </c>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c r="BK57" s="23"/>
    </row>
    <row r="58" spans="2:63">
      <c r="B58" s="28" t="s">
        <v>88</v>
      </c>
      <c r="C58" s="36" t="s">
        <v>104</v>
      </c>
      <c r="D58" s="44">
        <f>D82/[4]Local!$B$43</f>
        <v>0</v>
      </c>
      <c r="E58" s="21">
        <f>E82/[4]Local!$B$43</f>
        <v>0</v>
      </c>
      <c r="F58" s="21">
        <f>F82/[4]Local!$B$43</f>
        <v>1.6666666666666666E-2</v>
      </c>
      <c r="G58" s="21">
        <f>G82/[4]Local!$B$43</f>
        <v>0.16666666666666666</v>
      </c>
      <c r="H58" s="21">
        <f>H82/[4]Local!$B$43</f>
        <v>0.4</v>
      </c>
      <c r="I58" s="21">
        <f>I82/[4]Local!$B$43</f>
        <v>0.46666666666666667</v>
      </c>
      <c r="J58" s="21">
        <f>J82/[4]Local!$B$43</f>
        <v>0.3</v>
      </c>
      <c r="K58" s="21">
        <f>K82/[4]Local!$B$43</f>
        <v>0.16666666666666666</v>
      </c>
      <c r="L58" s="21">
        <f>L82/[4]Local!$B$43</f>
        <v>0.1</v>
      </c>
      <c r="M58" s="21">
        <f>M82/[4]Local!$B$43</f>
        <v>0</v>
      </c>
      <c r="N58" s="21">
        <f>N82/[4]Local!$B$43</f>
        <v>0</v>
      </c>
      <c r="O58" s="21">
        <f>O82/[4]Local!$B$43</f>
        <v>0</v>
      </c>
      <c r="P58" s="21">
        <f>P82/[4]Local!$B$43</f>
        <v>0</v>
      </c>
      <c r="Q58" s="21">
        <f>Q82/[4]Local!$B$43</f>
        <v>0</v>
      </c>
      <c r="R58" s="21">
        <f>R82/[4]Local!$B$43</f>
        <v>0</v>
      </c>
      <c r="S58" s="21">
        <f>S82/[4]Local!$B$43</f>
        <v>0</v>
      </c>
      <c r="T58" s="21">
        <f>T82/[4]Local!$B$43</f>
        <v>0</v>
      </c>
      <c r="U58" s="21">
        <f>U82/[4]Local!$B$43</f>
        <v>1.6666666666666666E-2</v>
      </c>
      <c r="V58" s="21">
        <f>V82/[4]Local!$B$43</f>
        <v>0.16666666666666666</v>
      </c>
      <c r="W58" s="21">
        <f>W82/[4]Local!$B$43</f>
        <v>0.4</v>
      </c>
      <c r="X58" s="21">
        <f>X82/[4]Local!$B$43</f>
        <v>0.46666666666666667</v>
      </c>
      <c r="Y58" s="21">
        <f>Y82/[4]Local!$B$43</f>
        <v>0.3</v>
      </c>
      <c r="Z58" s="21">
        <f>Z82/[4]Local!$B$43</f>
        <v>0.16666666666666666</v>
      </c>
      <c r="AA58" s="21">
        <f>AA82/[4]Local!$B$43</f>
        <v>0.1</v>
      </c>
      <c r="AB58" s="21">
        <f>AB82/[4]Local!$B$43</f>
        <v>0</v>
      </c>
      <c r="AC58" s="21">
        <f>AC82/[4]Local!$B$43</f>
        <v>0</v>
      </c>
      <c r="AD58" s="21">
        <f>AD82/[4]Local!$B$43</f>
        <v>0</v>
      </c>
      <c r="AE58" s="21">
        <f>AE82/[4]Local!$B$43</f>
        <v>0</v>
      </c>
      <c r="AF58" s="21">
        <f>AF82/[4]Local!$B$43</f>
        <v>0</v>
      </c>
      <c r="AG58" s="21">
        <f>AG82/[4]Local!$B$43</f>
        <v>0</v>
      </c>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row>
    <row r="59" spans="2:63">
      <c r="B59" s="48"/>
      <c r="C59" s="47"/>
      <c r="D59" s="44"/>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row>
    <row r="60" spans="2:63">
      <c r="B60" s="48" t="s">
        <v>129</v>
      </c>
      <c r="C60" s="47"/>
      <c r="D60" s="44"/>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row>
    <row r="61" spans="2:63">
      <c r="B61" s="46" t="s">
        <v>130</v>
      </c>
      <c r="C61" s="49" t="s">
        <v>104</v>
      </c>
      <c r="D61" s="244">
        <f>D$82/150</f>
        <v>0</v>
      </c>
      <c r="E61" s="20">
        <f t="shared" ref="E61:AG61" si="10">E$82/150</f>
        <v>0</v>
      </c>
      <c r="F61" s="20">
        <f t="shared" si="10"/>
        <v>0.33333333333333331</v>
      </c>
      <c r="G61" s="20">
        <f t="shared" si="10"/>
        <v>3.3333333333333335</v>
      </c>
      <c r="H61" s="20">
        <f t="shared" si="10"/>
        <v>8</v>
      </c>
      <c r="I61" s="20">
        <f t="shared" si="10"/>
        <v>9.3333333333333339</v>
      </c>
      <c r="J61" s="20">
        <f t="shared" si="10"/>
        <v>6</v>
      </c>
      <c r="K61" s="20">
        <f t="shared" si="10"/>
        <v>3.3333333333333335</v>
      </c>
      <c r="L61" s="20">
        <f t="shared" si="10"/>
        <v>2</v>
      </c>
      <c r="M61" s="20">
        <f t="shared" si="10"/>
        <v>0</v>
      </c>
      <c r="N61" s="20">
        <f t="shared" si="10"/>
        <v>0</v>
      </c>
      <c r="O61" s="20">
        <f t="shared" si="10"/>
        <v>0</v>
      </c>
      <c r="P61" s="20">
        <f t="shared" si="10"/>
        <v>0</v>
      </c>
      <c r="Q61" s="20">
        <f t="shared" si="10"/>
        <v>0</v>
      </c>
      <c r="R61" s="20">
        <f t="shared" si="10"/>
        <v>0</v>
      </c>
      <c r="S61" s="20">
        <f t="shared" si="10"/>
        <v>0</v>
      </c>
      <c r="T61" s="20">
        <f t="shared" si="10"/>
        <v>0</v>
      </c>
      <c r="U61" s="20">
        <f t="shared" si="10"/>
        <v>0.33333333333333331</v>
      </c>
      <c r="V61" s="20">
        <f t="shared" si="10"/>
        <v>3.3333333333333335</v>
      </c>
      <c r="W61" s="20">
        <f t="shared" si="10"/>
        <v>8</v>
      </c>
      <c r="X61" s="20">
        <f t="shared" si="10"/>
        <v>9.3333333333333339</v>
      </c>
      <c r="Y61" s="20">
        <f t="shared" si="10"/>
        <v>6</v>
      </c>
      <c r="Z61" s="20">
        <f t="shared" si="10"/>
        <v>3.3333333333333335</v>
      </c>
      <c r="AA61" s="20">
        <f t="shared" si="10"/>
        <v>2</v>
      </c>
      <c r="AB61" s="20">
        <f t="shared" si="10"/>
        <v>0</v>
      </c>
      <c r="AC61" s="20">
        <f t="shared" si="10"/>
        <v>0</v>
      </c>
      <c r="AD61" s="20">
        <f t="shared" si="10"/>
        <v>0</v>
      </c>
      <c r="AE61" s="20">
        <f t="shared" si="10"/>
        <v>0</v>
      </c>
      <c r="AF61" s="20">
        <f t="shared" si="10"/>
        <v>0</v>
      </c>
      <c r="AG61" s="20">
        <f t="shared" si="10"/>
        <v>0</v>
      </c>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row>
    <row r="62" spans="2:63">
      <c r="B62" s="46"/>
      <c r="C62" s="49"/>
      <c r="D62" s="44"/>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row>
    <row r="63" spans="2:63" ht="15.75">
      <c r="B63" s="50" t="s">
        <v>131</v>
      </c>
      <c r="C63" s="47"/>
      <c r="D63" s="30"/>
      <c r="E63" s="21"/>
      <c r="F63" s="21"/>
      <c r="G63" s="21"/>
      <c r="H63" s="21"/>
      <c r="I63" s="21"/>
      <c r="J63" s="21"/>
      <c r="K63" s="21"/>
      <c r="L63" s="21"/>
      <c r="M63" s="21"/>
      <c r="N63" s="21"/>
      <c r="O63" s="21"/>
      <c r="P63" s="21"/>
      <c r="Q63" s="21"/>
      <c r="R63" s="21"/>
      <c r="S63" s="21"/>
      <c r="T63" s="21"/>
      <c r="U63" s="21"/>
      <c r="V63" s="21"/>
      <c r="W63" s="21"/>
      <c r="X63" s="21"/>
      <c r="Y63" s="21"/>
      <c r="Z63" s="21"/>
      <c r="AA63" s="21"/>
      <c r="AB63" s="242"/>
      <c r="AC63" s="242"/>
      <c r="AD63" s="242"/>
      <c r="AE63" s="242"/>
      <c r="AF63" s="242"/>
      <c r="AG63" s="21"/>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row>
    <row r="64" spans="2:63" ht="15.75">
      <c r="B64" s="51" t="s">
        <v>132</v>
      </c>
      <c r="C64" s="36"/>
      <c r="D64" s="30"/>
      <c r="E64" s="21"/>
      <c r="F64" s="21"/>
      <c r="G64" s="21"/>
      <c r="H64" s="21"/>
      <c r="I64" s="21"/>
      <c r="J64" s="21"/>
      <c r="K64" s="21"/>
      <c r="L64" s="21"/>
      <c r="M64" s="21"/>
      <c r="N64" s="21"/>
      <c r="O64" s="21"/>
      <c r="P64" s="21"/>
      <c r="Q64" s="21"/>
      <c r="R64" s="21"/>
      <c r="S64" s="21"/>
      <c r="T64" s="21"/>
      <c r="U64" s="21"/>
      <c r="V64" s="21"/>
      <c r="W64" s="21"/>
      <c r="X64" s="21"/>
      <c r="Y64" s="21"/>
      <c r="Z64" s="21"/>
      <c r="AA64" s="21"/>
      <c r="AB64" s="242"/>
      <c r="AC64" s="242"/>
      <c r="AD64" s="242"/>
      <c r="AE64" s="242"/>
      <c r="AF64" s="242"/>
      <c r="AG64" s="21"/>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row>
    <row r="65" spans="2:63">
      <c r="B65" s="52" t="s">
        <v>133</v>
      </c>
      <c r="C65" s="36" t="s">
        <v>134</v>
      </c>
      <c r="D65" s="30">
        <v>0</v>
      </c>
      <c r="E65" s="21">
        <v>0</v>
      </c>
      <c r="F65" s="20">
        <f t="shared" ref="F65:N65" si="11">0.04*F82</f>
        <v>2</v>
      </c>
      <c r="G65" s="21">
        <f t="shared" si="11"/>
        <v>20</v>
      </c>
      <c r="H65" s="21">
        <f t="shared" si="11"/>
        <v>48</v>
      </c>
      <c r="I65" s="21">
        <f t="shared" si="11"/>
        <v>56</v>
      </c>
      <c r="J65" s="21">
        <f t="shared" si="11"/>
        <v>36</v>
      </c>
      <c r="K65" s="21">
        <f t="shared" si="11"/>
        <v>20</v>
      </c>
      <c r="L65" s="21">
        <f t="shared" si="11"/>
        <v>12</v>
      </c>
      <c r="M65" s="21">
        <f t="shared" si="11"/>
        <v>0</v>
      </c>
      <c r="N65" s="21">
        <f t="shared" si="11"/>
        <v>0</v>
      </c>
      <c r="O65" s="21">
        <v>0</v>
      </c>
      <c r="P65" s="21">
        <v>0</v>
      </c>
      <c r="Q65" s="21">
        <v>0</v>
      </c>
      <c r="R65" s="21">
        <v>0</v>
      </c>
      <c r="S65" s="245">
        <v>0</v>
      </c>
      <c r="T65" s="21">
        <v>0</v>
      </c>
      <c r="U65" s="20">
        <f t="shared" ref="U65:AC65" si="12">0.04*U82</f>
        <v>2</v>
      </c>
      <c r="V65" s="21">
        <f t="shared" si="12"/>
        <v>20</v>
      </c>
      <c r="W65" s="21">
        <f t="shared" si="12"/>
        <v>48</v>
      </c>
      <c r="X65" s="21">
        <f t="shared" si="12"/>
        <v>56</v>
      </c>
      <c r="Y65" s="21">
        <f t="shared" si="12"/>
        <v>36</v>
      </c>
      <c r="Z65" s="21">
        <f t="shared" si="12"/>
        <v>20</v>
      </c>
      <c r="AA65" s="21">
        <f t="shared" si="12"/>
        <v>12</v>
      </c>
      <c r="AB65" s="21">
        <f t="shared" si="12"/>
        <v>0</v>
      </c>
      <c r="AC65" s="21">
        <f t="shared" si="12"/>
        <v>0</v>
      </c>
      <c r="AD65" s="21">
        <v>0</v>
      </c>
      <c r="AE65" s="21">
        <v>0</v>
      </c>
      <c r="AF65" s="21">
        <v>0</v>
      </c>
      <c r="AG65" s="21">
        <v>0</v>
      </c>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row>
    <row r="66" spans="2:63">
      <c r="B66" s="53" t="s">
        <v>135</v>
      </c>
      <c r="C66" s="36"/>
      <c r="D66" s="30"/>
      <c r="E66" s="21"/>
      <c r="F66" s="21"/>
      <c r="G66" s="21"/>
      <c r="H66" s="21"/>
      <c r="I66" s="21"/>
      <c r="J66" s="21"/>
      <c r="K66" s="21"/>
      <c r="L66" s="21"/>
      <c r="M66" s="21"/>
      <c r="N66" s="21"/>
      <c r="O66" s="21"/>
      <c r="P66" s="21"/>
      <c r="Q66" s="21"/>
      <c r="R66" s="21"/>
      <c r="S66" s="245"/>
      <c r="T66" s="21"/>
      <c r="U66" s="21"/>
      <c r="V66" s="21"/>
      <c r="W66" s="21"/>
      <c r="X66" s="21"/>
      <c r="Y66" s="21"/>
      <c r="Z66" s="21"/>
      <c r="AA66" s="21"/>
      <c r="AB66" s="21"/>
      <c r="AC66" s="21"/>
      <c r="AD66" s="21"/>
      <c r="AE66" s="21"/>
      <c r="AF66" s="21"/>
      <c r="AG66" s="21"/>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row>
    <row r="67" spans="2:63">
      <c r="B67" s="28" t="s">
        <v>88</v>
      </c>
      <c r="C67" s="36" t="s">
        <v>134</v>
      </c>
      <c r="D67" s="30">
        <v>0</v>
      </c>
      <c r="E67" s="21">
        <v>0</v>
      </c>
      <c r="F67" s="20">
        <f>F82</f>
        <v>50</v>
      </c>
      <c r="G67" s="21">
        <f t="shared" ref="G67:N67" si="13">G82</f>
        <v>500</v>
      </c>
      <c r="H67" s="21">
        <f t="shared" si="13"/>
        <v>1200</v>
      </c>
      <c r="I67" s="21">
        <f t="shared" si="13"/>
        <v>1400</v>
      </c>
      <c r="J67" s="21">
        <f t="shared" si="13"/>
        <v>900</v>
      </c>
      <c r="K67" s="21">
        <f t="shared" si="13"/>
        <v>500</v>
      </c>
      <c r="L67" s="21">
        <f t="shared" si="13"/>
        <v>300</v>
      </c>
      <c r="M67" s="21">
        <f t="shared" si="13"/>
        <v>0</v>
      </c>
      <c r="N67" s="21">
        <f t="shared" si="13"/>
        <v>0</v>
      </c>
      <c r="O67" s="21">
        <v>0</v>
      </c>
      <c r="P67" s="21">
        <v>0</v>
      </c>
      <c r="Q67" s="21">
        <v>0</v>
      </c>
      <c r="R67" s="21">
        <v>0</v>
      </c>
      <c r="S67" s="245">
        <v>0</v>
      </c>
      <c r="T67" s="21">
        <v>0</v>
      </c>
      <c r="U67" s="20">
        <f>U82</f>
        <v>50</v>
      </c>
      <c r="V67" s="21">
        <f t="shared" ref="V67:AC67" si="14">V82</f>
        <v>500</v>
      </c>
      <c r="W67" s="21">
        <f t="shared" si="14"/>
        <v>1200</v>
      </c>
      <c r="X67" s="21">
        <f t="shared" si="14"/>
        <v>1400</v>
      </c>
      <c r="Y67" s="21">
        <f t="shared" si="14"/>
        <v>900</v>
      </c>
      <c r="Z67" s="21">
        <f t="shared" si="14"/>
        <v>500</v>
      </c>
      <c r="AA67" s="21">
        <f t="shared" si="14"/>
        <v>300</v>
      </c>
      <c r="AB67" s="21">
        <f t="shared" si="14"/>
        <v>0</v>
      </c>
      <c r="AC67" s="21">
        <f t="shared" si="14"/>
        <v>0</v>
      </c>
      <c r="AD67" s="21">
        <v>0</v>
      </c>
      <c r="AE67" s="21">
        <v>0</v>
      </c>
      <c r="AF67" s="21">
        <v>0</v>
      </c>
      <c r="AG67" s="21">
        <v>0</v>
      </c>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c r="BG67" s="23"/>
      <c r="BH67" s="23"/>
      <c r="BI67" s="23"/>
      <c r="BJ67" s="23"/>
      <c r="BK67" s="23"/>
    </row>
    <row r="68" spans="2:63">
      <c r="B68" s="42" t="s">
        <v>86</v>
      </c>
      <c r="C68" s="36"/>
      <c r="D68" s="30"/>
      <c r="E68" s="21"/>
      <c r="F68" s="21"/>
      <c r="G68" s="21"/>
      <c r="H68" s="21"/>
      <c r="I68" s="21"/>
      <c r="J68" s="21"/>
      <c r="K68" s="21"/>
      <c r="L68" s="21"/>
      <c r="M68" s="21"/>
      <c r="N68" s="21"/>
      <c r="O68" s="21"/>
      <c r="P68" s="21"/>
      <c r="Q68" s="21"/>
      <c r="R68" s="21"/>
      <c r="S68" s="245"/>
      <c r="T68" s="21"/>
      <c r="U68" s="21"/>
      <c r="V68" s="21"/>
      <c r="W68" s="21"/>
      <c r="X68" s="21"/>
      <c r="Y68" s="21"/>
      <c r="Z68" s="21"/>
      <c r="AA68" s="21"/>
      <c r="AB68" s="242"/>
      <c r="AC68" s="242"/>
      <c r="AD68" s="242"/>
      <c r="AE68" s="242"/>
      <c r="AF68" s="242"/>
      <c r="AG68" s="21"/>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row>
    <row r="69" spans="2:63">
      <c r="B69" s="32" t="s">
        <v>137</v>
      </c>
      <c r="C69" s="54" t="s">
        <v>136</v>
      </c>
      <c r="D69" s="30">
        <f>SUM(D78:D80)*'[5]General Pcs'!$D$243</f>
        <v>0</v>
      </c>
      <c r="E69" s="21">
        <f>SUM(E78:E80)*'[5]General Pcs'!$D$243</f>
        <v>0</v>
      </c>
      <c r="F69" s="21">
        <f>SUM(F78:F80)*'[5]General Pcs'!$D$243</f>
        <v>0</v>
      </c>
      <c r="G69" s="21">
        <f>SUM(G78:G80)*'[5]General Pcs'!$D$243</f>
        <v>0</v>
      </c>
      <c r="H69" s="21">
        <f>SUM(H78:H80)*'[5]General Pcs'!$D$243</f>
        <v>0</v>
      </c>
      <c r="I69" s="21">
        <f>SUM(I78:I80)</f>
        <v>133.36000000000001</v>
      </c>
      <c r="J69" s="21">
        <f t="shared" ref="J69:R69" si="15">SUM(J78:J80)</f>
        <v>200.04</v>
      </c>
      <c r="K69" s="21">
        <f t="shared" si="15"/>
        <v>200.04</v>
      </c>
      <c r="L69" s="21">
        <f t="shared" si="15"/>
        <v>551.92000000000007</v>
      </c>
      <c r="M69" s="21">
        <f t="shared" si="15"/>
        <v>192.64000000000004</v>
      </c>
      <c r="N69" s="21">
        <f t="shared" si="15"/>
        <v>240.8</v>
      </c>
      <c r="O69" s="21">
        <f t="shared" si="15"/>
        <v>1385.3600000000001</v>
      </c>
      <c r="P69" s="21">
        <f t="shared" si="15"/>
        <v>296.40000000000003</v>
      </c>
      <c r="Q69" s="21">
        <f t="shared" si="15"/>
        <v>296.40000000000003</v>
      </c>
      <c r="R69" s="21">
        <f t="shared" si="15"/>
        <v>1744.6800000000003</v>
      </c>
      <c r="S69" s="21">
        <f>SUM(S78:S80)*'[5]General Pcs'!$D$243</f>
        <v>0</v>
      </c>
      <c r="T69" s="21">
        <f>SUM(T78:T80)*'[5]General Pcs'!$D$243</f>
        <v>0</v>
      </c>
      <c r="U69" s="21">
        <f>SUM(U78:U80)*'[5]General Pcs'!$D$243</f>
        <v>0</v>
      </c>
      <c r="V69" s="21">
        <f>SUM(V78:V80)*'[5]General Pcs'!$D$243</f>
        <v>0</v>
      </c>
      <c r="W69" s="21">
        <f>SUM(W78:W80)*'[5]General Pcs'!$D$243</f>
        <v>0</v>
      </c>
      <c r="X69" s="21">
        <f>SUM(X78:X80)</f>
        <v>133.36000000000001</v>
      </c>
      <c r="Y69" s="21">
        <f t="shared" ref="Y69:AG69" si="16">SUM(Y78:Y80)</f>
        <v>200.04</v>
      </c>
      <c r="Z69" s="21">
        <f t="shared" si="16"/>
        <v>200.04</v>
      </c>
      <c r="AA69" s="21">
        <f t="shared" si="16"/>
        <v>551.92000000000007</v>
      </c>
      <c r="AB69" s="21">
        <f t="shared" si="16"/>
        <v>192.64000000000004</v>
      </c>
      <c r="AC69" s="21">
        <f t="shared" si="16"/>
        <v>240.8</v>
      </c>
      <c r="AD69" s="21">
        <f t="shared" si="16"/>
        <v>1385.3600000000001</v>
      </c>
      <c r="AE69" s="21">
        <f t="shared" si="16"/>
        <v>296.40000000000003</v>
      </c>
      <c r="AF69" s="21">
        <f t="shared" si="16"/>
        <v>296.40000000000003</v>
      </c>
      <c r="AG69" s="21">
        <f t="shared" si="16"/>
        <v>1744.6800000000003</v>
      </c>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row>
    <row r="70" spans="2:63">
      <c r="B70" s="32" t="s">
        <v>138</v>
      </c>
      <c r="C70" s="54" t="s">
        <v>136</v>
      </c>
      <c r="D70" s="30">
        <f>SUM(D78:D80)*'[5]General Pcs'!$D$244</f>
        <v>0</v>
      </c>
      <c r="E70" s="21">
        <f>SUM(E78:E80)*'[5]General Pcs'!$D$244</f>
        <v>0</v>
      </c>
      <c r="F70" s="21">
        <f>SUM(F78:F80)*'[5]General Pcs'!$D$244</f>
        <v>0</v>
      </c>
      <c r="G70" s="21">
        <f>SUM(G78:G80)*'[5]General Pcs'!$D$244</f>
        <v>0</v>
      </c>
      <c r="H70" s="21">
        <f>SUM(H78:H80)*'[5]General Pcs'!$D$244</f>
        <v>0</v>
      </c>
      <c r="I70" s="21">
        <f>SUM(I78:I80)</f>
        <v>133.36000000000001</v>
      </c>
      <c r="J70" s="21">
        <f t="shared" ref="J70:R70" si="17">SUM(J78:J80)</f>
        <v>200.04</v>
      </c>
      <c r="K70" s="21">
        <f t="shared" si="17"/>
        <v>200.04</v>
      </c>
      <c r="L70" s="21">
        <f t="shared" si="17"/>
        <v>551.92000000000007</v>
      </c>
      <c r="M70" s="21">
        <f t="shared" si="17"/>
        <v>192.64000000000004</v>
      </c>
      <c r="N70" s="21">
        <f t="shared" si="17"/>
        <v>240.8</v>
      </c>
      <c r="O70" s="21">
        <f t="shared" si="17"/>
        <v>1385.3600000000001</v>
      </c>
      <c r="P70" s="21">
        <f t="shared" si="17"/>
        <v>296.40000000000003</v>
      </c>
      <c r="Q70" s="21">
        <f t="shared" si="17"/>
        <v>296.40000000000003</v>
      </c>
      <c r="R70" s="21">
        <f t="shared" si="17"/>
        <v>1744.6800000000003</v>
      </c>
      <c r="S70" s="21">
        <f>SUM(S78:S80)*'[5]General Pcs'!$D$244</f>
        <v>0</v>
      </c>
      <c r="T70" s="21">
        <f>SUM(T78:T80)*'[5]General Pcs'!$D$244</f>
        <v>0</v>
      </c>
      <c r="U70" s="21">
        <f>SUM(U78:U80)*'[5]General Pcs'!$D$244</f>
        <v>0</v>
      </c>
      <c r="V70" s="21">
        <f>SUM(V78:V80)*'[5]General Pcs'!$D$244</f>
        <v>0</v>
      </c>
      <c r="W70" s="21">
        <f>SUM(W78:W80)*'[5]General Pcs'!$D$244</f>
        <v>0</v>
      </c>
      <c r="X70" s="21">
        <f>SUM(X78:X80)</f>
        <v>133.36000000000001</v>
      </c>
      <c r="Y70" s="21">
        <f t="shared" ref="Y70:AG70" si="18">SUM(Y78:Y80)</f>
        <v>200.04</v>
      </c>
      <c r="Z70" s="21">
        <f t="shared" si="18"/>
        <v>200.04</v>
      </c>
      <c r="AA70" s="21">
        <f t="shared" si="18"/>
        <v>551.92000000000007</v>
      </c>
      <c r="AB70" s="21">
        <f t="shared" si="18"/>
        <v>192.64000000000004</v>
      </c>
      <c r="AC70" s="21">
        <f t="shared" si="18"/>
        <v>240.8</v>
      </c>
      <c r="AD70" s="21">
        <f t="shared" si="18"/>
        <v>1385.3600000000001</v>
      </c>
      <c r="AE70" s="21">
        <f t="shared" si="18"/>
        <v>296.40000000000003</v>
      </c>
      <c r="AF70" s="21">
        <f t="shared" si="18"/>
        <v>296.40000000000003</v>
      </c>
      <c r="AG70" s="21">
        <f t="shared" si="18"/>
        <v>1744.6800000000003</v>
      </c>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row>
    <row r="71" spans="2:63">
      <c r="B71" s="32" t="s">
        <v>139</v>
      </c>
      <c r="C71" s="54" t="s">
        <v>136</v>
      </c>
      <c r="D71" s="30">
        <f>SUM(D78:D80)*'[5]General Pcs'!$D$245</f>
        <v>0</v>
      </c>
      <c r="E71" s="21">
        <f>SUM(E78:E80)*'[5]General Pcs'!$D$245</f>
        <v>0</v>
      </c>
      <c r="F71" s="21">
        <f>SUM(F78:F80)*'[5]General Pcs'!$D$245</f>
        <v>0</v>
      </c>
      <c r="G71" s="21">
        <f>SUM(G78:G80)*'[5]General Pcs'!$D$245</f>
        <v>0</v>
      </c>
      <c r="H71" s="21">
        <f>SUM(H78:H80)*'[5]General Pcs'!$D$245</f>
        <v>0</v>
      </c>
      <c r="I71" s="21">
        <f>SUM(I78:I80)</f>
        <v>133.36000000000001</v>
      </c>
      <c r="J71" s="21">
        <f t="shared" ref="J71:R71" si="19">SUM(J78:J80)</f>
        <v>200.04</v>
      </c>
      <c r="K71" s="21">
        <f t="shared" si="19"/>
        <v>200.04</v>
      </c>
      <c r="L71" s="21">
        <f t="shared" si="19"/>
        <v>551.92000000000007</v>
      </c>
      <c r="M71" s="21">
        <f t="shared" si="19"/>
        <v>192.64000000000004</v>
      </c>
      <c r="N71" s="21">
        <f t="shared" si="19"/>
        <v>240.8</v>
      </c>
      <c r="O71" s="21">
        <f t="shared" si="19"/>
        <v>1385.3600000000001</v>
      </c>
      <c r="P71" s="21">
        <f t="shared" si="19"/>
        <v>296.40000000000003</v>
      </c>
      <c r="Q71" s="21">
        <f t="shared" si="19"/>
        <v>296.40000000000003</v>
      </c>
      <c r="R71" s="21">
        <f t="shared" si="19"/>
        <v>1744.6800000000003</v>
      </c>
      <c r="S71" s="21">
        <f>SUM(S78:S80)*'[5]General Pcs'!$D$245</f>
        <v>0</v>
      </c>
      <c r="T71" s="21">
        <f>SUM(T78:T80)*'[5]General Pcs'!$D$245</f>
        <v>0</v>
      </c>
      <c r="U71" s="21">
        <f>SUM(U78:U80)*'[5]General Pcs'!$D$245</f>
        <v>0</v>
      </c>
      <c r="V71" s="21">
        <f>SUM(V78:V80)*'[5]General Pcs'!$D$245</f>
        <v>0</v>
      </c>
      <c r="W71" s="21">
        <f>SUM(W78:W80)*'[5]General Pcs'!$D$245</f>
        <v>0</v>
      </c>
      <c r="X71" s="21">
        <f>SUM(X78:X80)</f>
        <v>133.36000000000001</v>
      </c>
      <c r="Y71" s="21">
        <f t="shared" ref="Y71:AG71" si="20">SUM(Y78:Y80)</f>
        <v>200.04</v>
      </c>
      <c r="Z71" s="21">
        <f t="shared" si="20"/>
        <v>200.04</v>
      </c>
      <c r="AA71" s="21">
        <f t="shared" si="20"/>
        <v>551.92000000000007</v>
      </c>
      <c r="AB71" s="21">
        <f t="shared" si="20"/>
        <v>192.64000000000004</v>
      </c>
      <c r="AC71" s="21">
        <f t="shared" si="20"/>
        <v>240.8</v>
      </c>
      <c r="AD71" s="21">
        <f t="shared" si="20"/>
        <v>1385.3600000000001</v>
      </c>
      <c r="AE71" s="21">
        <f t="shared" si="20"/>
        <v>296.40000000000003</v>
      </c>
      <c r="AF71" s="21">
        <f t="shared" si="20"/>
        <v>296.40000000000003</v>
      </c>
      <c r="AG71" s="21">
        <f t="shared" si="20"/>
        <v>1744.6800000000003</v>
      </c>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c r="BI71" s="23"/>
      <c r="BJ71" s="23"/>
      <c r="BK71" s="23"/>
    </row>
    <row r="72" spans="2:63">
      <c r="B72" s="32" t="s">
        <v>244</v>
      </c>
      <c r="C72" s="54" t="s">
        <v>136</v>
      </c>
      <c r="D72" s="30">
        <v>0</v>
      </c>
      <c r="E72" s="21">
        <v>0</v>
      </c>
      <c r="F72" s="21">
        <v>0</v>
      </c>
      <c r="G72" s="21">
        <v>0</v>
      </c>
      <c r="H72" s="21">
        <v>0</v>
      </c>
      <c r="I72" s="21">
        <v>0</v>
      </c>
      <c r="J72" s="21">
        <v>0</v>
      </c>
      <c r="K72" s="21">
        <v>0</v>
      </c>
      <c r="L72" s="21">
        <v>0</v>
      </c>
      <c r="M72" s="21">
        <v>0</v>
      </c>
      <c r="N72" s="21">
        <v>0</v>
      </c>
      <c r="O72" s="21">
        <v>0</v>
      </c>
      <c r="P72" s="21">
        <v>0</v>
      </c>
      <c r="Q72" s="21">
        <v>0</v>
      </c>
      <c r="R72" s="21">
        <v>0</v>
      </c>
      <c r="S72" s="21">
        <v>0</v>
      </c>
      <c r="T72" s="21">
        <v>0</v>
      </c>
      <c r="U72" s="21">
        <v>0</v>
      </c>
      <c r="V72" s="21">
        <v>0</v>
      </c>
      <c r="W72" s="21">
        <v>0</v>
      </c>
      <c r="X72" s="21">
        <v>0</v>
      </c>
      <c r="Y72" s="21">
        <v>0</v>
      </c>
      <c r="Z72" s="21">
        <v>0</v>
      </c>
      <c r="AA72" s="21">
        <v>0</v>
      </c>
      <c r="AB72" s="242"/>
      <c r="AC72" s="242"/>
      <c r="AD72" s="242"/>
      <c r="AE72" s="242"/>
      <c r="AF72" s="242"/>
      <c r="AG72" s="21">
        <f>278*0.25</f>
        <v>69.5</v>
      </c>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row>
    <row r="73" spans="2:63">
      <c r="B73" s="52"/>
      <c r="C73" s="54"/>
      <c r="D73" s="30"/>
      <c r="E73" s="21"/>
      <c r="F73" s="21"/>
      <c r="G73" s="21"/>
      <c r="H73" s="21"/>
      <c r="I73" s="21"/>
      <c r="J73" s="21"/>
      <c r="K73" s="21"/>
      <c r="L73" s="21"/>
      <c r="M73" s="21"/>
      <c r="N73" s="21"/>
      <c r="O73" s="21"/>
      <c r="P73" s="21"/>
      <c r="Q73" s="21"/>
      <c r="R73" s="21"/>
      <c r="S73" s="21"/>
      <c r="T73" s="21"/>
      <c r="U73" s="21"/>
      <c r="V73" s="21"/>
      <c r="W73" s="21"/>
      <c r="X73" s="21"/>
      <c r="Y73" s="21"/>
      <c r="Z73" s="21"/>
      <c r="AA73" s="21"/>
      <c r="AB73" s="242"/>
      <c r="AC73" s="242"/>
      <c r="AD73" s="242"/>
      <c r="AE73" s="242"/>
      <c r="AF73" s="242"/>
      <c r="AG73" s="21"/>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row>
    <row r="74" spans="2:63">
      <c r="B74" s="52"/>
      <c r="C74" s="54"/>
      <c r="D74" s="30"/>
      <c r="E74" s="21"/>
      <c r="F74" s="21"/>
      <c r="G74" s="21"/>
      <c r="H74" s="21"/>
      <c r="I74" s="21"/>
      <c r="J74" s="21"/>
      <c r="K74" s="21"/>
      <c r="L74" s="21"/>
      <c r="M74" s="21"/>
      <c r="N74" s="21"/>
      <c r="O74" s="21"/>
      <c r="P74" s="21"/>
      <c r="Q74" s="21"/>
      <c r="R74" s="21"/>
      <c r="S74" s="21"/>
      <c r="T74" s="21"/>
      <c r="U74" s="21"/>
      <c r="V74" s="21"/>
      <c r="W74" s="21"/>
      <c r="X74" s="21"/>
      <c r="Y74" s="21"/>
      <c r="Z74" s="21"/>
      <c r="AA74" s="21"/>
      <c r="AB74" s="242"/>
      <c r="AC74" s="242"/>
      <c r="AD74" s="242"/>
      <c r="AE74" s="242"/>
      <c r="AF74" s="242"/>
      <c r="AG74" s="21"/>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row>
    <row r="75" spans="2:63" ht="15.75">
      <c r="B75" s="51" t="s">
        <v>141</v>
      </c>
      <c r="C75" s="55"/>
      <c r="D75" s="30"/>
      <c r="E75" s="21"/>
      <c r="F75" s="21"/>
      <c r="G75" s="21"/>
      <c r="H75" s="21"/>
      <c r="I75" s="21"/>
      <c r="J75" s="21"/>
      <c r="K75" s="21"/>
      <c r="L75" s="21"/>
      <c r="M75" s="21"/>
      <c r="N75" s="21"/>
      <c r="O75" s="21"/>
      <c r="P75" s="21"/>
      <c r="Q75" s="21"/>
      <c r="R75" s="21"/>
      <c r="S75" s="21"/>
      <c r="T75" s="21"/>
      <c r="U75" s="21"/>
      <c r="V75" s="21"/>
      <c r="W75" s="21"/>
      <c r="X75" s="21"/>
      <c r="Y75" s="21"/>
      <c r="Z75" s="21"/>
      <c r="AA75" s="21"/>
      <c r="AB75" s="242"/>
      <c r="AC75" s="242"/>
      <c r="AD75" s="242"/>
      <c r="AE75" s="242"/>
      <c r="AF75" s="242"/>
      <c r="AG75" s="21"/>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c r="BG75" s="23"/>
      <c r="BH75" s="23"/>
      <c r="BI75" s="23"/>
      <c r="BJ75" s="23"/>
      <c r="BK75" s="23"/>
    </row>
    <row r="76" spans="2:63" ht="12.75" customHeight="1">
      <c r="B76" s="56" t="s">
        <v>143</v>
      </c>
      <c r="C76" s="36"/>
      <c r="D76" s="30"/>
      <c r="E76" s="21"/>
      <c r="F76" s="21"/>
      <c r="G76" s="21"/>
      <c r="H76" s="21"/>
      <c r="I76" s="21"/>
      <c r="J76" s="21"/>
      <c r="K76" s="21"/>
      <c r="L76" s="21"/>
      <c r="M76" s="21"/>
      <c r="N76" s="21"/>
      <c r="O76" s="21"/>
      <c r="P76" s="21"/>
      <c r="Q76" s="21"/>
      <c r="R76" s="21"/>
      <c r="S76" s="21"/>
      <c r="T76" s="21"/>
      <c r="U76" s="21"/>
      <c r="V76" s="21"/>
      <c r="W76" s="21"/>
      <c r="X76" s="21"/>
      <c r="Y76" s="21"/>
      <c r="Z76" s="21"/>
      <c r="AA76" s="21"/>
      <c r="AB76" s="242"/>
      <c r="AC76" s="242"/>
      <c r="AD76" s="242"/>
      <c r="AE76" s="242"/>
      <c r="AF76" s="242"/>
      <c r="AG76" s="21"/>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c r="BG76" s="23"/>
      <c r="BH76" s="23"/>
      <c r="BI76" s="23"/>
      <c r="BJ76" s="23"/>
      <c r="BK76" s="23"/>
    </row>
    <row r="77" spans="2:63">
      <c r="B77" s="42" t="s">
        <v>86</v>
      </c>
      <c r="C77" s="36"/>
      <c r="D77" s="30"/>
      <c r="E77" s="21"/>
      <c r="F77" s="21"/>
      <c r="G77" s="21"/>
      <c r="H77" s="21"/>
      <c r="I77" s="21"/>
      <c r="J77" s="21"/>
      <c r="K77" s="21"/>
      <c r="L77" s="21"/>
      <c r="M77" s="21"/>
      <c r="N77" s="21"/>
      <c r="O77" s="21"/>
      <c r="P77" s="21"/>
      <c r="Q77" s="21"/>
      <c r="R77" s="21"/>
      <c r="S77" s="21"/>
      <c r="T77" s="21"/>
      <c r="U77" s="21"/>
      <c r="V77" s="21"/>
      <c r="W77" s="21"/>
      <c r="X77" s="21"/>
      <c r="Y77" s="21"/>
      <c r="Z77" s="21"/>
      <c r="AA77" s="21"/>
      <c r="AB77" s="242"/>
      <c r="AC77" s="242"/>
      <c r="AD77" s="242"/>
      <c r="AE77" s="242"/>
      <c r="AF77" s="242"/>
      <c r="AG77" s="21"/>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row>
    <row r="78" spans="2:63">
      <c r="B78" s="28" t="s">
        <v>154</v>
      </c>
      <c r="C78" s="36" t="s">
        <v>30</v>
      </c>
      <c r="D78" s="30">
        <v>0</v>
      </c>
      <c r="E78" s="21">
        <v>0</v>
      </c>
      <c r="F78" s="21">
        <v>0</v>
      </c>
      <c r="G78" s="21">
        <v>0</v>
      </c>
      <c r="H78" s="21">
        <v>0</v>
      </c>
      <c r="I78" s="21">
        <v>0</v>
      </c>
      <c r="J78" s="21">
        <v>0</v>
      </c>
      <c r="K78" s="21">
        <v>0</v>
      </c>
      <c r="L78" s="181">
        <f>'[2]Mono Yield'!$B15*0.4*[2]Concept!$I49</f>
        <v>185.20000000000002</v>
      </c>
      <c r="M78" s="21">
        <v>0</v>
      </c>
      <c r="N78" s="21">
        <v>0</v>
      </c>
      <c r="O78" s="181">
        <f>'[2]Mono Yield'!$B18*0.4*[2]Concept!$I49</f>
        <v>518.55999999999995</v>
      </c>
      <c r="P78" s="21">
        <v>0</v>
      </c>
      <c r="Q78" s="21">
        <v>0</v>
      </c>
      <c r="R78" s="181">
        <f>'[2]Mono Yield'!$B21*0.4*[2]Concept!$I49</f>
        <v>740.80000000000007</v>
      </c>
      <c r="S78" s="21">
        <v>0</v>
      </c>
      <c r="T78" s="21">
        <v>0</v>
      </c>
      <c r="U78" s="21">
        <v>0</v>
      </c>
      <c r="V78" s="21">
        <v>0</v>
      </c>
      <c r="W78" s="21">
        <v>0</v>
      </c>
      <c r="X78" s="21">
        <v>0</v>
      </c>
      <c r="Y78" s="21">
        <v>0</v>
      </c>
      <c r="Z78" s="21">
        <v>0</v>
      </c>
      <c r="AA78" s="181">
        <f>'[2]Mono Yield'!$B15*0.4*[2]Concept!$I49</f>
        <v>185.20000000000002</v>
      </c>
      <c r="AB78" s="21">
        <v>0</v>
      </c>
      <c r="AC78" s="21">
        <v>0</v>
      </c>
      <c r="AD78" s="181">
        <f>'[2]Mono Yield'!$B18*0.4*[2]Concept!$I49</f>
        <v>518.55999999999995</v>
      </c>
      <c r="AE78" s="21">
        <v>0</v>
      </c>
      <c r="AF78" s="21">
        <v>0</v>
      </c>
      <c r="AG78" s="181">
        <f>'[2]Mono Yield'!$B21*0.4*[2]Concept!$I49</f>
        <v>740.80000000000007</v>
      </c>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c r="BK78" s="23"/>
    </row>
    <row r="79" spans="2:63">
      <c r="B79" s="28" t="s">
        <v>155</v>
      </c>
      <c r="C79" s="36" t="s">
        <v>30</v>
      </c>
      <c r="D79" s="30">
        <v>0</v>
      </c>
      <c r="E79" s="21">
        <v>0</v>
      </c>
      <c r="F79" s="21">
        <v>0</v>
      </c>
      <c r="G79" s="21">
        <v>0</v>
      </c>
      <c r="H79" s="21">
        <v>0</v>
      </c>
      <c r="I79" s="21">
        <v>0</v>
      </c>
      <c r="J79" s="21">
        <v>0</v>
      </c>
      <c r="K79" s="21">
        <v>0</v>
      </c>
      <c r="L79" s="181">
        <f>('[2]Mono Yield'!$C15+'[2]Mono Yield'!$H15)*0.4*[2]Concept!$I49</f>
        <v>222.24000000000004</v>
      </c>
      <c r="M79" s="21">
        <v>0</v>
      </c>
      <c r="N79" s="21">
        <v>0</v>
      </c>
      <c r="O79" s="181">
        <f>('[2]Mono Yield'!$C18+'[2]Mono Yield'!$H$18)*0.4*[2]Concept!$I49</f>
        <v>629.68000000000006</v>
      </c>
      <c r="P79" s="21">
        <v>0</v>
      </c>
      <c r="Q79" s="21">
        <v>0</v>
      </c>
      <c r="R79" s="181">
        <f>('[2]Mono Yield'!$C21+'[2]Mono Yield'!$H$21)*0.4*[2]Concept!$I49</f>
        <v>870.44</v>
      </c>
      <c r="S79" s="21">
        <v>0</v>
      </c>
      <c r="T79" s="21">
        <v>0</v>
      </c>
      <c r="U79" s="21">
        <v>0</v>
      </c>
      <c r="V79" s="21">
        <v>0</v>
      </c>
      <c r="W79" s="21">
        <v>0</v>
      </c>
      <c r="X79" s="21">
        <v>0</v>
      </c>
      <c r="Y79" s="21">
        <v>0</v>
      </c>
      <c r="Z79" s="21">
        <v>0</v>
      </c>
      <c r="AA79" s="181">
        <f>('[2]Mono Yield'!$C15+'[2]Mono Yield'!$H15)*0.4*[2]Concept!$I49</f>
        <v>222.24000000000004</v>
      </c>
      <c r="AB79" s="21">
        <v>0</v>
      </c>
      <c r="AC79" s="21">
        <v>0</v>
      </c>
      <c r="AD79" s="181">
        <f>('[2]Mono Yield'!$C18+'[2]Mono Yield'!$H$18)*0.4*[2]Concept!$I49</f>
        <v>629.68000000000006</v>
      </c>
      <c r="AE79" s="21">
        <v>0</v>
      </c>
      <c r="AF79" s="21">
        <v>0</v>
      </c>
      <c r="AG79" s="181">
        <f>('[2]Mono Yield'!$C21+'[2]Mono Yield'!$H$21)*0.4*[2]Concept!$I49</f>
        <v>870.44</v>
      </c>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c r="BJ79" s="23"/>
      <c r="BK79" s="23"/>
    </row>
    <row r="80" spans="2:63">
      <c r="B80" s="28" t="s">
        <v>156</v>
      </c>
      <c r="C80" s="36" t="s">
        <v>30</v>
      </c>
      <c r="D80" s="30">
        <v>0</v>
      </c>
      <c r="E80" s="21">
        <v>0</v>
      </c>
      <c r="F80" s="21">
        <v>0</v>
      </c>
      <c r="G80" s="21">
        <v>0</v>
      </c>
      <c r="H80" s="21">
        <v>0</v>
      </c>
      <c r="I80" s="182">
        <f>0.2*0.4*1667</f>
        <v>133.36000000000001</v>
      </c>
      <c r="J80" s="182">
        <f>'[2]Mono Yield'!$D13*0.4*[2]Concept!$I45</f>
        <v>200.04</v>
      </c>
      <c r="K80" s="182">
        <f>'[2]Mono Yield'!$D14*0.4*[2]Concept!$I45</f>
        <v>200.04</v>
      </c>
      <c r="L80" s="182">
        <f>'[2]Mono Yield'!$D15*0.4*[2]Concept!$L45</f>
        <v>144.47999999999999</v>
      </c>
      <c r="M80" s="182">
        <f>'[2]Mono Yield'!$D16*0.4*[2]Concept!$L45</f>
        <v>192.64000000000004</v>
      </c>
      <c r="N80" s="182">
        <f>'[2]Mono Yield'!$D17*0.4*[2]Concept!$L45</f>
        <v>240.8</v>
      </c>
      <c r="O80" s="182">
        <f>'[2]Mono Yield'!$D$18*0.4*[2]Concept!$I47</f>
        <v>237.12000000000003</v>
      </c>
      <c r="P80" s="182">
        <f>'[2]Mono Yield'!$D$19*0.4*[2]Concept!$I47</f>
        <v>296.40000000000003</v>
      </c>
      <c r="Q80" s="182">
        <f>'[2]Mono Yield'!$D$19*0.4*[2]Concept!$I47</f>
        <v>296.40000000000003</v>
      </c>
      <c r="R80" s="182">
        <f>'[2]Mono Yield'!$D$21*0.4*[2]Concept!$L47</f>
        <v>133.44</v>
      </c>
      <c r="S80" s="21">
        <v>0</v>
      </c>
      <c r="T80" s="21">
        <v>0</v>
      </c>
      <c r="U80" s="21">
        <v>0</v>
      </c>
      <c r="V80" s="21">
        <v>0</v>
      </c>
      <c r="W80" s="21">
        <v>0</v>
      </c>
      <c r="X80" s="182">
        <f>'[2]Mono Yield'!$D12*0.4*[2]Concept!$I45</f>
        <v>133.36000000000001</v>
      </c>
      <c r="Y80" s="182">
        <f>'[2]Mono Yield'!$D13*0.4*[2]Concept!$I45</f>
        <v>200.04</v>
      </c>
      <c r="Z80" s="182">
        <f>'[2]Mono Yield'!$D14*0.4*[2]Concept!$I45</f>
        <v>200.04</v>
      </c>
      <c r="AA80" s="182">
        <f>'[2]Mono Yield'!$D15*0.4*[2]Concept!$L45</f>
        <v>144.47999999999999</v>
      </c>
      <c r="AB80" s="182">
        <f>'[2]Mono Yield'!$D16*0.4*[2]Concept!$L45</f>
        <v>192.64000000000004</v>
      </c>
      <c r="AC80" s="182">
        <f>'[2]Mono Yield'!$D17*0.4*[2]Concept!$L45</f>
        <v>240.8</v>
      </c>
      <c r="AD80" s="182">
        <f>'[2]Mono Yield'!$D$18*0.4*[2]Concept!$I47</f>
        <v>237.12000000000003</v>
      </c>
      <c r="AE80" s="182">
        <f>'[2]Mono Yield'!$D$19*0.4*[2]Concept!$I47</f>
        <v>296.40000000000003</v>
      </c>
      <c r="AF80" s="182">
        <f>'[2]Mono Yield'!$D$19*0.4*[2]Concept!$I47</f>
        <v>296.40000000000003</v>
      </c>
      <c r="AG80" s="182">
        <f>'[2]Mono Yield'!$D$21*0.4*[2]Concept!$L47</f>
        <v>133.44</v>
      </c>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row>
    <row r="81" spans="2:63">
      <c r="B81" s="56" t="s">
        <v>144</v>
      </c>
      <c r="C81" s="36"/>
      <c r="D81" s="30"/>
      <c r="E81" s="21"/>
      <c r="F81" s="21"/>
      <c r="G81" s="21"/>
      <c r="H81" s="21"/>
      <c r="I81" s="21"/>
      <c r="J81" s="21"/>
      <c r="K81" s="21"/>
      <c r="L81" s="21"/>
      <c r="M81" s="21"/>
      <c r="N81" s="21"/>
      <c r="O81" s="21"/>
      <c r="P81" s="21"/>
      <c r="Q81" s="21"/>
      <c r="R81" s="21"/>
      <c r="S81" s="21"/>
      <c r="T81" s="21"/>
      <c r="U81" s="21"/>
      <c r="V81" s="21"/>
      <c r="W81" s="21"/>
      <c r="X81" s="21"/>
      <c r="Y81" s="21"/>
      <c r="Z81" s="21"/>
      <c r="AA81" s="21"/>
      <c r="AB81" s="242"/>
      <c r="AC81" s="242"/>
      <c r="AD81" s="242"/>
      <c r="AE81" s="242"/>
      <c r="AF81" s="242"/>
      <c r="AG81" s="21"/>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c r="BH81" s="23"/>
      <c r="BI81" s="23"/>
      <c r="BJ81" s="23"/>
      <c r="BK81" s="23"/>
    </row>
    <row r="82" spans="2:63">
      <c r="B82" s="28" t="s">
        <v>88</v>
      </c>
      <c r="C82" s="36" t="s">
        <v>30</v>
      </c>
      <c r="D82" s="19">
        <f>[4]Fruits!B$15</f>
        <v>0</v>
      </c>
      <c r="E82" s="20">
        <f>[4]Fruits!C$15</f>
        <v>0</v>
      </c>
      <c r="F82" s="20">
        <v>50</v>
      </c>
      <c r="G82" s="20">
        <v>500</v>
      </c>
      <c r="H82" s="20">
        <v>1200</v>
      </c>
      <c r="I82" s="20">
        <v>1400</v>
      </c>
      <c r="J82" s="20">
        <v>900</v>
      </c>
      <c r="K82" s="20">
        <v>500</v>
      </c>
      <c r="L82" s="20">
        <v>300</v>
      </c>
      <c r="M82" s="20">
        <v>0</v>
      </c>
      <c r="N82" s="20">
        <v>0</v>
      </c>
      <c r="O82" s="20">
        <v>0</v>
      </c>
      <c r="P82" s="20">
        <v>0</v>
      </c>
      <c r="Q82" s="20">
        <v>0</v>
      </c>
      <c r="R82" s="20">
        <v>0</v>
      </c>
      <c r="S82" s="246">
        <f>[4]Fruits!Q$15</f>
        <v>0</v>
      </c>
      <c r="T82" s="20">
        <f>[4]Fruits!R$15</f>
        <v>0</v>
      </c>
      <c r="U82" s="20">
        <v>50</v>
      </c>
      <c r="V82" s="20">
        <v>500</v>
      </c>
      <c r="W82" s="20">
        <v>1200</v>
      </c>
      <c r="X82" s="20">
        <v>1400</v>
      </c>
      <c r="Y82" s="20">
        <v>900</v>
      </c>
      <c r="Z82" s="20">
        <v>500</v>
      </c>
      <c r="AA82" s="20">
        <v>300</v>
      </c>
      <c r="AB82" s="20">
        <v>0</v>
      </c>
      <c r="AC82" s="20">
        <v>0</v>
      </c>
      <c r="AD82" s="20">
        <v>0</v>
      </c>
      <c r="AE82" s="20">
        <v>0</v>
      </c>
      <c r="AF82" s="20">
        <v>0</v>
      </c>
      <c r="AG82" s="20">
        <v>0</v>
      </c>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row>
    <row r="83" spans="2:63">
      <c r="B83" s="57" t="s">
        <v>146</v>
      </c>
      <c r="C83" s="58"/>
      <c r="D83" s="30"/>
      <c r="E83" s="21"/>
      <c r="F83" s="21"/>
      <c r="G83" s="21"/>
      <c r="H83" s="21"/>
      <c r="I83" s="21"/>
      <c r="J83" s="21"/>
      <c r="K83" s="21"/>
      <c r="L83" s="21"/>
      <c r="M83" s="21"/>
      <c r="N83" s="21"/>
      <c r="O83" s="21"/>
      <c r="P83" s="21"/>
      <c r="Q83" s="21"/>
      <c r="R83" s="21"/>
      <c r="S83" s="21"/>
      <c r="T83" s="21"/>
      <c r="U83" s="21"/>
      <c r="V83" s="21"/>
      <c r="W83" s="21"/>
      <c r="X83" s="21"/>
      <c r="Y83" s="21"/>
      <c r="Z83" s="21"/>
      <c r="AA83" s="21"/>
      <c r="AB83" s="242"/>
      <c r="AC83" s="242"/>
      <c r="AD83" s="242"/>
      <c r="AE83" s="242"/>
      <c r="AF83" s="242"/>
      <c r="AG83" s="21"/>
      <c r="AH83" s="23"/>
      <c r="AI83" s="23"/>
      <c r="AJ83" s="23"/>
      <c r="AK83" s="23"/>
      <c r="AL83" s="23"/>
      <c r="AM83" s="23"/>
      <c r="AN83" s="23"/>
      <c r="AO83" s="23"/>
      <c r="AP83" s="23"/>
      <c r="AQ83" s="23"/>
      <c r="AR83" s="23"/>
      <c r="AS83" s="23"/>
      <c r="AT83" s="23"/>
      <c r="AU83" s="23"/>
      <c r="AV83" s="23"/>
      <c r="AW83" s="23"/>
      <c r="AX83" s="23"/>
      <c r="AY83" s="23"/>
      <c r="AZ83" s="23"/>
      <c r="BA83" s="23"/>
      <c r="BB83" s="23"/>
      <c r="BC83" s="23"/>
      <c r="BD83" s="23"/>
      <c r="BE83" s="23"/>
      <c r="BF83" s="23"/>
      <c r="BG83" s="23"/>
      <c r="BH83" s="23"/>
      <c r="BI83" s="23"/>
      <c r="BJ83" s="23"/>
      <c r="BK83" s="23"/>
    </row>
    <row r="84" spans="2:63" ht="13.5" thickBot="1">
      <c r="B84" s="59"/>
      <c r="C84" s="60"/>
      <c r="D84" s="61"/>
      <c r="E84" s="62"/>
      <c r="F84" s="62"/>
      <c r="G84" s="62"/>
      <c r="H84" s="62"/>
      <c r="I84" s="62"/>
      <c r="J84" s="62"/>
      <c r="K84" s="62"/>
      <c r="L84" s="62"/>
      <c r="M84" s="62"/>
      <c r="N84" s="62"/>
      <c r="O84" s="62"/>
      <c r="P84" s="62"/>
      <c r="Q84" s="62"/>
      <c r="R84" s="62"/>
      <c r="S84" s="62"/>
      <c r="T84" s="62"/>
      <c r="U84" s="62"/>
      <c r="V84" s="62"/>
      <c r="W84" s="62"/>
      <c r="X84" s="62"/>
      <c r="Y84" s="62"/>
      <c r="Z84" s="62"/>
      <c r="AA84" s="62"/>
      <c r="AB84" s="243"/>
      <c r="AC84" s="243"/>
      <c r="AD84" s="243"/>
      <c r="AE84" s="243"/>
      <c r="AF84" s="243"/>
      <c r="AG84" s="6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c r="BH84" s="23"/>
      <c r="BI84" s="23"/>
      <c r="BJ84" s="23"/>
      <c r="BK84" s="23"/>
    </row>
    <row r="85" spans="2:6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c r="BG85" s="23"/>
      <c r="BH85" s="23"/>
      <c r="BI85" s="23"/>
      <c r="BJ85" s="23"/>
      <c r="BK85" s="23"/>
    </row>
    <row r="86" spans="2:63">
      <c r="B86" s="1" t="s">
        <v>149</v>
      </c>
    </row>
    <row r="87" spans="2:63">
      <c r="C87" s="64">
        <v>123</v>
      </c>
      <c r="D87" s="65" t="s">
        <v>150</v>
      </c>
    </row>
    <row r="89" spans="2:63">
      <c r="B89" s="66" t="s">
        <v>151</v>
      </c>
      <c r="C89" s="67"/>
      <c r="D89" s="68"/>
      <c r="E89" s="68"/>
      <c r="F89" s="68"/>
      <c r="G89" s="68"/>
      <c r="H89" s="68"/>
      <c r="I89" s="67"/>
    </row>
    <row r="90" spans="2:63" ht="13.5">
      <c r="B90" s="69" t="s">
        <v>152</v>
      </c>
      <c r="C90" s="70"/>
      <c r="D90" s="70"/>
      <c r="E90" s="70"/>
      <c r="F90" s="70"/>
      <c r="G90" s="70"/>
      <c r="H90" s="70"/>
    </row>
    <row r="91" spans="2:63" ht="13.5">
      <c r="B91" s="71" t="s">
        <v>153</v>
      </c>
    </row>
    <row r="93" spans="2:63" ht="15">
      <c r="B93" s="74" t="s">
        <v>157</v>
      </c>
    </row>
    <row r="94" spans="2:63" ht="13.5">
      <c r="B94" s="75" t="s">
        <v>159</v>
      </c>
      <c r="C94" s="76"/>
      <c r="D94" s="76"/>
      <c r="E94" s="76"/>
    </row>
    <row r="95" spans="2:63" ht="13.5">
      <c r="B95" s="75" t="s">
        <v>160</v>
      </c>
      <c r="C95" s="76"/>
      <c r="D95" s="76"/>
      <c r="E95" s="76"/>
    </row>
    <row r="96" spans="2:63" ht="13.5">
      <c r="B96" s="75" t="s">
        <v>158</v>
      </c>
      <c r="C96" s="76"/>
      <c r="D96" s="76"/>
      <c r="E96" s="76"/>
    </row>
  </sheetData>
  <phoneticPr fontId="7"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dimension ref="B1:BF95"/>
  <sheetViews>
    <sheetView topLeftCell="A73" workbookViewId="0">
      <selection activeCell="W103" sqref="W103"/>
    </sheetView>
  </sheetViews>
  <sheetFormatPr defaultRowHeight="12.75"/>
  <cols>
    <col min="1" max="1" width="9.140625" style="1"/>
    <col min="2" max="2" width="33.7109375" style="1" customWidth="1"/>
    <col min="3" max="3" width="9.7109375" style="1" customWidth="1"/>
    <col min="4" max="4" width="9" style="1" customWidth="1"/>
    <col min="5" max="5" width="8.5703125" style="1" customWidth="1"/>
    <col min="6" max="6" width="9.7109375" style="1" customWidth="1"/>
    <col min="7" max="7" width="9" style="1" bestFit="1" customWidth="1"/>
    <col min="8" max="8" width="8.42578125" style="1" bestFit="1" customWidth="1"/>
    <col min="9" max="9" width="9.5703125" style="1" customWidth="1"/>
    <col min="10" max="12" width="8.42578125" style="1" bestFit="1" customWidth="1"/>
    <col min="13" max="13" width="7.7109375" style="1" bestFit="1" customWidth="1"/>
    <col min="14" max="15" width="8.42578125" style="1" bestFit="1" customWidth="1"/>
    <col min="16" max="17" width="9" style="1" bestFit="1" customWidth="1"/>
    <col min="18" max="18" width="8.42578125" style="1" bestFit="1" customWidth="1"/>
    <col min="19" max="19" width="9" style="1" bestFit="1" customWidth="1"/>
    <col min="20" max="21" width="6.28515625" style="1" bestFit="1" customWidth="1"/>
    <col min="22" max="23" width="8.42578125" style="1" bestFit="1" customWidth="1"/>
    <col min="24" max="24" width="9.28515625" style="1" bestFit="1" customWidth="1"/>
    <col min="25" max="27" width="8.42578125" style="1" bestFit="1" customWidth="1"/>
    <col min="28" max="28" width="9.28515625" style="1" bestFit="1" customWidth="1"/>
    <col min="29" max="16384" width="9.140625" style="1"/>
  </cols>
  <sheetData>
    <row r="1" spans="2:58" ht="19.5" thickBot="1">
      <c r="B1" s="183" t="s">
        <v>231</v>
      </c>
    </row>
    <row r="2" spans="2:58" ht="18.75" thickBot="1">
      <c r="B2" s="2" t="s">
        <v>0</v>
      </c>
      <c r="C2" s="3" t="s">
        <v>1</v>
      </c>
      <c r="D2" s="4" t="s">
        <v>2</v>
      </c>
      <c r="E2" s="5" t="s">
        <v>3</v>
      </c>
      <c r="F2" s="5" t="s">
        <v>4</v>
      </c>
      <c r="G2" s="5" t="s">
        <v>5</v>
      </c>
      <c r="H2" s="5" t="s">
        <v>6</v>
      </c>
      <c r="I2" s="5" t="s">
        <v>7</v>
      </c>
      <c r="J2" s="5" t="s">
        <v>8</v>
      </c>
      <c r="K2" s="5" t="s">
        <v>9</v>
      </c>
      <c r="L2" s="5" t="s">
        <v>10</v>
      </c>
      <c r="M2" s="5" t="s">
        <v>11</v>
      </c>
      <c r="N2" s="5" t="s">
        <v>12</v>
      </c>
      <c r="O2" s="5" t="s">
        <v>13</v>
      </c>
      <c r="P2" s="5" t="s">
        <v>14</v>
      </c>
      <c r="Q2" s="5" t="s">
        <v>15</v>
      </c>
      <c r="R2" s="5" t="s">
        <v>16</v>
      </c>
      <c r="S2" s="5" t="s">
        <v>17</v>
      </c>
      <c r="T2" s="5" t="s">
        <v>18</v>
      </c>
      <c r="U2" s="5" t="s">
        <v>19</v>
      </c>
      <c r="V2" s="5" t="s">
        <v>20</v>
      </c>
      <c r="W2" s="5" t="s">
        <v>21</v>
      </c>
      <c r="X2" s="5" t="s">
        <v>22</v>
      </c>
      <c r="Y2" s="5" t="s">
        <v>23</v>
      </c>
      <c r="Z2" s="5" t="s">
        <v>24</v>
      </c>
      <c r="AA2" s="5" t="s">
        <v>25</v>
      </c>
      <c r="AB2" s="6" t="s">
        <v>26</v>
      </c>
    </row>
    <row r="3" spans="2:58" ht="15.75">
      <c r="B3" s="7" t="s">
        <v>27</v>
      </c>
      <c r="C3" s="8"/>
      <c r="D3" s="9"/>
      <c r="E3" s="10"/>
      <c r="F3" s="10"/>
      <c r="G3" s="10"/>
      <c r="H3" s="10"/>
      <c r="I3" s="10"/>
      <c r="J3" s="10"/>
      <c r="K3" s="10"/>
      <c r="L3" s="10"/>
      <c r="M3" s="10"/>
      <c r="N3" s="10"/>
      <c r="O3" s="10"/>
      <c r="P3" s="10"/>
      <c r="Q3" s="10"/>
      <c r="R3" s="10"/>
      <c r="S3" s="10"/>
      <c r="T3" s="10"/>
      <c r="U3" s="10"/>
      <c r="V3" s="10"/>
      <c r="W3" s="10"/>
      <c r="X3" s="10"/>
      <c r="Y3" s="10"/>
      <c r="Z3" s="10"/>
      <c r="AA3" s="10"/>
      <c r="AB3" s="11"/>
    </row>
    <row r="4" spans="2:58">
      <c r="B4" s="18"/>
      <c r="C4" s="13"/>
      <c r="D4" s="19"/>
      <c r="E4" s="20"/>
      <c r="F4" s="20"/>
      <c r="G4" s="21"/>
      <c r="H4" s="21"/>
      <c r="I4" s="21"/>
      <c r="J4" s="21"/>
      <c r="K4" s="21"/>
      <c r="L4" s="21"/>
      <c r="M4" s="21"/>
      <c r="N4" s="21"/>
      <c r="O4" s="21"/>
      <c r="P4" s="21"/>
      <c r="Q4" s="21"/>
      <c r="R4" s="21"/>
      <c r="S4" s="21"/>
      <c r="T4" s="21"/>
      <c r="U4" s="21"/>
      <c r="V4" s="21"/>
      <c r="W4" s="21"/>
      <c r="X4" s="21"/>
      <c r="Y4" s="21"/>
      <c r="Z4" s="21"/>
      <c r="AA4" s="21"/>
      <c r="AB4" s="22"/>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row>
    <row r="5" spans="2:58">
      <c r="B5" s="12" t="s">
        <v>71</v>
      </c>
      <c r="C5" s="13"/>
      <c r="D5" s="19"/>
      <c r="E5" s="20"/>
      <c r="F5" s="20"/>
      <c r="G5" s="21"/>
      <c r="H5" s="21"/>
      <c r="I5" s="21"/>
      <c r="J5" s="21"/>
      <c r="K5" s="21"/>
      <c r="L5" s="21"/>
      <c r="M5" s="21"/>
      <c r="N5" s="21"/>
      <c r="O5" s="21"/>
      <c r="P5" s="21"/>
      <c r="Q5" s="21"/>
      <c r="R5" s="21"/>
      <c r="S5" s="21"/>
      <c r="T5" s="21"/>
      <c r="U5" s="21"/>
      <c r="V5" s="21"/>
      <c r="W5" s="21"/>
      <c r="X5" s="21"/>
      <c r="Y5" s="21"/>
      <c r="Z5" s="21"/>
      <c r="AA5" s="21"/>
      <c r="AB5" s="22"/>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row>
    <row r="6" spans="2:58">
      <c r="B6" s="18" t="s">
        <v>72</v>
      </c>
      <c r="C6" s="13" t="s">
        <v>1</v>
      </c>
      <c r="D6" s="19">
        <f>'IO Table'!D6*'[5]General Pcs'!$D$51</f>
        <v>35000</v>
      </c>
      <c r="E6" s="20">
        <f>'IO Table'!E6*'[5]General Pcs'!$D$51</f>
        <v>0</v>
      </c>
      <c r="F6" s="20">
        <f>'IO Table'!F6*'[5]General Pcs'!$D$51</f>
        <v>0</v>
      </c>
      <c r="G6" s="21">
        <f>'IO Table'!G6*'[5]General Pcs'!$D$51</f>
        <v>0</v>
      </c>
      <c r="H6" s="21">
        <f>'IO Table'!H6*'[5]General Pcs'!$D$51</f>
        <v>0</v>
      </c>
      <c r="I6" s="21">
        <f>'IO Table'!I6*'[5]General Pcs'!$D$51</f>
        <v>0</v>
      </c>
      <c r="J6" s="21">
        <f>'IO Table'!J6*'[5]General Pcs'!$D$51</f>
        <v>0</v>
      </c>
      <c r="K6" s="21">
        <f>'IO Table'!K6*'[5]General Pcs'!$D$51</f>
        <v>0</v>
      </c>
      <c r="L6" s="21">
        <f>'IO Table'!L6*'[5]General Pcs'!$D$51</f>
        <v>0</v>
      </c>
      <c r="M6" s="21">
        <f>'IO Table'!M6*'[5]General Pcs'!$D$51</f>
        <v>0</v>
      </c>
      <c r="N6" s="21">
        <f>'IO Table'!N6*'[5]General Pcs'!$D$51</f>
        <v>0</v>
      </c>
      <c r="O6" s="21">
        <f>'IO Table'!O6*'[5]General Pcs'!$D$51</f>
        <v>0</v>
      </c>
      <c r="P6" s="21">
        <f>'IO Table'!P6*'[5]General Pcs'!$D$51</f>
        <v>0</v>
      </c>
      <c r="Q6" s="21">
        <f>'IO Table'!Q6*'[5]General Pcs'!$D$51</f>
        <v>0</v>
      </c>
      <c r="R6" s="21">
        <f>'IO Table'!R6*'[5]General Pcs'!$D$51</f>
        <v>0</v>
      </c>
      <c r="S6" s="21">
        <f>'IO Table'!S6*'[5]General Pcs'!$D$51</f>
        <v>0</v>
      </c>
      <c r="T6" s="21">
        <f>'IO Table'!T6*'[5]General Pcs'!$D$51</f>
        <v>0</v>
      </c>
      <c r="U6" s="21">
        <f>'IO Table'!U6*'[5]General Pcs'!$D$51</f>
        <v>0</v>
      </c>
      <c r="V6" s="21">
        <f>'IO Table'!V6*'[5]General Pcs'!$D$51</f>
        <v>0</v>
      </c>
      <c r="W6" s="21">
        <f>'IO Table'!W6*'[5]General Pcs'!$D$51</f>
        <v>0</v>
      </c>
      <c r="X6" s="21">
        <f>'IO Table'!X6*'[5]General Pcs'!$D$51</f>
        <v>0</v>
      </c>
      <c r="Y6" s="21">
        <f>'IO Table'!Y6*'[5]General Pcs'!$D$51</f>
        <v>0</v>
      </c>
      <c r="Z6" s="21">
        <f>'IO Table'!Z6*'[5]General Pcs'!$D$51</f>
        <v>0</v>
      </c>
      <c r="AA6" s="21">
        <f>'IO Table'!AA6*'[5]General Pcs'!$D$51</f>
        <v>0</v>
      </c>
      <c r="AB6" s="22">
        <f>'IO Table'!AG6*'[5]General Pcs'!$D$51</f>
        <v>0</v>
      </c>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row>
    <row r="7" spans="2:58">
      <c r="B7" s="18" t="s">
        <v>73</v>
      </c>
      <c r="C7" s="13" t="s">
        <v>1</v>
      </c>
      <c r="D7" s="19">
        <f>'IO Table'!D7*'[5]General Pcs'!$D$52</f>
        <v>30000</v>
      </c>
      <c r="E7" s="20">
        <f>'IO Table'!E7*'[5]General Pcs'!$D$52</f>
        <v>0</v>
      </c>
      <c r="F7" s="20">
        <f>'IO Table'!F7*'[5]General Pcs'!$D$52</f>
        <v>0</v>
      </c>
      <c r="G7" s="21">
        <f>'IO Table'!G7*'[5]General Pcs'!$D$52</f>
        <v>0</v>
      </c>
      <c r="H7" s="21">
        <f>'IO Table'!H7*'[5]General Pcs'!$D$52</f>
        <v>0</v>
      </c>
      <c r="I7" s="21">
        <f>'IO Table'!I7*'[5]General Pcs'!$D$52</f>
        <v>0</v>
      </c>
      <c r="J7" s="21">
        <f>'IO Table'!J7*'[5]General Pcs'!$D$52</f>
        <v>0</v>
      </c>
      <c r="K7" s="21">
        <f>'IO Table'!K7*'[5]General Pcs'!$D$52</f>
        <v>0</v>
      </c>
      <c r="L7" s="21">
        <f>'IO Table'!L7*'[5]General Pcs'!$D$52</f>
        <v>0</v>
      </c>
      <c r="M7" s="21">
        <f>'IO Table'!M7*'[5]General Pcs'!$D$52</f>
        <v>0</v>
      </c>
      <c r="N7" s="21">
        <f>'IO Table'!N7*'[5]General Pcs'!$D$52</f>
        <v>0</v>
      </c>
      <c r="O7" s="21">
        <f>'IO Table'!O7*'[5]General Pcs'!$D$52</f>
        <v>0</v>
      </c>
      <c r="P7" s="21">
        <f>'IO Table'!P7*'[5]General Pcs'!$D$52</f>
        <v>0</v>
      </c>
      <c r="Q7" s="21">
        <f>'IO Table'!Q7*'[5]General Pcs'!$D$52</f>
        <v>0</v>
      </c>
      <c r="R7" s="21">
        <f>'IO Table'!R7*'[5]General Pcs'!$D$52</f>
        <v>0</v>
      </c>
      <c r="S7" s="21">
        <f>'IO Table'!S7*'[5]General Pcs'!$D$52</f>
        <v>0</v>
      </c>
      <c r="T7" s="21">
        <f>'IO Table'!T7*'[5]General Pcs'!$D$52</f>
        <v>0</v>
      </c>
      <c r="U7" s="21">
        <f>'IO Table'!U7*'[5]General Pcs'!$D$52</f>
        <v>0</v>
      </c>
      <c r="V7" s="21">
        <f>'IO Table'!V7*'[5]General Pcs'!$D$52</f>
        <v>0</v>
      </c>
      <c r="W7" s="21">
        <f>'IO Table'!W7*'[5]General Pcs'!$D$52</f>
        <v>0</v>
      </c>
      <c r="X7" s="21">
        <f>'IO Table'!X7*'[5]General Pcs'!$D$52</f>
        <v>0</v>
      </c>
      <c r="Y7" s="21">
        <f>'IO Table'!Y7*'[5]General Pcs'!$D$52</f>
        <v>0</v>
      </c>
      <c r="Z7" s="21">
        <f>'IO Table'!Z7*'[5]General Pcs'!$D$52</f>
        <v>0</v>
      </c>
      <c r="AA7" s="21">
        <f>'IO Table'!AA7*'[5]General Pcs'!$D$52</f>
        <v>0</v>
      </c>
      <c r="AB7" s="22">
        <f>'IO Table'!AG7*'[5]General Pcs'!$D$52</f>
        <v>0</v>
      </c>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row>
    <row r="8" spans="2:58">
      <c r="B8" s="18" t="s">
        <v>74</v>
      </c>
      <c r="C8" s="13" t="s">
        <v>1</v>
      </c>
      <c r="D8" s="19">
        <f>'IO Table'!D8*'[5]General Pcs'!$D$53</f>
        <v>12000</v>
      </c>
      <c r="E8" s="20">
        <f>'IO Table'!E8*'[5]General Pcs'!$D$53</f>
        <v>0</v>
      </c>
      <c r="F8" s="20">
        <f>'IO Table'!F8*'[5]General Pcs'!$D$53</f>
        <v>0</v>
      </c>
      <c r="G8" s="21">
        <f>'IO Table'!G8*'[5]General Pcs'!$D$53</f>
        <v>0</v>
      </c>
      <c r="H8" s="21">
        <f>'IO Table'!H8*'[5]General Pcs'!$D$53</f>
        <v>0</v>
      </c>
      <c r="I8" s="21">
        <f>'IO Table'!I8*'[5]General Pcs'!$D$53</f>
        <v>0</v>
      </c>
      <c r="J8" s="21">
        <f>'IO Table'!J8*'[5]General Pcs'!$D$53</f>
        <v>0</v>
      </c>
      <c r="K8" s="21">
        <f>'IO Table'!K8*'[5]General Pcs'!$D$53</f>
        <v>0</v>
      </c>
      <c r="L8" s="21">
        <f>'IO Table'!L8*'[5]General Pcs'!$D$53</f>
        <v>0</v>
      </c>
      <c r="M8" s="21">
        <f>'IO Table'!M8*'[5]General Pcs'!$D$53</f>
        <v>0</v>
      </c>
      <c r="N8" s="21">
        <f>'IO Table'!N8*'[5]General Pcs'!$D$53</f>
        <v>0</v>
      </c>
      <c r="O8" s="21">
        <f>'IO Table'!O8*'[5]General Pcs'!$D$53</f>
        <v>0</v>
      </c>
      <c r="P8" s="21">
        <f>'IO Table'!P8*'[5]General Pcs'!$D$53</f>
        <v>0</v>
      </c>
      <c r="Q8" s="21">
        <f>'IO Table'!Q8*'[5]General Pcs'!$D$53</f>
        <v>0</v>
      </c>
      <c r="R8" s="21">
        <f>'IO Table'!R8*'[5]General Pcs'!$D$53</f>
        <v>0</v>
      </c>
      <c r="S8" s="21">
        <f>'IO Table'!S8*'[5]General Pcs'!$D$53</f>
        <v>0</v>
      </c>
      <c r="T8" s="21">
        <f>'IO Table'!T8*'[5]General Pcs'!$D$53</f>
        <v>0</v>
      </c>
      <c r="U8" s="21">
        <f>'IO Table'!U8*'[5]General Pcs'!$D$53</f>
        <v>0</v>
      </c>
      <c r="V8" s="21">
        <f>'IO Table'!V8*'[5]General Pcs'!$D$53</f>
        <v>0</v>
      </c>
      <c r="W8" s="21">
        <f>'IO Table'!W8*'[5]General Pcs'!$D$53</f>
        <v>0</v>
      </c>
      <c r="X8" s="21">
        <f>'IO Table'!X8*'[5]General Pcs'!$D$53</f>
        <v>0</v>
      </c>
      <c r="Y8" s="21">
        <f>'IO Table'!Y8*'[5]General Pcs'!$D$53</f>
        <v>0</v>
      </c>
      <c r="Z8" s="21">
        <f>'IO Table'!Z8*'[5]General Pcs'!$D$53</f>
        <v>0</v>
      </c>
      <c r="AA8" s="21">
        <f>'IO Table'!AA8*'[5]General Pcs'!$D$53</f>
        <v>0</v>
      </c>
      <c r="AB8" s="22">
        <f>'IO Table'!AG8*'[5]General Pcs'!$D$53</f>
        <v>0</v>
      </c>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row>
    <row r="9" spans="2:58">
      <c r="B9" s="18" t="s">
        <v>75</v>
      </c>
      <c r="C9" s="13" t="s">
        <v>1</v>
      </c>
      <c r="D9" s="19">
        <f>'IO Table'!D9*'[5]General Pcs'!$D$54</f>
        <v>10000</v>
      </c>
      <c r="E9" s="20">
        <f>'IO Table'!E9*'[5]General Pcs'!$D$54</f>
        <v>0</v>
      </c>
      <c r="F9" s="20">
        <f>'IO Table'!F9*'[5]General Pcs'!$D$54</f>
        <v>0</v>
      </c>
      <c r="G9" s="21">
        <f>'IO Table'!G9*'[5]General Pcs'!$D$54</f>
        <v>0</v>
      </c>
      <c r="H9" s="21">
        <f>'IO Table'!H9*'[5]General Pcs'!$D$54</f>
        <v>0</v>
      </c>
      <c r="I9" s="21">
        <f>'IO Table'!I9*'[5]General Pcs'!$D$54</f>
        <v>0</v>
      </c>
      <c r="J9" s="21">
        <f>'IO Table'!J9*'[5]General Pcs'!$D$54</f>
        <v>0</v>
      </c>
      <c r="K9" s="21">
        <f>'IO Table'!K9*'[5]General Pcs'!$D$54</f>
        <v>0</v>
      </c>
      <c r="L9" s="21">
        <f>'IO Table'!L9*'[5]General Pcs'!$D$54</f>
        <v>0</v>
      </c>
      <c r="M9" s="21">
        <f>'IO Table'!M9*'[5]General Pcs'!$D$54</f>
        <v>0</v>
      </c>
      <c r="N9" s="21">
        <f>'IO Table'!N9*'[5]General Pcs'!$D$54</f>
        <v>0</v>
      </c>
      <c r="O9" s="21">
        <f>'IO Table'!O9*'[5]General Pcs'!$D$54</f>
        <v>0</v>
      </c>
      <c r="P9" s="21">
        <f>'IO Table'!P9*'[5]General Pcs'!$D$54</f>
        <v>0</v>
      </c>
      <c r="Q9" s="21">
        <f>'IO Table'!Q9*'[5]General Pcs'!$D$54</f>
        <v>0</v>
      </c>
      <c r="R9" s="21">
        <f>'IO Table'!R9*'[5]General Pcs'!$D$54</f>
        <v>0</v>
      </c>
      <c r="S9" s="21">
        <f>'IO Table'!S9*'[5]General Pcs'!$D$54</f>
        <v>0</v>
      </c>
      <c r="T9" s="21">
        <f>'IO Table'!T9*'[5]General Pcs'!$D$54</f>
        <v>0</v>
      </c>
      <c r="U9" s="21">
        <f>'IO Table'!U9*'[5]General Pcs'!$D$54</f>
        <v>0</v>
      </c>
      <c r="V9" s="21">
        <f>'IO Table'!V9*'[5]General Pcs'!$D$54</f>
        <v>0</v>
      </c>
      <c r="W9" s="21">
        <f>'IO Table'!W9*'[5]General Pcs'!$D$54</f>
        <v>0</v>
      </c>
      <c r="X9" s="21">
        <f>'IO Table'!X9*'[5]General Pcs'!$D$54</f>
        <v>0</v>
      </c>
      <c r="Y9" s="21">
        <f>'IO Table'!Y9*'[5]General Pcs'!$D$54</f>
        <v>0</v>
      </c>
      <c r="Z9" s="21">
        <f>'IO Table'!Z9*'[5]General Pcs'!$D$54</f>
        <v>0</v>
      </c>
      <c r="AA9" s="21">
        <f>'IO Table'!AA9*'[5]General Pcs'!$D$54</f>
        <v>0</v>
      </c>
      <c r="AB9" s="22">
        <f>'IO Table'!AG9*'[5]General Pcs'!$D$54</f>
        <v>0</v>
      </c>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row>
    <row r="10" spans="2:58">
      <c r="B10" s="18" t="s">
        <v>76</v>
      </c>
      <c r="C10" s="13" t="s">
        <v>1</v>
      </c>
      <c r="D10" s="19">
        <f>'IO Table'!D10*'[5]General Pcs'!$D$55</f>
        <v>0</v>
      </c>
      <c r="E10" s="20">
        <f>'IO Table'!E10*'[5]General Pcs'!$D$55</f>
        <v>0</v>
      </c>
      <c r="F10" s="20">
        <f>'IO Table'!F10*'[5]General Pcs'!$D$55</f>
        <v>6000</v>
      </c>
      <c r="G10" s="21">
        <f>'IO Table'!G10*'[5]General Pcs'!$D$55</f>
        <v>64500</v>
      </c>
      <c r="H10" s="21">
        <f>'IO Table'!H10*'[5]General Pcs'!$D$55</f>
        <v>156000</v>
      </c>
      <c r="I10" s="21">
        <f>'IO Table'!I10*'[5]General Pcs'!$D$55</f>
        <v>183000</v>
      </c>
      <c r="J10" s="21">
        <f>'IO Table'!J10*'[5]General Pcs'!$D$55</f>
        <v>117000</v>
      </c>
      <c r="K10" s="21">
        <f>'IO Table'!K10*'[5]General Pcs'!$D$55</f>
        <v>64500</v>
      </c>
      <c r="L10" s="21">
        <f>'IO Table'!L10*'[5]General Pcs'!$D$55</f>
        <v>39000</v>
      </c>
      <c r="M10" s="21">
        <f>'IO Table'!M10*'[5]General Pcs'!$D$55</f>
        <v>0</v>
      </c>
      <c r="N10" s="21">
        <f>'IO Table'!N10*'[5]General Pcs'!$D$55</f>
        <v>0</v>
      </c>
      <c r="O10" s="21">
        <f>'IO Table'!O10*'[5]General Pcs'!$D$55</f>
        <v>0</v>
      </c>
      <c r="P10" s="21">
        <f>'IO Table'!P10*'[5]General Pcs'!$D$55</f>
        <v>0</v>
      </c>
      <c r="Q10" s="21">
        <f>'IO Table'!Q10*'[5]General Pcs'!$D$55</f>
        <v>0</v>
      </c>
      <c r="R10" s="21">
        <f>'IO Table'!R10*'[5]General Pcs'!$D$55</f>
        <v>0</v>
      </c>
      <c r="S10" s="21">
        <f>'IO Table'!S10*'[5]General Pcs'!$D$55</f>
        <v>0</v>
      </c>
      <c r="T10" s="21">
        <f>'IO Table'!T10*'[5]General Pcs'!$D$55</f>
        <v>0</v>
      </c>
      <c r="U10" s="21">
        <f>'IO Table'!U10*'[5]General Pcs'!$D$55</f>
        <v>6521.7391304347821</v>
      </c>
      <c r="V10" s="21">
        <f>'IO Table'!V10*'[5]General Pcs'!$D$55</f>
        <v>65217.391304347817</v>
      </c>
      <c r="W10" s="21">
        <f>'IO Table'!W10*'[5]General Pcs'!$D$55</f>
        <v>156521.73913043478</v>
      </c>
      <c r="X10" s="21">
        <f>'IO Table'!X10*'[5]General Pcs'!$D$55</f>
        <v>182608.69565217389</v>
      </c>
      <c r="Y10" s="21">
        <f>'IO Table'!Y10*'[5]General Pcs'!$D$55</f>
        <v>117391.30434782608</v>
      </c>
      <c r="Z10" s="21">
        <f>'IO Table'!Z10*'[5]General Pcs'!$D$55</f>
        <v>65217.391304347817</v>
      </c>
      <c r="AA10" s="21">
        <f>'IO Table'!AA10*'[5]General Pcs'!$D$55</f>
        <v>39130.434782608696</v>
      </c>
      <c r="AB10" s="22">
        <f>'IO Table'!AG10*'[5]General Pcs'!$D$55</f>
        <v>0</v>
      </c>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row>
    <row r="11" spans="2:58">
      <c r="B11" s="18" t="s">
        <v>77</v>
      </c>
      <c r="C11" s="13" t="s">
        <v>1</v>
      </c>
      <c r="D11" s="19">
        <f>'IO Table'!D11*'[5]General Pcs'!$D$56</f>
        <v>0</v>
      </c>
      <c r="E11" s="20">
        <f>'IO Table'!E11*'[5]General Pcs'!$D$56</f>
        <v>0</v>
      </c>
      <c r="F11" s="20">
        <f>'IO Table'!F11*'[5]General Pcs'!$D$56</f>
        <v>0</v>
      </c>
      <c r="G11" s="21">
        <f>'IO Table'!G11*'[5]General Pcs'!$D$56</f>
        <v>0</v>
      </c>
      <c r="H11" s="21">
        <f>'IO Table'!H11*'[5]General Pcs'!$D$56</f>
        <v>0</v>
      </c>
      <c r="I11" s="21">
        <f>'IO Table'!I11*'[5]General Pcs'!$D$56</f>
        <v>0</v>
      </c>
      <c r="J11" s="21">
        <f>'IO Table'!J11*'[5]General Pcs'!$D$56</f>
        <v>0</v>
      </c>
      <c r="K11" s="21">
        <f>'IO Table'!K11*'[5]General Pcs'!$D$56</f>
        <v>0</v>
      </c>
      <c r="L11" s="21">
        <f>'IO Table'!L11*'[5]General Pcs'!$D$56</f>
        <v>0</v>
      </c>
      <c r="M11" s="21">
        <f>'IO Table'!M11*'[5]General Pcs'!$D$56</f>
        <v>0</v>
      </c>
      <c r="N11" s="21">
        <f>'IO Table'!N11*'[5]General Pcs'!$D$56</f>
        <v>0</v>
      </c>
      <c r="O11" s="21">
        <f>'IO Table'!O11*'[5]General Pcs'!$D$56</f>
        <v>0</v>
      </c>
      <c r="P11" s="21">
        <f>'IO Table'!P11*'[5]General Pcs'!$D$56</f>
        <v>0</v>
      </c>
      <c r="Q11" s="21">
        <f>'IO Table'!Q11*'[5]General Pcs'!$D$56</f>
        <v>0</v>
      </c>
      <c r="R11" s="21">
        <f>'IO Table'!R11*'[5]General Pcs'!$D$56</f>
        <v>0</v>
      </c>
      <c r="S11" s="21">
        <f>'IO Table'!S11*'[5]General Pcs'!$D$56</f>
        <v>0</v>
      </c>
      <c r="T11" s="21">
        <f>'IO Table'!T11*'[5]General Pcs'!$D$56</f>
        <v>0</v>
      </c>
      <c r="U11" s="21">
        <f>'IO Table'!U11*'[5]General Pcs'!$D$56</f>
        <v>0</v>
      </c>
      <c r="V11" s="21">
        <f>'IO Table'!V11*'[5]General Pcs'!$D$56</f>
        <v>0</v>
      </c>
      <c r="W11" s="21">
        <f>'IO Table'!W11*'[5]General Pcs'!$D$56</f>
        <v>0</v>
      </c>
      <c r="X11" s="21">
        <f>'IO Table'!X11*'[5]General Pcs'!$D$56</f>
        <v>0</v>
      </c>
      <c r="Y11" s="21">
        <f>'IO Table'!Y11*'[5]General Pcs'!$D$56</f>
        <v>0</v>
      </c>
      <c r="Z11" s="21">
        <f>'IO Table'!Z11*'[5]General Pcs'!$D$56</f>
        <v>0</v>
      </c>
      <c r="AA11" s="21">
        <f>'IO Table'!AA11*'[5]General Pcs'!$D$56</f>
        <v>0</v>
      </c>
      <c r="AB11" s="22">
        <f>'IO Table'!AG11*'[5]General Pcs'!$D$56</f>
        <v>0</v>
      </c>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row>
    <row r="12" spans="2:58">
      <c r="B12" s="18"/>
      <c r="C12" s="13"/>
      <c r="D12" s="19"/>
      <c r="E12" s="20"/>
      <c r="F12" s="20"/>
      <c r="G12" s="21"/>
      <c r="H12" s="21"/>
      <c r="I12" s="21"/>
      <c r="J12" s="21"/>
      <c r="K12" s="21"/>
      <c r="L12" s="21"/>
      <c r="M12" s="21"/>
      <c r="N12" s="21"/>
      <c r="O12" s="21"/>
      <c r="P12" s="21"/>
      <c r="Q12" s="21"/>
      <c r="R12" s="21"/>
      <c r="S12" s="21"/>
      <c r="T12" s="21"/>
      <c r="U12" s="21"/>
      <c r="V12" s="21"/>
      <c r="W12" s="21"/>
      <c r="X12" s="21"/>
      <c r="Y12" s="21"/>
      <c r="Z12" s="21"/>
      <c r="AA12" s="21"/>
      <c r="AB12" s="22"/>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row>
    <row r="13" spans="2:58">
      <c r="B13" s="12" t="s">
        <v>78</v>
      </c>
      <c r="C13" s="25"/>
      <c r="D13" s="19"/>
      <c r="E13" s="20"/>
      <c r="F13" s="20"/>
      <c r="G13" s="21"/>
      <c r="H13" s="21"/>
      <c r="I13" s="21"/>
      <c r="J13" s="21"/>
      <c r="K13" s="21"/>
      <c r="L13" s="21"/>
      <c r="M13" s="21"/>
      <c r="N13" s="21"/>
      <c r="O13" s="21"/>
      <c r="P13" s="21"/>
      <c r="Q13" s="21"/>
      <c r="R13" s="21"/>
      <c r="S13" s="21"/>
      <c r="T13" s="21"/>
      <c r="U13" s="21"/>
      <c r="V13" s="21"/>
      <c r="W13" s="21"/>
      <c r="X13" s="21"/>
      <c r="Y13" s="21"/>
      <c r="Z13" s="21"/>
      <c r="AA13" s="21"/>
      <c r="AB13" s="22"/>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row>
    <row r="14" spans="2:58">
      <c r="B14" s="28" t="s">
        <v>86</v>
      </c>
      <c r="C14" s="29" t="s">
        <v>87</v>
      </c>
      <c r="D14" s="19">
        <f>'IO Table'!D15*'[5]General Pcs'!$D$64</f>
        <v>0</v>
      </c>
      <c r="E14" s="20">
        <f>'IO Table'!E15*'[5]General Pcs'!$D$64</f>
        <v>0</v>
      </c>
      <c r="F14" s="20">
        <f>'IO Table'!F15*'[5]General Pcs'!$D$64</f>
        <v>0</v>
      </c>
      <c r="G14" s="21">
        <f>'IO Table'!G15*'[5]General Pcs'!$D$64</f>
        <v>0</v>
      </c>
      <c r="H14" s="21">
        <f>'IO Table'!H15*'[5]General Pcs'!$D$64</f>
        <v>0</v>
      </c>
      <c r="I14" s="21">
        <f>'IO Table'!I15*'[5]General Pcs'!$D$64</f>
        <v>0</v>
      </c>
      <c r="J14" s="21">
        <f>'IO Table'!J15*'[5]General Pcs'!$D$64</f>
        <v>0</v>
      </c>
      <c r="K14" s="21">
        <f>'IO Table'!K15*'[5]General Pcs'!$D$64</f>
        <v>0</v>
      </c>
      <c r="L14" s="21">
        <f>'IO Table'!L15*'[5]General Pcs'!$D$64</f>
        <v>0</v>
      </c>
      <c r="M14" s="21">
        <f>'IO Table'!M15*'[5]General Pcs'!$D$64</f>
        <v>0</v>
      </c>
      <c r="N14" s="21">
        <f>'IO Table'!N15*'[5]General Pcs'!$D$64</f>
        <v>0</v>
      </c>
      <c r="O14" s="21">
        <f>'IO Table'!O15*'[5]General Pcs'!$D$64</f>
        <v>0</v>
      </c>
      <c r="P14" s="21">
        <f>'IO Table'!P15*'[5]General Pcs'!$D$64</f>
        <v>0</v>
      </c>
      <c r="Q14" s="21">
        <f>'IO Table'!Q15*'[5]General Pcs'!$D$64</f>
        <v>0</v>
      </c>
      <c r="R14" s="21">
        <f>'IO Table'!R15*'[5]General Pcs'!$D$64</f>
        <v>0</v>
      </c>
      <c r="S14" s="21">
        <f>'IO Table'!S15*'[5]General Pcs'!$D$64</f>
        <v>0</v>
      </c>
      <c r="T14" s="21">
        <f>'IO Table'!T15*'[5]General Pcs'!$D$64</f>
        <v>0</v>
      </c>
      <c r="U14" s="21">
        <f>'IO Table'!U15*'[5]General Pcs'!$D$64</f>
        <v>0</v>
      </c>
      <c r="V14" s="21">
        <f>'IO Table'!V15*'[5]General Pcs'!$D$64</f>
        <v>0</v>
      </c>
      <c r="W14" s="21">
        <f>'IO Table'!W15*'[5]General Pcs'!$D$64</f>
        <v>0</v>
      </c>
      <c r="X14" s="21">
        <f>'IO Table'!X15*'[5]General Pcs'!$D$64</f>
        <v>0</v>
      </c>
      <c r="Y14" s="21">
        <f>'IO Table'!Y15*'[5]General Pcs'!$D$64</f>
        <v>0</v>
      </c>
      <c r="Z14" s="21">
        <f>'IO Table'!Z15*'[5]General Pcs'!$D$64</f>
        <v>0</v>
      </c>
      <c r="AA14" s="21">
        <f>'IO Table'!AA15*'[5]General Pcs'!$D$64</f>
        <v>0</v>
      </c>
      <c r="AB14" s="22">
        <f>'IO Table'!AG15*'[5]General Pcs'!$D$64</f>
        <v>0</v>
      </c>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row>
    <row r="15" spans="2:58">
      <c r="B15" s="28" t="s">
        <v>88</v>
      </c>
      <c r="C15" s="29" t="s">
        <v>87</v>
      </c>
      <c r="D15" s="19">
        <f>'IO Table'!D16*'[5]General Pcs'!$D$65</f>
        <v>0</v>
      </c>
      <c r="E15" s="20">
        <f>'IO Table'!E16*'[5]General Pcs'!$D$65</f>
        <v>0</v>
      </c>
      <c r="F15" s="20">
        <f>'IO Table'!F16*'[5]General Pcs'!$D$65</f>
        <v>0</v>
      </c>
      <c r="G15" s="21">
        <f>'IO Table'!G16*'[5]General Pcs'!$D$65</f>
        <v>0</v>
      </c>
      <c r="H15" s="21">
        <f>'IO Table'!H16*'[5]General Pcs'!$D$65</f>
        <v>0</v>
      </c>
      <c r="I15" s="21">
        <f>'IO Table'!I16*'[5]General Pcs'!$D$65</f>
        <v>0</v>
      </c>
      <c r="J15" s="21">
        <f>'IO Table'!J16*'[5]General Pcs'!$D$65</f>
        <v>0</v>
      </c>
      <c r="K15" s="21">
        <f>'IO Table'!K16*'[5]General Pcs'!$D$65</f>
        <v>0</v>
      </c>
      <c r="L15" s="21">
        <f>'IO Table'!L16*'[5]General Pcs'!$D$65</f>
        <v>0</v>
      </c>
      <c r="M15" s="21">
        <f>'IO Table'!M16*'[5]General Pcs'!$D$65</f>
        <v>0</v>
      </c>
      <c r="N15" s="21">
        <f>'IO Table'!N16*'[5]General Pcs'!$D$65</f>
        <v>0</v>
      </c>
      <c r="O15" s="21">
        <f>'IO Table'!O16*'[5]General Pcs'!$D$65</f>
        <v>0</v>
      </c>
      <c r="P15" s="21">
        <f>'IO Table'!P16*'[5]General Pcs'!$D$65</f>
        <v>0</v>
      </c>
      <c r="Q15" s="21">
        <f>'IO Table'!Q16*'[5]General Pcs'!$D$65</f>
        <v>0</v>
      </c>
      <c r="R15" s="21">
        <f>'IO Table'!R16*'[5]General Pcs'!$D$65</f>
        <v>0</v>
      </c>
      <c r="S15" s="21">
        <f>'IO Table'!S16*'[5]General Pcs'!$D$65</f>
        <v>0</v>
      </c>
      <c r="T15" s="21">
        <f>'IO Table'!T16*'[5]General Pcs'!$D$65</f>
        <v>0</v>
      </c>
      <c r="U15" s="21">
        <f>'IO Table'!U16*'[5]General Pcs'!$D$65</f>
        <v>0</v>
      </c>
      <c r="V15" s="21">
        <f>'IO Table'!V16*'[5]General Pcs'!$D$65</f>
        <v>0</v>
      </c>
      <c r="W15" s="21">
        <f>'IO Table'!W16*'[5]General Pcs'!$D$65</f>
        <v>0</v>
      </c>
      <c r="X15" s="21">
        <f>'IO Table'!X16*'[5]General Pcs'!$D$65</f>
        <v>0</v>
      </c>
      <c r="Y15" s="21">
        <f>'IO Table'!Y16*'[5]General Pcs'!$D$65</f>
        <v>0</v>
      </c>
      <c r="Z15" s="21">
        <f>'IO Table'!Z16*'[5]General Pcs'!$D$65</f>
        <v>0</v>
      </c>
      <c r="AA15" s="21">
        <f>'IO Table'!AA16*'[5]General Pcs'!$D$65</f>
        <v>0</v>
      </c>
      <c r="AB15" s="22">
        <f>'IO Table'!AG16*'[5]General Pcs'!$D$65</f>
        <v>0</v>
      </c>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row>
    <row r="16" spans="2:58">
      <c r="B16" s="28"/>
      <c r="C16" s="29"/>
      <c r="D16" s="30"/>
      <c r="E16" s="21"/>
      <c r="F16" s="21"/>
      <c r="G16" s="21"/>
      <c r="H16" s="21"/>
      <c r="I16" s="21"/>
      <c r="J16" s="21"/>
      <c r="K16" s="21"/>
      <c r="L16" s="21"/>
      <c r="M16" s="21"/>
      <c r="N16" s="21"/>
      <c r="O16" s="21"/>
      <c r="P16" s="21"/>
      <c r="Q16" s="21"/>
      <c r="R16" s="21"/>
      <c r="S16" s="21"/>
      <c r="T16" s="21"/>
      <c r="U16" s="21"/>
      <c r="V16" s="21"/>
      <c r="W16" s="21"/>
      <c r="X16" s="21"/>
      <c r="Y16" s="21"/>
      <c r="Z16" s="21"/>
      <c r="AA16" s="21"/>
      <c r="AB16" s="22"/>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row>
    <row r="17" spans="2:58" ht="15.75">
      <c r="B17" s="31" t="s">
        <v>101</v>
      </c>
      <c r="C17" s="27"/>
      <c r="D17" s="30"/>
      <c r="E17" s="21"/>
      <c r="F17" s="21"/>
      <c r="G17" s="21"/>
      <c r="H17" s="21"/>
      <c r="I17" s="21"/>
      <c r="J17" s="21"/>
      <c r="K17" s="21"/>
      <c r="L17" s="21"/>
      <c r="M17" s="21"/>
      <c r="N17" s="21"/>
      <c r="O17" s="21"/>
      <c r="P17" s="21"/>
      <c r="Q17" s="21"/>
      <c r="R17" s="21"/>
      <c r="S17" s="21"/>
      <c r="T17" s="21"/>
      <c r="U17" s="21"/>
      <c r="V17" s="21"/>
      <c r="W17" s="21"/>
      <c r="X17" s="21"/>
      <c r="Y17" s="21"/>
      <c r="Z17" s="21"/>
      <c r="AA17" s="21"/>
      <c r="AB17" s="22"/>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row>
    <row r="18" spans="2:58">
      <c r="B18" s="12" t="s">
        <v>102</v>
      </c>
      <c r="C18" s="13"/>
      <c r="D18" s="30"/>
      <c r="E18" s="21"/>
      <c r="F18" s="21"/>
      <c r="G18" s="21"/>
      <c r="H18" s="21"/>
      <c r="I18" s="21"/>
      <c r="J18" s="21"/>
      <c r="K18" s="21"/>
      <c r="L18" s="21"/>
      <c r="M18" s="21"/>
      <c r="N18" s="21"/>
      <c r="O18" s="21"/>
      <c r="P18" s="21"/>
      <c r="Q18" s="21"/>
      <c r="R18" s="21"/>
      <c r="S18" s="21"/>
      <c r="T18" s="21"/>
      <c r="U18" s="21"/>
      <c r="V18" s="21"/>
      <c r="W18" s="21"/>
      <c r="X18" s="21"/>
      <c r="Y18" s="21"/>
      <c r="Z18" s="21"/>
      <c r="AA18" s="21"/>
      <c r="AB18" s="22"/>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row>
    <row r="19" spans="2:58">
      <c r="B19" s="185" t="s">
        <v>103</v>
      </c>
      <c r="C19" s="13" t="s">
        <v>104</v>
      </c>
      <c r="D19" s="30">
        <f>'IO Table'!D20*'[5]General Pcs'!$D$81</f>
        <v>416666.66666666674</v>
      </c>
      <c r="E19" s="21">
        <f>'IO Table'!E20*'[5]General Pcs'!$D$81</f>
        <v>0</v>
      </c>
      <c r="F19" s="21">
        <f>'IO Table'!F20*'[5]General Pcs'!$D$81</f>
        <v>0</v>
      </c>
      <c r="G19" s="21">
        <f>'IO Table'!G20*'[5]General Pcs'!$D$81</f>
        <v>0</v>
      </c>
      <c r="H19" s="21">
        <f>'IO Table'!H20*'[5]General Pcs'!$D$81</f>
        <v>0</v>
      </c>
      <c r="I19" s="21">
        <f>'IO Table'!I20*'[5]General Pcs'!$D$81</f>
        <v>0</v>
      </c>
      <c r="J19" s="21">
        <f>'IO Table'!J20*'[5]General Pcs'!$D$81</f>
        <v>0</v>
      </c>
      <c r="K19" s="21">
        <f>'IO Table'!K20*'[5]General Pcs'!$D$81</f>
        <v>0</v>
      </c>
      <c r="L19" s="21">
        <f>'IO Table'!L20*'[5]General Pcs'!$D$81</f>
        <v>0</v>
      </c>
      <c r="M19" s="21">
        <f>'IO Table'!M20*'[5]General Pcs'!$D$81</f>
        <v>0</v>
      </c>
      <c r="N19" s="21">
        <f>'IO Table'!N20*'[5]General Pcs'!$D$81</f>
        <v>0</v>
      </c>
      <c r="O19" s="21">
        <f>'IO Table'!O20*'[5]General Pcs'!$D$81</f>
        <v>0</v>
      </c>
      <c r="P19" s="21">
        <f>'IO Table'!P20*'[5]General Pcs'!$D$81</f>
        <v>0</v>
      </c>
      <c r="Q19" s="21">
        <f>'IO Table'!Q20*'[5]General Pcs'!$D$81</f>
        <v>0</v>
      </c>
      <c r="R19" s="21">
        <f>'IO Table'!R20*'[5]General Pcs'!$D$81</f>
        <v>0</v>
      </c>
      <c r="S19" s="21">
        <f>'IO Table'!S20*'[5]General Pcs'!$D$81</f>
        <v>0</v>
      </c>
      <c r="T19" s="21">
        <f>'IO Table'!T20*'[5]General Pcs'!$D$81</f>
        <v>0</v>
      </c>
      <c r="U19" s="21">
        <f>'IO Table'!U20*'[5]General Pcs'!$D$81</f>
        <v>0</v>
      </c>
      <c r="V19" s="21">
        <f>'IO Table'!V20*'[5]General Pcs'!$D$81</f>
        <v>0</v>
      </c>
      <c r="W19" s="21">
        <f>'IO Table'!W20*'[5]General Pcs'!$D$81</f>
        <v>0</v>
      </c>
      <c r="X19" s="21">
        <f>'IO Table'!X20*'[5]General Pcs'!$D$81</f>
        <v>0</v>
      </c>
      <c r="Y19" s="21">
        <f>'IO Table'!Y20*'[5]General Pcs'!$D$81</f>
        <v>0</v>
      </c>
      <c r="Z19" s="21">
        <f>'IO Table'!Z20*'[5]General Pcs'!$D$81</f>
        <v>0</v>
      </c>
      <c r="AA19" s="21">
        <f>'IO Table'!AA20*'[5]General Pcs'!$D$81</f>
        <v>0</v>
      </c>
      <c r="AB19" s="22">
        <f>'IO Table'!AG20*'[5]General Pcs'!$D$81</f>
        <v>0</v>
      </c>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row>
    <row r="20" spans="2:58">
      <c r="B20" s="18" t="s">
        <v>105</v>
      </c>
      <c r="C20" s="13" t="s">
        <v>104</v>
      </c>
      <c r="D20" s="30">
        <f>'IO Table'!D21*'[5]General Pcs'!$D$82</f>
        <v>10000</v>
      </c>
      <c r="E20" s="21">
        <f>'IO Table'!E21*'[5]General Pcs'!$D$82</f>
        <v>0</v>
      </c>
      <c r="F20" s="21">
        <f>'IO Table'!F21*'[5]General Pcs'!$D$82</f>
        <v>0</v>
      </c>
      <c r="G20" s="21">
        <f>'IO Table'!G21*'[5]General Pcs'!$D$82</f>
        <v>0</v>
      </c>
      <c r="H20" s="21">
        <f>'IO Table'!H21*'[5]General Pcs'!$D$82</f>
        <v>0</v>
      </c>
      <c r="I20" s="21">
        <f>'IO Table'!I21*'[5]General Pcs'!$D$82</f>
        <v>0</v>
      </c>
      <c r="J20" s="21">
        <f>'IO Table'!J21*'[5]General Pcs'!$D$82</f>
        <v>0</v>
      </c>
      <c r="K20" s="21">
        <f>'IO Table'!K21*'[5]General Pcs'!$D$82</f>
        <v>0</v>
      </c>
      <c r="L20" s="21">
        <f>'IO Table'!L21*'[5]General Pcs'!$D$82</f>
        <v>0</v>
      </c>
      <c r="M20" s="21">
        <f>'IO Table'!M21*'[5]General Pcs'!$D$82</f>
        <v>0</v>
      </c>
      <c r="N20" s="21">
        <f>'IO Table'!N21*'[5]General Pcs'!$D$82</f>
        <v>0</v>
      </c>
      <c r="O20" s="21">
        <f>'IO Table'!O21*'[5]General Pcs'!$D$82</f>
        <v>0</v>
      </c>
      <c r="P20" s="21">
        <f>'IO Table'!P21*'[5]General Pcs'!$D$82</f>
        <v>0</v>
      </c>
      <c r="Q20" s="21">
        <f>'IO Table'!Q21*'[5]General Pcs'!$D$82</f>
        <v>0</v>
      </c>
      <c r="R20" s="21">
        <f>'IO Table'!R21*'[5]General Pcs'!$D$82</f>
        <v>0</v>
      </c>
      <c r="S20" s="21">
        <f>'IO Table'!S21*'[5]General Pcs'!$D$82</f>
        <v>0</v>
      </c>
      <c r="T20" s="21">
        <f>'IO Table'!T21*'[5]General Pcs'!$D$82</f>
        <v>0</v>
      </c>
      <c r="U20" s="21">
        <f>'IO Table'!U21*'[5]General Pcs'!$D$82</f>
        <v>0</v>
      </c>
      <c r="V20" s="21">
        <f>'IO Table'!V21*'[5]General Pcs'!$D$82</f>
        <v>0</v>
      </c>
      <c r="W20" s="21">
        <f>'IO Table'!W21*'[5]General Pcs'!$D$82</f>
        <v>0</v>
      </c>
      <c r="X20" s="21">
        <f>'IO Table'!X21*'[5]General Pcs'!$D$82</f>
        <v>0</v>
      </c>
      <c r="Y20" s="21">
        <f>'IO Table'!Y21*'[5]General Pcs'!$D$82</f>
        <v>0</v>
      </c>
      <c r="Z20" s="21">
        <f>'IO Table'!Z21*'[5]General Pcs'!$D$82</f>
        <v>0</v>
      </c>
      <c r="AA20" s="21">
        <f>'IO Table'!AA21*'[5]General Pcs'!$D$82</f>
        <v>0</v>
      </c>
      <c r="AB20" s="22">
        <f>'IO Table'!AG21*'[5]General Pcs'!$D$82</f>
        <v>0</v>
      </c>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row>
    <row r="21" spans="2:58">
      <c r="B21" s="18" t="s">
        <v>106</v>
      </c>
      <c r="C21" s="13" t="s">
        <v>104</v>
      </c>
      <c r="D21" s="30">
        <f>'IO Table'!D22*'[5]General Pcs'!$D$83</f>
        <v>140000</v>
      </c>
      <c r="E21" s="21">
        <f>'IO Table'!E22*'[5]General Pcs'!$D$83</f>
        <v>0</v>
      </c>
      <c r="F21" s="21">
        <f>'IO Table'!F22*'[5]General Pcs'!$D$83</f>
        <v>0</v>
      </c>
      <c r="G21" s="21">
        <f>'IO Table'!G22*'[5]General Pcs'!$D$83</f>
        <v>0</v>
      </c>
      <c r="H21" s="21">
        <f>'IO Table'!H22*'[5]General Pcs'!$D$83</f>
        <v>0</v>
      </c>
      <c r="I21" s="21">
        <f>'IO Table'!I22*'[5]General Pcs'!$D$83</f>
        <v>0</v>
      </c>
      <c r="J21" s="21">
        <f>'IO Table'!J22*'[5]General Pcs'!$D$83</f>
        <v>0</v>
      </c>
      <c r="K21" s="21">
        <f>'IO Table'!K22*'[5]General Pcs'!$D$83</f>
        <v>0</v>
      </c>
      <c r="L21" s="21">
        <f>'IO Table'!L22*'[5]General Pcs'!$D$83</f>
        <v>0</v>
      </c>
      <c r="M21" s="21">
        <f>'IO Table'!M22*'[5]General Pcs'!$D$83</f>
        <v>0</v>
      </c>
      <c r="N21" s="21">
        <f>'IO Table'!N22*'[5]General Pcs'!$D$83</f>
        <v>0</v>
      </c>
      <c r="O21" s="21">
        <f>'IO Table'!O22*'[5]General Pcs'!$D$83</f>
        <v>0</v>
      </c>
      <c r="P21" s="21">
        <f>'IO Table'!P22*'[5]General Pcs'!$D$83</f>
        <v>0</v>
      </c>
      <c r="Q21" s="21">
        <f>'IO Table'!Q22*'[5]General Pcs'!$D$83</f>
        <v>0</v>
      </c>
      <c r="R21" s="21">
        <f>'IO Table'!R22*'[5]General Pcs'!$D$83</f>
        <v>0</v>
      </c>
      <c r="S21" s="21">
        <f>'IO Table'!S22*'[5]General Pcs'!$D$83</f>
        <v>0</v>
      </c>
      <c r="T21" s="21">
        <f>'IO Table'!T22*'[5]General Pcs'!$D$83</f>
        <v>0</v>
      </c>
      <c r="U21" s="21">
        <f>'IO Table'!U22*'[5]General Pcs'!$D$83</f>
        <v>0</v>
      </c>
      <c r="V21" s="21">
        <f>'IO Table'!V22*'[5]General Pcs'!$D$83</f>
        <v>0</v>
      </c>
      <c r="W21" s="21">
        <f>'IO Table'!W22*'[5]General Pcs'!$D$83</f>
        <v>0</v>
      </c>
      <c r="X21" s="21">
        <f>'IO Table'!X22*'[5]General Pcs'!$D$83</f>
        <v>0</v>
      </c>
      <c r="Y21" s="21">
        <f>'IO Table'!Y22*'[5]General Pcs'!$D$83</f>
        <v>0</v>
      </c>
      <c r="Z21" s="21">
        <f>'IO Table'!Z22*'[5]General Pcs'!$D$83</f>
        <v>0</v>
      </c>
      <c r="AA21" s="21">
        <f>'IO Table'!AA22*'[5]General Pcs'!$D$83</f>
        <v>0</v>
      </c>
      <c r="AB21" s="22">
        <f>'IO Table'!AG22*'[5]General Pcs'!$D$83</f>
        <v>0</v>
      </c>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row>
    <row r="22" spans="2:58">
      <c r="B22" s="18" t="s">
        <v>107</v>
      </c>
      <c r="C22" s="13" t="s">
        <v>104</v>
      </c>
      <c r="D22" s="30">
        <f>'IO Table'!D23*'[5]General Pcs'!$D$84</f>
        <v>800000</v>
      </c>
      <c r="E22" s="21">
        <f>'IO Table'!E23*'[5]General Pcs'!$D$84</f>
        <v>0</v>
      </c>
      <c r="F22" s="21">
        <f>'IO Table'!F23*'[5]General Pcs'!$D$84</f>
        <v>0</v>
      </c>
      <c r="G22" s="21">
        <f>'IO Table'!G23*'[5]General Pcs'!$D$84</f>
        <v>0</v>
      </c>
      <c r="H22" s="21">
        <f>'IO Table'!H23*'[5]General Pcs'!$D$84</f>
        <v>0</v>
      </c>
      <c r="I22" s="21">
        <f>'IO Table'!I23*'[5]General Pcs'!$D$84</f>
        <v>0</v>
      </c>
      <c r="J22" s="21">
        <f>'IO Table'!J23*'[5]General Pcs'!$D$84</f>
        <v>0</v>
      </c>
      <c r="K22" s="21">
        <f>'IO Table'!K23*'[5]General Pcs'!$D$84</f>
        <v>0</v>
      </c>
      <c r="L22" s="21">
        <f>'IO Table'!L23*'[5]General Pcs'!$D$84</f>
        <v>0</v>
      </c>
      <c r="M22" s="21">
        <f>'IO Table'!M23*'[5]General Pcs'!$D$84</f>
        <v>0</v>
      </c>
      <c r="N22" s="21">
        <f>'IO Table'!N23*'[5]General Pcs'!$D$84</f>
        <v>0</v>
      </c>
      <c r="O22" s="21">
        <f>'IO Table'!O23*'[5]General Pcs'!$D$84</f>
        <v>0</v>
      </c>
      <c r="P22" s="21">
        <f>'IO Table'!P23*'[5]General Pcs'!$D$84</f>
        <v>0</v>
      </c>
      <c r="Q22" s="21">
        <f>'IO Table'!Q23*'[5]General Pcs'!$D$84</f>
        <v>0</v>
      </c>
      <c r="R22" s="21">
        <f>'IO Table'!R23*'[5]General Pcs'!$D$84</f>
        <v>0</v>
      </c>
      <c r="S22" s="21">
        <f>'IO Table'!S23*'[5]General Pcs'!$D$84</f>
        <v>0</v>
      </c>
      <c r="T22" s="21">
        <f>'IO Table'!T23*'[5]General Pcs'!$D$84</f>
        <v>0</v>
      </c>
      <c r="U22" s="21">
        <f>'IO Table'!U23*'[5]General Pcs'!$D$84</f>
        <v>0</v>
      </c>
      <c r="V22" s="21">
        <f>'IO Table'!V23*'[5]General Pcs'!$D$84</f>
        <v>0</v>
      </c>
      <c r="W22" s="21">
        <f>'IO Table'!W23*'[5]General Pcs'!$D$84</f>
        <v>0</v>
      </c>
      <c r="X22" s="21">
        <f>'IO Table'!X23*'[5]General Pcs'!$D$84</f>
        <v>0</v>
      </c>
      <c r="Y22" s="21">
        <f>'IO Table'!Y23*'[5]General Pcs'!$D$84</f>
        <v>0</v>
      </c>
      <c r="Z22" s="21">
        <f>'IO Table'!Z23*'[5]General Pcs'!$D$84</f>
        <v>0</v>
      </c>
      <c r="AA22" s="21">
        <f>'IO Table'!AA23*'[5]General Pcs'!$D$84</f>
        <v>0</v>
      </c>
      <c r="AB22" s="22">
        <f>'IO Table'!AG23*'[5]General Pcs'!$D$84</f>
        <v>0</v>
      </c>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row>
    <row r="23" spans="2:58">
      <c r="B23" s="18" t="s">
        <v>108</v>
      </c>
      <c r="C23" s="13" t="s">
        <v>104</v>
      </c>
      <c r="D23" s="30">
        <f>'IO Table'!D24*'[5]General Pcs'!$D$85</f>
        <v>400000</v>
      </c>
      <c r="E23" s="21">
        <f>'IO Table'!E24*'[5]General Pcs'!$D$85</f>
        <v>0</v>
      </c>
      <c r="F23" s="21">
        <f>'IO Table'!F24*'[5]General Pcs'!$D$85</f>
        <v>0</v>
      </c>
      <c r="G23" s="21">
        <f>'IO Table'!G24*'[5]General Pcs'!$D$85</f>
        <v>0</v>
      </c>
      <c r="H23" s="21">
        <f>'IO Table'!H24*'[5]General Pcs'!$D$85</f>
        <v>0</v>
      </c>
      <c r="I23" s="21">
        <f>'IO Table'!I24*'[5]General Pcs'!$D$85</f>
        <v>0</v>
      </c>
      <c r="J23" s="21">
        <f>'IO Table'!J24*'[5]General Pcs'!$D$85</f>
        <v>0</v>
      </c>
      <c r="K23" s="21">
        <f>'IO Table'!K24*'[5]General Pcs'!$D$85</f>
        <v>0</v>
      </c>
      <c r="L23" s="21">
        <f>'IO Table'!L24*'[5]General Pcs'!$D$85</f>
        <v>0</v>
      </c>
      <c r="M23" s="21">
        <f>'IO Table'!M24*'[5]General Pcs'!$D$85</f>
        <v>0</v>
      </c>
      <c r="N23" s="21">
        <f>'IO Table'!N24*'[5]General Pcs'!$D$85</f>
        <v>0</v>
      </c>
      <c r="O23" s="21">
        <f>'IO Table'!O24*'[5]General Pcs'!$D$85</f>
        <v>0</v>
      </c>
      <c r="P23" s="21">
        <f>'IO Table'!P24*'[5]General Pcs'!$D$85</f>
        <v>0</v>
      </c>
      <c r="Q23" s="21">
        <f>'IO Table'!Q24*'[5]General Pcs'!$D$85</f>
        <v>0</v>
      </c>
      <c r="R23" s="21">
        <f>'IO Table'!R24*'[5]General Pcs'!$D$85</f>
        <v>0</v>
      </c>
      <c r="S23" s="21">
        <f>'IO Table'!S24*'[5]General Pcs'!$D$85</f>
        <v>0</v>
      </c>
      <c r="T23" s="21">
        <f>'IO Table'!T24*'[5]General Pcs'!$D$85</f>
        <v>0</v>
      </c>
      <c r="U23" s="21">
        <f>'IO Table'!U24*'[5]General Pcs'!$D$85</f>
        <v>0</v>
      </c>
      <c r="V23" s="21">
        <f>'IO Table'!V24*'[5]General Pcs'!$D$85</f>
        <v>0</v>
      </c>
      <c r="W23" s="21">
        <f>'IO Table'!W24*'[5]General Pcs'!$D$85</f>
        <v>0</v>
      </c>
      <c r="X23" s="21">
        <f>'IO Table'!X24*'[5]General Pcs'!$D$85</f>
        <v>0</v>
      </c>
      <c r="Y23" s="21">
        <f>'IO Table'!Y24*'[5]General Pcs'!$D$85</f>
        <v>0</v>
      </c>
      <c r="Z23" s="21">
        <f>'IO Table'!Z24*'[5]General Pcs'!$D$85</f>
        <v>0</v>
      </c>
      <c r="AA23" s="21">
        <f>'IO Table'!AA24*'[5]General Pcs'!$D$85</f>
        <v>0</v>
      </c>
      <c r="AB23" s="22">
        <f>'IO Table'!AG24*'[5]General Pcs'!$D$85</f>
        <v>0</v>
      </c>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row>
    <row r="24" spans="2:58">
      <c r="B24" s="32"/>
      <c r="C24" s="25"/>
      <c r="D24" s="30"/>
      <c r="E24" s="21"/>
      <c r="F24" s="21"/>
      <c r="G24" s="21"/>
      <c r="H24" s="21"/>
      <c r="I24" s="21"/>
      <c r="J24" s="21"/>
      <c r="K24" s="21"/>
      <c r="L24" s="21"/>
      <c r="M24" s="21"/>
      <c r="N24" s="21"/>
      <c r="O24" s="21"/>
      <c r="P24" s="21"/>
      <c r="Q24" s="21"/>
      <c r="R24" s="21"/>
      <c r="S24" s="21"/>
      <c r="T24" s="21"/>
      <c r="U24" s="21"/>
      <c r="V24" s="21"/>
      <c r="W24" s="21"/>
      <c r="X24" s="21"/>
      <c r="Y24" s="21"/>
      <c r="Z24" s="21"/>
      <c r="AA24" s="21"/>
      <c r="AB24" s="22"/>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row>
    <row r="25" spans="2:58">
      <c r="B25" s="33" t="s">
        <v>109</v>
      </c>
      <c r="C25" s="34"/>
      <c r="D25" s="30"/>
      <c r="E25" s="21"/>
      <c r="F25" s="21"/>
      <c r="G25" s="21"/>
      <c r="H25" s="21"/>
      <c r="I25" s="21"/>
      <c r="J25" s="21"/>
      <c r="K25" s="21"/>
      <c r="L25" s="21"/>
      <c r="M25" s="21"/>
      <c r="N25" s="21"/>
      <c r="O25" s="21"/>
      <c r="P25" s="21"/>
      <c r="Q25" s="21"/>
      <c r="R25" s="21"/>
      <c r="S25" s="21"/>
      <c r="T25" s="21"/>
      <c r="U25" s="21"/>
      <c r="V25" s="21"/>
      <c r="W25" s="21"/>
      <c r="X25" s="21"/>
      <c r="Y25" s="21"/>
      <c r="Z25" s="21"/>
      <c r="AA25" s="21"/>
      <c r="AB25" s="22"/>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row>
    <row r="26" spans="2:58">
      <c r="B26" s="26" t="s">
        <v>79</v>
      </c>
      <c r="C26" s="13" t="s">
        <v>104</v>
      </c>
      <c r="D26" s="19">
        <f>'IO Table'!D27*'[5]General Pcs'!$D$88</f>
        <v>10000</v>
      </c>
      <c r="E26" s="21">
        <f>'IO Table'!E27*'[5]General Pcs'!$D$88</f>
        <v>0</v>
      </c>
      <c r="F26" s="21">
        <f>'IO Table'!F27*'[5]General Pcs'!$D$88</f>
        <v>10000</v>
      </c>
      <c r="G26" s="21">
        <f>'IO Table'!G27*'[5]General Pcs'!$D$88</f>
        <v>0</v>
      </c>
      <c r="H26" s="21">
        <f>'IO Table'!H27*'[5]General Pcs'!$D$88</f>
        <v>0</v>
      </c>
      <c r="I26" s="21">
        <f>'IO Table'!I27*'[5]General Pcs'!$D$88</f>
        <v>0</v>
      </c>
      <c r="J26" s="21">
        <f>'IO Table'!J27*'[5]General Pcs'!$D$88</f>
        <v>0</v>
      </c>
      <c r="K26" s="21">
        <f>'IO Table'!K27*'[5]General Pcs'!$D$88</f>
        <v>0</v>
      </c>
      <c r="L26" s="21">
        <f>'IO Table'!L27*'[5]General Pcs'!$D$88</f>
        <v>0</v>
      </c>
      <c r="M26" s="21">
        <f>'IO Table'!M27*'[5]General Pcs'!$D$88</f>
        <v>0</v>
      </c>
      <c r="N26" s="21">
        <f>'IO Table'!N27*'[5]General Pcs'!$D$88</f>
        <v>0</v>
      </c>
      <c r="O26" s="21">
        <f>'IO Table'!O27*'[5]General Pcs'!$D$88</f>
        <v>0</v>
      </c>
      <c r="P26" s="21">
        <f>'IO Table'!P27*'[5]General Pcs'!$D$88</f>
        <v>0</v>
      </c>
      <c r="Q26" s="21">
        <f>'IO Table'!Q27*'[5]General Pcs'!$D$88</f>
        <v>0</v>
      </c>
      <c r="R26" s="21">
        <f>'IO Table'!R27*'[5]General Pcs'!$D$88</f>
        <v>0</v>
      </c>
      <c r="S26" s="21">
        <f>'IO Table'!S27*'[5]General Pcs'!$D$88</f>
        <v>0</v>
      </c>
      <c r="T26" s="21">
        <f>'IO Table'!T27*'[5]General Pcs'!$D$88</f>
        <v>0</v>
      </c>
      <c r="U26" s="21">
        <f>'IO Table'!U27*'[5]General Pcs'!$D$88</f>
        <v>0</v>
      </c>
      <c r="V26" s="21">
        <f>'IO Table'!V27*'[5]General Pcs'!$D$88</f>
        <v>0</v>
      </c>
      <c r="W26" s="21">
        <f>'IO Table'!W27*'[5]General Pcs'!$D$88</f>
        <v>0</v>
      </c>
      <c r="X26" s="21">
        <f>'IO Table'!X27*'[5]General Pcs'!$D$88</f>
        <v>0</v>
      </c>
      <c r="Y26" s="21">
        <f>'IO Table'!Y27*'[5]General Pcs'!$D$88</f>
        <v>0</v>
      </c>
      <c r="Z26" s="21">
        <f>'IO Table'!Z27*'[5]General Pcs'!$D$88</f>
        <v>0</v>
      </c>
      <c r="AA26" s="21">
        <f>'IO Table'!AA27*'[5]General Pcs'!$D$88</f>
        <v>0</v>
      </c>
      <c r="AB26" s="22">
        <f>'IO Table'!AG27*'[5]General Pcs'!$D$88</f>
        <v>0</v>
      </c>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row>
    <row r="27" spans="2:58">
      <c r="B27" s="28" t="s">
        <v>86</v>
      </c>
      <c r="C27" s="13" t="s">
        <v>104</v>
      </c>
      <c r="D27" s="30">
        <f>'IO Table'!D28*'[5]General Pcs'!$D$93</f>
        <v>0</v>
      </c>
      <c r="E27" s="21">
        <f>'IO Table'!E28*'[5]General Pcs'!$D$93</f>
        <v>0</v>
      </c>
      <c r="F27" s="21">
        <f>'IO Table'!F28*'[5]General Pcs'!$D$93</f>
        <v>0</v>
      </c>
      <c r="G27" s="21">
        <f>'IO Table'!G28*'[5]General Pcs'!$D$93</f>
        <v>0</v>
      </c>
      <c r="H27" s="21">
        <f>'IO Table'!H28*'[5]General Pcs'!$D$93</f>
        <v>0</v>
      </c>
      <c r="I27" s="21">
        <f>'IO Table'!I28*'[5]General Pcs'!$D$93</f>
        <v>0</v>
      </c>
      <c r="J27" s="21">
        <f>'IO Table'!J28*'[5]General Pcs'!$D$93</f>
        <v>0</v>
      </c>
      <c r="K27" s="21">
        <f>'IO Table'!K28*'[5]General Pcs'!$D$93</f>
        <v>0</v>
      </c>
      <c r="L27" s="21">
        <f>'IO Table'!L28*'[5]General Pcs'!$D$93</f>
        <v>0</v>
      </c>
      <c r="M27" s="21">
        <f>'IO Table'!M28*'[5]General Pcs'!$D$93</f>
        <v>0</v>
      </c>
      <c r="N27" s="21">
        <f>'IO Table'!N28*'[5]General Pcs'!$D$93</f>
        <v>0</v>
      </c>
      <c r="O27" s="21">
        <f>'IO Table'!O28*'[5]General Pcs'!$D$93</f>
        <v>0</v>
      </c>
      <c r="P27" s="21">
        <f>'IO Table'!P28*'[5]General Pcs'!$D$93</f>
        <v>0</v>
      </c>
      <c r="Q27" s="21">
        <f>'IO Table'!Q28*'[5]General Pcs'!$D$93</f>
        <v>0</v>
      </c>
      <c r="R27" s="21">
        <f>'IO Table'!R28*'[5]General Pcs'!$D$93</f>
        <v>0</v>
      </c>
      <c r="S27" s="21">
        <f>'IO Table'!S28*'[5]General Pcs'!$D$93</f>
        <v>0</v>
      </c>
      <c r="T27" s="21">
        <f>'IO Table'!T28*'[5]General Pcs'!$D$93</f>
        <v>0</v>
      </c>
      <c r="U27" s="21">
        <f>'IO Table'!U28*'[5]General Pcs'!$D$93</f>
        <v>0</v>
      </c>
      <c r="V27" s="21">
        <f>'IO Table'!V28*'[5]General Pcs'!$D$93</f>
        <v>0</v>
      </c>
      <c r="W27" s="21">
        <f>'IO Table'!W28*'[5]General Pcs'!$D$93</f>
        <v>0</v>
      </c>
      <c r="X27" s="21">
        <f>'IO Table'!X28*'[5]General Pcs'!$D$93</f>
        <v>0</v>
      </c>
      <c r="Y27" s="21">
        <f>'IO Table'!Y28*'[5]General Pcs'!$D$93</f>
        <v>0</v>
      </c>
      <c r="Z27" s="21">
        <f>'IO Table'!Z28*'[5]General Pcs'!$D$93</f>
        <v>0</v>
      </c>
      <c r="AA27" s="21">
        <f>'IO Table'!AA28*'[5]General Pcs'!$D$93</f>
        <v>0</v>
      </c>
      <c r="AB27" s="22">
        <f>'IO Table'!AG28*'[5]General Pcs'!$D$93</f>
        <v>0</v>
      </c>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row>
    <row r="28" spans="2:58">
      <c r="B28" s="28" t="s">
        <v>88</v>
      </c>
      <c r="C28" s="13" t="s">
        <v>104</v>
      </c>
      <c r="D28" s="30">
        <f>'IO Table'!D29*'[5]General Pcs'!$D$94</f>
        <v>0</v>
      </c>
      <c r="E28" s="21">
        <f>'IO Table'!E29*'[5]General Pcs'!$D$94</f>
        <v>0</v>
      </c>
      <c r="F28" s="21">
        <f>'IO Table'!F29*'[5]General Pcs'!$D$94</f>
        <v>0</v>
      </c>
      <c r="G28" s="21">
        <f>'IO Table'!G29*'[5]General Pcs'!$D$94</f>
        <v>0</v>
      </c>
      <c r="H28" s="21">
        <f>'IO Table'!H29*'[5]General Pcs'!$D$94</f>
        <v>0</v>
      </c>
      <c r="I28" s="21">
        <f>'IO Table'!I29*'[5]General Pcs'!$D$94</f>
        <v>0</v>
      </c>
      <c r="J28" s="21">
        <f>'IO Table'!J29*'[5]General Pcs'!$D$94</f>
        <v>0</v>
      </c>
      <c r="K28" s="21">
        <f>'IO Table'!K29*'[5]General Pcs'!$D$94</f>
        <v>0</v>
      </c>
      <c r="L28" s="21">
        <f>'IO Table'!L29*'[5]General Pcs'!$D$94</f>
        <v>0</v>
      </c>
      <c r="M28" s="21">
        <f>'IO Table'!M29*'[5]General Pcs'!$D$94</f>
        <v>0</v>
      </c>
      <c r="N28" s="21">
        <f>'IO Table'!N29*'[5]General Pcs'!$D$94</f>
        <v>0</v>
      </c>
      <c r="O28" s="21">
        <f>'IO Table'!O29*'[5]General Pcs'!$D$94</f>
        <v>0</v>
      </c>
      <c r="P28" s="21">
        <f>'IO Table'!P29*'[5]General Pcs'!$D$94</f>
        <v>0</v>
      </c>
      <c r="Q28" s="21">
        <f>'IO Table'!Q29*'[5]General Pcs'!$D$94</f>
        <v>0</v>
      </c>
      <c r="R28" s="21">
        <f>'IO Table'!R29*'[5]General Pcs'!$D$94</f>
        <v>0</v>
      </c>
      <c r="S28" s="21">
        <f>'IO Table'!S29*'[5]General Pcs'!$D$94</f>
        <v>0</v>
      </c>
      <c r="T28" s="21">
        <f>'IO Table'!T29*'[5]General Pcs'!$D$94</f>
        <v>0</v>
      </c>
      <c r="U28" s="21">
        <f>'IO Table'!U29*'[5]General Pcs'!$D$94</f>
        <v>0</v>
      </c>
      <c r="V28" s="21">
        <f>'IO Table'!V29*'[5]General Pcs'!$D$94</f>
        <v>0</v>
      </c>
      <c r="W28" s="21">
        <f>'IO Table'!W29*'[5]General Pcs'!$D$94</f>
        <v>0</v>
      </c>
      <c r="X28" s="21">
        <f>'IO Table'!X29*'[5]General Pcs'!$D$94</f>
        <v>0</v>
      </c>
      <c r="Y28" s="21">
        <f>'IO Table'!Y29*'[5]General Pcs'!$D$94</f>
        <v>0</v>
      </c>
      <c r="Z28" s="21">
        <f>'IO Table'!Z29*'[5]General Pcs'!$D$94</f>
        <v>0</v>
      </c>
      <c r="AA28" s="21">
        <f>'IO Table'!AA29*'[5]General Pcs'!$D$94</f>
        <v>0</v>
      </c>
      <c r="AB28" s="22">
        <f>'IO Table'!AG29*'[5]General Pcs'!$D$94</f>
        <v>0</v>
      </c>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row>
    <row r="29" spans="2:58">
      <c r="B29" s="35"/>
      <c r="C29" s="36"/>
      <c r="D29" s="30"/>
      <c r="E29" s="21"/>
      <c r="F29" s="21"/>
      <c r="G29" s="21"/>
      <c r="H29" s="21"/>
      <c r="I29" s="21"/>
      <c r="J29" s="21"/>
      <c r="K29" s="21"/>
      <c r="L29" s="21"/>
      <c r="M29" s="21"/>
      <c r="N29" s="21"/>
      <c r="O29" s="21"/>
      <c r="P29" s="21"/>
      <c r="Q29" s="21"/>
      <c r="R29" s="21"/>
      <c r="S29" s="21"/>
      <c r="T29" s="21"/>
      <c r="U29" s="21"/>
      <c r="V29" s="21"/>
      <c r="W29" s="21"/>
      <c r="X29" s="21"/>
      <c r="Y29" s="21"/>
      <c r="Z29" s="21"/>
      <c r="AA29" s="21"/>
      <c r="AB29" s="22"/>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row>
    <row r="30" spans="2:58">
      <c r="B30" s="37" t="s">
        <v>110</v>
      </c>
      <c r="C30" s="36"/>
      <c r="D30" s="30"/>
      <c r="E30" s="21"/>
      <c r="F30" s="21"/>
      <c r="G30" s="21"/>
      <c r="H30" s="21"/>
      <c r="I30" s="21"/>
      <c r="J30" s="21"/>
      <c r="K30" s="21"/>
      <c r="L30" s="21"/>
      <c r="M30" s="21"/>
      <c r="N30" s="21"/>
      <c r="O30" s="21"/>
      <c r="P30" s="21"/>
      <c r="Q30" s="21"/>
      <c r="R30" s="21"/>
      <c r="S30" s="21"/>
      <c r="T30" s="21"/>
      <c r="U30" s="21"/>
      <c r="V30" s="21"/>
      <c r="W30" s="21"/>
      <c r="X30" s="21"/>
      <c r="Y30" s="21"/>
      <c r="Z30" s="21"/>
      <c r="AA30" s="21"/>
      <c r="AB30" s="22"/>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row>
    <row r="31" spans="2:58">
      <c r="B31" s="35" t="s">
        <v>86</v>
      </c>
      <c r="C31" s="36" t="s">
        <v>104</v>
      </c>
      <c r="D31" s="30">
        <f>'IO Table'!D33*'[5]General Pcs'!$D$123</f>
        <v>0</v>
      </c>
      <c r="E31" s="21">
        <f>'IO Table'!E33*'[5]General Pcs'!$D$123</f>
        <v>0</v>
      </c>
      <c r="F31" s="21">
        <f>'IO Table'!F33*'[5]General Pcs'!$D$123</f>
        <v>300000</v>
      </c>
      <c r="G31" s="21">
        <f>'IO Table'!G33*'[5]General Pcs'!$D$123</f>
        <v>0</v>
      </c>
      <c r="H31" s="21">
        <f>'IO Table'!H33*'[5]General Pcs'!$D$123</f>
        <v>0</v>
      </c>
      <c r="I31" s="21">
        <f>'IO Table'!I33*'[5]General Pcs'!$D$123</f>
        <v>0</v>
      </c>
      <c r="J31" s="21">
        <f>'IO Table'!J33*'[5]General Pcs'!$D$123</f>
        <v>0</v>
      </c>
      <c r="K31" s="21">
        <f>'IO Table'!K33*'[5]General Pcs'!$D$123</f>
        <v>0</v>
      </c>
      <c r="L31" s="21">
        <f>'IO Table'!L33*'[5]General Pcs'!$D$123</f>
        <v>0</v>
      </c>
      <c r="M31" s="21">
        <f>'IO Table'!M33*'[5]General Pcs'!$D$123</f>
        <v>0</v>
      </c>
      <c r="N31" s="21">
        <f>'IO Table'!N33*'[5]General Pcs'!$D$123</f>
        <v>0</v>
      </c>
      <c r="O31" s="21">
        <f>'IO Table'!O33*'[5]General Pcs'!$D$123</f>
        <v>0</v>
      </c>
      <c r="P31" s="21">
        <f>'IO Table'!P33*'[5]General Pcs'!$D$123</f>
        <v>0</v>
      </c>
      <c r="Q31" s="21">
        <f>'IO Table'!Q33*'[5]General Pcs'!$D$123</f>
        <v>0</v>
      </c>
      <c r="R31" s="21">
        <f>'IO Table'!R33*'[5]General Pcs'!$D$123</f>
        <v>0</v>
      </c>
      <c r="S31" s="21">
        <f>'IO Table'!S33*'[5]General Pcs'!$D$123</f>
        <v>0</v>
      </c>
      <c r="T31" s="21">
        <f>'IO Table'!T33*'[5]General Pcs'!$D$123</f>
        <v>0</v>
      </c>
      <c r="U31" s="21">
        <f>'IO Table'!U33*'[5]General Pcs'!$D$123</f>
        <v>0</v>
      </c>
      <c r="V31" s="21">
        <f>'IO Table'!V33*'[5]General Pcs'!$D$123</f>
        <v>0</v>
      </c>
      <c r="W31" s="21">
        <f>'IO Table'!W33*'[5]General Pcs'!$D$123</f>
        <v>0</v>
      </c>
      <c r="X31" s="21">
        <f>'IO Table'!X33*'[5]General Pcs'!$D$123</f>
        <v>0</v>
      </c>
      <c r="Y31" s="21">
        <f>'IO Table'!Y33*'[5]General Pcs'!$D$123</f>
        <v>0</v>
      </c>
      <c r="Z31" s="21">
        <f>'IO Table'!Z33*'[5]General Pcs'!$D$123</f>
        <v>0</v>
      </c>
      <c r="AA31" s="21">
        <f>'IO Table'!AA33*'[5]General Pcs'!$D$123</f>
        <v>0</v>
      </c>
      <c r="AB31" s="22">
        <f>'IO Table'!AG33*'[5]General Pcs'!$D$123</f>
        <v>0</v>
      </c>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row>
    <row r="32" spans="2:58">
      <c r="B32" s="35" t="s">
        <v>88</v>
      </c>
      <c r="C32" s="36" t="s">
        <v>104</v>
      </c>
      <c r="D32" s="30">
        <f>'IO Table'!D34*'[5]General Pcs'!$D$124</f>
        <v>0</v>
      </c>
      <c r="E32" s="21">
        <f>'IO Table'!E34*'[5]General Pcs'!$D$124</f>
        <v>0</v>
      </c>
      <c r="F32" s="21">
        <f>'IO Table'!F34*'[5]General Pcs'!$D$124</f>
        <v>0</v>
      </c>
      <c r="G32" s="21">
        <f>'IO Table'!G34*'[5]General Pcs'!$D$124</f>
        <v>0</v>
      </c>
      <c r="H32" s="21">
        <f>'IO Table'!H34*'[5]General Pcs'!$D$124</f>
        <v>0</v>
      </c>
      <c r="I32" s="21">
        <f>'IO Table'!I34*'[5]General Pcs'!$D$124</f>
        <v>0</v>
      </c>
      <c r="J32" s="21">
        <f>'IO Table'!J34*'[5]General Pcs'!$D$124</f>
        <v>0</v>
      </c>
      <c r="K32" s="21">
        <f>'IO Table'!K34*'[5]General Pcs'!$D$124</f>
        <v>0</v>
      </c>
      <c r="L32" s="21">
        <f>'IO Table'!L34*'[5]General Pcs'!$D$124</f>
        <v>0</v>
      </c>
      <c r="M32" s="21">
        <f>'IO Table'!M34*'[5]General Pcs'!$D$124</f>
        <v>0</v>
      </c>
      <c r="N32" s="21">
        <f>'IO Table'!N34*'[5]General Pcs'!$D$124</f>
        <v>0</v>
      </c>
      <c r="O32" s="21">
        <f>'IO Table'!O34*'[5]General Pcs'!$D$124</f>
        <v>0</v>
      </c>
      <c r="P32" s="21">
        <f>'IO Table'!P34*'[5]General Pcs'!$D$124</f>
        <v>0</v>
      </c>
      <c r="Q32" s="21">
        <f>'IO Table'!Q34*'[5]General Pcs'!$D$124</f>
        <v>0</v>
      </c>
      <c r="R32" s="21">
        <f>'IO Table'!R34*'[5]General Pcs'!$D$124</f>
        <v>0</v>
      </c>
      <c r="S32" s="21">
        <f>'IO Table'!S34*'[5]General Pcs'!$D$124</f>
        <v>0</v>
      </c>
      <c r="T32" s="21">
        <f>'IO Table'!T34*'[5]General Pcs'!$D$124</f>
        <v>0</v>
      </c>
      <c r="U32" s="21">
        <f>'IO Table'!U34*'[5]General Pcs'!$D$124</f>
        <v>0</v>
      </c>
      <c r="V32" s="21">
        <f>'IO Table'!V34*'[5]General Pcs'!$D$124</f>
        <v>0</v>
      </c>
      <c r="W32" s="21">
        <f>'IO Table'!W34*'[5]General Pcs'!$D$124</f>
        <v>0</v>
      </c>
      <c r="X32" s="21">
        <f>'IO Table'!X34*'[5]General Pcs'!$D$124</f>
        <v>0</v>
      </c>
      <c r="Y32" s="21">
        <f>'IO Table'!Y34*'[5]General Pcs'!$D$124</f>
        <v>0</v>
      </c>
      <c r="Z32" s="21">
        <f>'IO Table'!Z34*'[5]General Pcs'!$D$124</f>
        <v>0</v>
      </c>
      <c r="AA32" s="21">
        <f>'IO Table'!AA34*'[5]General Pcs'!$D$124</f>
        <v>0</v>
      </c>
      <c r="AB32" s="22">
        <f>'IO Table'!AG34*'[5]General Pcs'!$D$124</f>
        <v>0</v>
      </c>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row>
    <row r="33" spans="2:58">
      <c r="B33" s="39"/>
      <c r="C33" s="36"/>
      <c r="D33" s="30"/>
      <c r="E33" s="21"/>
      <c r="F33" s="21"/>
      <c r="G33" s="21"/>
      <c r="H33" s="21"/>
      <c r="I33" s="21"/>
      <c r="J33" s="21"/>
      <c r="K33" s="21"/>
      <c r="L33" s="21"/>
      <c r="M33" s="21"/>
      <c r="N33" s="21"/>
      <c r="O33" s="21"/>
      <c r="P33" s="21"/>
      <c r="Q33" s="21"/>
      <c r="R33" s="21"/>
      <c r="S33" s="21"/>
      <c r="T33" s="21"/>
      <c r="U33" s="21"/>
      <c r="V33" s="21"/>
      <c r="W33" s="21"/>
      <c r="X33" s="21"/>
      <c r="Y33" s="21"/>
      <c r="Z33" s="21"/>
      <c r="AA33" s="21"/>
      <c r="AB33" s="22"/>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row>
    <row r="34" spans="2:58">
      <c r="B34" s="37" t="s">
        <v>111</v>
      </c>
      <c r="C34" s="43"/>
      <c r="D34" s="30"/>
      <c r="E34" s="21"/>
      <c r="F34" s="21"/>
      <c r="G34" s="21"/>
      <c r="H34" s="21"/>
      <c r="I34" s="21"/>
      <c r="J34" s="21"/>
      <c r="K34" s="21"/>
      <c r="L34" s="21"/>
      <c r="M34" s="21"/>
      <c r="N34" s="21"/>
      <c r="O34" s="21"/>
      <c r="P34" s="21"/>
      <c r="Q34" s="21"/>
      <c r="R34" s="21"/>
      <c r="S34" s="21"/>
      <c r="T34" s="21"/>
      <c r="U34" s="21"/>
      <c r="V34" s="21"/>
      <c r="W34" s="21"/>
      <c r="X34" s="21"/>
      <c r="Y34" s="21"/>
      <c r="Z34" s="21"/>
      <c r="AA34" s="21"/>
      <c r="AB34" s="22"/>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row>
    <row r="35" spans="2:58">
      <c r="B35" s="40" t="s">
        <v>88</v>
      </c>
      <c r="C35" s="43"/>
      <c r="D35" s="30"/>
      <c r="E35" s="21"/>
      <c r="F35" s="21"/>
      <c r="G35" s="21"/>
      <c r="H35" s="21"/>
      <c r="I35" s="21"/>
      <c r="J35" s="21"/>
      <c r="K35" s="21"/>
      <c r="L35" s="21"/>
      <c r="M35" s="21"/>
      <c r="N35" s="21"/>
      <c r="O35" s="21"/>
      <c r="P35" s="21"/>
      <c r="Q35" s="21"/>
      <c r="R35" s="21"/>
      <c r="S35" s="21"/>
      <c r="T35" s="21"/>
      <c r="U35" s="21"/>
      <c r="V35" s="21"/>
      <c r="W35" s="21"/>
      <c r="X35" s="21"/>
      <c r="Y35" s="21"/>
      <c r="Z35" s="21"/>
      <c r="AA35" s="21"/>
      <c r="AB35" s="22"/>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row>
    <row r="36" spans="2:58">
      <c r="B36" s="41" t="s">
        <v>116</v>
      </c>
      <c r="C36" s="43" t="s">
        <v>104</v>
      </c>
      <c r="D36" s="30">
        <f>'IO Table'!D38*'[5]General Pcs'!$D$160</f>
        <v>0</v>
      </c>
      <c r="E36" s="21">
        <f>'IO Table'!E38*'[5]General Pcs'!$D$160</f>
        <v>0</v>
      </c>
      <c r="F36" s="21">
        <f>'IO Table'!F38*'[5]General Pcs'!$D$160</f>
        <v>0</v>
      </c>
      <c r="G36" s="21">
        <f>'IO Table'!G38*'[5]General Pcs'!$D$160</f>
        <v>0</v>
      </c>
      <c r="H36" s="21">
        <f>'IO Table'!H38*'[5]General Pcs'!$D$160</f>
        <v>0</v>
      </c>
      <c r="I36" s="21">
        <f>'IO Table'!I38*'[5]General Pcs'!$D$160</f>
        <v>0</v>
      </c>
      <c r="J36" s="21">
        <f>'IO Table'!J38*'[5]General Pcs'!$D$160</f>
        <v>0</v>
      </c>
      <c r="K36" s="21">
        <f>'IO Table'!K38*'[5]General Pcs'!$D$160</f>
        <v>0</v>
      </c>
      <c r="L36" s="21">
        <f>'IO Table'!L38*'[5]General Pcs'!$D$160</f>
        <v>0</v>
      </c>
      <c r="M36" s="21">
        <f>'IO Table'!M38*'[5]General Pcs'!$D$160</f>
        <v>0</v>
      </c>
      <c r="N36" s="21">
        <f>'IO Table'!N38*'[5]General Pcs'!$D$160</f>
        <v>0</v>
      </c>
      <c r="O36" s="21">
        <f>'IO Table'!O38*'[5]General Pcs'!$D$160</f>
        <v>0</v>
      </c>
      <c r="P36" s="21">
        <f>'IO Table'!P38*'[5]General Pcs'!$D$160</f>
        <v>0</v>
      </c>
      <c r="Q36" s="21">
        <f>'IO Table'!Q38*'[5]General Pcs'!$D$160</f>
        <v>0</v>
      </c>
      <c r="R36" s="21">
        <f>'IO Table'!R38*'[5]General Pcs'!$D$160</f>
        <v>0</v>
      </c>
      <c r="S36" s="21">
        <f>'IO Table'!S38*'[5]General Pcs'!$D$160</f>
        <v>0</v>
      </c>
      <c r="T36" s="21">
        <f>'IO Table'!T38*'[5]General Pcs'!$D$160</f>
        <v>0</v>
      </c>
      <c r="U36" s="21">
        <f>'IO Table'!U38*'[5]General Pcs'!$D$160</f>
        <v>0</v>
      </c>
      <c r="V36" s="21">
        <f>'IO Table'!V38*'[5]General Pcs'!$D$160</f>
        <v>0</v>
      </c>
      <c r="W36" s="21">
        <f>'IO Table'!W38*'[5]General Pcs'!$D$160</f>
        <v>0</v>
      </c>
      <c r="X36" s="21">
        <f>'IO Table'!X38*'[5]General Pcs'!$D$160</f>
        <v>0</v>
      </c>
      <c r="Y36" s="21">
        <f>'IO Table'!Y38*'[5]General Pcs'!$D$160</f>
        <v>0</v>
      </c>
      <c r="Z36" s="21">
        <f>'IO Table'!Z38*'[5]General Pcs'!$D$160</f>
        <v>0</v>
      </c>
      <c r="AA36" s="21">
        <f>'IO Table'!AA38*'[5]General Pcs'!$D$160</f>
        <v>0</v>
      </c>
      <c r="AB36" s="22">
        <f>'IO Table'!AG38*'[5]General Pcs'!$D$160</f>
        <v>0</v>
      </c>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row>
    <row r="37" spans="2:58">
      <c r="B37" s="32" t="s">
        <v>113</v>
      </c>
      <c r="C37" s="45" t="s">
        <v>104</v>
      </c>
      <c r="D37" s="30">
        <f>'IO Table'!D39*'[5]General Pcs'!$D$161</f>
        <v>0</v>
      </c>
      <c r="E37" s="21">
        <f>'IO Table'!E39*'[5]General Pcs'!$D$161</f>
        <v>0</v>
      </c>
      <c r="F37" s="21">
        <f>'IO Table'!F39*'[5]General Pcs'!$D$161</f>
        <v>0</v>
      </c>
      <c r="G37" s="21">
        <f>'IO Table'!G39*'[5]General Pcs'!$D$161</f>
        <v>0</v>
      </c>
      <c r="H37" s="21">
        <f>'IO Table'!H39*'[5]General Pcs'!$D$161</f>
        <v>0</v>
      </c>
      <c r="I37" s="21">
        <f>'IO Table'!I39*'[5]General Pcs'!$D$161</f>
        <v>0</v>
      </c>
      <c r="J37" s="21">
        <f>'IO Table'!J39*'[5]General Pcs'!$D$161</f>
        <v>0</v>
      </c>
      <c r="K37" s="21">
        <f>'IO Table'!K39*'[5]General Pcs'!$D$161</f>
        <v>0</v>
      </c>
      <c r="L37" s="21">
        <f>'IO Table'!L39*'[5]General Pcs'!$D$161</f>
        <v>0</v>
      </c>
      <c r="M37" s="21">
        <f>'IO Table'!M39*'[5]General Pcs'!$D$161</f>
        <v>0</v>
      </c>
      <c r="N37" s="21">
        <f>'IO Table'!N39*'[5]General Pcs'!$D$161</f>
        <v>0</v>
      </c>
      <c r="O37" s="21">
        <f>'IO Table'!O39*'[5]General Pcs'!$D$161</f>
        <v>0</v>
      </c>
      <c r="P37" s="21">
        <f>'IO Table'!P39*'[5]General Pcs'!$D$161</f>
        <v>0</v>
      </c>
      <c r="Q37" s="21">
        <f>'IO Table'!Q39*'[5]General Pcs'!$D$161</f>
        <v>0</v>
      </c>
      <c r="R37" s="21">
        <f>'IO Table'!R39*'[5]General Pcs'!$D$161</f>
        <v>0</v>
      </c>
      <c r="S37" s="21">
        <f>'IO Table'!S39*'[5]General Pcs'!$D$161</f>
        <v>0</v>
      </c>
      <c r="T37" s="21">
        <f>'IO Table'!T39*'[5]General Pcs'!$D$161</f>
        <v>0</v>
      </c>
      <c r="U37" s="21">
        <f>'IO Table'!U39*'[5]General Pcs'!$D$161</f>
        <v>0</v>
      </c>
      <c r="V37" s="21">
        <f>'IO Table'!V39*'[5]General Pcs'!$D$161</f>
        <v>0</v>
      </c>
      <c r="W37" s="21">
        <f>'IO Table'!W39*'[5]General Pcs'!$D$161</f>
        <v>0</v>
      </c>
      <c r="X37" s="21">
        <f>'IO Table'!X39*'[5]General Pcs'!$D$161</f>
        <v>0</v>
      </c>
      <c r="Y37" s="21">
        <f>'IO Table'!Y39*'[5]General Pcs'!$D$161</f>
        <v>0</v>
      </c>
      <c r="Z37" s="21">
        <f>'IO Table'!Z39*'[5]General Pcs'!$D$161</f>
        <v>0</v>
      </c>
      <c r="AA37" s="21">
        <f>'IO Table'!AA39*'[5]General Pcs'!$D$161</f>
        <v>0</v>
      </c>
      <c r="AB37" s="22">
        <f>'IO Table'!AG39*'[5]General Pcs'!$D$161</f>
        <v>0</v>
      </c>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row>
    <row r="38" spans="2:58">
      <c r="B38" s="41" t="s">
        <v>117</v>
      </c>
      <c r="C38" s="43" t="s">
        <v>104</v>
      </c>
      <c r="D38" s="30">
        <f>'IO Table'!D40*'[5]General Pcs'!$D$162</f>
        <v>0</v>
      </c>
      <c r="E38" s="21">
        <f>'IO Table'!E40*'[5]General Pcs'!$D$162</f>
        <v>0</v>
      </c>
      <c r="F38" s="21">
        <f>'IO Table'!F40*'[5]General Pcs'!$D$162</f>
        <v>0</v>
      </c>
      <c r="G38" s="21">
        <f>'IO Table'!G40*'[5]General Pcs'!$D$162</f>
        <v>0</v>
      </c>
      <c r="H38" s="21">
        <f>'IO Table'!H40*'[5]General Pcs'!$D$162</f>
        <v>0</v>
      </c>
      <c r="I38" s="21">
        <f>'IO Table'!I40*'[5]General Pcs'!$D$162</f>
        <v>0</v>
      </c>
      <c r="J38" s="21">
        <f>'IO Table'!J40*'[5]General Pcs'!$D$162</f>
        <v>0</v>
      </c>
      <c r="K38" s="21">
        <f>'IO Table'!K40*'[5]General Pcs'!$D$162</f>
        <v>0</v>
      </c>
      <c r="L38" s="21">
        <f>'IO Table'!L40*'[5]General Pcs'!$D$162</f>
        <v>0</v>
      </c>
      <c r="M38" s="21">
        <f>'IO Table'!M40*'[5]General Pcs'!$D$162</f>
        <v>0</v>
      </c>
      <c r="N38" s="21">
        <f>'IO Table'!N40*'[5]General Pcs'!$D$162</f>
        <v>0</v>
      </c>
      <c r="O38" s="21">
        <f>'IO Table'!O40*'[5]General Pcs'!$D$162</f>
        <v>0</v>
      </c>
      <c r="P38" s="21">
        <f>'IO Table'!P40*'[5]General Pcs'!$D$162</f>
        <v>0</v>
      </c>
      <c r="Q38" s="21">
        <f>'IO Table'!Q40*'[5]General Pcs'!$D$162</f>
        <v>0</v>
      </c>
      <c r="R38" s="21">
        <f>'IO Table'!R40*'[5]General Pcs'!$D$162</f>
        <v>0</v>
      </c>
      <c r="S38" s="21">
        <f>'IO Table'!S40*'[5]General Pcs'!$D$162</f>
        <v>0</v>
      </c>
      <c r="T38" s="21">
        <f>'IO Table'!T40*'[5]General Pcs'!$D$162</f>
        <v>0</v>
      </c>
      <c r="U38" s="21">
        <f>'IO Table'!U40*'[5]General Pcs'!$D$162</f>
        <v>0</v>
      </c>
      <c r="V38" s="21">
        <f>'IO Table'!V40*'[5]General Pcs'!$D$162</f>
        <v>0</v>
      </c>
      <c r="W38" s="21">
        <f>'IO Table'!W40*'[5]General Pcs'!$D$162</f>
        <v>0</v>
      </c>
      <c r="X38" s="21">
        <f>'IO Table'!X40*'[5]General Pcs'!$D$162</f>
        <v>0</v>
      </c>
      <c r="Y38" s="21">
        <f>'IO Table'!Y40*'[5]General Pcs'!$D$162</f>
        <v>0</v>
      </c>
      <c r="Z38" s="21">
        <f>'IO Table'!Z40*'[5]General Pcs'!$D$162</f>
        <v>0</v>
      </c>
      <c r="AA38" s="21">
        <f>'IO Table'!AA40*'[5]General Pcs'!$D$162</f>
        <v>0</v>
      </c>
      <c r="AB38" s="22">
        <f>'IO Table'!AG40*'[5]General Pcs'!$D$162</f>
        <v>0</v>
      </c>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row>
    <row r="39" spans="2:58">
      <c r="B39" s="41" t="s">
        <v>114</v>
      </c>
      <c r="C39" s="43" t="s">
        <v>104</v>
      </c>
      <c r="D39" s="30">
        <f>'IO Table'!D41*'[5]General Pcs'!$D$163</f>
        <v>0</v>
      </c>
      <c r="E39" s="21">
        <f>'IO Table'!E41*'[5]General Pcs'!$D$163</f>
        <v>0</v>
      </c>
      <c r="F39" s="21">
        <f>'IO Table'!F41*'[5]General Pcs'!$D$163</f>
        <v>0</v>
      </c>
      <c r="G39" s="21">
        <f>'IO Table'!G41*'[5]General Pcs'!$D$163</f>
        <v>0</v>
      </c>
      <c r="H39" s="21">
        <f>'IO Table'!H41*'[5]General Pcs'!$D$163</f>
        <v>0</v>
      </c>
      <c r="I39" s="21">
        <f>'IO Table'!I41*'[5]General Pcs'!$D$163</f>
        <v>0</v>
      </c>
      <c r="J39" s="21">
        <f>'IO Table'!J41*'[5]General Pcs'!$D$163</f>
        <v>0</v>
      </c>
      <c r="K39" s="21">
        <f>'IO Table'!K41*'[5]General Pcs'!$D$163</f>
        <v>0</v>
      </c>
      <c r="L39" s="21">
        <f>'IO Table'!L41*'[5]General Pcs'!$D$163</f>
        <v>0</v>
      </c>
      <c r="M39" s="21">
        <f>'IO Table'!M41*'[5]General Pcs'!$D$163</f>
        <v>0</v>
      </c>
      <c r="N39" s="21">
        <f>'IO Table'!N41*'[5]General Pcs'!$D$163</f>
        <v>0</v>
      </c>
      <c r="O39" s="21">
        <f>'IO Table'!O41*'[5]General Pcs'!$D$163</f>
        <v>0</v>
      </c>
      <c r="P39" s="21">
        <f>'IO Table'!P41*'[5]General Pcs'!$D$163</f>
        <v>0</v>
      </c>
      <c r="Q39" s="21">
        <f>'IO Table'!Q41*'[5]General Pcs'!$D$163</f>
        <v>0</v>
      </c>
      <c r="R39" s="21">
        <f>'IO Table'!R41*'[5]General Pcs'!$D$163</f>
        <v>0</v>
      </c>
      <c r="S39" s="21">
        <f>'IO Table'!S41*'[5]General Pcs'!$D$163</f>
        <v>0</v>
      </c>
      <c r="T39" s="21">
        <f>'IO Table'!T41*'[5]General Pcs'!$D$163</f>
        <v>0</v>
      </c>
      <c r="U39" s="21">
        <f>'IO Table'!U41*'[5]General Pcs'!$D$163</f>
        <v>0</v>
      </c>
      <c r="V39" s="21">
        <f>'IO Table'!V41*'[5]General Pcs'!$D$163</f>
        <v>0</v>
      </c>
      <c r="W39" s="21">
        <f>'IO Table'!W41*'[5]General Pcs'!$D$163</f>
        <v>0</v>
      </c>
      <c r="X39" s="21">
        <f>'IO Table'!X41*'[5]General Pcs'!$D$163</f>
        <v>0</v>
      </c>
      <c r="Y39" s="21">
        <f>'IO Table'!Y41*'[5]General Pcs'!$D$163</f>
        <v>0</v>
      </c>
      <c r="Z39" s="21">
        <f>'IO Table'!Z41*'[5]General Pcs'!$D$163</f>
        <v>0</v>
      </c>
      <c r="AA39" s="21">
        <f>'IO Table'!AA41*'[5]General Pcs'!$D$163</f>
        <v>0</v>
      </c>
      <c r="AB39" s="22">
        <f>'IO Table'!AG41*'[5]General Pcs'!$D$163</f>
        <v>0</v>
      </c>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row>
    <row r="40" spans="2:58">
      <c r="B40" s="41" t="s">
        <v>118</v>
      </c>
      <c r="C40" s="43" t="s">
        <v>104</v>
      </c>
      <c r="D40" s="30">
        <f>'IO Table'!D42*'[5]General Pcs'!$D$164</f>
        <v>0</v>
      </c>
      <c r="E40" s="21">
        <f>'IO Table'!E42*'[5]General Pcs'!$D$164</f>
        <v>0</v>
      </c>
      <c r="F40" s="21">
        <f>'IO Table'!F42*'[5]General Pcs'!$D$164</f>
        <v>0</v>
      </c>
      <c r="G40" s="21">
        <f>'IO Table'!G42*'[5]General Pcs'!$D$164</f>
        <v>0</v>
      </c>
      <c r="H40" s="21">
        <f>'IO Table'!H42*'[5]General Pcs'!$D$164</f>
        <v>0</v>
      </c>
      <c r="I40" s="21">
        <f>'IO Table'!I42*'[5]General Pcs'!$D$164</f>
        <v>0</v>
      </c>
      <c r="J40" s="21">
        <f>'IO Table'!J42*'[5]General Pcs'!$D$164</f>
        <v>0</v>
      </c>
      <c r="K40" s="21">
        <f>'IO Table'!K42*'[5]General Pcs'!$D$164</f>
        <v>0</v>
      </c>
      <c r="L40" s="21">
        <f>'IO Table'!L42*'[5]General Pcs'!$D$164</f>
        <v>0</v>
      </c>
      <c r="M40" s="21">
        <f>'IO Table'!M42*'[5]General Pcs'!$D$164</f>
        <v>0</v>
      </c>
      <c r="N40" s="21">
        <f>'IO Table'!N42*'[5]General Pcs'!$D$164</f>
        <v>0</v>
      </c>
      <c r="O40" s="21">
        <f>'IO Table'!O42*'[5]General Pcs'!$D$164</f>
        <v>0</v>
      </c>
      <c r="P40" s="21">
        <f>'IO Table'!P42*'[5]General Pcs'!$D$164</f>
        <v>0</v>
      </c>
      <c r="Q40" s="21">
        <f>'IO Table'!Q42*'[5]General Pcs'!$D$164</f>
        <v>0</v>
      </c>
      <c r="R40" s="21">
        <f>'IO Table'!R42*'[5]General Pcs'!$D$164</f>
        <v>0</v>
      </c>
      <c r="S40" s="21">
        <f>'IO Table'!S42*'[5]General Pcs'!$D$164</f>
        <v>0</v>
      </c>
      <c r="T40" s="21">
        <f>'IO Table'!T42*'[5]General Pcs'!$D$164</f>
        <v>0</v>
      </c>
      <c r="U40" s="21">
        <f>'IO Table'!U42*'[5]General Pcs'!$D$164</f>
        <v>0</v>
      </c>
      <c r="V40" s="21">
        <f>'IO Table'!V42*'[5]General Pcs'!$D$164</f>
        <v>0</v>
      </c>
      <c r="W40" s="21">
        <f>'IO Table'!W42*'[5]General Pcs'!$D$164</f>
        <v>0</v>
      </c>
      <c r="X40" s="21">
        <f>'IO Table'!X42*'[5]General Pcs'!$D$164</f>
        <v>0</v>
      </c>
      <c r="Y40" s="21">
        <f>'IO Table'!Y42*'[5]General Pcs'!$D$164</f>
        <v>0</v>
      </c>
      <c r="Z40" s="21">
        <f>'IO Table'!Z42*'[5]General Pcs'!$D$164</f>
        <v>0</v>
      </c>
      <c r="AA40" s="21">
        <f>'IO Table'!AA42*'[5]General Pcs'!$D$164</f>
        <v>0</v>
      </c>
      <c r="AB40" s="22">
        <f>'IO Table'!AG42*'[5]General Pcs'!$D$164</f>
        <v>0</v>
      </c>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row>
    <row r="41" spans="2:58">
      <c r="B41" s="41" t="s">
        <v>119</v>
      </c>
      <c r="C41" s="43"/>
      <c r="D41" s="30"/>
      <c r="E41" s="21"/>
      <c r="F41" s="21"/>
      <c r="G41" s="21"/>
      <c r="H41" s="21"/>
      <c r="I41" s="21"/>
      <c r="J41" s="21"/>
      <c r="K41" s="21"/>
      <c r="L41" s="21"/>
      <c r="M41" s="21"/>
      <c r="N41" s="21"/>
      <c r="O41" s="21"/>
      <c r="P41" s="21"/>
      <c r="Q41" s="21"/>
      <c r="R41" s="21"/>
      <c r="S41" s="21"/>
      <c r="T41" s="21"/>
      <c r="U41" s="21"/>
      <c r="V41" s="21"/>
      <c r="W41" s="21"/>
      <c r="X41" s="21"/>
      <c r="Y41" s="21"/>
      <c r="Z41" s="21"/>
      <c r="AA41" s="21"/>
      <c r="AB41" s="22"/>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row>
    <row r="42" spans="2:58">
      <c r="B42" s="39" t="s">
        <v>120</v>
      </c>
      <c r="C42" s="43" t="s">
        <v>104</v>
      </c>
      <c r="D42" s="30">
        <f>'IO Table'!D44*'[5]General Pcs'!$D$166</f>
        <v>0</v>
      </c>
      <c r="E42" s="21">
        <f>'IO Table'!E44*'[5]General Pcs'!$D$166</f>
        <v>0</v>
      </c>
      <c r="F42" s="21">
        <f>'IO Table'!F44*'[5]General Pcs'!$D$166</f>
        <v>0</v>
      </c>
      <c r="G42" s="21">
        <f>'IO Table'!G44*'[5]General Pcs'!$D$166</f>
        <v>0</v>
      </c>
      <c r="H42" s="21">
        <f>'IO Table'!H44*'[5]General Pcs'!$D$166</f>
        <v>0</v>
      </c>
      <c r="I42" s="21">
        <f>'IO Table'!I44*'[5]General Pcs'!$D$166</f>
        <v>0</v>
      </c>
      <c r="J42" s="21">
        <f>'IO Table'!J44*'[5]General Pcs'!$D$166</f>
        <v>0</v>
      </c>
      <c r="K42" s="21">
        <f>'IO Table'!K44*'[5]General Pcs'!$D$166</f>
        <v>0</v>
      </c>
      <c r="L42" s="21">
        <f>'IO Table'!L44*'[5]General Pcs'!$D$166</f>
        <v>0</v>
      </c>
      <c r="M42" s="21">
        <f>'IO Table'!M44*'[5]General Pcs'!$D$166</f>
        <v>0</v>
      </c>
      <c r="N42" s="21">
        <f>'IO Table'!N44*'[5]General Pcs'!$D$166</f>
        <v>0</v>
      </c>
      <c r="O42" s="21">
        <f>'IO Table'!O44*'[5]General Pcs'!$D$166</f>
        <v>0</v>
      </c>
      <c r="P42" s="21">
        <f>'IO Table'!P44*'[5]General Pcs'!$D$166</f>
        <v>0</v>
      </c>
      <c r="Q42" s="21">
        <f>'IO Table'!Q44*'[5]General Pcs'!$D$166</f>
        <v>0</v>
      </c>
      <c r="R42" s="21">
        <f>'IO Table'!R44*'[5]General Pcs'!$D$166</f>
        <v>0</v>
      </c>
      <c r="S42" s="21">
        <f>'IO Table'!S44*'[5]General Pcs'!$D$166</f>
        <v>0</v>
      </c>
      <c r="T42" s="21">
        <f>'IO Table'!T44*'[5]General Pcs'!$D$166</f>
        <v>0</v>
      </c>
      <c r="U42" s="21">
        <f>'IO Table'!U44*'[5]General Pcs'!$D$166</f>
        <v>0</v>
      </c>
      <c r="V42" s="21">
        <f>'IO Table'!V44*'[5]General Pcs'!$D$166</f>
        <v>0</v>
      </c>
      <c r="W42" s="21">
        <f>'IO Table'!W44*'[5]General Pcs'!$D$166</f>
        <v>0</v>
      </c>
      <c r="X42" s="21">
        <f>'IO Table'!X44*'[5]General Pcs'!$D$166</f>
        <v>0</v>
      </c>
      <c r="Y42" s="21">
        <f>'IO Table'!Y44*'[5]General Pcs'!$D$166</f>
        <v>0</v>
      </c>
      <c r="Z42" s="21">
        <f>'IO Table'!Z44*'[5]General Pcs'!$D$166</f>
        <v>0</v>
      </c>
      <c r="AA42" s="21">
        <f>'IO Table'!AA44*'[5]General Pcs'!$D$166</f>
        <v>0</v>
      </c>
      <c r="AB42" s="22">
        <f>'IO Table'!AG44*'[5]General Pcs'!$D$166</f>
        <v>0</v>
      </c>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row>
    <row r="43" spans="2:58">
      <c r="B43" s="39" t="s">
        <v>121</v>
      </c>
      <c r="C43" s="43" t="s">
        <v>104</v>
      </c>
      <c r="D43" s="30">
        <f>'IO Table'!D45*'[5]General Pcs'!$D$167</f>
        <v>0</v>
      </c>
      <c r="E43" s="21">
        <f>'IO Table'!E45*'[5]General Pcs'!$D$167</f>
        <v>0</v>
      </c>
      <c r="F43" s="21">
        <f>'IO Table'!F45*'[5]General Pcs'!$D$167</f>
        <v>0</v>
      </c>
      <c r="G43" s="21">
        <f>'IO Table'!G45*'[5]General Pcs'!$D$167</f>
        <v>0</v>
      </c>
      <c r="H43" s="21">
        <f>'IO Table'!H45*'[5]General Pcs'!$D$167</f>
        <v>0</v>
      </c>
      <c r="I43" s="21">
        <f>'IO Table'!I45*'[5]General Pcs'!$D$167</f>
        <v>0</v>
      </c>
      <c r="J43" s="21">
        <f>'IO Table'!J45*'[5]General Pcs'!$D$167</f>
        <v>0</v>
      </c>
      <c r="K43" s="21">
        <f>'IO Table'!K45*'[5]General Pcs'!$D$167</f>
        <v>0</v>
      </c>
      <c r="L43" s="21">
        <f>'IO Table'!L45*'[5]General Pcs'!$D$167</f>
        <v>0</v>
      </c>
      <c r="M43" s="21">
        <f>'IO Table'!M45*'[5]General Pcs'!$D$167</f>
        <v>0</v>
      </c>
      <c r="N43" s="21">
        <f>'IO Table'!N45*'[5]General Pcs'!$D$167</f>
        <v>0</v>
      </c>
      <c r="O43" s="21">
        <f>'IO Table'!O45*'[5]General Pcs'!$D$167</f>
        <v>0</v>
      </c>
      <c r="P43" s="21">
        <f>'IO Table'!P45*'[5]General Pcs'!$D$167</f>
        <v>0</v>
      </c>
      <c r="Q43" s="21">
        <f>'IO Table'!Q45*'[5]General Pcs'!$D$167</f>
        <v>0</v>
      </c>
      <c r="R43" s="21">
        <f>'IO Table'!R45*'[5]General Pcs'!$D$167</f>
        <v>0</v>
      </c>
      <c r="S43" s="21">
        <f>'IO Table'!S45*'[5]General Pcs'!$D$167</f>
        <v>0</v>
      </c>
      <c r="T43" s="21">
        <f>'IO Table'!T45*'[5]General Pcs'!$D$167</f>
        <v>0</v>
      </c>
      <c r="U43" s="21">
        <f>'IO Table'!U45*'[5]General Pcs'!$D$167</f>
        <v>0</v>
      </c>
      <c r="V43" s="21">
        <f>'IO Table'!V45*'[5]General Pcs'!$D$167</f>
        <v>0</v>
      </c>
      <c r="W43" s="21">
        <f>'IO Table'!W45*'[5]General Pcs'!$D$167</f>
        <v>0</v>
      </c>
      <c r="X43" s="21">
        <f>'IO Table'!X45*'[5]General Pcs'!$D$167</f>
        <v>0</v>
      </c>
      <c r="Y43" s="21">
        <f>'IO Table'!Y45*'[5]General Pcs'!$D$167</f>
        <v>0</v>
      </c>
      <c r="Z43" s="21">
        <f>'IO Table'!Z45*'[5]General Pcs'!$D$167</f>
        <v>0</v>
      </c>
      <c r="AA43" s="21">
        <f>'IO Table'!AA45*'[5]General Pcs'!$D$167</f>
        <v>0</v>
      </c>
      <c r="AB43" s="22">
        <f>'IO Table'!AG45*'[5]General Pcs'!$D$167</f>
        <v>0</v>
      </c>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row>
    <row r="44" spans="2:58">
      <c r="B44" s="41" t="s">
        <v>122</v>
      </c>
      <c r="C44" s="43" t="s">
        <v>104</v>
      </c>
      <c r="D44" s="30">
        <f>'IO Table'!D46*'[5]General Pcs'!$D$168</f>
        <v>0</v>
      </c>
      <c r="E44" s="21">
        <f>'IO Table'!E46*'[5]General Pcs'!$D$168</f>
        <v>0</v>
      </c>
      <c r="F44" s="21">
        <f>'IO Table'!F46*'[5]General Pcs'!$D$168</f>
        <v>0</v>
      </c>
      <c r="G44" s="21">
        <f>'IO Table'!G46*'[5]General Pcs'!$D$168</f>
        <v>0</v>
      </c>
      <c r="H44" s="21">
        <f>'IO Table'!H46*'[5]General Pcs'!$D$168</f>
        <v>0</v>
      </c>
      <c r="I44" s="21">
        <f>'IO Table'!I46*'[5]General Pcs'!$D$168</f>
        <v>0</v>
      </c>
      <c r="J44" s="21">
        <f>'IO Table'!J46*'[5]General Pcs'!$D$168</f>
        <v>0</v>
      </c>
      <c r="K44" s="21">
        <f>'IO Table'!K46*'[5]General Pcs'!$D$168</f>
        <v>0</v>
      </c>
      <c r="L44" s="21">
        <f>'IO Table'!L46*'[5]General Pcs'!$D$168</f>
        <v>0</v>
      </c>
      <c r="M44" s="21">
        <f>'IO Table'!M46*'[5]General Pcs'!$D$168</f>
        <v>0</v>
      </c>
      <c r="N44" s="21">
        <f>'IO Table'!N46*'[5]General Pcs'!$D$168</f>
        <v>0</v>
      </c>
      <c r="O44" s="21">
        <f>'IO Table'!O46*'[5]General Pcs'!$D$168</f>
        <v>0</v>
      </c>
      <c r="P44" s="21">
        <f>'IO Table'!P46*'[5]General Pcs'!$D$168</f>
        <v>0</v>
      </c>
      <c r="Q44" s="21">
        <f>'IO Table'!Q46*'[5]General Pcs'!$D$168</f>
        <v>0</v>
      </c>
      <c r="R44" s="21">
        <f>'IO Table'!R46*'[5]General Pcs'!$D$168</f>
        <v>0</v>
      </c>
      <c r="S44" s="21">
        <f>'IO Table'!S46*'[5]General Pcs'!$D$168</f>
        <v>0</v>
      </c>
      <c r="T44" s="21">
        <f>'IO Table'!T46*'[5]General Pcs'!$D$168</f>
        <v>0</v>
      </c>
      <c r="U44" s="21">
        <f>'IO Table'!U46*'[5]General Pcs'!$D$168</f>
        <v>0</v>
      </c>
      <c r="V44" s="21">
        <f>'IO Table'!V46*'[5]General Pcs'!$D$168</f>
        <v>0</v>
      </c>
      <c r="W44" s="21">
        <f>'IO Table'!W46*'[5]General Pcs'!$D$168</f>
        <v>0</v>
      </c>
      <c r="X44" s="21">
        <f>'IO Table'!X46*'[5]General Pcs'!$D$168</f>
        <v>0</v>
      </c>
      <c r="Y44" s="21">
        <f>'IO Table'!Y46*'[5]General Pcs'!$D$168</f>
        <v>0</v>
      </c>
      <c r="Z44" s="21">
        <f>'IO Table'!Z46*'[5]General Pcs'!$D$168</f>
        <v>0</v>
      </c>
      <c r="AA44" s="21">
        <f>'IO Table'!AA46*'[5]General Pcs'!$D$168</f>
        <v>0</v>
      </c>
      <c r="AB44" s="22">
        <f>'IO Table'!AG46*'[5]General Pcs'!$D$168</f>
        <v>0</v>
      </c>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row>
    <row r="45" spans="2:58">
      <c r="B45" s="41" t="s">
        <v>123</v>
      </c>
      <c r="C45" s="43" t="s">
        <v>104</v>
      </c>
      <c r="D45" s="30">
        <f>'IO Table'!D47*'[5]General Pcs'!$D$169</f>
        <v>0</v>
      </c>
      <c r="E45" s="21">
        <f>'IO Table'!E47*'[5]General Pcs'!$D$169</f>
        <v>0</v>
      </c>
      <c r="F45" s="21">
        <f>'IO Table'!F47*'[5]General Pcs'!$D$169</f>
        <v>0</v>
      </c>
      <c r="G45" s="21">
        <f>'IO Table'!G47*'[5]General Pcs'!$D$169</f>
        <v>0</v>
      </c>
      <c r="H45" s="21">
        <f>'IO Table'!H47*'[5]General Pcs'!$D$169</f>
        <v>0</v>
      </c>
      <c r="I45" s="21">
        <f>'IO Table'!I47*'[5]General Pcs'!$D$169</f>
        <v>0</v>
      </c>
      <c r="J45" s="21">
        <f>'IO Table'!J47*'[5]General Pcs'!$D$169</f>
        <v>0</v>
      </c>
      <c r="K45" s="21">
        <f>'IO Table'!K47*'[5]General Pcs'!$D$169</f>
        <v>0</v>
      </c>
      <c r="L45" s="21">
        <f>'IO Table'!L47*'[5]General Pcs'!$D$169</f>
        <v>0</v>
      </c>
      <c r="M45" s="21">
        <f>'IO Table'!M47*'[5]General Pcs'!$D$169</f>
        <v>0</v>
      </c>
      <c r="N45" s="21">
        <f>'IO Table'!N47*'[5]General Pcs'!$D$169</f>
        <v>0</v>
      </c>
      <c r="O45" s="21">
        <f>'IO Table'!O47*'[5]General Pcs'!$D$169</f>
        <v>0</v>
      </c>
      <c r="P45" s="21">
        <f>'IO Table'!P47*'[5]General Pcs'!$D$169</f>
        <v>0</v>
      </c>
      <c r="Q45" s="21">
        <f>'IO Table'!Q47*'[5]General Pcs'!$D$169</f>
        <v>0</v>
      </c>
      <c r="R45" s="21">
        <f>'IO Table'!R47*'[5]General Pcs'!$D$169</f>
        <v>0</v>
      </c>
      <c r="S45" s="21">
        <f>'IO Table'!S47*'[5]General Pcs'!$D$169</f>
        <v>0</v>
      </c>
      <c r="T45" s="21">
        <f>'IO Table'!T47*'[5]General Pcs'!$D$169</f>
        <v>0</v>
      </c>
      <c r="U45" s="21">
        <f>'IO Table'!U47*'[5]General Pcs'!$D$169</f>
        <v>0</v>
      </c>
      <c r="V45" s="21">
        <f>'IO Table'!V47*'[5]General Pcs'!$D$169</f>
        <v>0</v>
      </c>
      <c r="W45" s="21">
        <f>'IO Table'!W47*'[5]General Pcs'!$D$169</f>
        <v>0</v>
      </c>
      <c r="X45" s="21">
        <f>'IO Table'!X47*'[5]General Pcs'!$D$169</f>
        <v>0</v>
      </c>
      <c r="Y45" s="21">
        <f>'IO Table'!Y47*'[5]General Pcs'!$D$169</f>
        <v>0</v>
      </c>
      <c r="Z45" s="21">
        <f>'IO Table'!Z47*'[5]General Pcs'!$D$169</f>
        <v>0</v>
      </c>
      <c r="AA45" s="21">
        <f>'IO Table'!AA47*'[5]General Pcs'!$D$169</f>
        <v>0</v>
      </c>
      <c r="AB45" s="22">
        <f>'IO Table'!AG47*'[5]General Pcs'!$D$169</f>
        <v>0</v>
      </c>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row>
    <row r="46" spans="2:58">
      <c r="B46" s="40" t="s">
        <v>86</v>
      </c>
      <c r="C46" s="36"/>
      <c r="D46" s="30"/>
      <c r="E46" s="21"/>
      <c r="F46" s="21"/>
      <c r="G46" s="21"/>
      <c r="H46" s="21"/>
      <c r="I46" s="21"/>
      <c r="J46" s="21"/>
      <c r="K46" s="21"/>
      <c r="L46" s="21"/>
      <c r="M46" s="21"/>
      <c r="N46" s="21"/>
      <c r="O46" s="21"/>
      <c r="P46" s="21"/>
      <c r="Q46" s="21"/>
      <c r="R46" s="21"/>
      <c r="S46" s="21"/>
      <c r="T46" s="21"/>
      <c r="U46" s="21"/>
      <c r="V46" s="21"/>
      <c r="W46" s="21"/>
      <c r="X46" s="21"/>
      <c r="Y46" s="21"/>
      <c r="Z46" s="21"/>
      <c r="AA46" s="21"/>
      <c r="AB46" s="22"/>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row>
    <row r="47" spans="2:58">
      <c r="B47" s="41" t="s">
        <v>120</v>
      </c>
      <c r="C47" s="36" t="s">
        <v>104</v>
      </c>
      <c r="D47" s="30">
        <f>'IO Table'!D49*'[5]General Pcs'!$D$171</f>
        <v>0</v>
      </c>
      <c r="E47" s="21">
        <f>'IO Table'!E49*'[5]General Pcs'!$D$171</f>
        <v>0</v>
      </c>
      <c r="F47" s="21">
        <f>'IO Table'!F49*'[5]General Pcs'!$D$171</f>
        <v>0</v>
      </c>
      <c r="G47" s="21">
        <f>'IO Table'!G49*'[5]General Pcs'!$D$171</f>
        <v>0</v>
      </c>
      <c r="H47" s="21">
        <f>'IO Table'!H49*'[5]General Pcs'!$D$171</f>
        <v>0</v>
      </c>
      <c r="I47" s="21">
        <f>'IO Table'!I49*'[5]General Pcs'!$D$171</f>
        <v>77793.333333333358</v>
      </c>
      <c r="J47" s="21">
        <f>'IO Table'!J49*'[5]General Pcs'!$D$171</f>
        <v>116690</v>
      </c>
      <c r="K47" s="21">
        <f>'IO Table'!K49*'[5]General Pcs'!$D$171</f>
        <v>116690</v>
      </c>
      <c r="L47" s="21">
        <f>'IO Table'!L49*'[5]General Pcs'!$D$171</f>
        <v>84280</v>
      </c>
      <c r="M47" s="21">
        <f>'IO Table'!M49*'[5]General Pcs'!$D$171</f>
        <v>112373.33333333336</v>
      </c>
      <c r="N47" s="21">
        <f>'IO Table'!N49*'[5]General Pcs'!$D$171</f>
        <v>140466.66666666669</v>
      </c>
      <c r="O47" s="21">
        <f>'IO Table'!O49*'[5]General Pcs'!$D$171</f>
        <v>138320.00000000003</v>
      </c>
      <c r="P47" s="21">
        <f>'IO Table'!P49*'[5]General Pcs'!$D$171</f>
        <v>172900.00000000003</v>
      </c>
      <c r="Q47" s="21">
        <f>'IO Table'!Q49*'[5]General Pcs'!$D$171</f>
        <v>172900.00000000003</v>
      </c>
      <c r="R47" s="21">
        <f>'IO Table'!R49*'[5]General Pcs'!$D$171</f>
        <v>77840</v>
      </c>
      <c r="S47" s="21">
        <f>'IO Table'!S49*'[5]General Pcs'!$D$171</f>
        <v>0</v>
      </c>
      <c r="T47" s="21">
        <f>'IO Table'!T49*'[5]General Pcs'!$D$171</f>
        <v>0</v>
      </c>
      <c r="U47" s="21">
        <f>'IO Table'!U49*'[5]General Pcs'!$D$171</f>
        <v>0</v>
      </c>
      <c r="V47" s="21">
        <f>'IO Table'!V49*'[5]General Pcs'!$D$171</f>
        <v>0</v>
      </c>
      <c r="W47" s="21">
        <f>'IO Table'!W49*'[5]General Pcs'!$D$171</f>
        <v>0</v>
      </c>
      <c r="X47" s="21">
        <f>'IO Table'!X49*'[5]General Pcs'!$D$171</f>
        <v>77793.333333333358</v>
      </c>
      <c r="Y47" s="21">
        <f>'IO Table'!Y49*'[5]General Pcs'!$D$171</f>
        <v>116690</v>
      </c>
      <c r="Z47" s="21">
        <f>'IO Table'!Z49*'[5]General Pcs'!$D$171</f>
        <v>116690</v>
      </c>
      <c r="AA47" s="21">
        <f>'IO Table'!AA49*'[5]General Pcs'!$D$171</f>
        <v>84280</v>
      </c>
      <c r="AB47" s="22">
        <f>'IO Table'!AG49*'[5]General Pcs'!$D$171</f>
        <v>0</v>
      </c>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row>
    <row r="48" spans="2:58">
      <c r="B48" s="41" t="s">
        <v>124</v>
      </c>
      <c r="C48" s="36" t="s">
        <v>104</v>
      </c>
      <c r="D48" s="30">
        <f>'IO Table'!D50*'[5]General Pcs'!$D$172</f>
        <v>0</v>
      </c>
      <c r="E48" s="21">
        <f>'IO Table'!E50*'[5]General Pcs'!$D$172</f>
        <v>0</v>
      </c>
      <c r="F48" s="21">
        <f>'IO Table'!F50*'[5]General Pcs'!$D$172</f>
        <v>0</v>
      </c>
      <c r="G48" s="21">
        <f>'IO Table'!G50*'[5]General Pcs'!$D$172</f>
        <v>0</v>
      </c>
      <c r="H48" s="21">
        <f>'IO Table'!H50*'[5]General Pcs'!$D$172</f>
        <v>0</v>
      </c>
      <c r="I48" s="21">
        <f>'IO Table'!I50*'[5]General Pcs'!$D$172</f>
        <v>0</v>
      </c>
      <c r="J48" s="21">
        <f>'IO Table'!J50*'[5]General Pcs'!$D$172</f>
        <v>0</v>
      </c>
      <c r="K48" s="21">
        <f>'IO Table'!K50*'[5]General Pcs'!$D$172</f>
        <v>0</v>
      </c>
      <c r="L48" s="21">
        <f>'IO Table'!L50*'[5]General Pcs'!$D$172</f>
        <v>237673.3333333334</v>
      </c>
      <c r="M48" s="21">
        <f>'IO Table'!M50*'[5]General Pcs'!$D$172</f>
        <v>0</v>
      </c>
      <c r="N48" s="21">
        <f>'IO Table'!N50*'[5]General Pcs'!$D$172</f>
        <v>0</v>
      </c>
      <c r="O48" s="21">
        <f>'IO Table'!O50*'[5]General Pcs'!$D$172</f>
        <v>669806.66666666674</v>
      </c>
      <c r="P48" s="21">
        <f>'IO Table'!P50*'[5]General Pcs'!$D$172</f>
        <v>0</v>
      </c>
      <c r="Q48" s="21">
        <f>'IO Table'!Q50*'[5]General Pcs'!$D$172</f>
        <v>0</v>
      </c>
      <c r="R48" s="21">
        <f>'IO Table'!R50*'[5]General Pcs'!$D$172</f>
        <v>939890.00000000023</v>
      </c>
      <c r="S48" s="21">
        <f>'IO Table'!S50*'[5]General Pcs'!$D$172</f>
        <v>0</v>
      </c>
      <c r="T48" s="21">
        <f>'IO Table'!T50*'[5]General Pcs'!$D$172</f>
        <v>0</v>
      </c>
      <c r="U48" s="21">
        <f>'IO Table'!U50*'[5]General Pcs'!$D$172</f>
        <v>0</v>
      </c>
      <c r="V48" s="21">
        <f>'IO Table'!V50*'[5]General Pcs'!$D$172</f>
        <v>0</v>
      </c>
      <c r="W48" s="21">
        <f>'IO Table'!W50*'[5]General Pcs'!$D$172</f>
        <v>0</v>
      </c>
      <c r="X48" s="21">
        <f>'IO Table'!X50*'[5]General Pcs'!$D$172</f>
        <v>0</v>
      </c>
      <c r="Y48" s="21">
        <f>'IO Table'!Y50*'[5]General Pcs'!$D$172</f>
        <v>0</v>
      </c>
      <c r="Z48" s="21">
        <f>'IO Table'!Z50*'[5]General Pcs'!$D$172</f>
        <v>0</v>
      </c>
      <c r="AA48" s="21">
        <f>'IO Table'!AA50*'[5]General Pcs'!$D$172</f>
        <v>237673.3333333334</v>
      </c>
      <c r="AB48" s="22">
        <f>'IO Table'!AG50*'[5]General Pcs'!$D$172</f>
        <v>939890.00000000023</v>
      </c>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row>
    <row r="49" spans="2:58">
      <c r="B49" s="35"/>
      <c r="C49" s="36"/>
      <c r="D49" s="30"/>
      <c r="E49" s="21"/>
      <c r="F49" s="21"/>
      <c r="G49" s="21"/>
      <c r="H49" s="21"/>
      <c r="I49" s="21"/>
      <c r="J49" s="21"/>
      <c r="K49" s="21"/>
      <c r="L49" s="21"/>
      <c r="M49" s="21"/>
      <c r="N49" s="21"/>
      <c r="O49" s="21"/>
      <c r="P49" s="21"/>
      <c r="Q49" s="21"/>
      <c r="R49" s="21"/>
      <c r="S49" s="21"/>
      <c r="T49" s="21"/>
      <c r="U49" s="21"/>
      <c r="V49" s="21"/>
      <c r="W49" s="21"/>
      <c r="X49" s="21"/>
      <c r="Y49" s="21"/>
      <c r="Z49" s="21"/>
      <c r="AA49" s="21"/>
      <c r="AB49" s="22"/>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row>
    <row r="50" spans="2:58">
      <c r="B50" s="37" t="s">
        <v>125</v>
      </c>
      <c r="C50" s="36"/>
      <c r="D50" s="30"/>
      <c r="E50" s="21"/>
      <c r="F50" s="21"/>
      <c r="G50" s="21"/>
      <c r="H50" s="21"/>
      <c r="I50" s="21"/>
      <c r="J50" s="21"/>
      <c r="K50" s="21"/>
      <c r="L50" s="21"/>
      <c r="M50" s="21"/>
      <c r="N50" s="21"/>
      <c r="O50" s="21"/>
      <c r="P50" s="21"/>
      <c r="Q50" s="21"/>
      <c r="R50" s="21"/>
      <c r="S50" s="21"/>
      <c r="T50" s="21"/>
      <c r="U50" s="21"/>
      <c r="V50" s="21"/>
      <c r="W50" s="21"/>
      <c r="X50" s="21"/>
      <c r="Y50" s="21"/>
      <c r="Z50" s="21"/>
      <c r="AA50" s="21"/>
      <c r="AB50" s="22"/>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row>
    <row r="51" spans="2:58">
      <c r="B51" s="42" t="s">
        <v>86</v>
      </c>
      <c r="C51" s="36"/>
      <c r="D51" s="30"/>
      <c r="E51" s="21"/>
      <c r="F51" s="21"/>
      <c r="G51" s="21"/>
      <c r="H51" s="21"/>
      <c r="I51" s="21"/>
      <c r="J51" s="21"/>
      <c r="K51" s="21"/>
      <c r="L51" s="21"/>
      <c r="M51" s="21"/>
      <c r="N51" s="21"/>
      <c r="O51" s="21"/>
      <c r="P51" s="21"/>
      <c r="Q51" s="21"/>
      <c r="R51" s="21"/>
      <c r="S51" s="21"/>
      <c r="T51" s="21"/>
      <c r="U51" s="21"/>
      <c r="V51" s="21"/>
      <c r="W51" s="21"/>
      <c r="X51" s="21"/>
      <c r="Y51" s="21"/>
      <c r="Z51" s="21"/>
      <c r="AA51" s="21"/>
      <c r="AB51" s="22"/>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row>
    <row r="52" spans="2:58">
      <c r="B52" s="32" t="s">
        <v>222</v>
      </c>
      <c r="C52" s="36" t="s">
        <v>104</v>
      </c>
      <c r="D52" s="30">
        <f>'IO Table'!D54*'[5]General Pcs'!$D193</f>
        <v>0</v>
      </c>
      <c r="E52" s="21">
        <f>'IO Table'!E54*'[5]General Pcs'!$D193</f>
        <v>0</v>
      </c>
      <c r="F52" s="21">
        <f>'IO Table'!F54*'[5]General Pcs'!$D193</f>
        <v>0</v>
      </c>
      <c r="G52" s="21">
        <f>'IO Table'!G54*'[5]General Pcs'!$D193</f>
        <v>0</v>
      </c>
      <c r="H52" s="21">
        <f>'IO Table'!H54*'[5]General Pcs'!$D193</f>
        <v>0</v>
      </c>
      <c r="I52" s="21">
        <f>'IO Table'!I54*'[5]General Pcs'!$D193</f>
        <v>5556.6666666666679</v>
      </c>
      <c r="J52" s="21">
        <f>'IO Table'!J54*'[5]General Pcs'!$D193</f>
        <v>8335</v>
      </c>
      <c r="K52" s="21">
        <f>'IO Table'!K54*'[5]General Pcs'!$D193</f>
        <v>8335</v>
      </c>
      <c r="L52" s="21">
        <f>'IO Table'!L54*'[5]General Pcs'!$D193</f>
        <v>22996.666666666672</v>
      </c>
      <c r="M52" s="21">
        <f>'IO Table'!M54*'[5]General Pcs'!$D193</f>
        <v>8026.6666666666697</v>
      </c>
      <c r="N52" s="21">
        <f>'IO Table'!N54*'[5]General Pcs'!$D193</f>
        <v>10033.333333333334</v>
      </c>
      <c r="O52" s="21">
        <f>'IO Table'!O54*'[5]General Pcs'!$D193</f>
        <v>57723.333333333343</v>
      </c>
      <c r="P52" s="21">
        <f>'IO Table'!P54*'[5]General Pcs'!$D193</f>
        <v>12350.000000000002</v>
      </c>
      <c r="Q52" s="21">
        <f>'IO Table'!Q54*'[5]General Pcs'!$D193</f>
        <v>12350.000000000002</v>
      </c>
      <c r="R52" s="21">
        <f>'IO Table'!R54*'[5]General Pcs'!$D193</f>
        <v>72695.000000000015</v>
      </c>
      <c r="S52" s="21">
        <f>'IO Table'!S54*'[5]General Pcs'!$D193</f>
        <v>0</v>
      </c>
      <c r="T52" s="21">
        <f>'IO Table'!T54*'[5]General Pcs'!$D193</f>
        <v>0</v>
      </c>
      <c r="U52" s="21">
        <f>'IO Table'!U54*'[5]General Pcs'!$D193</f>
        <v>0</v>
      </c>
      <c r="V52" s="21">
        <f>'IO Table'!V54*'[5]General Pcs'!$D193</f>
        <v>0</v>
      </c>
      <c r="W52" s="21">
        <f>'IO Table'!W54*'[5]General Pcs'!$D193</f>
        <v>0</v>
      </c>
      <c r="X52" s="21">
        <f>'IO Table'!X54*'[5]General Pcs'!$D193</f>
        <v>5556.6666666666679</v>
      </c>
      <c r="Y52" s="21">
        <f>'IO Table'!Y54*'[5]General Pcs'!$D193</f>
        <v>8335</v>
      </c>
      <c r="Z52" s="21">
        <f>'IO Table'!Z54*'[5]General Pcs'!$D193</f>
        <v>8335</v>
      </c>
      <c r="AA52" s="21">
        <f>'IO Table'!AA54*'[5]General Pcs'!$D193</f>
        <v>22996.666666666672</v>
      </c>
      <c r="AB52" s="22">
        <f>'IO Table'!AG54*'[5]General Pcs'!$D193</f>
        <v>72695.000000000015</v>
      </c>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row>
    <row r="53" spans="2:58">
      <c r="B53" s="186" t="s">
        <v>138</v>
      </c>
      <c r="C53" s="36" t="s">
        <v>104</v>
      </c>
      <c r="D53" s="30">
        <f>'IO Table'!D55*'[5]General Pcs'!$D194</f>
        <v>0</v>
      </c>
      <c r="E53" s="21">
        <f>'IO Table'!E55*'[5]General Pcs'!$D194</f>
        <v>0</v>
      </c>
      <c r="F53" s="21">
        <f>'IO Table'!F55*'[5]General Pcs'!$D194</f>
        <v>0</v>
      </c>
      <c r="G53" s="21">
        <f>'IO Table'!G55*'[5]General Pcs'!$D194</f>
        <v>0</v>
      </c>
      <c r="H53" s="21">
        <f>'IO Table'!H55*'[5]General Pcs'!$D194</f>
        <v>0</v>
      </c>
      <c r="I53" s="21">
        <f>'IO Table'!I55*'[5]General Pcs'!$D194</f>
        <v>116690.00000000001</v>
      </c>
      <c r="J53" s="21">
        <f>'IO Table'!J55*'[5]General Pcs'!$D194</f>
        <v>204207.49999999997</v>
      </c>
      <c r="K53" s="21">
        <f>'IO Table'!K55*'[5]General Pcs'!$D194</f>
        <v>227545.5</v>
      </c>
      <c r="L53" s="21">
        <f>'IO Table'!L55*'[5]General Pcs'!$D194</f>
        <v>724395.00000000012</v>
      </c>
      <c r="M53" s="21">
        <f>'IO Table'!M55*'[5]General Pcs'!$D194</f>
        <v>244412.00000000012</v>
      </c>
      <c r="N53" s="21">
        <f>'IO Table'!N55*'[5]General Pcs'!$D194</f>
        <v>309026.66666666669</v>
      </c>
      <c r="O53" s="21">
        <f>'IO Table'!O55*'[5]General Pcs'!$D194</f>
        <v>1798081.8333333337</v>
      </c>
      <c r="P53" s="21">
        <f>'IO Table'!P55*'[5]General Pcs'!$D194</f>
        <v>380380.00000000012</v>
      </c>
      <c r="Q53" s="21">
        <f>'IO Table'!Q55*'[5]General Pcs'!$D194</f>
        <v>259350.00000000009</v>
      </c>
      <c r="R53" s="21">
        <f>'IO Table'!R55*'[5]General Pcs'!$D194</f>
        <v>1526595.0000000005</v>
      </c>
      <c r="S53" s="21">
        <f>'IO Table'!S55*'[5]General Pcs'!$D194</f>
        <v>0</v>
      </c>
      <c r="T53" s="21">
        <f>'IO Table'!T55*'[5]General Pcs'!$D194</f>
        <v>0</v>
      </c>
      <c r="U53" s="21">
        <f>'IO Table'!U55*'[5]General Pcs'!$D194</f>
        <v>0</v>
      </c>
      <c r="V53" s="21">
        <f>'IO Table'!V55*'[5]General Pcs'!$D194</f>
        <v>0</v>
      </c>
      <c r="W53" s="21">
        <f>'IO Table'!W55*'[5]General Pcs'!$D194</f>
        <v>0</v>
      </c>
      <c r="X53" s="21">
        <f>'IO Table'!X55*'[5]General Pcs'!$D194</f>
        <v>116690.00000000001</v>
      </c>
      <c r="Y53" s="21">
        <f>'IO Table'!Y55*'[5]General Pcs'!$D194</f>
        <v>204207.49999999997</v>
      </c>
      <c r="Z53" s="21">
        <f>'IO Table'!Z55*'[5]General Pcs'!$D194</f>
        <v>233380</v>
      </c>
      <c r="AA53" s="21">
        <f>'IO Table'!AA55*'[5]General Pcs'!$D194</f>
        <v>708297.33333333349</v>
      </c>
      <c r="AB53" s="22">
        <f>'IO Table'!AG55*'[5]General Pcs'!$D194</f>
        <v>2289892.5000000005</v>
      </c>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row>
    <row r="54" spans="2:58">
      <c r="B54" s="32" t="s">
        <v>223</v>
      </c>
      <c r="C54" s="36" t="s">
        <v>104</v>
      </c>
      <c r="D54" s="30">
        <f>'IO Table'!D56*'[5]General Pcs'!$D195</f>
        <v>0</v>
      </c>
      <c r="E54" s="21">
        <f>'IO Table'!E56*'[5]General Pcs'!$D195</f>
        <v>0</v>
      </c>
      <c r="F54" s="21">
        <f>'IO Table'!F56*'[5]General Pcs'!$D195</f>
        <v>0</v>
      </c>
      <c r="G54" s="21">
        <f>'IO Table'!G56*'[5]General Pcs'!$D195</f>
        <v>0</v>
      </c>
      <c r="H54" s="21">
        <f>'IO Table'!H56*'[5]General Pcs'!$D195</f>
        <v>0</v>
      </c>
      <c r="I54" s="21">
        <f>'IO Table'!I56*'[5]General Pcs'!$D195</f>
        <v>22226.666666666672</v>
      </c>
      <c r="J54" s="21">
        <f>'IO Table'!J56*'[5]General Pcs'!$D195</f>
        <v>33340</v>
      </c>
      <c r="K54" s="21">
        <f>'IO Table'!K56*'[5]General Pcs'!$D195</f>
        <v>33340</v>
      </c>
      <c r="L54" s="21">
        <f>'IO Table'!L56*'[5]General Pcs'!$D195</f>
        <v>91986.666666666686</v>
      </c>
      <c r="M54" s="21">
        <f>'IO Table'!M56*'[5]General Pcs'!$D195</f>
        <v>32106.666666666675</v>
      </c>
      <c r="N54" s="21">
        <f>'IO Table'!N56*'[5]General Pcs'!$D195</f>
        <v>40133.333333333343</v>
      </c>
      <c r="O54" s="21">
        <f>'IO Table'!O56*'[5]General Pcs'!$D195</f>
        <v>230893.33333333337</v>
      </c>
      <c r="P54" s="21">
        <f>'IO Table'!P56*'[5]General Pcs'!$D195</f>
        <v>49400.000000000015</v>
      </c>
      <c r="Q54" s="21">
        <f>'IO Table'!Q56*'[5]General Pcs'!$D195</f>
        <v>49400.000000000015</v>
      </c>
      <c r="R54" s="21">
        <f>'IO Table'!R56*'[5]General Pcs'!$D195</f>
        <v>290780.00000000006</v>
      </c>
      <c r="S54" s="21">
        <f>'IO Table'!S56*'[5]General Pcs'!$D195</f>
        <v>0</v>
      </c>
      <c r="T54" s="21">
        <f>'IO Table'!T56*'[5]General Pcs'!$D195</f>
        <v>0</v>
      </c>
      <c r="U54" s="21">
        <f>'IO Table'!U56*'[5]General Pcs'!$D195</f>
        <v>0</v>
      </c>
      <c r="V54" s="21">
        <f>'IO Table'!V56*'[5]General Pcs'!$D195</f>
        <v>0</v>
      </c>
      <c r="W54" s="21">
        <f>'IO Table'!W56*'[5]General Pcs'!$D195</f>
        <v>0</v>
      </c>
      <c r="X54" s="21">
        <f>'IO Table'!X56*'[5]General Pcs'!$D195</f>
        <v>22226.666666666672</v>
      </c>
      <c r="Y54" s="21">
        <f>'IO Table'!Y56*'[5]General Pcs'!$D195</f>
        <v>33340</v>
      </c>
      <c r="Z54" s="21">
        <f>'IO Table'!Z56*'[5]General Pcs'!$D195</f>
        <v>33340</v>
      </c>
      <c r="AA54" s="21">
        <f>'IO Table'!AA56*'[5]General Pcs'!$D195</f>
        <v>91986.666666666686</v>
      </c>
      <c r="AB54" s="22">
        <f>'IO Table'!AG56*'[5]General Pcs'!$D195</f>
        <v>290780.00000000006</v>
      </c>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row>
    <row r="55" spans="2:58">
      <c r="B55" s="32" t="s">
        <v>244</v>
      </c>
      <c r="C55" s="36" t="s">
        <v>104</v>
      </c>
      <c r="D55" s="30">
        <f>'IO Table'!D57*'[5]General Pcs'!$D196</f>
        <v>0</v>
      </c>
      <c r="E55" s="21">
        <f>'IO Table'!E57*'[5]General Pcs'!$D196</f>
        <v>0</v>
      </c>
      <c r="F55" s="20">
        <f>'IO Table'!F57*'[5]General Pcs'!$D196</f>
        <v>0</v>
      </c>
      <c r="G55" s="21">
        <f>'IO Table'!G57*'[5]General Pcs'!$D196</f>
        <v>0</v>
      </c>
      <c r="H55" s="21">
        <f>'IO Table'!H57*'[5]General Pcs'!$D196</f>
        <v>0</v>
      </c>
      <c r="I55" s="21">
        <f>'IO Table'!I57*'[5]General Pcs'!$D196</f>
        <v>0</v>
      </c>
      <c r="J55" s="21">
        <f>'IO Table'!J57*'[5]General Pcs'!$D196</f>
        <v>0</v>
      </c>
      <c r="K55" s="21">
        <f>'IO Table'!K57*'[5]General Pcs'!$D196</f>
        <v>0</v>
      </c>
      <c r="L55" s="21">
        <f>'IO Table'!L57*'[5]General Pcs'!$D196</f>
        <v>0</v>
      </c>
      <c r="M55" s="21">
        <f>'IO Table'!M57*'[5]General Pcs'!$D196</f>
        <v>0</v>
      </c>
      <c r="N55" s="21">
        <f>'IO Table'!N57*'[5]General Pcs'!$D196</f>
        <v>0</v>
      </c>
      <c r="O55" s="21">
        <f>'IO Table'!O57*'[5]General Pcs'!$D196</f>
        <v>0</v>
      </c>
      <c r="P55" s="21">
        <f>'IO Table'!P57*'[5]General Pcs'!$D196</f>
        <v>0</v>
      </c>
      <c r="Q55" s="21">
        <f>'IO Table'!Q57*'[5]General Pcs'!$D196</f>
        <v>0</v>
      </c>
      <c r="R55" s="21">
        <f>'IO Table'!R57*'[5]General Pcs'!$D196</f>
        <v>0</v>
      </c>
      <c r="S55" s="21">
        <f>'IO Table'!S57*'[5]General Pcs'!$D196</f>
        <v>0</v>
      </c>
      <c r="T55" s="21">
        <f>'IO Table'!T57*'[5]General Pcs'!$D196</f>
        <v>0</v>
      </c>
      <c r="U55" s="21">
        <f>'IO Table'!U57*'[5]General Pcs'!$D196</f>
        <v>0</v>
      </c>
      <c r="V55" s="21">
        <f>'IO Table'!V57*'[5]General Pcs'!$D196</f>
        <v>0</v>
      </c>
      <c r="W55" s="21">
        <f>'IO Table'!W57*'[5]General Pcs'!$D196</f>
        <v>0</v>
      </c>
      <c r="X55" s="21">
        <f>'IO Table'!X57*'[5]General Pcs'!$D196</f>
        <v>0</v>
      </c>
      <c r="Y55" s="21">
        <f>'IO Table'!Y57*'[5]General Pcs'!$D196</f>
        <v>0</v>
      </c>
      <c r="Z55" s="21">
        <f>'IO Table'!Z57*'[5]General Pcs'!$D196</f>
        <v>0</v>
      </c>
      <c r="AA55" s="21">
        <f>'IO Table'!AA57*'[5]General Pcs'!$D196</f>
        <v>0</v>
      </c>
      <c r="AB55" s="22">
        <f>'IO Table'!AG57*'[5]General Pcs'!$D196</f>
        <v>13899.999999999998</v>
      </c>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row>
    <row r="56" spans="2:58">
      <c r="B56" s="28" t="s">
        <v>88</v>
      </c>
      <c r="C56" s="36" t="s">
        <v>104</v>
      </c>
      <c r="D56" s="30">
        <f>'IO Table'!D58*'[5]General Pcs'!$D197</f>
        <v>0</v>
      </c>
      <c r="E56" s="21">
        <f>'IO Table'!E58*'[5]General Pcs'!$D197</f>
        <v>0</v>
      </c>
      <c r="F56" s="20">
        <f>'IO Table'!F58*'[5]General Pcs'!$D197</f>
        <v>515.70775215545086</v>
      </c>
      <c r="G56" s="21">
        <f>'IO Table'!G58*'[5]General Pcs'!$D197</f>
        <v>5157.0775215545082</v>
      </c>
      <c r="H56" s="21">
        <f>'IO Table'!H58*'[5]General Pcs'!$D197</f>
        <v>12376.986051730821</v>
      </c>
      <c r="I56" s="21">
        <f>'IO Table'!I58*'[5]General Pcs'!$D197</f>
        <v>14439.817060352623</v>
      </c>
      <c r="J56" s="21">
        <f>'IO Table'!J58*'[5]General Pcs'!$D197</f>
        <v>9282.7395387981142</v>
      </c>
      <c r="K56" s="21">
        <f>'IO Table'!K58*'[5]General Pcs'!$D197</f>
        <v>5157.0775215545082</v>
      </c>
      <c r="L56" s="21">
        <f>'IO Table'!L58*'[5]General Pcs'!$D197</f>
        <v>3094.2465129327052</v>
      </c>
      <c r="M56" s="21">
        <f>'IO Table'!M58*'[5]General Pcs'!$D197</f>
        <v>0</v>
      </c>
      <c r="N56" s="21">
        <f>'IO Table'!N58*'[5]General Pcs'!$D197</f>
        <v>0</v>
      </c>
      <c r="O56" s="21">
        <f>'IO Table'!O58*'[5]General Pcs'!$D197</f>
        <v>0</v>
      </c>
      <c r="P56" s="21">
        <f>'IO Table'!P58*'[5]General Pcs'!$D197</f>
        <v>0</v>
      </c>
      <c r="Q56" s="21">
        <f>'IO Table'!Q58*'[5]General Pcs'!$D197</f>
        <v>0</v>
      </c>
      <c r="R56" s="21">
        <f>'IO Table'!R58*'[5]General Pcs'!$D197</f>
        <v>0</v>
      </c>
      <c r="S56" s="21">
        <f>'IO Table'!S58*'[5]General Pcs'!$D197</f>
        <v>0</v>
      </c>
      <c r="T56" s="21">
        <f>'IO Table'!T58*'[5]General Pcs'!$D197</f>
        <v>0</v>
      </c>
      <c r="U56" s="21">
        <f>'IO Table'!U58*'[5]General Pcs'!$D197</f>
        <v>515.70775215545086</v>
      </c>
      <c r="V56" s="21">
        <f>'IO Table'!V58*'[5]General Pcs'!$D197</f>
        <v>5157.0775215545082</v>
      </c>
      <c r="W56" s="21">
        <f>'IO Table'!W58*'[5]General Pcs'!$D197</f>
        <v>12376.986051730821</v>
      </c>
      <c r="X56" s="21">
        <f>'IO Table'!X58*'[5]General Pcs'!$D197</f>
        <v>14439.817060352623</v>
      </c>
      <c r="Y56" s="21">
        <f>'IO Table'!Y58*'[5]General Pcs'!$D197</f>
        <v>9282.7395387981142</v>
      </c>
      <c r="Z56" s="21">
        <f>'IO Table'!Z58*'[5]General Pcs'!$D197</f>
        <v>5157.0775215545082</v>
      </c>
      <c r="AA56" s="21">
        <f>'IO Table'!AA58*'[5]General Pcs'!$D197</f>
        <v>3094.2465129327052</v>
      </c>
      <c r="AB56" s="22">
        <f>'IO Table'!AG58*'[5]General Pcs'!$D197</f>
        <v>0</v>
      </c>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row>
    <row r="57" spans="2:58">
      <c r="B57" s="48"/>
      <c r="C57" s="47"/>
      <c r="D57" s="30"/>
      <c r="E57" s="21"/>
      <c r="F57" s="21"/>
      <c r="G57" s="21"/>
      <c r="H57" s="21"/>
      <c r="I57" s="21"/>
      <c r="J57" s="21"/>
      <c r="K57" s="21"/>
      <c r="L57" s="21"/>
      <c r="M57" s="21"/>
      <c r="N57" s="21"/>
      <c r="O57" s="21"/>
      <c r="P57" s="21"/>
      <c r="Q57" s="21"/>
      <c r="R57" s="21"/>
      <c r="S57" s="21"/>
      <c r="T57" s="21"/>
      <c r="U57" s="21"/>
      <c r="V57" s="21"/>
      <c r="W57" s="21"/>
      <c r="X57" s="21"/>
      <c r="Y57" s="21"/>
      <c r="Z57" s="21"/>
      <c r="AA57" s="21"/>
      <c r="AB57" s="22"/>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row>
    <row r="58" spans="2:58">
      <c r="B58" s="48" t="s">
        <v>129</v>
      </c>
      <c r="C58" s="47"/>
      <c r="D58" s="30"/>
      <c r="E58" s="21"/>
      <c r="F58" s="21"/>
      <c r="G58" s="21"/>
      <c r="H58" s="21"/>
      <c r="I58" s="21"/>
      <c r="J58" s="21"/>
      <c r="K58" s="21"/>
      <c r="L58" s="21"/>
      <c r="M58" s="21"/>
      <c r="N58" s="21"/>
      <c r="O58" s="21"/>
      <c r="P58" s="21"/>
      <c r="Q58" s="21"/>
      <c r="R58" s="21"/>
      <c r="S58" s="21"/>
      <c r="T58" s="21"/>
      <c r="U58" s="21"/>
      <c r="V58" s="21"/>
      <c r="W58" s="21"/>
      <c r="X58" s="21"/>
      <c r="Y58" s="21"/>
      <c r="Z58" s="21"/>
      <c r="AA58" s="21"/>
      <c r="AB58" s="22"/>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row>
    <row r="59" spans="2:58">
      <c r="B59" s="46" t="s">
        <v>130</v>
      </c>
      <c r="C59" s="49" t="s">
        <v>104</v>
      </c>
      <c r="D59" s="19">
        <f>'IO Table'!D61*'[5]General Pcs'!$D$214</f>
        <v>0</v>
      </c>
      <c r="E59" s="21">
        <f>'IO Table'!E61*'[5]General Pcs'!$D$214</f>
        <v>0</v>
      </c>
      <c r="F59" s="21">
        <f>'IO Table'!F61*'[5]General Pcs'!$D$214</f>
        <v>3333.333333333333</v>
      </c>
      <c r="G59" s="21">
        <f>'IO Table'!G61*'[5]General Pcs'!$D$214</f>
        <v>33333.333333333336</v>
      </c>
      <c r="H59" s="21">
        <f>'IO Table'!H61*'[5]General Pcs'!$D$214</f>
        <v>80000</v>
      </c>
      <c r="I59" s="21">
        <f>'IO Table'!I61*'[5]General Pcs'!$D$214</f>
        <v>93333.333333333343</v>
      </c>
      <c r="J59" s="21">
        <f>'IO Table'!J61*'[5]General Pcs'!$D$214</f>
        <v>60000</v>
      </c>
      <c r="K59" s="21">
        <f>'IO Table'!K61*'[5]General Pcs'!$D$214</f>
        <v>33333.333333333336</v>
      </c>
      <c r="L59" s="21">
        <f>'IO Table'!L61*'[5]General Pcs'!$D$214</f>
        <v>20000</v>
      </c>
      <c r="M59" s="21">
        <f>'IO Table'!M61*'[5]General Pcs'!$D$214</f>
        <v>0</v>
      </c>
      <c r="N59" s="21">
        <f>'IO Table'!N61*'[5]General Pcs'!$D$214</f>
        <v>0</v>
      </c>
      <c r="O59" s="21">
        <f>'IO Table'!O61*'[5]General Pcs'!$D$214</f>
        <v>0</v>
      </c>
      <c r="P59" s="21">
        <f>'IO Table'!P61*'[5]General Pcs'!$D$214</f>
        <v>0</v>
      </c>
      <c r="Q59" s="21">
        <f>'IO Table'!Q61*'[5]General Pcs'!$D$214</f>
        <v>0</v>
      </c>
      <c r="R59" s="21">
        <f>'IO Table'!R61*'[5]General Pcs'!$D$214</f>
        <v>0</v>
      </c>
      <c r="S59" s="21">
        <f>'IO Table'!S61*'[5]General Pcs'!$D$214</f>
        <v>0</v>
      </c>
      <c r="T59" s="21">
        <f>'IO Table'!T61*'[5]General Pcs'!$D$214</f>
        <v>0</v>
      </c>
      <c r="U59" s="21">
        <f>'IO Table'!U61*'[5]General Pcs'!$D$214</f>
        <v>3333.333333333333</v>
      </c>
      <c r="V59" s="21">
        <f>'IO Table'!V61*'[5]General Pcs'!$D$214</f>
        <v>33333.333333333336</v>
      </c>
      <c r="W59" s="21">
        <f>'IO Table'!W61*'[5]General Pcs'!$D$214</f>
        <v>80000</v>
      </c>
      <c r="X59" s="21">
        <f>'IO Table'!X61*'[5]General Pcs'!$D$214</f>
        <v>93333.333333333343</v>
      </c>
      <c r="Y59" s="21">
        <f>'IO Table'!Y61*'[5]General Pcs'!$D$214</f>
        <v>60000</v>
      </c>
      <c r="Z59" s="21">
        <f>'IO Table'!Z61*'[5]General Pcs'!$D$214</f>
        <v>33333.333333333336</v>
      </c>
      <c r="AA59" s="21">
        <f>'IO Table'!AA61*'[5]General Pcs'!$D$214</f>
        <v>20000</v>
      </c>
      <c r="AB59" s="22">
        <f>'IO Table'!AG61*'[5]General Pcs'!$D$214</f>
        <v>0</v>
      </c>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row>
    <row r="60" spans="2:58">
      <c r="B60" s="46"/>
      <c r="C60" s="49"/>
      <c r="D60" s="30"/>
      <c r="E60" s="21"/>
      <c r="F60" s="21"/>
      <c r="G60" s="21"/>
      <c r="H60" s="21"/>
      <c r="I60" s="21"/>
      <c r="J60" s="21"/>
      <c r="K60" s="21"/>
      <c r="L60" s="21"/>
      <c r="M60" s="21"/>
      <c r="N60" s="21"/>
      <c r="O60" s="21"/>
      <c r="P60" s="21"/>
      <c r="Q60" s="21"/>
      <c r="R60" s="21"/>
      <c r="S60" s="21"/>
      <c r="T60" s="21"/>
      <c r="U60" s="21"/>
      <c r="V60" s="21"/>
      <c r="W60" s="21"/>
      <c r="X60" s="21"/>
      <c r="Y60" s="21"/>
      <c r="Z60" s="21"/>
      <c r="AA60" s="21"/>
      <c r="AB60" s="22"/>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row>
    <row r="61" spans="2:58" ht="15.75">
      <c r="B61" s="50" t="s">
        <v>131</v>
      </c>
      <c r="C61" s="47"/>
      <c r="D61" s="30"/>
      <c r="E61" s="21"/>
      <c r="F61" s="21"/>
      <c r="G61" s="21"/>
      <c r="H61" s="21"/>
      <c r="I61" s="21"/>
      <c r="J61" s="21"/>
      <c r="K61" s="21"/>
      <c r="L61" s="21"/>
      <c r="M61" s="21"/>
      <c r="N61" s="21"/>
      <c r="O61" s="21"/>
      <c r="P61" s="21"/>
      <c r="Q61" s="21"/>
      <c r="R61" s="21"/>
      <c r="S61" s="21"/>
      <c r="T61" s="21"/>
      <c r="U61" s="21"/>
      <c r="V61" s="21"/>
      <c r="W61" s="21"/>
      <c r="X61" s="21"/>
      <c r="Y61" s="21"/>
      <c r="Z61" s="21"/>
      <c r="AA61" s="21"/>
      <c r="AB61" s="22"/>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row>
    <row r="62" spans="2:58" ht="15.75">
      <c r="B62" s="51" t="s">
        <v>132</v>
      </c>
      <c r="C62" s="36"/>
      <c r="D62" s="30"/>
      <c r="E62" s="21"/>
      <c r="F62" s="21"/>
      <c r="G62" s="21"/>
      <c r="H62" s="21"/>
      <c r="I62" s="21"/>
      <c r="J62" s="21"/>
      <c r="K62" s="21"/>
      <c r="L62" s="21"/>
      <c r="M62" s="21"/>
      <c r="N62" s="21"/>
      <c r="O62" s="21"/>
      <c r="P62" s="21"/>
      <c r="Q62" s="21"/>
      <c r="R62" s="21"/>
      <c r="S62" s="21"/>
      <c r="T62" s="21"/>
      <c r="U62" s="21"/>
      <c r="V62" s="21"/>
      <c r="W62" s="21"/>
      <c r="X62" s="21"/>
      <c r="Y62" s="21"/>
      <c r="Z62" s="21"/>
      <c r="AA62" s="21"/>
      <c r="AB62" s="22"/>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row>
    <row r="63" spans="2:58">
      <c r="B63" s="52" t="s">
        <v>133</v>
      </c>
      <c r="C63" s="36" t="s">
        <v>136</v>
      </c>
      <c r="D63" s="30">
        <f>'IO Table'!D65*'[5]General Pcs'!$D$220</f>
        <v>0</v>
      </c>
      <c r="E63" s="21">
        <f>'IO Table'!E65*'[5]General Pcs'!$D$220</f>
        <v>0</v>
      </c>
      <c r="F63" s="20">
        <f>'IO Table'!F65*'[5]General Pcs'!$D$220</f>
        <v>15522.975817388153</v>
      </c>
      <c r="G63" s="21">
        <f>'IO Table'!G65*'[5]General Pcs'!$D$220</f>
        <v>155229.75817388154</v>
      </c>
      <c r="H63" s="21">
        <f>'IO Table'!H65*'[5]General Pcs'!$D$220</f>
        <v>372551.41961731564</v>
      </c>
      <c r="I63" s="21">
        <f>'IO Table'!I65*'[5]General Pcs'!$D$220</f>
        <v>434643.32288686826</v>
      </c>
      <c r="J63" s="21">
        <f>'IO Table'!J65*'[5]General Pcs'!$D$220</f>
        <v>279413.56471298676</v>
      </c>
      <c r="K63" s="21">
        <f>'IO Table'!K65*'[5]General Pcs'!$D$220</f>
        <v>155229.75817388154</v>
      </c>
      <c r="L63" s="21">
        <f>'IO Table'!L65*'[5]General Pcs'!$D$220</f>
        <v>93137.854904328909</v>
      </c>
      <c r="M63" s="21">
        <f>'IO Table'!M65*'[5]General Pcs'!$D$220</f>
        <v>0</v>
      </c>
      <c r="N63" s="21">
        <f>'IO Table'!N65*'[5]General Pcs'!$D$220</f>
        <v>0</v>
      </c>
      <c r="O63" s="21">
        <f>'IO Table'!O65*'[5]General Pcs'!$D$220</f>
        <v>0</v>
      </c>
      <c r="P63" s="21">
        <f>'IO Table'!P65*'[5]General Pcs'!$D$220</f>
        <v>0</v>
      </c>
      <c r="Q63" s="21">
        <f>'IO Table'!Q65*'[5]General Pcs'!$D$220</f>
        <v>0</v>
      </c>
      <c r="R63" s="21">
        <f>'IO Table'!R65*'[5]General Pcs'!$D$220</f>
        <v>0</v>
      </c>
      <c r="S63" s="21">
        <f>'IO Table'!S65*'[5]General Pcs'!$D$220</f>
        <v>0</v>
      </c>
      <c r="T63" s="21">
        <f>'IO Table'!T65*'[5]General Pcs'!$D$220</f>
        <v>0</v>
      </c>
      <c r="U63" s="21">
        <f>'IO Table'!U65*'[5]General Pcs'!$D$220</f>
        <v>15522.975817388153</v>
      </c>
      <c r="V63" s="21">
        <f>'IO Table'!V65*'[5]General Pcs'!$D$220</f>
        <v>155229.75817388154</v>
      </c>
      <c r="W63" s="21">
        <f>'IO Table'!W65*'[5]General Pcs'!$D$220</f>
        <v>372551.41961731564</v>
      </c>
      <c r="X63" s="21">
        <f>'IO Table'!X65*'[5]General Pcs'!$D$220</f>
        <v>434643.32288686826</v>
      </c>
      <c r="Y63" s="21">
        <f>'IO Table'!Y65*'[5]General Pcs'!$D$220</f>
        <v>279413.56471298676</v>
      </c>
      <c r="Z63" s="21">
        <f>'IO Table'!Z65*'[5]General Pcs'!$D$220</f>
        <v>155229.75817388154</v>
      </c>
      <c r="AA63" s="21">
        <f>'IO Table'!AA65*'[5]General Pcs'!$D$220</f>
        <v>93137.854904328909</v>
      </c>
      <c r="AB63" s="22">
        <f>'IO Table'!AG65*'[5]General Pcs'!$D$220</f>
        <v>0</v>
      </c>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row>
    <row r="64" spans="2:58">
      <c r="B64" s="53" t="s">
        <v>135</v>
      </c>
      <c r="C64" s="36"/>
      <c r="D64" s="30"/>
      <c r="E64" s="21"/>
      <c r="F64" s="21"/>
      <c r="G64" s="21"/>
      <c r="H64" s="21"/>
      <c r="I64" s="21"/>
      <c r="J64" s="21"/>
      <c r="K64" s="21"/>
      <c r="L64" s="21"/>
      <c r="M64" s="21"/>
      <c r="N64" s="21"/>
      <c r="O64" s="21"/>
      <c r="P64" s="21"/>
      <c r="Q64" s="21"/>
      <c r="R64" s="21"/>
      <c r="S64" s="21"/>
      <c r="T64" s="21"/>
      <c r="U64" s="21"/>
      <c r="V64" s="21"/>
      <c r="W64" s="21"/>
      <c r="X64" s="21"/>
      <c r="Y64" s="21"/>
      <c r="Z64" s="21"/>
      <c r="AA64" s="21"/>
      <c r="AB64" s="22"/>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row>
    <row r="65" spans="2:58">
      <c r="B65" s="28" t="s">
        <v>88</v>
      </c>
      <c r="C65" s="36" t="s">
        <v>136</v>
      </c>
      <c r="D65" s="30">
        <f>'IO Table'!D67*'[5]General Pcs'!$D$227</f>
        <v>0</v>
      </c>
      <c r="E65" s="21">
        <f>'IO Table'!E67*'[5]General Pcs'!$D$227</f>
        <v>0</v>
      </c>
      <c r="F65" s="20">
        <f>'IO Table'!F67*'[5]General Pcs'!$D$227</f>
        <v>500</v>
      </c>
      <c r="G65" s="21">
        <f>'IO Table'!G67*'[5]General Pcs'!$D$227</f>
        <v>5000</v>
      </c>
      <c r="H65" s="21">
        <f>'IO Table'!H67*'[5]General Pcs'!$D$227</f>
        <v>12000</v>
      </c>
      <c r="I65" s="21">
        <f>'IO Table'!I67*'[5]General Pcs'!$D$227</f>
        <v>14000</v>
      </c>
      <c r="J65" s="21">
        <f>'IO Table'!J67*'[5]General Pcs'!$D$227</f>
        <v>9000</v>
      </c>
      <c r="K65" s="21">
        <f>'IO Table'!K67*'[5]General Pcs'!$D$227</f>
        <v>5000</v>
      </c>
      <c r="L65" s="21">
        <f>'IO Table'!L67*'[5]General Pcs'!$D$227</f>
        <v>3000</v>
      </c>
      <c r="M65" s="21">
        <f>'IO Table'!M67*'[5]General Pcs'!$D$227</f>
        <v>0</v>
      </c>
      <c r="N65" s="21">
        <f>'IO Table'!N67*'[5]General Pcs'!$D$227</f>
        <v>0</v>
      </c>
      <c r="O65" s="21">
        <f>'IO Table'!O67*'[5]General Pcs'!$D$227</f>
        <v>0</v>
      </c>
      <c r="P65" s="21">
        <f>'IO Table'!P67*'[5]General Pcs'!$D$227</f>
        <v>0</v>
      </c>
      <c r="Q65" s="21">
        <f>'IO Table'!Q67*'[5]General Pcs'!$D$227</f>
        <v>0</v>
      </c>
      <c r="R65" s="21">
        <f>'IO Table'!R67*'[5]General Pcs'!$D$227</f>
        <v>0</v>
      </c>
      <c r="S65" s="21">
        <f>'IO Table'!S67*'[5]General Pcs'!$D$227</f>
        <v>0</v>
      </c>
      <c r="T65" s="21">
        <f>'IO Table'!T67*'[5]General Pcs'!$D$227</f>
        <v>0</v>
      </c>
      <c r="U65" s="21">
        <f>'IO Table'!U67*'[5]General Pcs'!$D$227</f>
        <v>500</v>
      </c>
      <c r="V65" s="21">
        <f>'IO Table'!V67*'[5]General Pcs'!$D$227</f>
        <v>5000</v>
      </c>
      <c r="W65" s="21">
        <f>'IO Table'!W67*'[5]General Pcs'!$D$227</f>
        <v>12000</v>
      </c>
      <c r="X65" s="21">
        <f>'IO Table'!X67*'[5]General Pcs'!$D$227</f>
        <v>14000</v>
      </c>
      <c r="Y65" s="21">
        <f>'IO Table'!Y67*'[5]General Pcs'!$D$227</f>
        <v>9000</v>
      </c>
      <c r="Z65" s="21">
        <f>'IO Table'!Z67*'[5]General Pcs'!$D$227</f>
        <v>5000</v>
      </c>
      <c r="AA65" s="21">
        <f>'IO Table'!AA67*'[5]General Pcs'!$D$227</f>
        <v>3000</v>
      </c>
      <c r="AB65" s="22">
        <f>'IO Table'!AG67*'[5]General Pcs'!$D$227</f>
        <v>0</v>
      </c>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row>
    <row r="66" spans="2:58">
      <c r="B66" s="42" t="s">
        <v>86</v>
      </c>
      <c r="C66" s="36"/>
      <c r="D66" s="30"/>
      <c r="E66" s="21"/>
      <c r="F66" s="21"/>
      <c r="G66" s="21"/>
      <c r="H66" s="21"/>
      <c r="I66" s="21"/>
      <c r="J66" s="21"/>
      <c r="K66" s="21"/>
      <c r="L66" s="21"/>
      <c r="M66" s="21"/>
      <c r="N66" s="21"/>
      <c r="O66" s="21"/>
      <c r="P66" s="21"/>
      <c r="Q66" s="21"/>
      <c r="R66" s="21"/>
      <c r="S66" s="21"/>
      <c r="T66" s="21"/>
      <c r="U66" s="21"/>
      <c r="V66" s="21"/>
      <c r="W66" s="21"/>
      <c r="X66" s="21"/>
      <c r="Y66" s="21"/>
      <c r="Z66" s="21"/>
      <c r="AA66" s="21"/>
      <c r="AB66" s="22"/>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row>
    <row r="67" spans="2:58">
      <c r="B67" s="32" t="s">
        <v>137</v>
      </c>
      <c r="C67" s="54" t="s">
        <v>136</v>
      </c>
      <c r="D67" s="30">
        <f>'IO Table'!D69*'[5]General Pcs'!$D$243/10</f>
        <v>0</v>
      </c>
      <c r="E67" s="21">
        <f>'IO Table'!E69*'[5]General Pcs'!$D$243/10</f>
        <v>0</v>
      </c>
      <c r="F67" s="21">
        <f>'IO Table'!F69*'[5]General Pcs'!$D$243/10</f>
        <v>0</v>
      </c>
      <c r="G67" s="21">
        <f>'IO Table'!G69*'[5]General Pcs'!$D$243/10</f>
        <v>0</v>
      </c>
      <c r="H67" s="21">
        <f>'IO Table'!H69*'[5]General Pcs'!$D$243/10</f>
        <v>0</v>
      </c>
      <c r="I67" s="21">
        <f>'IO Table'!I69*'[5]General Pcs'!$D$243/10</f>
        <v>133.36000000000001</v>
      </c>
      <c r="J67" s="21">
        <f>'IO Table'!J69*'[5]General Pcs'!$D$243/10</f>
        <v>200.04</v>
      </c>
      <c r="K67" s="21">
        <f>'IO Table'!K69*'[5]General Pcs'!$D$243/10</f>
        <v>200.04</v>
      </c>
      <c r="L67" s="21">
        <f>'IO Table'!L69*'[5]General Pcs'!$D$243/10</f>
        <v>551.92000000000007</v>
      </c>
      <c r="M67" s="21">
        <f>'IO Table'!M69*'[5]General Pcs'!$D$243/10</f>
        <v>192.64000000000004</v>
      </c>
      <c r="N67" s="21">
        <f>'IO Table'!N69*'[5]General Pcs'!$D$243/10</f>
        <v>240.8</v>
      </c>
      <c r="O67" s="21">
        <f>'IO Table'!O69*'[5]General Pcs'!$D$243/10</f>
        <v>1385.3600000000001</v>
      </c>
      <c r="P67" s="21">
        <f>'IO Table'!P69*'[5]General Pcs'!$D$243/10</f>
        <v>296.40000000000003</v>
      </c>
      <c r="Q67" s="21">
        <f>'IO Table'!Q69*'[5]General Pcs'!$D$243/10</f>
        <v>296.40000000000003</v>
      </c>
      <c r="R67" s="21">
        <f>'IO Table'!R69*'[5]General Pcs'!$D$243/10</f>
        <v>1744.6800000000003</v>
      </c>
      <c r="S67" s="21">
        <f>'IO Table'!S69*'[5]General Pcs'!$D$243/10</f>
        <v>0</v>
      </c>
      <c r="T67" s="21">
        <f>'IO Table'!T69*'[5]General Pcs'!$D$243/10</f>
        <v>0</v>
      </c>
      <c r="U67" s="21">
        <f>'IO Table'!U69*'[5]General Pcs'!$D$243/10</f>
        <v>0</v>
      </c>
      <c r="V67" s="21">
        <f>'IO Table'!V69*'[5]General Pcs'!$D$243/10</f>
        <v>0</v>
      </c>
      <c r="W67" s="21">
        <f>'IO Table'!W69*'[5]General Pcs'!$D$243/10</f>
        <v>0</v>
      </c>
      <c r="X67" s="21">
        <f>'IO Table'!X69*'[5]General Pcs'!$D$243/10</f>
        <v>133.36000000000001</v>
      </c>
      <c r="Y67" s="21">
        <f>'IO Table'!Y69*'[5]General Pcs'!$D$243/10</f>
        <v>200.04</v>
      </c>
      <c r="Z67" s="21">
        <f>'IO Table'!Z69*'[5]General Pcs'!$D$243/10</f>
        <v>200.04</v>
      </c>
      <c r="AA67" s="21">
        <f>'IO Table'!AA69*'[5]General Pcs'!$D$243/10</f>
        <v>551.92000000000007</v>
      </c>
      <c r="AB67" s="22">
        <f>'IO Table'!AG69*'[5]General Pcs'!$D$243/10</f>
        <v>1744.6800000000003</v>
      </c>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row>
    <row r="68" spans="2:58">
      <c r="B68" s="32" t="s">
        <v>138</v>
      </c>
      <c r="C68" s="54" t="s">
        <v>136</v>
      </c>
      <c r="D68" s="30">
        <f>'IO Table'!D70*'[5]General Pcs'!$D$244/350</f>
        <v>0</v>
      </c>
      <c r="E68" s="21">
        <f>'IO Table'!E70*'[5]General Pcs'!$D$244/350</f>
        <v>0</v>
      </c>
      <c r="F68" s="21">
        <f>'IO Table'!F70*'[5]General Pcs'!$D$244/350</f>
        <v>0</v>
      </c>
      <c r="G68" s="21">
        <f>'IO Table'!G70*'[5]General Pcs'!$D$244/350</f>
        <v>0</v>
      </c>
      <c r="H68" s="21">
        <f>'IO Table'!H70*'[5]General Pcs'!$D$244/350</f>
        <v>0</v>
      </c>
      <c r="I68" s="21">
        <f>'IO Table'!I70*'[5]General Pcs'!$D$244/350</f>
        <v>133.36000000000001</v>
      </c>
      <c r="J68" s="21">
        <f>'IO Table'!J70*'[5]General Pcs'!$D$244/350</f>
        <v>200.04</v>
      </c>
      <c r="K68" s="21">
        <f>'IO Table'!K70*'[5]General Pcs'!$D$244/350</f>
        <v>200.04</v>
      </c>
      <c r="L68" s="21">
        <f>'IO Table'!L70*'[5]General Pcs'!$D$244/350</f>
        <v>551.92000000000007</v>
      </c>
      <c r="M68" s="21">
        <f>'IO Table'!M70*'[5]General Pcs'!$D$244/350</f>
        <v>192.64000000000004</v>
      </c>
      <c r="N68" s="21">
        <f>'IO Table'!N70*'[5]General Pcs'!$D$244/350</f>
        <v>240.8</v>
      </c>
      <c r="O68" s="21">
        <f>'IO Table'!O70*'[5]General Pcs'!$D$244/350</f>
        <v>1385.3600000000001</v>
      </c>
      <c r="P68" s="21">
        <f>'IO Table'!P70*'[5]General Pcs'!$D$244/350</f>
        <v>296.40000000000003</v>
      </c>
      <c r="Q68" s="21">
        <f>'IO Table'!Q70*'[5]General Pcs'!$D$244/350</f>
        <v>296.40000000000003</v>
      </c>
      <c r="R68" s="21">
        <f>'IO Table'!R70*'[5]General Pcs'!$D$244/350</f>
        <v>1744.6800000000003</v>
      </c>
      <c r="S68" s="21">
        <f>'IO Table'!S70*'[5]General Pcs'!$D$244/350</f>
        <v>0</v>
      </c>
      <c r="T68" s="21">
        <f>'IO Table'!T70*'[5]General Pcs'!$D$244/350</f>
        <v>0</v>
      </c>
      <c r="U68" s="21">
        <f>'IO Table'!U70*'[5]General Pcs'!$D$244/350</f>
        <v>0</v>
      </c>
      <c r="V68" s="21">
        <f>'IO Table'!V70*'[5]General Pcs'!$D$244/350</f>
        <v>0</v>
      </c>
      <c r="W68" s="21">
        <f>'IO Table'!W70*'[5]General Pcs'!$D$244/350</f>
        <v>0</v>
      </c>
      <c r="X68" s="21">
        <f>'IO Table'!X70*'[5]General Pcs'!$D$244/350</f>
        <v>133.36000000000001</v>
      </c>
      <c r="Y68" s="21">
        <f>'IO Table'!Y70*'[5]General Pcs'!$D$244/350</f>
        <v>200.04</v>
      </c>
      <c r="Z68" s="21">
        <f>'IO Table'!Z70*'[5]General Pcs'!$D$244/350</f>
        <v>200.04</v>
      </c>
      <c r="AA68" s="21">
        <f>'IO Table'!AA70*'[5]General Pcs'!$D$244/350</f>
        <v>551.92000000000007</v>
      </c>
      <c r="AB68" s="22">
        <f>'IO Table'!AG70*'[5]General Pcs'!$D$244/350</f>
        <v>1744.6800000000003</v>
      </c>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row>
    <row r="69" spans="2:58">
      <c r="B69" s="32" t="s">
        <v>139</v>
      </c>
      <c r="C69" s="54" t="s">
        <v>136</v>
      </c>
      <c r="D69" s="30">
        <f>'IO Table'!D71*'[5]General Pcs'!$D$245/100</f>
        <v>0</v>
      </c>
      <c r="E69" s="21">
        <f>'IO Table'!E71*'[5]General Pcs'!$D$245/100</f>
        <v>0</v>
      </c>
      <c r="F69" s="21">
        <f>'IO Table'!F71*'[5]General Pcs'!$D$245/100</f>
        <v>0</v>
      </c>
      <c r="G69" s="21">
        <f>'IO Table'!G71*'[5]General Pcs'!$D$245/100</f>
        <v>0</v>
      </c>
      <c r="H69" s="21">
        <f>'IO Table'!H71*'[5]General Pcs'!$D$245/100</f>
        <v>0</v>
      </c>
      <c r="I69" s="21">
        <f>'IO Table'!I71*'[5]General Pcs'!$D$245/100</f>
        <v>133.36000000000001</v>
      </c>
      <c r="J69" s="21">
        <f>'IO Table'!J71*'[5]General Pcs'!$D$245/100</f>
        <v>200.04</v>
      </c>
      <c r="K69" s="21">
        <f>'IO Table'!K71*'[5]General Pcs'!$D$245/100</f>
        <v>200.04</v>
      </c>
      <c r="L69" s="21">
        <f>'IO Table'!L71*'[5]General Pcs'!$D$245/100</f>
        <v>551.92000000000007</v>
      </c>
      <c r="M69" s="21">
        <f>'IO Table'!M71*'[5]General Pcs'!$D$245/100</f>
        <v>192.64000000000004</v>
      </c>
      <c r="N69" s="21">
        <f>'IO Table'!N71*'[5]General Pcs'!$D$245/100</f>
        <v>240.8</v>
      </c>
      <c r="O69" s="21">
        <f>'IO Table'!O71*'[5]General Pcs'!$D$245/100</f>
        <v>1385.36</v>
      </c>
      <c r="P69" s="21">
        <f>'IO Table'!P71*'[5]General Pcs'!$D$245/100</f>
        <v>296.40000000000003</v>
      </c>
      <c r="Q69" s="21">
        <f>'IO Table'!Q71*'[5]General Pcs'!$D$245/100</f>
        <v>296.40000000000003</v>
      </c>
      <c r="R69" s="21">
        <f>'IO Table'!R71*'[5]General Pcs'!$D$245/100</f>
        <v>1744.6800000000003</v>
      </c>
      <c r="S69" s="21">
        <f>'IO Table'!S71*'[5]General Pcs'!$D$245/100</f>
        <v>0</v>
      </c>
      <c r="T69" s="21">
        <f>'IO Table'!T71*'[5]General Pcs'!$D$245/100</f>
        <v>0</v>
      </c>
      <c r="U69" s="21">
        <f>'IO Table'!U71*'[5]General Pcs'!$D$245/100</f>
        <v>0</v>
      </c>
      <c r="V69" s="21">
        <f>'IO Table'!V71*'[5]General Pcs'!$D$245/100</f>
        <v>0</v>
      </c>
      <c r="W69" s="21">
        <f>'IO Table'!W71*'[5]General Pcs'!$D$245/100</f>
        <v>0</v>
      </c>
      <c r="X69" s="21">
        <f>'IO Table'!X71*'[5]General Pcs'!$D$245/100</f>
        <v>133.36000000000001</v>
      </c>
      <c r="Y69" s="21">
        <f>'IO Table'!Y71*'[5]General Pcs'!$D$245/100</f>
        <v>200.04</v>
      </c>
      <c r="Z69" s="21">
        <f>'IO Table'!Z71*'[5]General Pcs'!$D$245/100</f>
        <v>200.04</v>
      </c>
      <c r="AA69" s="21">
        <f>'IO Table'!AA71*'[5]General Pcs'!$D$245/100</f>
        <v>551.92000000000007</v>
      </c>
      <c r="AB69" s="22">
        <f>'IO Table'!AG71*'[5]General Pcs'!$D$245/100</f>
        <v>1744.6800000000003</v>
      </c>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row>
    <row r="70" spans="2:58">
      <c r="B70" s="32" t="s">
        <v>244</v>
      </c>
      <c r="C70" s="54" t="s">
        <v>136</v>
      </c>
      <c r="D70" s="30">
        <f>'IO Table'!D72*'[5]General Pcs'!$D$246</f>
        <v>0</v>
      </c>
      <c r="E70" s="21">
        <f>'IO Table'!E72*'[5]General Pcs'!$D$246</f>
        <v>0</v>
      </c>
      <c r="F70" s="21">
        <f>'IO Table'!F72*'[5]General Pcs'!$D$246</f>
        <v>0</v>
      </c>
      <c r="G70" s="21">
        <f>'IO Table'!G72*'[5]General Pcs'!$D$246</f>
        <v>0</v>
      </c>
      <c r="H70" s="21">
        <f>'IO Table'!H72*'[5]General Pcs'!$D$246</f>
        <v>0</v>
      </c>
      <c r="I70" s="21">
        <f>'IO Table'!I72*'[5]General Pcs'!$D$246</f>
        <v>0</v>
      </c>
      <c r="J70" s="21">
        <f>'IO Table'!J72*'[5]General Pcs'!$D$246</f>
        <v>0</v>
      </c>
      <c r="K70" s="21">
        <f>'IO Table'!K72*'[5]General Pcs'!$D$246</f>
        <v>0</v>
      </c>
      <c r="L70" s="21">
        <f>'IO Table'!L72*'[5]General Pcs'!$D$246</f>
        <v>0</v>
      </c>
      <c r="M70" s="21">
        <f>'IO Table'!M72*'[5]General Pcs'!$D$246</f>
        <v>0</v>
      </c>
      <c r="N70" s="21">
        <f>'IO Table'!N72*'[5]General Pcs'!$D$246</f>
        <v>0</v>
      </c>
      <c r="O70" s="21">
        <f>'IO Table'!O72*'[5]General Pcs'!$D$246</f>
        <v>0</v>
      </c>
      <c r="P70" s="21">
        <f>'IO Table'!P72*'[5]General Pcs'!$D$246</f>
        <v>0</v>
      </c>
      <c r="Q70" s="21">
        <f>'IO Table'!Q72*'[5]General Pcs'!$D$246</f>
        <v>0</v>
      </c>
      <c r="R70" s="21">
        <f>'IO Table'!R72*'[5]General Pcs'!$D$246</f>
        <v>0</v>
      </c>
      <c r="S70" s="21">
        <f>'IO Table'!S72*'[5]General Pcs'!$D$246</f>
        <v>0</v>
      </c>
      <c r="T70" s="21">
        <f>'IO Table'!T72*'[5]General Pcs'!$D$246</f>
        <v>0</v>
      </c>
      <c r="U70" s="21">
        <f>'IO Table'!U72*'[5]General Pcs'!$D$246</f>
        <v>0</v>
      </c>
      <c r="V70" s="21">
        <f>'IO Table'!V72*'[5]General Pcs'!$D$246</f>
        <v>0</v>
      </c>
      <c r="W70" s="21">
        <f>'IO Table'!W72*'[5]General Pcs'!$D$246</f>
        <v>0</v>
      </c>
      <c r="X70" s="21">
        <f>'IO Table'!X72*'[5]General Pcs'!$D$246</f>
        <v>0</v>
      </c>
      <c r="Y70" s="21">
        <f>'IO Table'!Y72*'[5]General Pcs'!$D$246</f>
        <v>0</v>
      </c>
      <c r="Z70" s="21">
        <f>'IO Table'!Z72*'[5]General Pcs'!$D$246</f>
        <v>0</v>
      </c>
      <c r="AA70" s="21">
        <f>'IO Table'!AA72*'[5]General Pcs'!$D$246</f>
        <v>0</v>
      </c>
      <c r="AB70" s="22">
        <f>'IO Table'!AG72*'[5]General Pcs'!$D$246/'[5]General Pcs'!$D$246</f>
        <v>69.5</v>
      </c>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row>
    <row r="71" spans="2:58">
      <c r="B71" s="52"/>
      <c r="C71" s="54" t="s">
        <v>136</v>
      </c>
      <c r="D71" s="30">
        <f>D95</f>
        <v>10000</v>
      </c>
      <c r="E71" s="21">
        <f t="shared" ref="E71:AB71" si="0">E95</f>
        <v>-10000</v>
      </c>
      <c r="F71" s="21">
        <f t="shared" si="0"/>
        <v>29872.016902876938</v>
      </c>
      <c r="G71" s="21">
        <f t="shared" si="0"/>
        <v>168848.15212589243</v>
      </c>
      <c r="H71" s="21">
        <f t="shared" si="0"/>
        <v>278208.23664027709</v>
      </c>
      <c r="I71" s="21">
        <f t="shared" si="0"/>
        <v>224361.48094484117</v>
      </c>
      <c r="J71" s="21">
        <f t="shared" si="0"/>
        <v>-97110.962362102582</v>
      </c>
      <c r="K71" s="21">
        <f t="shared" si="0"/>
        <v>-135638.13522301574</v>
      </c>
      <c r="L71" s="21">
        <f t="shared" si="0"/>
        <v>491725.40572182595</v>
      </c>
      <c r="M71" s="21">
        <f t="shared" si="0"/>
        <v>-675142.94141726173</v>
      </c>
      <c r="N71" s="21">
        <f t="shared" si="0"/>
        <v>74792.479999999865</v>
      </c>
      <c r="O71" s="21">
        <f t="shared" si="0"/>
        <v>1730938.8466666674</v>
      </c>
      <c r="P71" s="21">
        <f t="shared" si="0"/>
        <v>-1647835.3800000006</v>
      </c>
      <c r="Q71" s="21">
        <f t="shared" si="0"/>
        <v>-121030</v>
      </c>
      <c r="R71" s="21">
        <f t="shared" si="0"/>
        <v>1573314.84</v>
      </c>
      <c r="S71" s="21">
        <f t="shared" si="0"/>
        <v>-1895304.0400000003</v>
      </c>
      <c r="T71" s="21">
        <f t="shared" si="0"/>
        <v>0</v>
      </c>
      <c r="U71" s="21">
        <f t="shared" si="0"/>
        <v>19872.016902876938</v>
      </c>
      <c r="V71" s="21">
        <f t="shared" si="0"/>
        <v>178848.15212589243</v>
      </c>
      <c r="W71" s="21">
        <f t="shared" si="0"/>
        <v>278208.23664027709</v>
      </c>
      <c r="X71" s="21">
        <f t="shared" si="0"/>
        <v>224361.48094484117</v>
      </c>
      <c r="Y71" s="21">
        <f t="shared" si="0"/>
        <v>-97110.962362102582</v>
      </c>
      <c r="Z71" s="21">
        <f t="shared" si="0"/>
        <v>-129803.63522301574</v>
      </c>
      <c r="AA71" s="21">
        <f t="shared" si="0"/>
        <v>469793.23905515921</v>
      </c>
      <c r="AB71" s="22">
        <f t="shared" si="0"/>
        <v>-944168.5280839284</v>
      </c>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row>
    <row r="72" spans="2:58">
      <c r="B72" s="52"/>
      <c r="C72" s="54"/>
      <c r="D72" s="30"/>
      <c r="E72" s="21"/>
      <c r="F72" s="21"/>
      <c r="G72" s="21"/>
      <c r="H72" s="21"/>
      <c r="I72" s="21"/>
      <c r="J72" s="21"/>
      <c r="K72" s="21"/>
      <c r="L72" s="21"/>
      <c r="M72" s="21"/>
      <c r="N72" s="21"/>
      <c r="O72" s="21"/>
      <c r="P72" s="21"/>
      <c r="Q72" s="21"/>
      <c r="R72" s="21"/>
      <c r="S72" s="21"/>
      <c r="T72" s="21"/>
      <c r="U72" s="21"/>
      <c r="V72" s="21"/>
      <c r="W72" s="21"/>
      <c r="X72" s="21"/>
      <c r="Y72" s="21"/>
      <c r="Z72" s="21"/>
      <c r="AA72" s="21"/>
      <c r="AB72" s="22"/>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row>
    <row r="73" spans="2:58" ht="15.75">
      <c r="B73" s="51" t="s">
        <v>141</v>
      </c>
      <c r="C73" s="55"/>
      <c r="D73" s="30"/>
      <c r="E73" s="21"/>
      <c r="F73" s="21"/>
      <c r="G73" s="21"/>
      <c r="H73" s="21"/>
      <c r="I73" s="21"/>
      <c r="J73" s="21"/>
      <c r="K73" s="21"/>
      <c r="L73" s="21"/>
      <c r="M73" s="21"/>
      <c r="N73" s="21"/>
      <c r="O73" s="21"/>
      <c r="P73" s="21"/>
      <c r="Q73" s="21"/>
      <c r="R73" s="21"/>
      <c r="S73" s="21"/>
      <c r="T73" s="21"/>
      <c r="U73" s="21"/>
      <c r="V73" s="21"/>
      <c r="W73" s="21"/>
      <c r="X73" s="21"/>
      <c r="Y73" s="21"/>
      <c r="Z73" s="21"/>
      <c r="AA73" s="21"/>
      <c r="AB73" s="22"/>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row>
    <row r="74" spans="2:58">
      <c r="B74" s="52" t="s">
        <v>142</v>
      </c>
      <c r="C74" s="36"/>
      <c r="D74" s="30"/>
      <c r="E74" s="21"/>
      <c r="F74" s="21"/>
      <c r="G74" s="21"/>
      <c r="H74" s="21"/>
      <c r="I74" s="21"/>
      <c r="J74" s="21"/>
      <c r="K74" s="21"/>
      <c r="L74" s="21"/>
      <c r="M74" s="21"/>
      <c r="N74" s="21"/>
      <c r="O74" s="21"/>
      <c r="P74" s="21"/>
      <c r="Q74" s="21"/>
      <c r="R74" s="21"/>
      <c r="S74" s="21"/>
      <c r="T74" s="21"/>
      <c r="U74" s="21"/>
      <c r="V74" s="21"/>
      <c r="W74" s="21"/>
      <c r="X74" s="21"/>
      <c r="Y74" s="21"/>
      <c r="Z74" s="21"/>
      <c r="AA74" s="21"/>
      <c r="AB74" s="22"/>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row>
    <row r="75" spans="2:58" ht="12.75" customHeight="1">
      <c r="B75" s="56" t="s">
        <v>143</v>
      </c>
      <c r="C75" s="36"/>
      <c r="D75" s="30"/>
      <c r="E75" s="21"/>
      <c r="F75" s="21"/>
      <c r="G75" s="21"/>
      <c r="H75" s="21"/>
      <c r="I75" s="21"/>
      <c r="J75" s="21"/>
      <c r="K75" s="21"/>
      <c r="L75" s="21"/>
      <c r="M75" s="21"/>
      <c r="N75" s="21"/>
      <c r="O75" s="21"/>
      <c r="P75" s="21"/>
      <c r="Q75" s="21"/>
      <c r="R75" s="21"/>
      <c r="S75" s="21"/>
      <c r="T75" s="21"/>
      <c r="U75" s="21"/>
      <c r="V75" s="21"/>
      <c r="W75" s="21"/>
      <c r="X75" s="21"/>
      <c r="Y75" s="21"/>
      <c r="Z75" s="21"/>
      <c r="AA75" s="21"/>
      <c r="AB75" s="22"/>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row>
    <row r="76" spans="2:58">
      <c r="B76" s="42" t="s">
        <v>86</v>
      </c>
      <c r="C76" s="36" t="s">
        <v>30</v>
      </c>
      <c r="D76" s="30"/>
      <c r="E76" s="21"/>
      <c r="F76" s="21"/>
      <c r="G76" s="21"/>
      <c r="H76" s="21"/>
      <c r="I76" s="21"/>
      <c r="J76" s="21"/>
      <c r="K76" s="21"/>
      <c r="L76" s="21"/>
      <c r="M76" s="21"/>
      <c r="N76" s="21"/>
      <c r="O76" s="21"/>
      <c r="P76" s="21"/>
      <c r="Q76" s="21"/>
      <c r="R76" s="21"/>
      <c r="S76" s="21"/>
      <c r="T76" s="21"/>
      <c r="U76" s="21"/>
      <c r="V76" s="21"/>
      <c r="W76" s="21"/>
      <c r="X76" s="21"/>
      <c r="Y76" s="21"/>
      <c r="Z76" s="21"/>
      <c r="AA76" s="21"/>
      <c r="AB76" s="22"/>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row>
    <row r="77" spans="2:58">
      <c r="B77" s="28" t="s">
        <v>154</v>
      </c>
      <c r="C77" s="36" t="s">
        <v>30</v>
      </c>
      <c r="D77" s="30">
        <f>'IO Table'!D78*'[5]General Pcs'!$D$258</f>
        <v>0</v>
      </c>
      <c r="E77" s="21">
        <f>'IO Table'!E78*'[5]General Pcs'!$D$258</f>
        <v>0</v>
      </c>
      <c r="F77" s="21">
        <f>'IO Table'!F78*'[5]General Pcs'!$D$258</f>
        <v>0</v>
      </c>
      <c r="G77" s="21">
        <f>'IO Table'!G78*'[5]General Pcs'!$D$258</f>
        <v>0</v>
      </c>
      <c r="H77" s="21">
        <f>'IO Table'!H78*'[5]General Pcs'!$D$258</f>
        <v>0</v>
      </c>
      <c r="I77" s="21">
        <f>'IO Table'!I78*'[5]General Pcs'!$D$258</f>
        <v>0</v>
      </c>
      <c r="J77" s="21">
        <f>'IO Table'!J78*'[5]General Pcs'!$D$258</f>
        <v>0</v>
      </c>
      <c r="K77" s="21">
        <f>'IO Table'!K78*'[5]General Pcs'!$D$258</f>
        <v>0</v>
      </c>
      <c r="L77" s="21">
        <f>'IO Table'!L78*'[5]General Pcs'!$D$258</f>
        <v>1168925.646754642</v>
      </c>
      <c r="M77" s="21">
        <f>'IO Table'!M78*'[5]General Pcs'!$D$258</f>
        <v>0</v>
      </c>
      <c r="N77" s="21">
        <f>'IO Table'!N78*'[5]General Pcs'!$D$258</f>
        <v>0</v>
      </c>
      <c r="O77" s="21">
        <f>'IO Table'!O78*'[5]General Pcs'!$D$258</f>
        <v>3272991.810912997</v>
      </c>
      <c r="P77" s="21">
        <f>'IO Table'!P78*'[5]General Pcs'!$D$258</f>
        <v>0</v>
      </c>
      <c r="Q77" s="21">
        <f>'IO Table'!Q78*'[5]General Pcs'!$D$258</f>
        <v>0</v>
      </c>
      <c r="R77" s="21">
        <f>'IO Table'!R78*'[5]General Pcs'!$D$258</f>
        <v>4675702.5870185681</v>
      </c>
      <c r="S77" s="21">
        <f>'IO Table'!S78*'[5]General Pcs'!$D$258</f>
        <v>0</v>
      </c>
      <c r="T77" s="21">
        <f>'IO Table'!T78*'[5]General Pcs'!$D$258</f>
        <v>0</v>
      </c>
      <c r="U77" s="21">
        <f>'IO Table'!U78*'[5]General Pcs'!$D$258</f>
        <v>0</v>
      </c>
      <c r="V77" s="21">
        <f>'IO Table'!V78*'[5]General Pcs'!$D$258</f>
        <v>0</v>
      </c>
      <c r="W77" s="21">
        <f>'IO Table'!W78*'[5]General Pcs'!$D$258</f>
        <v>0</v>
      </c>
      <c r="X77" s="21">
        <f>'IO Table'!X78*'[5]General Pcs'!$D$258</f>
        <v>0</v>
      </c>
      <c r="Y77" s="21">
        <f>'IO Table'!Y78*'[5]General Pcs'!$D$258</f>
        <v>0</v>
      </c>
      <c r="Z77" s="21">
        <f>'IO Table'!Z78*'[5]General Pcs'!$D$258</f>
        <v>0</v>
      </c>
      <c r="AA77" s="21">
        <f>'IO Table'!AA78*'[5]General Pcs'!$D$258</f>
        <v>1168925.646754642</v>
      </c>
      <c r="AB77" s="22">
        <f>'IO Table'!AG78*'[5]General Pcs'!$D$258</f>
        <v>4675702.5870185681</v>
      </c>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row>
    <row r="78" spans="2:58">
      <c r="B78" s="28" t="s">
        <v>155</v>
      </c>
      <c r="C78" s="36" t="s">
        <v>30</v>
      </c>
      <c r="D78" s="30">
        <f>'IO Table'!D79*'[5]General Pcs'!$D$259</f>
        <v>0</v>
      </c>
      <c r="E78" s="21">
        <f>'IO Table'!E79*'[5]General Pcs'!$D$259</f>
        <v>0</v>
      </c>
      <c r="F78" s="21">
        <f>'IO Table'!F79*'[5]General Pcs'!$D$259</f>
        <v>0</v>
      </c>
      <c r="G78" s="21">
        <f>'IO Table'!G79*'[5]General Pcs'!$D$259</f>
        <v>0</v>
      </c>
      <c r="H78" s="21">
        <f>'IO Table'!H79*'[5]General Pcs'!$D$259</f>
        <v>0</v>
      </c>
      <c r="I78" s="21">
        <f>'IO Table'!I79*'[5]General Pcs'!$D$259</f>
        <v>0</v>
      </c>
      <c r="J78" s="21">
        <f>'IO Table'!J79*'[5]General Pcs'!$D$259</f>
        <v>0</v>
      </c>
      <c r="K78" s="21">
        <f>'IO Table'!K79*'[5]General Pcs'!$D$259</f>
        <v>0</v>
      </c>
      <c r="L78" s="21">
        <f>'IO Table'!L79*'[5]General Pcs'!$D$259</f>
        <v>975406.85073665006</v>
      </c>
      <c r="M78" s="21">
        <f>'IO Table'!M79*'[5]General Pcs'!$D$259</f>
        <v>0</v>
      </c>
      <c r="N78" s="21">
        <f>'IO Table'!N79*'[5]General Pcs'!$D$259</f>
        <v>0</v>
      </c>
      <c r="O78" s="21">
        <f>'IO Table'!O79*'[5]General Pcs'!$D$259</f>
        <v>2763652.7437538416</v>
      </c>
      <c r="P78" s="21">
        <f>'IO Table'!P79*'[5]General Pcs'!$D$259</f>
        <v>0</v>
      </c>
      <c r="Q78" s="21">
        <f>'IO Table'!Q79*'[5]General Pcs'!$D$259</f>
        <v>0</v>
      </c>
      <c r="R78" s="21">
        <f>'IO Table'!R79*'[5]General Pcs'!$D$259</f>
        <v>3820343.4987185458</v>
      </c>
      <c r="S78" s="21">
        <f>'IO Table'!S79*'[5]General Pcs'!$D$259</f>
        <v>0</v>
      </c>
      <c r="T78" s="21">
        <f>'IO Table'!T79*'[5]General Pcs'!$D$259</f>
        <v>0</v>
      </c>
      <c r="U78" s="21">
        <f>'IO Table'!U79*'[5]General Pcs'!$D$259</f>
        <v>0</v>
      </c>
      <c r="V78" s="21">
        <f>'IO Table'!V79*'[5]General Pcs'!$D$259</f>
        <v>0</v>
      </c>
      <c r="W78" s="21">
        <f>'IO Table'!W79*'[5]General Pcs'!$D$259</f>
        <v>0</v>
      </c>
      <c r="X78" s="21">
        <f>'IO Table'!X79*'[5]General Pcs'!$D$259</f>
        <v>0</v>
      </c>
      <c r="Y78" s="21">
        <f>'IO Table'!Y79*'[5]General Pcs'!$D$259</f>
        <v>0</v>
      </c>
      <c r="Z78" s="21">
        <f>'IO Table'!Z79*'[5]General Pcs'!$D$259</f>
        <v>0</v>
      </c>
      <c r="AA78" s="21">
        <f>'IO Table'!AA79*'[5]General Pcs'!$D$259</f>
        <v>975406.85073665006</v>
      </c>
      <c r="AB78" s="22">
        <f>'IO Table'!AG79*'[5]General Pcs'!$D$259</f>
        <v>3820343.4987185458</v>
      </c>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row>
    <row r="79" spans="2:58">
      <c r="B79" s="28" t="s">
        <v>156</v>
      </c>
      <c r="C79" s="36" t="s">
        <v>30</v>
      </c>
      <c r="D79" s="30">
        <f>'IO Table'!D80*'[5]General Pcs'!$D$260</f>
        <v>0</v>
      </c>
      <c r="E79" s="21">
        <f>'IO Table'!E80*'[5]General Pcs'!$D$260</f>
        <v>0</v>
      </c>
      <c r="F79" s="21">
        <f>'IO Table'!F80*'[5]General Pcs'!$D$260</f>
        <v>0</v>
      </c>
      <c r="G79" s="21">
        <f>'IO Table'!G80*'[5]General Pcs'!$D$260</f>
        <v>0</v>
      </c>
      <c r="H79" s="21">
        <f>'IO Table'!H80*'[5]General Pcs'!$D$260</f>
        <v>0</v>
      </c>
      <c r="I79" s="21">
        <f>'IO Table'!I80*'[5]General Pcs'!$D$260</f>
        <v>307262.97761428298</v>
      </c>
      <c r="J79" s="21">
        <f>'IO Table'!J80*'[5]General Pcs'!$D$260</f>
        <v>460894.46642142441</v>
      </c>
      <c r="K79" s="21">
        <f>'IO Table'!K80*'[5]General Pcs'!$D$260</f>
        <v>460894.46642142441</v>
      </c>
      <c r="L79" s="21">
        <f>'IO Table'!L80*'[5]General Pcs'!$D$260</f>
        <v>332883.58582567185</v>
      </c>
      <c r="M79" s="21">
        <f>'IO Table'!M80*'[5]General Pcs'!$D$260</f>
        <v>443844.78110089595</v>
      </c>
      <c r="N79" s="21">
        <f>'IO Table'!N80*'[5]General Pcs'!$D$260</f>
        <v>554805.97637611977</v>
      </c>
      <c r="O79" s="21">
        <f>'IO Table'!O80*'[5]General Pcs'!$D$260</f>
        <v>546327.21394645155</v>
      </c>
      <c r="P79" s="21">
        <f>'IO Table'!P80*'[5]General Pcs'!$D$260</f>
        <v>682909.01743306452</v>
      </c>
      <c r="Q79" s="21">
        <f>'IO Table'!Q80*'[5]General Pcs'!$D$260</f>
        <v>682909.01743306452</v>
      </c>
      <c r="R79" s="21">
        <f>'IO Table'!R80*'[5]General Pcs'!$D$260</f>
        <v>307447.29853666702</v>
      </c>
      <c r="S79" s="21">
        <f>'IO Table'!S80*'[5]General Pcs'!$D$260</f>
        <v>0</v>
      </c>
      <c r="T79" s="21">
        <f>'IO Table'!T80*'[5]General Pcs'!$D$260</f>
        <v>0</v>
      </c>
      <c r="U79" s="21">
        <f>'IO Table'!U80*'[5]General Pcs'!$D$260</f>
        <v>0</v>
      </c>
      <c r="V79" s="21">
        <f>'IO Table'!V80*'[5]General Pcs'!$D$260</f>
        <v>0</v>
      </c>
      <c r="W79" s="21">
        <f>'IO Table'!W80*'[5]General Pcs'!$D$260</f>
        <v>0</v>
      </c>
      <c r="X79" s="21">
        <f>'IO Table'!X80*'[5]General Pcs'!$D$260</f>
        <v>307262.97761428298</v>
      </c>
      <c r="Y79" s="21">
        <f>'IO Table'!Y80*'[5]General Pcs'!$D$260</f>
        <v>460894.46642142441</v>
      </c>
      <c r="Z79" s="21">
        <f>'IO Table'!Z80*'[5]General Pcs'!$D$260</f>
        <v>460894.46642142441</v>
      </c>
      <c r="AA79" s="21">
        <f>'IO Table'!AA80*'[5]General Pcs'!$D$260</f>
        <v>332883.58582567185</v>
      </c>
      <c r="AB79" s="22">
        <f>'IO Table'!AG80*'[5]General Pcs'!$D$260</f>
        <v>307447.29853666702</v>
      </c>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row>
    <row r="80" spans="2:58">
      <c r="B80" s="56" t="s">
        <v>144</v>
      </c>
      <c r="C80" s="36"/>
      <c r="D80" s="30"/>
      <c r="E80" s="21"/>
      <c r="F80" s="21"/>
      <c r="G80" s="21"/>
      <c r="H80" s="21"/>
      <c r="I80" s="21"/>
      <c r="J80" s="21"/>
      <c r="K80" s="21"/>
      <c r="L80" s="21"/>
      <c r="M80" s="21"/>
      <c r="N80" s="21"/>
      <c r="O80" s="21"/>
      <c r="P80" s="21"/>
      <c r="Q80" s="21"/>
      <c r="R80" s="21"/>
      <c r="S80" s="21"/>
      <c r="T80" s="21"/>
      <c r="U80" s="21"/>
      <c r="V80" s="21"/>
      <c r="W80" s="21"/>
      <c r="X80" s="21"/>
      <c r="Y80" s="21"/>
      <c r="Z80" s="21"/>
      <c r="AA80" s="21"/>
      <c r="AB80" s="22"/>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row>
    <row r="81" spans="2:58">
      <c r="B81" s="28" t="s">
        <v>88</v>
      </c>
      <c r="C81" s="36" t="s">
        <v>30</v>
      </c>
      <c r="D81" s="19">
        <f>'IO Table'!D82*'[5]General Pcs'!$D$262</f>
        <v>0</v>
      </c>
      <c r="E81" s="20">
        <f>'IO Table'!E82*'[5]General Pcs'!$D$262</f>
        <v>0</v>
      </c>
      <c r="F81" s="20">
        <f>'IO Table'!F82*'[5]General Pcs'!$D$262</f>
        <v>388074.39543470379</v>
      </c>
      <c r="G81" s="20">
        <f>'IO Table'!G82*'[5]General Pcs'!$D$262</f>
        <v>3880743.9543470382</v>
      </c>
      <c r="H81" s="20">
        <f>'IO Table'!H82*'[5]General Pcs'!$D$262</f>
        <v>9313785.490432892</v>
      </c>
      <c r="I81" s="20">
        <f>'IO Table'!I82*'[5]General Pcs'!$D$262</f>
        <v>10866083.072171707</v>
      </c>
      <c r="J81" s="20">
        <f>'IO Table'!J82*'[5]General Pcs'!$D$262</f>
        <v>6985339.117824669</v>
      </c>
      <c r="K81" s="20">
        <f>'IO Table'!K82*'[5]General Pcs'!$D$262</f>
        <v>3880743.9543470382</v>
      </c>
      <c r="L81" s="20">
        <f>'IO Table'!L82*'[5]General Pcs'!$D$262</f>
        <v>2328446.372608223</v>
      </c>
      <c r="M81" s="20">
        <f>'IO Table'!M82*'[5]General Pcs'!$D$262</f>
        <v>0</v>
      </c>
      <c r="N81" s="20">
        <f>'IO Table'!N82*'[5]General Pcs'!$D$262</f>
        <v>0</v>
      </c>
      <c r="O81" s="20">
        <f>'IO Table'!O82*'[5]General Pcs'!$D$262</f>
        <v>0</v>
      </c>
      <c r="P81" s="20">
        <f>'IO Table'!P82*'[5]General Pcs'!$D$262</f>
        <v>0</v>
      </c>
      <c r="Q81" s="20">
        <f>'IO Table'!Q82*'[5]General Pcs'!$D$262</f>
        <v>0</v>
      </c>
      <c r="R81" s="20">
        <f>'IO Table'!R82*'[5]General Pcs'!$D$262</f>
        <v>0</v>
      </c>
      <c r="S81" s="20">
        <f>'IO Table'!S82*'[5]General Pcs'!$D$262</f>
        <v>0</v>
      </c>
      <c r="T81" s="20">
        <f>'IO Table'!T82*'[5]General Pcs'!$D$262</f>
        <v>0</v>
      </c>
      <c r="U81" s="20">
        <f>'IO Table'!U82*'[5]General Pcs'!$D$262</f>
        <v>388074.39543470379</v>
      </c>
      <c r="V81" s="20">
        <f>'IO Table'!V82*'[5]General Pcs'!$D$262</f>
        <v>3880743.9543470382</v>
      </c>
      <c r="W81" s="20">
        <f>'IO Table'!W82*'[5]General Pcs'!$D$262</f>
        <v>9313785.490432892</v>
      </c>
      <c r="X81" s="20">
        <f>'IO Table'!X82*'[5]General Pcs'!$D$262</f>
        <v>10866083.072171707</v>
      </c>
      <c r="Y81" s="20">
        <f>'IO Table'!Y82*'[5]General Pcs'!$D$262</f>
        <v>6985339.117824669</v>
      </c>
      <c r="Z81" s="20">
        <f>'IO Table'!Z82*'[5]General Pcs'!$D$262</f>
        <v>3880743.9543470382</v>
      </c>
      <c r="AA81" s="20">
        <f>'IO Table'!AA82*'[5]General Pcs'!$D$262</f>
        <v>2328446.372608223</v>
      </c>
      <c r="AB81" s="125">
        <f>'IO Table'!AG82*'[5]General Pcs'!$D$262</f>
        <v>0</v>
      </c>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row>
    <row r="82" spans="2:58">
      <c r="B82" s="57" t="s">
        <v>146</v>
      </c>
      <c r="C82" s="58"/>
      <c r="D82" s="30"/>
      <c r="E82" s="21"/>
      <c r="F82" s="21"/>
      <c r="G82" s="21"/>
      <c r="H82" s="21"/>
      <c r="I82" s="21"/>
      <c r="J82" s="21"/>
      <c r="K82" s="21"/>
      <c r="L82" s="21"/>
      <c r="M82" s="21"/>
      <c r="N82" s="21"/>
      <c r="O82" s="21"/>
      <c r="P82" s="21"/>
      <c r="Q82" s="21"/>
      <c r="R82" s="21"/>
      <c r="S82" s="21"/>
      <c r="T82" s="21"/>
      <c r="U82" s="21"/>
      <c r="V82" s="21"/>
      <c r="W82" s="21"/>
      <c r="X82" s="21"/>
      <c r="Y82" s="21"/>
      <c r="Z82" s="21"/>
      <c r="AA82" s="21"/>
      <c r="AB82" s="22"/>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row>
    <row r="83" spans="2:58" ht="13.5" thickBot="1">
      <c r="B83" s="59"/>
      <c r="C83" s="60"/>
      <c r="D83" s="61"/>
      <c r="E83" s="62"/>
      <c r="F83" s="62"/>
      <c r="G83" s="62"/>
      <c r="H83" s="62"/>
      <c r="I83" s="62"/>
      <c r="J83" s="62"/>
      <c r="K83" s="62"/>
      <c r="L83" s="62"/>
      <c r="M83" s="62"/>
      <c r="N83" s="62"/>
      <c r="O83" s="62"/>
      <c r="P83" s="62"/>
      <c r="Q83" s="62"/>
      <c r="R83" s="62"/>
      <c r="S83" s="62"/>
      <c r="T83" s="62"/>
      <c r="U83" s="62"/>
      <c r="V83" s="62"/>
      <c r="W83" s="62"/>
      <c r="X83" s="62"/>
      <c r="Y83" s="62"/>
      <c r="Z83" s="62"/>
      <c r="AA83" s="62"/>
      <c r="AB83" s="63"/>
      <c r="AC83" s="23"/>
      <c r="AD83" s="23"/>
      <c r="AE83" s="23"/>
      <c r="AF83" s="23"/>
      <c r="AG83" s="23"/>
      <c r="AH83" s="23"/>
      <c r="AI83" s="23"/>
      <c r="AJ83" s="23"/>
      <c r="AK83" s="23"/>
      <c r="AL83" s="23"/>
      <c r="AM83" s="23"/>
      <c r="AN83" s="23"/>
      <c r="AO83" s="23"/>
      <c r="AP83" s="23"/>
      <c r="AQ83" s="23"/>
      <c r="AR83" s="23"/>
      <c r="AS83" s="23"/>
      <c r="AT83" s="23"/>
      <c r="AU83" s="23"/>
      <c r="AV83" s="23"/>
      <c r="AW83" s="23"/>
      <c r="AX83" s="23"/>
      <c r="AY83" s="23"/>
      <c r="AZ83" s="23"/>
      <c r="BA83" s="23"/>
      <c r="BB83" s="23"/>
      <c r="BC83" s="23"/>
      <c r="BD83" s="23"/>
      <c r="BE83" s="23"/>
      <c r="BF83" s="23"/>
    </row>
    <row r="84" spans="2:58">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row>
    <row r="85" spans="2:58">
      <c r="B85" s="1" t="s">
        <v>149</v>
      </c>
    </row>
    <row r="86" spans="2:58">
      <c r="C86" s="120">
        <v>123</v>
      </c>
      <c r="D86" s="121" t="s">
        <v>150</v>
      </c>
      <c r="E86" s="99"/>
      <c r="F86" s="99"/>
      <c r="G86" s="99"/>
    </row>
    <row r="87" spans="2:58">
      <c r="C87" s="118"/>
      <c r="D87" s="119" t="s">
        <v>214</v>
      </c>
    </row>
    <row r="88" spans="2:58">
      <c r="B88" s="66" t="s">
        <v>151</v>
      </c>
      <c r="C88" s="67"/>
      <c r="D88" s="68"/>
      <c r="E88" s="68"/>
      <c r="F88" s="68"/>
      <c r="G88" s="68"/>
      <c r="H88" s="68"/>
      <c r="I88" s="67"/>
    </row>
    <row r="89" spans="2:58" ht="13.5">
      <c r="B89" s="69" t="s">
        <v>152</v>
      </c>
      <c r="C89" s="70"/>
      <c r="D89" s="70"/>
      <c r="E89" s="70"/>
      <c r="F89" s="70"/>
      <c r="G89" s="70"/>
      <c r="H89" s="70"/>
    </row>
    <row r="90" spans="2:58" ht="13.5">
      <c r="B90" s="71" t="s">
        <v>153</v>
      </c>
    </row>
    <row r="92" spans="2:58" ht="13.5" thickBot="1"/>
    <row r="93" spans="2:58">
      <c r="B93" s="102" t="s">
        <v>200</v>
      </c>
      <c r="C93" s="103"/>
      <c r="D93" s="104" t="s">
        <v>2</v>
      </c>
      <c r="E93" s="104" t="s">
        <v>3</v>
      </c>
      <c r="F93" s="104" t="s">
        <v>4</v>
      </c>
      <c r="G93" s="104" t="s">
        <v>5</v>
      </c>
      <c r="H93" s="104" t="s">
        <v>6</v>
      </c>
      <c r="I93" s="104" t="s">
        <v>7</v>
      </c>
      <c r="J93" s="104" t="s">
        <v>8</v>
      </c>
      <c r="K93" s="104" t="s">
        <v>9</v>
      </c>
      <c r="L93" s="104" t="s">
        <v>10</v>
      </c>
      <c r="M93" s="104" t="s">
        <v>11</v>
      </c>
      <c r="N93" s="104" t="s">
        <v>12</v>
      </c>
      <c r="O93" s="104" t="s">
        <v>13</v>
      </c>
      <c r="P93" s="104" t="s">
        <v>14</v>
      </c>
      <c r="Q93" s="104" t="s">
        <v>15</v>
      </c>
      <c r="R93" s="104" t="s">
        <v>16</v>
      </c>
      <c r="S93" s="104" t="s">
        <v>17</v>
      </c>
      <c r="T93" s="104" t="s">
        <v>18</v>
      </c>
      <c r="U93" s="104" t="s">
        <v>19</v>
      </c>
      <c r="V93" s="104" t="s">
        <v>20</v>
      </c>
      <c r="W93" s="104" t="s">
        <v>21</v>
      </c>
      <c r="X93" s="104" t="s">
        <v>22</v>
      </c>
      <c r="Y93" s="104" t="s">
        <v>23</v>
      </c>
      <c r="Z93" s="104" t="s">
        <v>24</v>
      </c>
      <c r="AA93" s="104" t="s">
        <v>25</v>
      </c>
      <c r="AB93" s="112" t="s">
        <v>26</v>
      </c>
    </row>
    <row r="94" spans="2:58">
      <c r="B94" s="105" t="s">
        <v>201</v>
      </c>
      <c r="C94" s="106"/>
      <c r="D94" s="85">
        <f>SUM(D26:D26)+SUM(D51:D70)</f>
        <v>10000</v>
      </c>
      <c r="E94" s="85">
        <f t="shared" ref="E94:AB94" si="1">SUM(E26:E26)+SUM(E51:E70)</f>
        <v>0</v>
      </c>
      <c r="F94" s="85">
        <f t="shared" si="1"/>
        <v>29872.016902876938</v>
      </c>
      <c r="G94" s="85">
        <f t="shared" si="1"/>
        <v>198720.16902876936</v>
      </c>
      <c r="H94" s="85">
        <f t="shared" si="1"/>
        <v>476928.40566904645</v>
      </c>
      <c r="I94" s="85">
        <f t="shared" si="1"/>
        <v>701289.88661388762</v>
      </c>
      <c r="J94" s="85">
        <f t="shared" si="1"/>
        <v>604178.92425178504</v>
      </c>
      <c r="K94" s="85">
        <f t="shared" si="1"/>
        <v>468540.7890287693</v>
      </c>
      <c r="L94" s="85">
        <f t="shared" si="1"/>
        <v>960266.19475059526</v>
      </c>
      <c r="M94" s="85">
        <f t="shared" si="1"/>
        <v>285123.25333333347</v>
      </c>
      <c r="N94" s="85">
        <f t="shared" si="1"/>
        <v>359915.73333333334</v>
      </c>
      <c r="O94" s="85">
        <f t="shared" si="1"/>
        <v>2090854.5800000008</v>
      </c>
      <c r="P94" s="85">
        <f t="shared" si="1"/>
        <v>443019.20000000019</v>
      </c>
      <c r="Q94" s="85">
        <f t="shared" si="1"/>
        <v>321989.20000000019</v>
      </c>
      <c r="R94" s="85">
        <f t="shared" si="1"/>
        <v>1895304.0400000003</v>
      </c>
      <c r="S94" s="85">
        <f t="shared" si="1"/>
        <v>0</v>
      </c>
      <c r="T94" s="85">
        <f t="shared" si="1"/>
        <v>0</v>
      </c>
      <c r="U94" s="85">
        <f t="shared" si="1"/>
        <v>19872.016902876938</v>
      </c>
      <c r="V94" s="85">
        <f t="shared" si="1"/>
        <v>198720.16902876936</v>
      </c>
      <c r="W94" s="85">
        <f t="shared" si="1"/>
        <v>476928.40566904645</v>
      </c>
      <c r="X94" s="85">
        <f t="shared" si="1"/>
        <v>701289.88661388762</v>
      </c>
      <c r="Y94" s="85">
        <f t="shared" si="1"/>
        <v>604178.92425178504</v>
      </c>
      <c r="Z94" s="85">
        <f t="shared" si="1"/>
        <v>474375.2890287693</v>
      </c>
      <c r="AA94" s="85">
        <f t="shared" si="1"/>
        <v>944168.52808392851</v>
      </c>
      <c r="AB94" s="85">
        <f t="shared" si="1"/>
        <v>2672571.040000001</v>
      </c>
    </row>
    <row r="95" spans="2:58" ht="13.5" thickBot="1">
      <c r="B95" s="107" t="s">
        <v>202</v>
      </c>
      <c r="C95" s="108"/>
      <c r="D95" s="109">
        <f>D94-C94</f>
        <v>10000</v>
      </c>
      <c r="E95" s="109">
        <f t="shared" ref="E95:AA95" si="2">E94-D94</f>
        <v>-10000</v>
      </c>
      <c r="F95" s="109">
        <f t="shared" si="2"/>
        <v>29872.016902876938</v>
      </c>
      <c r="G95" s="109">
        <f t="shared" si="2"/>
        <v>168848.15212589243</v>
      </c>
      <c r="H95" s="109">
        <f t="shared" si="2"/>
        <v>278208.23664027709</v>
      </c>
      <c r="I95" s="109">
        <f t="shared" si="2"/>
        <v>224361.48094484117</v>
      </c>
      <c r="J95" s="109">
        <f t="shared" si="2"/>
        <v>-97110.962362102582</v>
      </c>
      <c r="K95" s="109">
        <f t="shared" si="2"/>
        <v>-135638.13522301574</v>
      </c>
      <c r="L95" s="109">
        <f t="shared" si="2"/>
        <v>491725.40572182595</v>
      </c>
      <c r="M95" s="109">
        <f t="shared" si="2"/>
        <v>-675142.94141726173</v>
      </c>
      <c r="N95" s="109">
        <f t="shared" si="2"/>
        <v>74792.479999999865</v>
      </c>
      <c r="O95" s="109">
        <f t="shared" si="2"/>
        <v>1730938.8466666674</v>
      </c>
      <c r="P95" s="109">
        <f t="shared" si="2"/>
        <v>-1647835.3800000006</v>
      </c>
      <c r="Q95" s="109">
        <f t="shared" si="2"/>
        <v>-121030</v>
      </c>
      <c r="R95" s="109">
        <f t="shared" si="2"/>
        <v>1573314.84</v>
      </c>
      <c r="S95" s="109">
        <f t="shared" si="2"/>
        <v>-1895304.0400000003</v>
      </c>
      <c r="T95" s="109">
        <f t="shared" si="2"/>
        <v>0</v>
      </c>
      <c r="U95" s="109">
        <f t="shared" si="2"/>
        <v>19872.016902876938</v>
      </c>
      <c r="V95" s="109">
        <f t="shared" si="2"/>
        <v>178848.15212589243</v>
      </c>
      <c r="W95" s="109">
        <f t="shared" si="2"/>
        <v>278208.23664027709</v>
      </c>
      <c r="X95" s="109">
        <f t="shared" si="2"/>
        <v>224361.48094484117</v>
      </c>
      <c r="Y95" s="109">
        <f t="shared" si="2"/>
        <v>-97110.962362102582</v>
      </c>
      <c r="Z95" s="109">
        <f t="shared" si="2"/>
        <v>-129803.63522301574</v>
      </c>
      <c r="AA95" s="109">
        <f t="shared" si="2"/>
        <v>469793.23905515921</v>
      </c>
      <c r="AB95" s="111">
        <f>AB94-AA94-AB94</f>
        <v>-944168.5280839284</v>
      </c>
      <c r="AC95" s="196">
        <f>SUM(D95:AB95)</f>
        <v>0</v>
      </c>
    </row>
  </sheetData>
  <phoneticPr fontId="7"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B1:BF94"/>
  <sheetViews>
    <sheetView workbookViewId="0">
      <selection activeCell="D93" sqref="D93:AB93"/>
    </sheetView>
  </sheetViews>
  <sheetFormatPr defaultRowHeight="12.75"/>
  <cols>
    <col min="1" max="1" width="9.140625" style="1"/>
    <col min="2" max="2" width="33.7109375" style="1" customWidth="1"/>
    <col min="3" max="3" width="9.7109375" style="1" customWidth="1"/>
    <col min="4" max="5" width="8.28515625" style="1" customWidth="1"/>
    <col min="6" max="6" width="8.42578125" style="1" bestFit="1" customWidth="1"/>
    <col min="7" max="7" width="9" style="1" bestFit="1" customWidth="1"/>
    <col min="8" max="8" width="10.140625" style="1" customWidth="1"/>
    <col min="9" max="10" width="9.28515625" style="1" bestFit="1" customWidth="1"/>
    <col min="11" max="12" width="8.42578125" style="1" bestFit="1" customWidth="1"/>
    <col min="13" max="13" width="7.7109375" style="1" bestFit="1" customWidth="1"/>
    <col min="14" max="15" width="8.42578125" style="1" bestFit="1" customWidth="1"/>
    <col min="16" max="17" width="9" style="1" bestFit="1" customWidth="1"/>
    <col min="18" max="18" width="8.42578125" style="1" bestFit="1" customWidth="1"/>
    <col min="19" max="19" width="9" style="1" bestFit="1" customWidth="1"/>
    <col min="20" max="27" width="6.28515625" style="1" bestFit="1" customWidth="1"/>
    <col min="28" max="28" width="9.28515625" style="1" bestFit="1" customWidth="1"/>
    <col min="29" max="16384" width="9.140625" style="1"/>
  </cols>
  <sheetData>
    <row r="1" spans="2:58" ht="19.5" thickBot="1">
      <c r="B1" s="183" t="s">
        <v>232</v>
      </c>
    </row>
    <row r="2" spans="2:58" ht="18.75" thickBot="1">
      <c r="B2" s="2" t="s">
        <v>0</v>
      </c>
      <c r="C2" s="3" t="s">
        <v>1</v>
      </c>
      <c r="D2" s="4" t="s">
        <v>2</v>
      </c>
      <c r="E2" s="5" t="s">
        <v>3</v>
      </c>
      <c r="F2" s="5" t="s">
        <v>4</v>
      </c>
      <c r="G2" s="5" t="s">
        <v>5</v>
      </c>
      <c r="H2" s="5" t="s">
        <v>6</v>
      </c>
      <c r="I2" s="5" t="s">
        <v>7</v>
      </c>
      <c r="J2" s="5" t="s">
        <v>8</v>
      </c>
      <c r="K2" s="5" t="s">
        <v>9</v>
      </c>
      <c r="L2" s="5" t="s">
        <v>10</v>
      </c>
      <c r="M2" s="5" t="s">
        <v>11</v>
      </c>
      <c r="N2" s="5" t="s">
        <v>12</v>
      </c>
      <c r="O2" s="5" t="s">
        <v>13</v>
      </c>
      <c r="P2" s="5" t="s">
        <v>14</v>
      </c>
      <c r="Q2" s="5" t="s">
        <v>15</v>
      </c>
      <c r="R2" s="5" t="s">
        <v>16</v>
      </c>
      <c r="S2" s="5" t="s">
        <v>17</v>
      </c>
      <c r="T2" s="5" t="s">
        <v>18</v>
      </c>
      <c r="U2" s="5" t="s">
        <v>19</v>
      </c>
      <c r="V2" s="5" t="s">
        <v>20</v>
      </c>
      <c r="W2" s="5" t="s">
        <v>21</v>
      </c>
      <c r="X2" s="5" t="s">
        <v>22</v>
      </c>
      <c r="Y2" s="5" t="s">
        <v>23</v>
      </c>
      <c r="Z2" s="5" t="s">
        <v>24</v>
      </c>
      <c r="AA2" s="5" t="s">
        <v>25</v>
      </c>
      <c r="AB2" s="6" t="s">
        <v>26</v>
      </c>
    </row>
    <row r="3" spans="2:58" ht="15.75">
      <c r="B3" s="7" t="s">
        <v>27</v>
      </c>
      <c r="C3" s="8"/>
      <c r="D3" s="9"/>
      <c r="E3" s="10"/>
      <c r="F3" s="10"/>
      <c r="G3" s="10"/>
      <c r="H3" s="10"/>
      <c r="I3" s="10"/>
      <c r="J3" s="10"/>
      <c r="K3" s="10"/>
      <c r="L3" s="10"/>
      <c r="M3" s="10"/>
      <c r="N3" s="10"/>
      <c r="O3" s="10"/>
      <c r="P3" s="10"/>
      <c r="Q3" s="10"/>
      <c r="R3" s="10"/>
      <c r="S3" s="10"/>
      <c r="T3" s="10"/>
      <c r="U3" s="10"/>
      <c r="V3" s="10"/>
      <c r="W3" s="10"/>
      <c r="X3" s="10"/>
      <c r="Y3" s="10"/>
      <c r="Z3" s="10"/>
      <c r="AA3" s="10"/>
      <c r="AB3" s="11"/>
    </row>
    <row r="4" spans="2:58">
      <c r="B4" s="18"/>
      <c r="C4" s="13"/>
      <c r="D4" s="19"/>
      <c r="E4" s="20"/>
      <c r="F4" s="20"/>
      <c r="G4" s="21"/>
      <c r="H4" s="21"/>
      <c r="I4" s="21"/>
      <c r="J4" s="21"/>
      <c r="K4" s="21"/>
      <c r="L4" s="21"/>
      <c r="M4" s="21"/>
      <c r="N4" s="21"/>
      <c r="O4" s="21"/>
      <c r="P4" s="21"/>
      <c r="Q4" s="21"/>
      <c r="R4" s="21"/>
      <c r="S4" s="21"/>
      <c r="T4" s="21"/>
      <c r="U4" s="21"/>
      <c r="V4" s="21"/>
      <c r="W4" s="21"/>
      <c r="X4" s="21"/>
      <c r="Y4" s="21"/>
      <c r="Z4" s="21"/>
      <c r="AA4" s="21"/>
      <c r="AB4" s="22"/>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row>
    <row r="5" spans="2:58">
      <c r="B5" s="12" t="s">
        <v>71</v>
      </c>
      <c r="C5" s="13"/>
      <c r="D5" s="19"/>
      <c r="E5" s="20"/>
      <c r="F5" s="20"/>
      <c r="G5" s="21"/>
      <c r="H5" s="21"/>
      <c r="I5" s="21"/>
      <c r="J5" s="21"/>
      <c r="K5" s="21"/>
      <c r="L5" s="21"/>
      <c r="M5" s="21"/>
      <c r="N5" s="21"/>
      <c r="O5" s="21"/>
      <c r="P5" s="21"/>
      <c r="Q5" s="21"/>
      <c r="R5" s="21"/>
      <c r="S5" s="21"/>
      <c r="T5" s="21"/>
      <c r="U5" s="21"/>
      <c r="V5" s="21"/>
      <c r="W5" s="21"/>
      <c r="X5" s="21"/>
      <c r="Y5" s="21"/>
      <c r="Z5" s="21"/>
      <c r="AA5" s="21"/>
      <c r="AB5" s="22"/>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row>
    <row r="6" spans="2:58">
      <c r="B6" s="18" t="s">
        <v>72</v>
      </c>
      <c r="C6" s="13" t="s">
        <v>1</v>
      </c>
      <c r="D6" s="19">
        <f>'IO Table'!D6*'[5]General Pcs'!$F$51</f>
        <v>20000</v>
      </c>
      <c r="E6" s="20">
        <f>'IO Table'!E6*'[5]General Pcs'!$F$51</f>
        <v>0</v>
      </c>
      <c r="F6" s="20">
        <f>'IO Table'!F6*'[5]General Pcs'!$F$51</f>
        <v>0</v>
      </c>
      <c r="G6" s="21">
        <f>'IO Table'!G6*'[5]General Pcs'!$F$51</f>
        <v>0</v>
      </c>
      <c r="H6" s="21">
        <f>'IO Table'!H6*'[5]General Pcs'!$F$51</f>
        <v>0</v>
      </c>
      <c r="I6" s="21">
        <f>'IO Table'!I6*'[5]General Pcs'!$F$51</f>
        <v>0</v>
      </c>
      <c r="J6" s="21">
        <f>'IO Table'!J6*'[5]General Pcs'!$F$51</f>
        <v>0</v>
      </c>
      <c r="K6" s="21">
        <f>'IO Table'!K6*'[5]General Pcs'!$F$51</f>
        <v>0</v>
      </c>
      <c r="L6" s="21">
        <f>'IO Table'!L6*'[5]General Pcs'!$F$51</f>
        <v>0</v>
      </c>
      <c r="M6" s="21">
        <f>'IO Table'!M6*'[5]General Pcs'!$F$51</f>
        <v>0</v>
      </c>
      <c r="N6" s="21">
        <f>'IO Table'!N6*'[5]General Pcs'!$F$51</f>
        <v>0</v>
      </c>
      <c r="O6" s="21">
        <f>'IO Table'!O6*'[5]General Pcs'!$F$51</f>
        <v>0</v>
      </c>
      <c r="P6" s="21">
        <f>'IO Table'!P6*'[5]General Pcs'!$F$51</f>
        <v>0</v>
      </c>
      <c r="Q6" s="21">
        <f>'IO Table'!Q6*'[5]General Pcs'!$F$51</f>
        <v>0</v>
      </c>
      <c r="R6" s="21">
        <f>'IO Table'!R6*'[5]General Pcs'!$F$51</f>
        <v>0</v>
      </c>
      <c r="S6" s="21">
        <f>'IO Table'!S6*'[5]General Pcs'!$F$51</f>
        <v>0</v>
      </c>
      <c r="T6" s="21">
        <f>'IO Table'!T6*'[5]General Pcs'!$F$51</f>
        <v>0</v>
      </c>
      <c r="U6" s="21">
        <f>'IO Table'!U6*'[5]General Pcs'!$F$51</f>
        <v>0</v>
      </c>
      <c r="V6" s="21">
        <f>'IO Table'!V6*'[5]General Pcs'!$F$51</f>
        <v>0</v>
      </c>
      <c r="W6" s="21">
        <f>'IO Table'!W6*'[5]General Pcs'!$F$51</f>
        <v>0</v>
      </c>
      <c r="X6" s="21">
        <f>'IO Table'!X6*'[5]General Pcs'!$F$51</f>
        <v>0</v>
      </c>
      <c r="Y6" s="21">
        <f>'IO Table'!Y6*'[5]General Pcs'!$F$51</f>
        <v>0</v>
      </c>
      <c r="Z6" s="21">
        <f>'IO Table'!Z6*'[5]General Pcs'!$F$51</f>
        <v>0</v>
      </c>
      <c r="AA6" s="21">
        <f>'IO Table'!AA6*'[5]General Pcs'!$F$51</f>
        <v>0</v>
      </c>
      <c r="AB6" s="22">
        <f>'IO Table'!AG6*'[5]General Pcs'!$F$51</f>
        <v>0</v>
      </c>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row>
    <row r="7" spans="2:58">
      <c r="B7" s="18" t="s">
        <v>73</v>
      </c>
      <c r="C7" s="13" t="s">
        <v>1</v>
      </c>
      <c r="D7" s="19">
        <f>'IO Table'!D7*'[5]General Pcs'!$F$52</f>
        <v>30000</v>
      </c>
      <c r="E7" s="20">
        <f>'IO Table'!E7*'[5]General Pcs'!$F$52</f>
        <v>0</v>
      </c>
      <c r="F7" s="20">
        <f>'IO Table'!F7*'[5]General Pcs'!$F$52</f>
        <v>0</v>
      </c>
      <c r="G7" s="21">
        <f>'IO Table'!G7*'[5]General Pcs'!$F$52</f>
        <v>0</v>
      </c>
      <c r="H7" s="21">
        <f>'IO Table'!H7*'[5]General Pcs'!$F$52</f>
        <v>0</v>
      </c>
      <c r="I7" s="21">
        <f>'IO Table'!I7*'[5]General Pcs'!$F$52</f>
        <v>0</v>
      </c>
      <c r="J7" s="21">
        <f>'IO Table'!J7*'[5]General Pcs'!$F$52</f>
        <v>0</v>
      </c>
      <c r="K7" s="21">
        <f>'IO Table'!K7*'[5]General Pcs'!$F$52</f>
        <v>0</v>
      </c>
      <c r="L7" s="21">
        <f>'IO Table'!L7*'[5]General Pcs'!$F$52</f>
        <v>0</v>
      </c>
      <c r="M7" s="21">
        <f>'IO Table'!M7*'[5]General Pcs'!$F$52</f>
        <v>0</v>
      </c>
      <c r="N7" s="21">
        <f>'IO Table'!N7*'[5]General Pcs'!$F$52</f>
        <v>0</v>
      </c>
      <c r="O7" s="21">
        <f>'IO Table'!O7*'[5]General Pcs'!$F$52</f>
        <v>0</v>
      </c>
      <c r="P7" s="21">
        <f>'IO Table'!P7*'[5]General Pcs'!$F$52</f>
        <v>0</v>
      </c>
      <c r="Q7" s="21">
        <f>'IO Table'!Q7*'[5]General Pcs'!$F$52</f>
        <v>0</v>
      </c>
      <c r="R7" s="21">
        <f>'IO Table'!R7*'[5]General Pcs'!$F$52</f>
        <v>0</v>
      </c>
      <c r="S7" s="21">
        <f>'IO Table'!S7*'[5]General Pcs'!$F$52</f>
        <v>0</v>
      </c>
      <c r="T7" s="21">
        <f>'IO Table'!T7*'[5]General Pcs'!$F$52</f>
        <v>0</v>
      </c>
      <c r="U7" s="21">
        <f>'IO Table'!U7*'[5]General Pcs'!$F$52</f>
        <v>0</v>
      </c>
      <c r="V7" s="21">
        <f>'IO Table'!V7*'[5]General Pcs'!$F$52</f>
        <v>0</v>
      </c>
      <c r="W7" s="21">
        <f>'IO Table'!W7*'[5]General Pcs'!$F$52</f>
        <v>0</v>
      </c>
      <c r="X7" s="21">
        <f>'IO Table'!X7*'[5]General Pcs'!$F$52</f>
        <v>0</v>
      </c>
      <c r="Y7" s="21">
        <f>'IO Table'!Y7*'[5]General Pcs'!$F$52</f>
        <v>0</v>
      </c>
      <c r="Z7" s="21">
        <f>'IO Table'!Z7*'[5]General Pcs'!$F$52</f>
        <v>0</v>
      </c>
      <c r="AA7" s="21">
        <f>'IO Table'!AA7*'[5]General Pcs'!$F$52</f>
        <v>0</v>
      </c>
      <c r="AB7" s="22">
        <f>'IO Table'!AG7*'[5]General Pcs'!$F$52</f>
        <v>0</v>
      </c>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row>
    <row r="8" spans="2:58">
      <c r="B8" s="18" t="s">
        <v>74</v>
      </c>
      <c r="C8" s="13" t="s">
        <v>1</v>
      </c>
      <c r="D8" s="19">
        <f>'IO Table'!D8*'[5]General Pcs'!$F$53</f>
        <v>10000</v>
      </c>
      <c r="E8" s="20">
        <f>'IO Table'!E8*'[5]General Pcs'!$F$53</f>
        <v>0</v>
      </c>
      <c r="F8" s="20">
        <f>'IO Table'!F8*'[5]General Pcs'!$F$53</f>
        <v>0</v>
      </c>
      <c r="G8" s="21">
        <f>'IO Table'!G8*'[5]General Pcs'!$F$53</f>
        <v>0</v>
      </c>
      <c r="H8" s="21">
        <f>'IO Table'!H8*'[5]General Pcs'!$F$53</f>
        <v>0</v>
      </c>
      <c r="I8" s="21">
        <f>'IO Table'!I8*'[5]General Pcs'!$F$53</f>
        <v>0</v>
      </c>
      <c r="J8" s="21">
        <f>'IO Table'!J8*'[5]General Pcs'!$F$53</f>
        <v>0</v>
      </c>
      <c r="K8" s="21">
        <f>'IO Table'!K8*'[5]General Pcs'!$F$53</f>
        <v>0</v>
      </c>
      <c r="L8" s="21">
        <f>'IO Table'!L8*'[5]General Pcs'!$F$53</f>
        <v>0</v>
      </c>
      <c r="M8" s="21">
        <f>'IO Table'!M8*'[5]General Pcs'!$F$53</f>
        <v>0</v>
      </c>
      <c r="N8" s="21">
        <f>'IO Table'!N8*'[5]General Pcs'!$F$53</f>
        <v>0</v>
      </c>
      <c r="O8" s="21">
        <f>'IO Table'!O8*'[5]General Pcs'!$F$53</f>
        <v>0</v>
      </c>
      <c r="P8" s="21">
        <f>'IO Table'!P8*'[5]General Pcs'!$F$53</f>
        <v>0</v>
      </c>
      <c r="Q8" s="21">
        <f>'IO Table'!Q8*'[5]General Pcs'!$F$53</f>
        <v>0</v>
      </c>
      <c r="R8" s="21">
        <f>'IO Table'!R8*'[5]General Pcs'!$F$53</f>
        <v>0</v>
      </c>
      <c r="S8" s="21">
        <f>'IO Table'!S8*'[5]General Pcs'!$F$53</f>
        <v>0</v>
      </c>
      <c r="T8" s="21">
        <f>'IO Table'!T8*'[5]General Pcs'!$F$53</f>
        <v>0</v>
      </c>
      <c r="U8" s="21">
        <f>'IO Table'!U8*'[5]General Pcs'!$F$53</f>
        <v>0</v>
      </c>
      <c r="V8" s="21">
        <f>'IO Table'!V8*'[5]General Pcs'!$F$53</f>
        <v>0</v>
      </c>
      <c r="W8" s="21">
        <f>'IO Table'!W8*'[5]General Pcs'!$F$53</f>
        <v>0</v>
      </c>
      <c r="X8" s="21">
        <f>'IO Table'!X8*'[5]General Pcs'!$F$53</f>
        <v>0</v>
      </c>
      <c r="Y8" s="21">
        <f>'IO Table'!Y8*'[5]General Pcs'!$F$53</f>
        <v>0</v>
      </c>
      <c r="Z8" s="21">
        <f>'IO Table'!Z8*'[5]General Pcs'!$F$53</f>
        <v>0</v>
      </c>
      <c r="AA8" s="21">
        <f>'IO Table'!AA8*'[5]General Pcs'!$F$53</f>
        <v>0</v>
      </c>
      <c r="AB8" s="22">
        <f>'IO Table'!AG8*'[5]General Pcs'!$F$53</f>
        <v>0</v>
      </c>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row>
    <row r="9" spans="2:58">
      <c r="B9" s="18" t="s">
        <v>75</v>
      </c>
      <c r="C9" s="13" t="s">
        <v>1</v>
      </c>
      <c r="D9" s="19">
        <f>'IO Table'!D9*'[5]General Pcs'!$F$54</f>
        <v>10000</v>
      </c>
      <c r="E9" s="20">
        <f>'IO Table'!E9*'[5]General Pcs'!$F$54</f>
        <v>0</v>
      </c>
      <c r="F9" s="20">
        <f>'IO Table'!F9*'[5]General Pcs'!$F$54</f>
        <v>0</v>
      </c>
      <c r="G9" s="21">
        <f>'IO Table'!G9*'[5]General Pcs'!$F$54</f>
        <v>0</v>
      </c>
      <c r="H9" s="21">
        <f>'IO Table'!H9*'[5]General Pcs'!$F$54</f>
        <v>0</v>
      </c>
      <c r="I9" s="21">
        <f>'IO Table'!I9*'[5]General Pcs'!$F$54</f>
        <v>0</v>
      </c>
      <c r="J9" s="21">
        <f>'IO Table'!J9*'[5]General Pcs'!$F$54</f>
        <v>0</v>
      </c>
      <c r="K9" s="21">
        <f>'IO Table'!K9*'[5]General Pcs'!$F$54</f>
        <v>0</v>
      </c>
      <c r="L9" s="21">
        <f>'IO Table'!L9*'[5]General Pcs'!$F$54</f>
        <v>0</v>
      </c>
      <c r="M9" s="21">
        <f>'IO Table'!M9*'[5]General Pcs'!$F$54</f>
        <v>0</v>
      </c>
      <c r="N9" s="21">
        <f>'IO Table'!N9*'[5]General Pcs'!$F$54</f>
        <v>0</v>
      </c>
      <c r="O9" s="21">
        <f>'IO Table'!O9*'[5]General Pcs'!$F$54</f>
        <v>0</v>
      </c>
      <c r="P9" s="21">
        <f>'IO Table'!P9*'[5]General Pcs'!$F$54</f>
        <v>0</v>
      </c>
      <c r="Q9" s="21">
        <f>'IO Table'!Q9*'[5]General Pcs'!$F$54</f>
        <v>0</v>
      </c>
      <c r="R9" s="21">
        <f>'IO Table'!R9*'[5]General Pcs'!$F$54</f>
        <v>0</v>
      </c>
      <c r="S9" s="21">
        <f>'IO Table'!S9*'[5]General Pcs'!$F$54</f>
        <v>0</v>
      </c>
      <c r="T9" s="21">
        <f>'IO Table'!T9*'[5]General Pcs'!$F$54</f>
        <v>0</v>
      </c>
      <c r="U9" s="21">
        <f>'IO Table'!U9*'[5]General Pcs'!$F$54</f>
        <v>0</v>
      </c>
      <c r="V9" s="21">
        <f>'IO Table'!V9*'[5]General Pcs'!$F$54</f>
        <v>0</v>
      </c>
      <c r="W9" s="21">
        <f>'IO Table'!W9*'[5]General Pcs'!$F$54</f>
        <v>0</v>
      </c>
      <c r="X9" s="21">
        <f>'IO Table'!X9*'[5]General Pcs'!$F$54</f>
        <v>0</v>
      </c>
      <c r="Y9" s="21">
        <f>'IO Table'!Y9*'[5]General Pcs'!$F$54</f>
        <v>0</v>
      </c>
      <c r="Z9" s="21">
        <f>'IO Table'!Z9*'[5]General Pcs'!$F$54</f>
        <v>0</v>
      </c>
      <c r="AA9" s="21">
        <f>'IO Table'!AA9*'[5]General Pcs'!$F$54</f>
        <v>0</v>
      </c>
      <c r="AB9" s="22">
        <f>'IO Table'!AG9*'[5]General Pcs'!$F$54</f>
        <v>0</v>
      </c>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row>
    <row r="10" spans="2:58">
      <c r="B10" s="18" t="s">
        <v>76</v>
      </c>
      <c r="C10" s="13" t="s">
        <v>1</v>
      </c>
      <c r="D10" s="19">
        <f>'IO Table'!D10*'[5]General Pcs'!$F$55</f>
        <v>0</v>
      </c>
      <c r="E10" s="20">
        <f>'IO Table'!E10*'[5]General Pcs'!$F$55</f>
        <v>0</v>
      </c>
      <c r="F10" s="20">
        <f>'IO Table'!F10*'[5]General Pcs'!$F$55</f>
        <v>6000</v>
      </c>
      <c r="G10" s="21">
        <f>'IO Table'!G10*'[5]General Pcs'!$F$55</f>
        <v>64500</v>
      </c>
      <c r="H10" s="21">
        <f>'IO Table'!H10*'[5]General Pcs'!$F$55</f>
        <v>156000</v>
      </c>
      <c r="I10" s="21">
        <f>'IO Table'!I10*'[5]General Pcs'!$F$55</f>
        <v>183000</v>
      </c>
      <c r="J10" s="21">
        <f>'IO Table'!J10*'[5]General Pcs'!$F$55</f>
        <v>117000</v>
      </c>
      <c r="K10" s="21">
        <f>'IO Table'!K10*'[5]General Pcs'!$F$55</f>
        <v>64500</v>
      </c>
      <c r="L10" s="21">
        <f>'IO Table'!L10*'[5]General Pcs'!$F$55</f>
        <v>39000</v>
      </c>
      <c r="M10" s="21">
        <f>'IO Table'!M10*'[5]General Pcs'!$F$55</f>
        <v>0</v>
      </c>
      <c r="N10" s="21">
        <f>'IO Table'!N10*'[5]General Pcs'!$F$55</f>
        <v>0</v>
      </c>
      <c r="O10" s="21">
        <f>'IO Table'!O10*'[5]General Pcs'!$F$55</f>
        <v>0</v>
      </c>
      <c r="P10" s="21">
        <f>'IO Table'!P10*'[5]General Pcs'!$F$55</f>
        <v>0</v>
      </c>
      <c r="Q10" s="21">
        <f>'IO Table'!Q10*'[5]General Pcs'!$F$55</f>
        <v>0</v>
      </c>
      <c r="R10" s="21">
        <f>'IO Table'!R10*'[5]General Pcs'!$F$55</f>
        <v>0</v>
      </c>
      <c r="S10" s="21">
        <f>'IO Table'!S10*'[5]General Pcs'!$F$55</f>
        <v>0</v>
      </c>
      <c r="T10" s="21">
        <f>'IO Table'!T10*'[5]General Pcs'!$F$55</f>
        <v>0</v>
      </c>
      <c r="U10" s="21">
        <f>'IO Table'!U10*'[5]General Pcs'!$F$55</f>
        <v>6521.7391304347821</v>
      </c>
      <c r="V10" s="21">
        <f>'IO Table'!V10*'[5]General Pcs'!$F$55</f>
        <v>65217.391304347817</v>
      </c>
      <c r="W10" s="21">
        <f>'IO Table'!W10*'[5]General Pcs'!$F$55</f>
        <v>156521.73913043478</v>
      </c>
      <c r="X10" s="21">
        <f>'IO Table'!X10*'[5]General Pcs'!$F$55</f>
        <v>182608.69565217389</v>
      </c>
      <c r="Y10" s="21">
        <f>'IO Table'!Y10*'[5]General Pcs'!$F$55</f>
        <v>117391.30434782608</v>
      </c>
      <c r="Z10" s="21">
        <f>'IO Table'!Z10*'[5]General Pcs'!$F$55</f>
        <v>65217.391304347817</v>
      </c>
      <c r="AA10" s="21">
        <f>'IO Table'!AA10*'[5]General Pcs'!$F$55</f>
        <v>39130.434782608696</v>
      </c>
      <c r="AB10" s="22">
        <f>'IO Table'!AG10*'[5]General Pcs'!$F$55</f>
        <v>0</v>
      </c>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row>
    <row r="11" spans="2:58">
      <c r="B11" s="18" t="s">
        <v>77</v>
      </c>
      <c r="C11" s="13" t="s">
        <v>1</v>
      </c>
      <c r="D11" s="19">
        <f>'IO Table'!D11*'[5]General Pcs'!$F$56</f>
        <v>0</v>
      </c>
      <c r="E11" s="20">
        <f>'IO Table'!E11*'[5]General Pcs'!$F$56</f>
        <v>0</v>
      </c>
      <c r="F11" s="20">
        <f>'IO Table'!F11*'[5]General Pcs'!$F$56</f>
        <v>0</v>
      </c>
      <c r="G11" s="21">
        <f>'IO Table'!G11*'[5]General Pcs'!$F$56</f>
        <v>0</v>
      </c>
      <c r="H11" s="21">
        <f>'IO Table'!H11*'[5]General Pcs'!$F$56</f>
        <v>0</v>
      </c>
      <c r="I11" s="21">
        <f>'IO Table'!I11*'[5]General Pcs'!$F$56</f>
        <v>0</v>
      </c>
      <c r="J11" s="21">
        <f>'IO Table'!J11*'[5]General Pcs'!$F$56</f>
        <v>0</v>
      </c>
      <c r="K11" s="21">
        <f>'IO Table'!K11*'[5]General Pcs'!$F$56</f>
        <v>0</v>
      </c>
      <c r="L11" s="21">
        <f>'IO Table'!L11*'[5]General Pcs'!$F$56</f>
        <v>0</v>
      </c>
      <c r="M11" s="21">
        <f>'IO Table'!M11*'[5]General Pcs'!$F$56</f>
        <v>0</v>
      </c>
      <c r="N11" s="21">
        <f>'IO Table'!N11*'[5]General Pcs'!$F$56</f>
        <v>0</v>
      </c>
      <c r="O11" s="21">
        <f>'IO Table'!O11*'[5]General Pcs'!$F$56</f>
        <v>0</v>
      </c>
      <c r="P11" s="21">
        <f>'IO Table'!P11*'[5]General Pcs'!$F$56</f>
        <v>0</v>
      </c>
      <c r="Q11" s="21">
        <f>'IO Table'!Q11*'[5]General Pcs'!$F$56</f>
        <v>0</v>
      </c>
      <c r="R11" s="21">
        <f>'IO Table'!R11*'[5]General Pcs'!$F$56</f>
        <v>0</v>
      </c>
      <c r="S11" s="21">
        <f>'IO Table'!S11*'[5]General Pcs'!$F$56</f>
        <v>0</v>
      </c>
      <c r="T11" s="21">
        <f>'IO Table'!T11*'[5]General Pcs'!$F$56</f>
        <v>0</v>
      </c>
      <c r="U11" s="21">
        <f>'IO Table'!U11*'[5]General Pcs'!$F$56</f>
        <v>0</v>
      </c>
      <c r="V11" s="21">
        <f>'IO Table'!V11*'[5]General Pcs'!$F$56</f>
        <v>0</v>
      </c>
      <c r="W11" s="21">
        <f>'IO Table'!W11*'[5]General Pcs'!$F$56</f>
        <v>0</v>
      </c>
      <c r="X11" s="21">
        <f>'IO Table'!X11*'[5]General Pcs'!$F$56</f>
        <v>0</v>
      </c>
      <c r="Y11" s="21">
        <f>'IO Table'!Y11*'[5]General Pcs'!$F$56</f>
        <v>0</v>
      </c>
      <c r="Z11" s="21">
        <f>'IO Table'!Z11*'[5]General Pcs'!$F$56</f>
        <v>0</v>
      </c>
      <c r="AA11" s="21">
        <f>'IO Table'!AA11*'[5]General Pcs'!$F$56</f>
        <v>0</v>
      </c>
      <c r="AB11" s="22">
        <f>'IO Table'!AG11*'[5]General Pcs'!$F$56</f>
        <v>0</v>
      </c>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row>
    <row r="12" spans="2:58">
      <c r="B12" s="18"/>
      <c r="C12" s="13"/>
      <c r="D12" s="19"/>
      <c r="E12" s="20"/>
      <c r="F12" s="20"/>
      <c r="G12" s="21"/>
      <c r="H12" s="21"/>
      <c r="I12" s="21"/>
      <c r="J12" s="21"/>
      <c r="K12" s="21"/>
      <c r="L12" s="21"/>
      <c r="M12" s="21"/>
      <c r="N12" s="21"/>
      <c r="O12" s="21"/>
      <c r="P12" s="21"/>
      <c r="Q12" s="21"/>
      <c r="R12" s="21"/>
      <c r="S12" s="21"/>
      <c r="T12" s="21"/>
      <c r="U12" s="21"/>
      <c r="V12" s="21"/>
      <c r="W12" s="21"/>
      <c r="X12" s="21"/>
      <c r="Y12" s="21"/>
      <c r="Z12" s="21"/>
      <c r="AA12" s="21"/>
      <c r="AB12" s="22"/>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row>
    <row r="13" spans="2:58">
      <c r="B13" s="12" t="s">
        <v>78</v>
      </c>
      <c r="C13" s="25"/>
      <c r="D13" s="19"/>
      <c r="E13" s="20"/>
      <c r="F13" s="20"/>
      <c r="G13" s="21"/>
      <c r="H13" s="21"/>
      <c r="I13" s="21"/>
      <c r="J13" s="21"/>
      <c r="K13" s="21"/>
      <c r="L13" s="21"/>
      <c r="M13" s="21"/>
      <c r="N13" s="21"/>
      <c r="O13" s="21"/>
      <c r="P13" s="21"/>
      <c r="Q13" s="21"/>
      <c r="R13" s="21"/>
      <c r="S13" s="21"/>
      <c r="T13" s="21"/>
      <c r="U13" s="21"/>
      <c r="V13" s="21"/>
      <c r="W13" s="21"/>
      <c r="X13" s="21"/>
      <c r="Y13" s="21"/>
      <c r="Z13" s="21"/>
      <c r="AA13" s="21"/>
      <c r="AB13" s="22"/>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row>
    <row r="14" spans="2:58">
      <c r="B14" s="28" t="s">
        <v>86</v>
      </c>
      <c r="C14" s="29" t="s">
        <v>87</v>
      </c>
      <c r="D14" s="19">
        <f>'IO Table'!D15*'[5]General Pcs'!$F$64</f>
        <v>0</v>
      </c>
      <c r="E14" s="20">
        <f>'IO Table'!E15*'[5]General Pcs'!$F$64</f>
        <v>0</v>
      </c>
      <c r="F14" s="20">
        <f>'IO Table'!F15*'[5]General Pcs'!$F$64</f>
        <v>0</v>
      </c>
      <c r="G14" s="21">
        <f>'IO Table'!G15*'[5]General Pcs'!$F$64</f>
        <v>0</v>
      </c>
      <c r="H14" s="21">
        <f>'IO Table'!H15*'[5]General Pcs'!$F$64</f>
        <v>0</v>
      </c>
      <c r="I14" s="21">
        <f>'IO Table'!I15*'[5]General Pcs'!$F$64</f>
        <v>0</v>
      </c>
      <c r="J14" s="21">
        <f>'IO Table'!J15*'[5]General Pcs'!$F$64</f>
        <v>0</v>
      </c>
      <c r="K14" s="21">
        <f>'IO Table'!K15*'[5]General Pcs'!$F$64</f>
        <v>0</v>
      </c>
      <c r="L14" s="21">
        <f>'IO Table'!L15*'[5]General Pcs'!$F$64</f>
        <v>0</v>
      </c>
      <c r="M14" s="21">
        <f>'IO Table'!M15*'[5]General Pcs'!$F$64</f>
        <v>0</v>
      </c>
      <c r="N14" s="21">
        <f>'IO Table'!N15*'[5]General Pcs'!$F$64</f>
        <v>0</v>
      </c>
      <c r="O14" s="21">
        <f>'IO Table'!O15*'[5]General Pcs'!$F$64</f>
        <v>0</v>
      </c>
      <c r="P14" s="21">
        <f>'IO Table'!P15*'[5]General Pcs'!$F$64</f>
        <v>0</v>
      </c>
      <c r="Q14" s="21">
        <f>'IO Table'!Q15*'[5]General Pcs'!$F$64</f>
        <v>0</v>
      </c>
      <c r="R14" s="21">
        <f>'IO Table'!R15*'[5]General Pcs'!$F$64</f>
        <v>0</v>
      </c>
      <c r="S14" s="21">
        <f>'IO Table'!S15*'[5]General Pcs'!$F$64</f>
        <v>0</v>
      </c>
      <c r="T14" s="21">
        <f>'IO Table'!T15*'[5]General Pcs'!$F$64</f>
        <v>0</v>
      </c>
      <c r="U14" s="21">
        <f>'IO Table'!U15*'[5]General Pcs'!$F$64</f>
        <v>0</v>
      </c>
      <c r="V14" s="21">
        <f>'IO Table'!V15*'[5]General Pcs'!$F$64</f>
        <v>0</v>
      </c>
      <c r="W14" s="21">
        <f>'IO Table'!W15*'[5]General Pcs'!$F$64</f>
        <v>0</v>
      </c>
      <c r="X14" s="21">
        <f>'IO Table'!X15*'[5]General Pcs'!$F$64</f>
        <v>0</v>
      </c>
      <c r="Y14" s="21">
        <f>'IO Table'!Y15*'[5]General Pcs'!$F$64</f>
        <v>0</v>
      </c>
      <c r="Z14" s="21">
        <f>'IO Table'!Z15*'[5]General Pcs'!$F$64</f>
        <v>0</v>
      </c>
      <c r="AA14" s="21">
        <f>'IO Table'!AA15*'[5]General Pcs'!$F$64</f>
        <v>0</v>
      </c>
      <c r="AB14" s="22">
        <f>'IO Table'!AG15*'[5]General Pcs'!$F$64</f>
        <v>0</v>
      </c>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row>
    <row r="15" spans="2:58">
      <c r="B15" s="28" t="s">
        <v>88</v>
      </c>
      <c r="C15" s="29" t="s">
        <v>87</v>
      </c>
      <c r="D15" s="19">
        <f>'IO Table'!D16*'[5]General Pcs'!$F$65</f>
        <v>0</v>
      </c>
      <c r="E15" s="20">
        <f>'IO Table'!E16*'[5]General Pcs'!$F$65</f>
        <v>0</v>
      </c>
      <c r="F15" s="20">
        <f>'IO Table'!F16*'[5]General Pcs'!$F$65</f>
        <v>0</v>
      </c>
      <c r="G15" s="21">
        <f>'IO Table'!G16*'[5]General Pcs'!$F$65</f>
        <v>0</v>
      </c>
      <c r="H15" s="21">
        <f>'IO Table'!H16*'[5]General Pcs'!$F$65</f>
        <v>0</v>
      </c>
      <c r="I15" s="21">
        <f>'IO Table'!I16*'[5]General Pcs'!$F$65</f>
        <v>0</v>
      </c>
      <c r="J15" s="21">
        <f>'IO Table'!J16*'[5]General Pcs'!$F$65</f>
        <v>0</v>
      </c>
      <c r="K15" s="21">
        <f>'IO Table'!K16*'[5]General Pcs'!$F$65</f>
        <v>0</v>
      </c>
      <c r="L15" s="21">
        <f>'IO Table'!L16*'[5]General Pcs'!$F$65</f>
        <v>0</v>
      </c>
      <c r="M15" s="21">
        <f>'IO Table'!M16*'[5]General Pcs'!$F$65</f>
        <v>0</v>
      </c>
      <c r="N15" s="21">
        <f>'IO Table'!N16*'[5]General Pcs'!$F$65</f>
        <v>0</v>
      </c>
      <c r="O15" s="21">
        <f>'IO Table'!O16*'[5]General Pcs'!$F$65</f>
        <v>0</v>
      </c>
      <c r="P15" s="21">
        <f>'IO Table'!P16*'[5]General Pcs'!$F$65</f>
        <v>0</v>
      </c>
      <c r="Q15" s="21">
        <f>'IO Table'!Q16*'[5]General Pcs'!$F$65</f>
        <v>0</v>
      </c>
      <c r="R15" s="21">
        <f>'IO Table'!R16*'[5]General Pcs'!$F$65</f>
        <v>0</v>
      </c>
      <c r="S15" s="21">
        <f>'IO Table'!S16*'[5]General Pcs'!$F$65</f>
        <v>0</v>
      </c>
      <c r="T15" s="21">
        <f>'IO Table'!T16*'[5]General Pcs'!$F$65</f>
        <v>0</v>
      </c>
      <c r="U15" s="21">
        <f>'IO Table'!U16*'[5]General Pcs'!$F$65</f>
        <v>0</v>
      </c>
      <c r="V15" s="21">
        <f>'IO Table'!V16*'[5]General Pcs'!$F$65</f>
        <v>0</v>
      </c>
      <c r="W15" s="21">
        <f>'IO Table'!W16*'[5]General Pcs'!$F$65</f>
        <v>0</v>
      </c>
      <c r="X15" s="21">
        <f>'IO Table'!X16*'[5]General Pcs'!$F$65</f>
        <v>0</v>
      </c>
      <c r="Y15" s="21">
        <f>'IO Table'!Y16*'[5]General Pcs'!$F$65</f>
        <v>0</v>
      </c>
      <c r="Z15" s="21">
        <f>'IO Table'!Z16*'[5]General Pcs'!$F$65</f>
        <v>0</v>
      </c>
      <c r="AA15" s="21">
        <f>'IO Table'!AA16*'[5]General Pcs'!$F$65</f>
        <v>0</v>
      </c>
      <c r="AB15" s="22">
        <f>'IO Table'!AG16*'[5]General Pcs'!$F$65</f>
        <v>0</v>
      </c>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row>
    <row r="16" spans="2:58">
      <c r="B16" s="28"/>
      <c r="C16" s="29"/>
      <c r="D16" s="30"/>
      <c r="E16" s="21"/>
      <c r="F16" s="21"/>
      <c r="G16" s="21"/>
      <c r="H16" s="21"/>
      <c r="I16" s="21"/>
      <c r="J16" s="21"/>
      <c r="K16" s="21"/>
      <c r="L16" s="21"/>
      <c r="M16" s="21"/>
      <c r="N16" s="21"/>
      <c r="O16" s="21"/>
      <c r="P16" s="21"/>
      <c r="Q16" s="21"/>
      <c r="R16" s="21"/>
      <c r="S16" s="21"/>
      <c r="T16" s="21"/>
      <c r="U16" s="21"/>
      <c r="V16" s="21"/>
      <c r="W16" s="21"/>
      <c r="X16" s="21"/>
      <c r="Y16" s="21"/>
      <c r="Z16" s="21"/>
      <c r="AA16" s="21"/>
      <c r="AB16" s="22"/>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row>
    <row r="17" spans="2:58" ht="15.75">
      <c r="B17" s="31" t="s">
        <v>101</v>
      </c>
      <c r="C17" s="27"/>
      <c r="D17" s="30"/>
      <c r="E17" s="21"/>
      <c r="F17" s="21"/>
      <c r="G17" s="21"/>
      <c r="H17" s="21"/>
      <c r="I17" s="21"/>
      <c r="J17" s="21"/>
      <c r="K17" s="21"/>
      <c r="L17" s="21"/>
      <c r="M17" s="21"/>
      <c r="N17" s="21"/>
      <c r="O17" s="21"/>
      <c r="P17" s="21"/>
      <c r="Q17" s="21"/>
      <c r="R17" s="21"/>
      <c r="S17" s="21"/>
      <c r="T17" s="21"/>
      <c r="U17" s="21"/>
      <c r="V17" s="21"/>
      <c r="W17" s="21"/>
      <c r="X17" s="21"/>
      <c r="Y17" s="21"/>
      <c r="Z17" s="21"/>
      <c r="AA17" s="21"/>
      <c r="AB17" s="22"/>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row>
    <row r="18" spans="2:58">
      <c r="B18" s="12" t="s">
        <v>102</v>
      </c>
      <c r="C18" s="13"/>
      <c r="D18" s="30"/>
      <c r="E18" s="21"/>
      <c r="F18" s="21"/>
      <c r="G18" s="21"/>
      <c r="H18" s="21"/>
      <c r="I18" s="21"/>
      <c r="J18" s="21"/>
      <c r="K18" s="21"/>
      <c r="L18" s="21"/>
      <c r="M18" s="21"/>
      <c r="N18" s="21"/>
      <c r="O18" s="21"/>
      <c r="P18" s="21"/>
      <c r="Q18" s="21"/>
      <c r="R18" s="21"/>
      <c r="S18" s="21"/>
      <c r="T18" s="21"/>
      <c r="U18" s="21"/>
      <c r="V18" s="21"/>
      <c r="W18" s="21"/>
      <c r="X18" s="21"/>
      <c r="Y18" s="21"/>
      <c r="Z18" s="21"/>
      <c r="AA18" s="21"/>
      <c r="AB18" s="22"/>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row>
    <row r="19" spans="2:58">
      <c r="B19" s="185" t="s">
        <v>103</v>
      </c>
      <c r="C19" s="13" t="s">
        <v>104</v>
      </c>
      <c r="D19" s="30">
        <f>'IO Table'!D20*'[5]General Pcs'!$F$81</f>
        <v>416666.66666666674</v>
      </c>
      <c r="E19" s="21">
        <f>'IO Table'!E20*'[5]General Pcs'!$F$81</f>
        <v>0</v>
      </c>
      <c r="F19" s="21">
        <f>'IO Table'!F20*'[5]General Pcs'!$F$81</f>
        <v>0</v>
      </c>
      <c r="G19" s="21">
        <f>'IO Table'!G20*'[5]General Pcs'!$F$81</f>
        <v>0</v>
      </c>
      <c r="H19" s="21">
        <f>'IO Table'!H20*'[5]General Pcs'!$F$81</f>
        <v>0</v>
      </c>
      <c r="I19" s="21">
        <f>'IO Table'!I20*'[5]General Pcs'!$F$81</f>
        <v>0</v>
      </c>
      <c r="J19" s="21">
        <f>'IO Table'!J20*'[5]General Pcs'!$F$81</f>
        <v>0</v>
      </c>
      <c r="K19" s="21">
        <f>'IO Table'!K20*'[5]General Pcs'!$F$81</f>
        <v>0</v>
      </c>
      <c r="L19" s="21">
        <f>'IO Table'!L20*'[5]General Pcs'!$F$81</f>
        <v>0</v>
      </c>
      <c r="M19" s="21">
        <f>'IO Table'!M20*'[5]General Pcs'!$F$81</f>
        <v>0</v>
      </c>
      <c r="N19" s="21">
        <f>'IO Table'!N20*'[5]General Pcs'!$F$81</f>
        <v>0</v>
      </c>
      <c r="O19" s="21">
        <f>'IO Table'!O20*'[5]General Pcs'!$F$81</f>
        <v>0</v>
      </c>
      <c r="P19" s="21">
        <f>'IO Table'!P20*'[5]General Pcs'!$F$81</f>
        <v>0</v>
      </c>
      <c r="Q19" s="21">
        <f>'IO Table'!Q20*'[5]General Pcs'!$F$81</f>
        <v>0</v>
      </c>
      <c r="R19" s="21">
        <f>'IO Table'!R20*'[5]General Pcs'!$F$81</f>
        <v>0</v>
      </c>
      <c r="S19" s="21">
        <f>'IO Table'!S20*'[5]General Pcs'!$F$81</f>
        <v>0</v>
      </c>
      <c r="T19" s="21">
        <f>'IO Table'!T20*'[5]General Pcs'!$F$81</f>
        <v>0</v>
      </c>
      <c r="U19" s="21">
        <f>'IO Table'!U20*'[5]General Pcs'!$F$81</f>
        <v>0</v>
      </c>
      <c r="V19" s="21">
        <f>'IO Table'!V20*'[5]General Pcs'!$F$81</f>
        <v>0</v>
      </c>
      <c r="W19" s="21">
        <f>'IO Table'!W20*'[5]General Pcs'!$F$81</f>
        <v>0</v>
      </c>
      <c r="X19" s="21">
        <f>'IO Table'!X20*'[5]General Pcs'!$F$81</f>
        <v>0</v>
      </c>
      <c r="Y19" s="21">
        <f>'IO Table'!Y20*'[5]General Pcs'!$F$81</f>
        <v>0</v>
      </c>
      <c r="Z19" s="21">
        <f>'IO Table'!Z20*'[5]General Pcs'!$F$81</f>
        <v>0</v>
      </c>
      <c r="AA19" s="21">
        <f>'IO Table'!AA20*'[5]General Pcs'!$F$81</f>
        <v>0</v>
      </c>
      <c r="AB19" s="22">
        <f>'IO Table'!AG20*'[5]General Pcs'!$F$81</f>
        <v>0</v>
      </c>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row>
    <row r="20" spans="2:58">
      <c r="B20" s="18" t="s">
        <v>105</v>
      </c>
      <c r="C20" s="13" t="s">
        <v>104</v>
      </c>
      <c r="D20" s="30">
        <f>'IO Table'!D21*'[5]General Pcs'!$F$82</f>
        <v>10000</v>
      </c>
      <c r="E20" s="21">
        <f>'IO Table'!E21*'[5]General Pcs'!$F$82</f>
        <v>0</v>
      </c>
      <c r="F20" s="21">
        <f>'IO Table'!F21*'[5]General Pcs'!$F$82</f>
        <v>0</v>
      </c>
      <c r="G20" s="21">
        <f>'IO Table'!G21*'[5]General Pcs'!$F$82</f>
        <v>0</v>
      </c>
      <c r="H20" s="21">
        <f>'IO Table'!H21*'[5]General Pcs'!$F$82</f>
        <v>0</v>
      </c>
      <c r="I20" s="21">
        <f>'IO Table'!I21*'[5]General Pcs'!$F$82</f>
        <v>0</v>
      </c>
      <c r="J20" s="21">
        <f>'IO Table'!J21*'[5]General Pcs'!$F$82</f>
        <v>0</v>
      </c>
      <c r="K20" s="21">
        <f>'IO Table'!K21*'[5]General Pcs'!$F$82</f>
        <v>0</v>
      </c>
      <c r="L20" s="21">
        <f>'IO Table'!L21*'[5]General Pcs'!$F$82</f>
        <v>0</v>
      </c>
      <c r="M20" s="21">
        <f>'IO Table'!M21*'[5]General Pcs'!$F$82</f>
        <v>0</v>
      </c>
      <c r="N20" s="21">
        <f>'IO Table'!N21*'[5]General Pcs'!$F$82</f>
        <v>0</v>
      </c>
      <c r="O20" s="21">
        <f>'IO Table'!O21*'[5]General Pcs'!$F$82</f>
        <v>0</v>
      </c>
      <c r="P20" s="21">
        <f>'IO Table'!P21*'[5]General Pcs'!$F$82</f>
        <v>0</v>
      </c>
      <c r="Q20" s="21">
        <f>'IO Table'!Q21*'[5]General Pcs'!$F$82</f>
        <v>0</v>
      </c>
      <c r="R20" s="21">
        <f>'IO Table'!R21*'[5]General Pcs'!$F$82</f>
        <v>0</v>
      </c>
      <c r="S20" s="21">
        <f>'IO Table'!S21*'[5]General Pcs'!$F$82</f>
        <v>0</v>
      </c>
      <c r="T20" s="21">
        <f>'IO Table'!T21*'[5]General Pcs'!$F$82</f>
        <v>0</v>
      </c>
      <c r="U20" s="21">
        <f>'IO Table'!U21*'[5]General Pcs'!$F$82</f>
        <v>0</v>
      </c>
      <c r="V20" s="21">
        <f>'IO Table'!V21*'[5]General Pcs'!$F$82</f>
        <v>0</v>
      </c>
      <c r="W20" s="21">
        <f>'IO Table'!W21*'[5]General Pcs'!$F$82</f>
        <v>0</v>
      </c>
      <c r="X20" s="21">
        <f>'IO Table'!X21*'[5]General Pcs'!$F$82</f>
        <v>0</v>
      </c>
      <c r="Y20" s="21">
        <f>'IO Table'!Y21*'[5]General Pcs'!$F$82</f>
        <v>0</v>
      </c>
      <c r="Z20" s="21">
        <f>'IO Table'!Z21*'[5]General Pcs'!$F$82</f>
        <v>0</v>
      </c>
      <c r="AA20" s="21">
        <f>'IO Table'!AA21*'[5]General Pcs'!$F$82</f>
        <v>0</v>
      </c>
      <c r="AB20" s="22">
        <f>'IO Table'!AG21*'[5]General Pcs'!$F$82</f>
        <v>0</v>
      </c>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row>
    <row r="21" spans="2:58">
      <c r="B21" s="18" t="s">
        <v>106</v>
      </c>
      <c r="C21" s="13" t="s">
        <v>104</v>
      </c>
      <c r="D21" s="30">
        <f>'IO Table'!D22*'[5]General Pcs'!$F$83</f>
        <v>140000</v>
      </c>
      <c r="E21" s="21">
        <f>'IO Table'!E22*'[5]General Pcs'!$F$83</f>
        <v>0</v>
      </c>
      <c r="F21" s="21">
        <f>'IO Table'!F22*'[5]General Pcs'!$F$83</f>
        <v>0</v>
      </c>
      <c r="G21" s="21">
        <f>'IO Table'!G22*'[5]General Pcs'!$F$83</f>
        <v>0</v>
      </c>
      <c r="H21" s="21">
        <f>'IO Table'!H22*'[5]General Pcs'!$F$83</f>
        <v>0</v>
      </c>
      <c r="I21" s="21">
        <f>'IO Table'!I22*'[5]General Pcs'!$F$83</f>
        <v>0</v>
      </c>
      <c r="J21" s="21">
        <f>'IO Table'!J22*'[5]General Pcs'!$F$83</f>
        <v>0</v>
      </c>
      <c r="K21" s="21">
        <f>'IO Table'!K22*'[5]General Pcs'!$F$83</f>
        <v>0</v>
      </c>
      <c r="L21" s="21">
        <f>'IO Table'!L22*'[5]General Pcs'!$F$83</f>
        <v>0</v>
      </c>
      <c r="M21" s="21">
        <f>'IO Table'!M22*'[5]General Pcs'!$F$83</f>
        <v>0</v>
      </c>
      <c r="N21" s="21">
        <f>'IO Table'!N22*'[5]General Pcs'!$F$83</f>
        <v>0</v>
      </c>
      <c r="O21" s="21">
        <f>'IO Table'!O22*'[5]General Pcs'!$F$83</f>
        <v>0</v>
      </c>
      <c r="P21" s="21">
        <f>'IO Table'!P22*'[5]General Pcs'!$F$83</f>
        <v>0</v>
      </c>
      <c r="Q21" s="21">
        <f>'IO Table'!Q22*'[5]General Pcs'!$F$83</f>
        <v>0</v>
      </c>
      <c r="R21" s="21">
        <f>'IO Table'!R22*'[5]General Pcs'!$F$83</f>
        <v>0</v>
      </c>
      <c r="S21" s="21">
        <f>'IO Table'!S22*'[5]General Pcs'!$F$83</f>
        <v>0</v>
      </c>
      <c r="T21" s="21">
        <f>'IO Table'!T22*'[5]General Pcs'!$F$83</f>
        <v>0</v>
      </c>
      <c r="U21" s="21">
        <f>'IO Table'!U22*'[5]General Pcs'!$F$83</f>
        <v>0</v>
      </c>
      <c r="V21" s="21">
        <f>'IO Table'!V22*'[5]General Pcs'!$F$83</f>
        <v>0</v>
      </c>
      <c r="W21" s="21">
        <f>'IO Table'!W22*'[5]General Pcs'!$F$83</f>
        <v>0</v>
      </c>
      <c r="X21" s="21">
        <f>'IO Table'!X22*'[5]General Pcs'!$F$83</f>
        <v>0</v>
      </c>
      <c r="Y21" s="21">
        <f>'IO Table'!Y22*'[5]General Pcs'!$F$83</f>
        <v>0</v>
      </c>
      <c r="Z21" s="21">
        <f>'IO Table'!Z22*'[5]General Pcs'!$F$83</f>
        <v>0</v>
      </c>
      <c r="AA21" s="21">
        <f>'IO Table'!AA22*'[5]General Pcs'!$F$83</f>
        <v>0</v>
      </c>
      <c r="AB21" s="22">
        <f>'IO Table'!AG22*'[5]General Pcs'!$F$83</f>
        <v>0</v>
      </c>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row>
    <row r="22" spans="2:58">
      <c r="B22" s="18" t="s">
        <v>107</v>
      </c>
      <c r="C22" s="13" t="s">
        <v>104</v>
      </c>
      <c r="D22" s="30">
        <f>'IO Table'!D23*'[5]General Pcs'!$F$84</f>
        <v>800000</v>
      </c>
      <c r="E22" s="21">
        <f>'IO Table'!E23*'[5]General Pcs'!$F$84</f>
        <v>0</v>
      </c>
      <c r="F22" s="21">
        <f>'IO Table'!F23*'[5]General Pcs'!$F$84</f>
        <v>0</v>
      </c>
      <c r="G22" s="21">
        <f>'IO Table'!G23*'[5]General Pcs'!$F$84</f>
        <v>0</v>
      </c>
      <c r="H22" s="21">
        <f>'IO Table'!H23*'[5]General Pcs'!$F$84</f>
        <v>0</v>
      </c>
      <c r="I22" s="21">
        <f>'IO Table'!I23*'[5]General Pcs'!$F$84</f>
        <v>0</v>
      </c>
      <c r="J22" s="21">
        <f>'IO Table'!J23*'[5]General Pcs'!$F$84</f>
        <v>0</v>
      </c>
      <c r="K22" s="21">
        <f>'IO Table'!K23*'[5]General Pcs'!$F$84</f>
        <v>0</v>
      </c>
      <c r="L22" s="21">
        <f>'IO Table'!L23*'[5]General Pcs'!$F$84</f>
        <v>0</v>
      </c>
      <c r="M22" s="21">
        <f>'IO Table'!M23*'[5]General Pcs'!$F$84</f>
        <v>0</v>
      </c>
      <c r="N22" s="21">
        <f>'IO Table'!N23*'[5]General Pcs'!$F$84</f>
        <v>0</v>
      </c>
      <c r="O22" s="21">
        <f>'IO Table'!O23*'[5]General Pcs'!$F$84</f>
        <v>0</v>
      </c>
      <c r="P22" s="21">
        <f>'IO Table'!P23*'[5]General Pcs'!$F$84</f>
        <v>0</v>
      </c>
      <c r="Q22" s="21">
        <f>'IO Table'!Q23*'[5]General Pcs'!$F$84</f>
        <v>0</v>
      </c>
      <c r="R22" s="21">
        <f>'IO Table'!R23*'[5]General Pcs'!$F$84</f>
        <v>0</v>
      </c>
      <c r="S22" s="21">
        <f>'IO Table'!S23*'[5]General Pcs'!$F$84</f>
        <v>0</v>
      </c>
      <c r="T22" s="21">
        <f>'IO Table'!T23*'[5]General Pcs'!$F$84</f>
        <v>0</v>
      </c>
      <c r="U22" s="21">
        <f>'IO Table'!U23*'[5]General Pcs'!$F$84</f>
        <v>0</v>
      </c>
      <c r="V22" s="21">
        <f>'IO Table'!V23*'[5]General Pcs'!$F$84</f>
        <v>0</v>
      </c>
      <c r="W22" s="21">
        <f>'IO Table'!W23*'[5]General Pcs'!$F$84</f>
        <v>0</v>
      </c>
      <c r="X22" s="21">
        <f>'IO Table'!X23*'[5]General Pcs'!$F$84</f>
        <v>0</v>
      </c>
      <c r="Y22" s="21">
        <f>'IO Table'!Y23*'[5]General Pcs'!$F$84</f>
        <v>0</v>
      </c>
      <c r="Z22" s="21">
        <f>'IO Table'!Z23*'[5]General Pcs'!$F$84</f>
        <v>0</v>
      </c>
      <c r="AA22" s="21">
        <f>'IO Table'!AA23*'[5]General Pcs'!$F$84</f>
        <v>0</v>
      </c>
      <c r="AB22" s="22">
        <f>'IO Table'!AG23*'[5]General Pcs'!$F$84</f>
        <v>0</v>
      </c>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row>
    <row r="23" spans="2:58">
      <c r="B23" s="18" t="s">
        <v>108</v>
      </c>
      <c r="C23" s="13" t="s">
        <v>104</v>
      </c>
      <c r="D23" s="30">
        <f>'IO Table'!D24*'[5]General Pcs'!$F$85</f>
        <v>400000</v>
      </c>
      <c r="E23" s="21">
        <f>'IO Table'!E24*'[5]General Pcs'!$F$85</f>
        <v>0</v>
      </c>
      <c r="F23" s="21">
        <f>'IO Table'!F24*'[5]General Pcs'!$F$85</f>
        <v>0</v>
      </c>
      <c r="G23" s="21">
        <f>'IO Table'!G24*'[5]General Pcs'!$F$85</f>
        <v>0</v>
      </c>
      <c r="H23" s="21">
        <f>'IO Table'!H24*'[5]General Pcs'!$F$85</f>
        <v>0</v>
      </c>
      <c r="I23" s="21">
        <f>'IO Table'!I24*'[5]General Pcs'!$F$85</f>
        <v>0</v>
      </c>
      <c r="J23" s="21">
        <f>'IO Table'!J24*'[5]General Pcs'!$F$85</f>
        <v>0</v>
      </c>
      <c r="K23" s="21">
        <f>'IO Table'!K24*'[5]General Pcs'!$F$85</f>
        <v>0</v>
      </c>
      <c r="L23" s="21">
        <f>'IO Table'!L24*'[5]General Pcs'!$F$85</f>
        <v>0</v>
      </c>
      <c r="M23" s="21">
        <f>'IO Table'!M24*'[5]General Pcs'!$F$85</f>
        <v>0</v>
      </c>
      <c r="N23" s="21">
        <f>'IO Table'!N24*'[5]General Pcs'!$F$85</f>
        <v>0</v>
      </c>
      <c r="O23" s="21">
        <f>'IO Table'!O24*'[5]General Pcs'!$F$85</f>
        <v>0</v>
      </c>
      <c r="P23" s="21">
        <f>'IO Table'!P24*'[5]General Pcs'!$F$85</f>
        <v>0</v>
      </c>
      <c r="Q23" s="21">
        <f>'IO Table'!Q24*'[5]General Pcs'!$F$85</f>
        <v>0</v>
      </c>
      <c r="R23" s="21">
        <f>'IO Table'!R24*'[5]General Pcs'!$F$85</f>
        <v>0</v>
      </c>
      <c r="S23" s="21">
        <f>'IO Table'!S24*'[5]General Pcs'!$F$85</f>
        <v>0</v>
      </c>
      <c r="T23" s="21">
        <f>'IO Table'!T24*'[5]General Pcs'!$F$85</f>
        <v>0</v>
      </c>
      <c r="U23" s="21">
        <f>'IO Table'!U24*'[5]General Pcs'!$F$85</f>
        <v>0</v>
      </c>
      <c r="V23" s="21">
        <f>'IO Table'!V24*'[5]General Pcs'!$F$85</f>
        <v>0</v>
      </c>
      <c r="W23" s="21">
        <f>'IO Table'!W24*'[5]General Pcs'!$F$85</f>
        <v>0</v>
      </c>
      <c r="X23" s="21">
        <f>'IO Table'!X24*'[5]General Pcs'!$F$85</f>
        <v>0</v>
      </c>
      <c r="Y23" s="21">
        <f>'IO Table'!Y24*'[5]General Pcs'!$F$85</f>
        <v>0</v>
      </c>
      <c r="Z23" s="21">
        <f>'IO Table'!Z24*'[5]General Pcs'!$F$85</f>
        <v>0</v>
      </c>
      <c r="AA23" s="21">
        <f>'IO Table'!AA24*'[5]General Pcs'!$F$85</f>
        <v>0</v>
      </c>
      <c r="AB23" s="22">
        <f>'IO Table'!AG24*'[5]General Pcs'!$F$85</f>
        <v>0</v>
      </c>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row>
    <row r="24" spans="2:58">
      <c r="B24" s="32"/>
      <c r="C24" s="25"/>
      <c r="D24" s="30"/>
      <c r="E24" s="21"/>
      <c r="F24" s="21"/>
      <c r="G24" s="21"/>
      <c r="H24" s="21"/>
      <c r="I24" s="21"/>
      <c r="J24" s="21"/>
      <c r="K24" s="21"/>
      <c r="L24" s="21"/>
      <c r="M24" s="21"/>
      <c r="N24" s="21"/>
      <c r="O24" s="21"/>
      <c r="P24" s="21"/>
      <c r="Q24" s="21"/>
      <c r="R24" s="21"/>
      <c r="S24" s="21"/>
      <c r="T24" s="21"/>
      <c r="U24" s="21"/>
      <c r="V24" s="21"/>
      <c r="W24" s="21"/>
      <c r="X24" s="21"/>
      <c r="Y24" s="21"/>
      <c r="Z24" s="21"/>
      <c r="AA24" s="21"/>
      <c r="AB24" s="22"/>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row>
    <row r="25" spans="2:58">
      <c r="B25" s="33" t="s">
        <v>109</v>
      </c>
      <c r="C25" s="34"/>
      <c r="D25" s="30"/>
      <c r="E25" s="21"/>
      <c r="F25" s="21"/>
      <c r="G25" s="21"/>
      <c r="H25" s="21"/>
      <c r="I25" s="21"/>
      <c r="J25" s="21"/>
      <c r="K25" s="21"/>
      <c r="L25" s="21"/>
      <c r="M25" s="21"/>
      <c r="N25" s="21"/>
      <c r="O25" s="21"/>
      <c r="P25" s="21"/>
      <c r="Q25" s="21"/>
      <c r="R25" s="21"/>
      <c r="S25" s="21"/>
      <c r="T25" s="21"/>
      <c r="U25" s="21"/>
      <c r="V25" s="21"/>
      <c r="W25" s="21"/>
      <c r="X25" s="21"/>
      <c r="Y25" s="21"/>
      <c r="Z25" s="21"/>
      <c r="AA25" s="21"/>
      <c r="AB25" s="22"/>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row>
    <row r="26" spans="2:58">
      <c r="B26" s="26" t="s">
        <v>79</v>
      </c>
      <c r="C26" s="13" t="s">
        <v>104</v>
      </c>
      <c r="D26" s="19">
        <f>'IO Table'!D27*'[5]General Pcs'!$F$88</f>
        <v>10000</v>
      </c>
      <c r="E26" s="21">
        <f>'IO Table'!E27*'[5]General Pcs'!$F$88</f>
        <v>0</v>
      </c>
      <c r="F26" s="21">
        <f>'IO Table'!F27*'[5]General Pcs'!$F$88</f>
        <v>10000</v>
      </c>
      <c r="G26" s="21">
        <f>'IO Table'!G27*'[5]General Pcs'!$F$88</f>
        <v>0</v>
      </c>
      <c r="H26" s="21">
        <f>'IO Table'!H27*'[5]General Pcs'!$F$88</f>
        <v>0</v>
      </c>
      <c r="I26" s="21">
        <f>'IO Table'!I27*'[5]General Pcs'!$F$88</f>
        <v>0</v>
      </c>
      <c r="J26" s="21">
        <f>'IO Table'!J27*'[5]General Pcs'!$F$88</f>
        <v>0</v>
      </c>
      <c r="K26" s="21">
        <f>'IO Table'!K27*'[5]General Pcs'!$F$88</f>
        <v>0</v>
      </c>
      <c r="L26" s="21">
        <f>'IO Table'!L27*'[5]General Pcs'!$F$88</f>
        <v>0</v>
      </c>
      <c r="M26" s="21">
        <f>'IO Table'!M27*'[5]General Pcs'!$F$88</f>
        <v>0</v>
      </c>
      <c r="N26" s="21">
        <f>'IO Table'!N27*'[5]General Pcs'!$F$88</f>
        <v>0</v>
      </c>
      <c r="O26" s="21">
        <f>'IO Table'!O27*'[5]General Pcs'!$F$88</f>
        <v>0</v>
      </c>
      <c r="P26" s="21">
        <f>'IO Table'!P27*'[5]General Pcs'!$F$88</f>
        <v>0</v>
      </c>
      <c r="Q26" s="21">
        <f>'IO Table'!Q27*'[5]General Pcs'!$F$88</f>
        <v>0</v>
      </c>
      <c r="R26" s="21">
        <f>'IO Table'!R27*'[5]General Pcs'!$F$88</f>
        <v>0</v>
      </c>
      <c r="S26" s="21">
        <f>'IO Table'!S27*'[5]General Pcs'!$F$88</f>
        <v>0</v>
      </c>
      <c r="T26" s="21">
        <f>'IO Table'!T27*'[5]General Pcs'!$F$88</f>
        <v>0</v>
      </c>
      <c r="U26" s="21">
        <f>'IO Table'!U27*'[5]General Pcs'!$F$88</f>
        <v>0</v>
      </c>
      <c r="V26" s="21">
        <f>'IO Table'!V27*'[5]General Pcs'!$F$88</f>
        <v>0</v>
      </c>
      <c r="W26" s="21">
        <f>'IO Table'!W27*'[5]General Pcs'!$F$88</f>
        <v>0</v>
      </c>
      <c r="X26" s="21">
        <f>'IO Table'!X27*'[5]General Pcs'!$F$88</f>
        <v>0</v>
      </c>
      <c r="Y26" s="21">
        <f>'IO Table'!Y27*'[5]General Pcs'!$F$88</f>
        <v>0</v>
      </c>
      <c r="Z26" s="21">
        <f>'IO Table'!Z27*'[5]General Pcs'!$F$88</f>
        <v>0</v>
      </c>
      <c r="AA26" s="21">
        <f>'IO Table'!AA27*'[5]General Pcs'!$F$88</f>
        <v>0</v>
      </c>
      <c r="AB26" s="22">
        <f>'IO Table'!AG27*'[5]General Pcs'!$F$88</f>
        <v>0</v>
      </c>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row>
    <row r="27" spans="2:58">
      <c r="B27" s="28" t="s">
        <v>86</v>
      </c>
      <c r="C27" s="13" t="s">
        <v>104</v>
      </c>
      <c r="D27" s="30">
        <f>'IO Table'!D28*'[5]General Pcs'!$F$93</f>
        <v>0</v>
      </c>
      <c r="E27" s="21">
        <f>'IO Table'!E28*'[5]General Pcs'!$F$93</f>
        <v>0</v>
      </c>
      <c r="F27" s="21">
        <f>'IO Table'!F28*'[5]General Pcs'!$F$93</f>
        <v>0</v>
      </c>
      <c r="G27" s="21">
        <f>'IO Table'!G28*'[5]General Pcs'!$F$93</f>
        <v>0</v>
      </c>
      <c r="H27" s="21">
        <f>'IO Table'!H28*'[5]General Pcs'!$F$93</f>
        <v>0</v>
      </c>
      <c r="I27" s="21">
        <f>'IO Table'!I28*'[5]General Pcs'!$F$93</f>
        <v>0</v>
      </c>
      <c r="J27" s="21">
        <f>'IO Table'!J28*'[5]General Pcs'!$F$93</f>
        <v>0</v>
      </c>
      <c r="K27" s="21">
        <f>'IO Table'!K28*'[5]General Pcs'!$F$93</f>
        <v>0</v>
      </c>
      <c r="L27" s="21">
        <f>'IO Table'!L28*'[5]General Pcs'!$F$93</f>
        <v>0</v>
      </c>
      <c r="M27" s="21">
        <f>'IO Table'!M28*'[5]General Pcs'!$F$93</f>
        <v>0</v>
      </c>
      <c r="N27" s="21">
        <f>'IO Table'!N28*'[5]General Pcs'!$F$93</f>
        <v>0</v>
      </c>
      <c r="O27" s="21">
        <f>'IO Table'!O28*'[5]General Pcs'!$F$93</f>
        <v>0</v>
      </c>
      <c r="P27" s="21">
        <f>'IO Table'!P28*'[5]General Pcs'!$F$93</f>
        <v>0</v>
      </c>
      <c r="Q27" s="21">
        <f>'IO Table'!Q28*'[5]General Pcs'!$F$93</f>
        <v>0</v>
      </c>
      <c r="R27" s="21">
        <f>'IO Table'!R28*'[5]General Pcs'!$F$93</f>
        <v>0</v>
      </c>
      <c r="S27" s="21">
        <f>'IO Table'!S28*'[5]General Pcs'!$F$93</f>
        <v>0</v>
      </c>
      <c r="T27" s="21">
        <f>'IO Table'!T28*'[5]General Pcs'!$F$93</f>
        <v>0</v>
      </c>
      <c r="U27" s="21">
        <f>'IO Table'!U28*'[5]General Pcs'!$F$93</f>
        <v>0</v>
      </c>
      <c r="V27" s="21">
        <f>'IO Table'!V28*'[5]General Pcs'!$F$93</f>
        <v>0</v>
      </c>
      <c r="W27" s="21">
        <f>'IO Table'!W28*'[5]General Pcs'!$F$93</f>
        <v>0</v>
      </c>
      <c r="X27" s="21">
        <f>'IO Table'!X28*'[5]General Pcs'!$F$93</f>
        <v>0</v>
      </c>
      <c r="Y27" s="21">
        <f>'IO Table'!Y28*'[5]General Pcs'!$F$93</f>
        <v>0</v>
      </c>
      <c r="Z27" s="21">
        <f>'IO Table'!Z28*'[5]General Pcs'!$F$93</f>
        <v>0</v>
      </c>
      <c r="AA27" s="21">
        <f>'IO Table'!AA28*'[5]General Pcs'!$F$93</f>
        <v>0</v>
      </c>
      <c r="AB27" s="22">
        <f>'IO Table'!AG28*'[5]General Pcs'!$F$93</f>
        <v>0</v>
      </c>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row>
    <row r="28" spans="2:58">
      <c r="B28" s="28" t="s">
        <v>88</v>
      </c>
      <c r="C28" s="13" t="s">
        <v>104</v>
      </c>
      <c r="D28" s="30">
        <f>'IO Table'!D29*'[5]General Pcs'!$F$94</f>
        <v>0</v>
      </c>
      <c r="E28" s="21">
        <f>'IO Table'!E29*'[5]General Pcs'!$F$94</f>
        <v>0</v>
      </c>
      <c r="F28" s="21">
        <f>'IO Table'!F29*'[5]General Pcs'!$F$94</f>
        <v>0</v>
      </c>
      <c r="G28" s="21">
        <f>'IO Table'!G29*'[5]General Pcs'!$F$94</f>
        <v>0</v>
      </c>
      <c r="H28" s="21">
        <f>'IO Table'!H29*'[5]General Pcs'!$F$94</f>
        <v>0</v>
      </c>
      <c r="I28" s="21">
        <f>'IO Table'!I29*'[5]General Pcs'!$F$94</f>
        <v>0</v>
      </c>
      <c r="J28" s="21">
        <f>'IO Table'!J29*'[5]General Pcs'!$F$94</f>
        <v>0</v>
      </c>
      <c r="K28" s="21">
        <f>'IO Table'!K29*'[5]General Pcs'!$F$94</f>
        <v>0</v>
      </c>
      <c r="L28" s="21">
        <f>'IO Table'!L29*'[5]General Pcs'!$F$94</f>
        <v>0</v>
      </c>
      <c r="M28" s="21">
        <f>'IO Table'!M29*'[5]General Pcs'!$F$94</f>
        <v>0</v>
      </c>
      <c r="N28" s="21">
        <f>'IO Table'!N29*'[5]General Pcs'!$F$94</f>
        <v>0</v>
      </c>
      <c r="O28" s="21">
        <f>'IO Table'!O29*'[5]General Pcs'!$F$94</f>
        <v>0</v>
      </c>
      <c r="P28" s="21">
        <f>'IO Table'!P29*'[5]General Pcs'!$F$94</f>
        <v>0</v>
      </c>
      <c r="Q28" s="21">
        <f>'IO Table'!Q29*'[5]General Pcs'!$F$94</f>
        <v>0</v>
      </c>
      <c r="R28" s="21">
        <f>'IO Table'!R29*'[5]General Pcs'!$F$94</f>
        <v>0</v>
      </c>
      <c r="S28" s="21">
        <f>'IO Table'!S29*'[5]General Pcs'!$F$94</f>
        <v>0</v>
      </c>
      <c r="T28" s="21">
        <f>'IO Table'!T29*'[5]General Pcs'!$F$94</f>
        <v>0</v>
      </c>
      <c r="U28" s="21">
        <f>'IO Table'!U29*'[5]General Pcs'!$F$94</f>
        <v>0</v>
      </c>
      <c r="V28" s="21">
        <f>'IO Table'!V29*'[5]General Pcs'!$F$94</f>
        <v>0</v>
      </c>
      <c r="W28" s="21">
        <f>'IO Table'!W29*'[5]General Pcs'!$F$94</f>
        <v>0</v>
      </c>
      <c r="X28" s="21">
        <f>'IO Table'!X29*'[5]General Pcs'!$F$94</f>
        <v>0</v>
      </c>
      <c r="Y28" s="21">
        <f>'IO Table'!Y29*'[5]General Pcs'!$F$94</f>
        <v>0</v>
      </c>
      <c r="Z28" s="21">
        <f>'IO Table'!Z29*'[5]General Pcs'!$F$94</f>
        <v>0</v>
      </c>
      <c r="AA28" s="21">
        <f>'IO Table'!AA29*'[5]General Pcs'!$F$94</f>
        <v>0</v>
      </c>
      <c r="AB28" s="22">
        <f>'IO Table'!AG29*'[5]General Pcs'!$F$94</f>
        <v>0</v>
      </c>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row>
    <row r="29" spans="2:58">
      <c r="B29" s="35"/>
      <c r="C29" s="36"/>
      <c r="D29" s="30"/>
      <c r="E29" s="21"/>
      <c r="F29" s="21"/>
      <c r="G29" s="21"/>
      <c r="H29" s="21"/>
      <c r="I29" s="21"/>
      <c r="J29" s="21"/>
      <c r="K29" s="21"/>
      <c r="L29" s="21"/>
      <c r="M29" s="21"/>
      <c r="N29" s="21"/>
      <c r="O29" s="21"/>
      <c r="P29" s="21"/>
      <c r="Q29" s="21"/>
      <c r="R29" s="21"/>
      <c r="S29" s="21"/>
      <c r="T29" s="21"/>
      <c r="U29" s="21"/>
      <c r="V29" s="21"/>
      <c r="W29" s="21"/>
      <c r="X29" s="21"/>
      <c r="Y29" s="21"/>
      <c r="Z29" s="21"/>
      <c r="AA29" s="21"/>
      <c r="AB29" s="22"/>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row>
    <row r="30" spans="2:58">
      <c r="B30" s="37" t="s">
        <v>110</v>
      </c>
      <c r="C30" s="36"/>
      <c r="D30" s="30"/>
      <c r="E30" s="21"/>
      <c r="F30" s="21"/>
      <c r="G30" s="21"/>
      <c r="H30" s="21"/>
      <c r="I30" s="21"/>
      <c r="J30" s="21"/>
      <c r="K30" s="21"/>
      <c r="L30" s="21"/>
      <c r="M30" s="21"/>
      <c r="N30" s="21"/>
      <c r="O30" s="21"/>
      <c r="P30" s="21"/>
      <c r="Q30" s="21"/>
      <c r="R30" s="21"/>
      <c r="S30" s="21"/>
      <c r="T30" s="21"/>
      <c r="U30" s="21"/>
      <c r="V30" s="21"/>
      <c r="W30" s="21"/>
      <c r="X30" s="21"/>
      <c r="Y30" s="21"/>
      <c r="Z30" s="21"/>
      <c r="AA30" s="21"/>
      <c r="AB30" s="22"/>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row>
    <row r="31" spans="2:58">
      <c r="B31" s="35" t="s">
        <v>86</v>
      </c>
      <c r="C31" s="36" t="s">
        <v>104</v>
      </c>
      <c r="D31" s="30">
        <f>'IO Table'!D33*'[5]General Pcs'!$F$123</f>
        <v>0</v>
      </c>
      <c r="E31" s="21">
        <f>'IO Table'!E33*'[5]General Pcs'!$F$123</f>
        <v>0</v>
      </c>
      <c r="F31" s="21">
        <f>'IO Table'!F33*'[5]General Pcs'!$F$123</f>
        <v>300000</v>
      </c>
      <c r="G31" s="21">
        <f>'IO Table'!G33*'[5]General Pcs'!$F$123</f>
        <v>0</v>
      </c>
      <c r="H31" s="21">
        <f>'IO Table'!H33*'[5]General Pcs'!$F$123</f>
        <v>0</v>
      </c>
      <c r="I31" s="21">
        <f>'IO Table'!I33*'[5]General Pcs'!$F$123</f>
        <v>0</v>
      </c>
      <c r="J31" s="21">
        <f>'IO Table'!J33*'[5]General Pcs'!$F$123</f>
        <v>0</v>
      </c>
      <c r="K31" s="21">
        <f>'IO Table'!K33*'[5]General Pcs'!$F$123</f>
        <v>0</v>
      </c>
      <c r="L31" s="21">
        <f>'IO Table'!L33*'[5]General Pcs'!$F$123</f>
        <v>0</v>
      </c>
      <c r="M31" s="21">
        <f>'IO Table'!M33*'[5]General Pcs'!$F$123</f>
        <v>0</v>
      </c>
      <c r="N31" s="21">
        <f>'IO Table'!N33*'[5]General Pcs'!$F$123</f>
        <v>0</v>
      </c>
      <c r="O31" s="21">
        <f>'IO Table'!O33*'[5]General Pcs'!$F$123</f>
        <v>0</v>
      </c>
      <c r="P31" s="21">
        <f>'IO Table'!P33*'[5]General Pcs'!$F$123</f>
        <v>0</v>
      </c>
      <c r="Q31" s="21">
        <f>'IO Table'!Q33*'[5]General Pcs'!$F$123</f>
        <v>0</v>
      </c>
      <c r="R31" s="21">
        <f>'IO Table'!R33*'[5]General Pcs'!$F$123</f>
        <v>0</v>
      </c>
      <c r="S31" s="21">
        <f>'IO Table'!S33*'[5]General Pcs'!$F$123</f>
        <v>0</v>
      </c>
      <c r="T31" s="21">
        <f>'IO Table'!T33*'[5]General Pcs'!$F$123</f>
        <v>0</v>
      </c>
      <c r="U31" s="21">
        <f>'IO Table'!U33*'[5]General Pcs'!$F$123</f>
        <v>0</v>
      </c>
      <c r="V31" s="21">
        <f>'IO Table'!V33*'[5]General Pcs'!$F$123</f>
        <v>0</v>
      </c>
      <c r="W31" s="21">
        <f>'IO Table'!W33*'[5]General Pcs'!$F$123</f>
        <v>0</v>
      </c>
      <c r="X31" s="21">
        <f>'IO Table'!X33*'[5]General Pcs'!$F$123</f>
        <v>0</v>
      </c>
      <c r="Y31" s="21">
        <f>'IO Table'!Y33*'[5]General Pcs'!$F$123</f>
        <v>0</v>
      </c>
      <c r="Z31" s="21">
        <f>'IO Table'!Z33*'[5]General Pcs'!$F$123</f>
        <v>0</v>
      </c>
      <c r="AA31" s="21">
        <f>'IO Table'!AA33*'[5]General Pcs'!$F$123</f>
        <v>0</v>
      </c>
      <c r="AB31" s="22">
        <f>'IO Table'!AG33*'[5]General Pcs'!$F$123</f>
        <v>0</v>
      </c>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row>
    <row r="32" spans="2:58">
      <c r="B32" s="35" t="s">
        <v>88</v>
      </c>
      <c r="C32" s="36" t="s">
        <v>104</v>
      </c>
      <c r="D32" s="30">
        <f>'IO Table'!D34*'[5]General Pcs'!$F$124</f>
        <v>0</v>
      </c>
      <c r="E32" s="21">
        <f>'IO Table'!E34*'[5]General Pcs'!$F$124</f>
        <v>0</v>
      </c>
      <c r="F32" s="21">
        <f>'IO Table'!F34*'[5]General Pcs'!$F$124</f>
        <v>0</v>
      </c>
      <c r="G32" s="21">
        <f>'IO Table'!G34*'[5]General Pcs'!$F$124</f>
        <v>0</v>
      </c>
      <c r="H32" s="21">
        <f>'IO Table'!H34*'[5]General Pcs'!$F$124</f>
        <v>0</v>
      </c>
      <c r="I32" s="21">
        <f>'IO Table'!I34*'[5]General Pcs'!$F$124</f>
        <v>0</v>
      </c>
      <c r="J32" s="21">
        <f>'IO Table'!J34*'[5]General Pcs'!$F$124</f>
        <v>0</v>
      </c>
      <c r="K32" s="21">
        <f>'IO Table'!K34*'[5]General Pcs'!$F$124</f>
        <v>0</v>
      </c>
      <c r="L32" s="21">
        <f>'IO Table'!L34*'[5]General Pcs'!$F$124</f>
        <v>0</v>
      </c>
      <c r="M32" s="21">
        <f>'IO Table'!M34*'[5]General Pcs'!$F$124</f>
        <v>0</v>
      </c>
      <c r="N32" s="21">
        <f>'IO Table'!N34*'[5]General Pcs'!$F$124</f>
        <v>0</v>
      </c>
      <c r="O32" s="21">
        <f>'IO Table'!O34*'[5]General Pcs'!$F$124</f>
        <v>0</v>
      </c>
      <c r="P32" s="21">
        <f>'IO Table'!P34*'[5]General Pcs'!$F$124</f>
        <v>0</v>
      </c>
      <c r="Q32" s="21">
        <f>'IO Table'!Q34*'[5]General Pcs'!$F$124</f>
        <v>0</v>
      </c>
      <c r="R32" s="21">
        <f>'IO Table'!R34*'[5]General Pcs'!$F$124</f>
        <v>0</v>
      </c>
      <c r="S32" s="21">
        <f>'IO Table'!S34*'[5]General Pcs'!$F$124</f>
        <v>0</v>
      </c>
      <c r="T32" s="21">
        <f>'IO Table'!T34*'[5]General Pcs'!$F$124</f>
        <v>0</v>
      </c>
      <c r="U32" s="21">
        <f>'IO Table'!U34*'[5]General Pcs'!$F$124</f>
        <v>0</v>
      </c>
      <c r="V32" s="21">
        <f>'IO Table'!V34*'[5]General Pcs'!$F$124</f>
        <v>0</v>
      </c>
      <c r="W32" s="21">
        <f>'IO Table'!W34*'[5]General Pcs'!$F$124</f>
        <v>0</v>
      </c>
      <c r="X32" s="21">
        <f>'IO Table'!X34*'[5]General Pcs'!$F$124</f>
        <v>0</v>
      </c>
      <c r="Y32" s="21">
        <f>'IO Table'!Y34*'[5]General Pcs'!$F$124</f>
        <v>0</v>
      </c>
      <c r="Z32" s="21">
        <f>'IO Table'!Z34*'[5]General Pcs'!$F$124</f>
        <v>0</v>
      </c>
      <c r="AA32" s="21">
        <f>'IO Table'!AA34*'[5]General Pcs'!$F$124</f>
        <v>0</v>
      </c>
      <c r="AB32" s="22">
        <f>'IO Table'!AG34*'[5]General Pcs'!$F$124</f>
        <v>0</v>
      </c>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row>
    <row r="33" spans="2:58">
      <c r="B33" s="39"/>
      <c r="C33" s="36"/>
      <c r="D33" s="30"/>
      <c r="E33" s="21"/>
      <c r="F33" s="21"/>
      <c r="G33" s="21"/>
      <c r="H33" s="21"/>
      <c r="I33" s="21"/>
      <c r="J33" s="21"/>
      <c r="K33" s="21"/>
      <c r="L33" s="21"/>
      <c r="M33" s="21"/>
      <c r="N33" s="21"/>
      <c r="O33" s="21"/>
      <c r="P33" s="21"/>
      <c r="Q33" s="21"/>
      <c r="R33" s="21"/>
      <c r="S33" s="21"/>
      <c r="T33" s="21"/>
      <c r="U33" s="21"/>
      <c r="V33" s="21"/>
      <c r="W33" s="21"/>
      <c r="X33" s="21"/>
      <c r="Y33" s="21"/>
      <c r="Z33" s="21"/>
      <c r="AA33" s="21"/>
      <c r="AB33" s="22"/>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row>
    <row r="34" spans="2:58">
      <c r="B34" s="37" t="s">
        <v>111</v>
      </c>
      <c r="C34" s="43"/>
      <c r="D34" s="30"/>
      <c r="E34" s="21"/>
      <c r="F34" s="21"/>
      <c r="G34" s="21"/>
      <c r="H34" s="21"/>
      <c r="I34" s="21"/>
      <c r="J34" s="21"/>
      <c r="K34" s="21"/>
      <c r="L34" s="21"/>
      <c r="M34" s="21"/>
      <c r="N34" s="21"/>
      <c r="O34" s="21"/>
      <c r="P34" s="21"/>
      <c r="Q34" s="21"/>
      <c r="R34" s="21"/>
      <c r="S34" s="21"/>
      <c r="T34" s="21"/>
      <c r="U34" s="21"/>
      <c r="V34" s="21"/>
      <c r="W34" s="21"/>
      <c r="X34" s="21"/>
      <c r="Y34" s="21"/>
      <c r="Z34" s="21"/>
      <c r="AA34" s="21"/>
      <c r="AB34" s="22"/>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row>
    <row r="35" spans="2:58">
      <c r="B35" s="40" t="s">
        <v>88</v>
      </c>
      <c r="C35" s="43"/>
      <c r="D35" s="30"/>
      <c r="E35" s="21"/>
      <c r="F35" s="21"/>
      <c r="G35" s="21"/>
      <c r="H35" s="21"/>
      <c r="I35" s="21"/>
      <c r="J35" s="21"/>
      <c r="K35" s="21"/>
      <c r="L35" s="21"/>
      <c r="M35" s="21"/>
      <c r="N35" s="21"/>
      <c r="O35" s="21"/>
      <c r="P35" s="21"/>
      <c r="Q35" s="21"/>
      <c r="R35" s="21"/>
      <c r="S35" s="21"/>
      <c r="T35" s="21"/>
      <c r="U35" s="21"/>
      <c r="V35" s="21"/>
      <c r="W35" s="21"/>
      <c r="X35" s="21"/>
      <c r="Y35" s="21"/>
      <c r="Z35" s="21"/>
      <c r="AA35" s="21"/>
      <c r="AB35" s="22"/>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row>
    <row r="36" spans="2:58">
      <c r="B36" s="41" t="s">
        <v>116</v>
      </c>
      <c r="C36" s="43" t="s">
        <v>104</v>
      </c>
      <c r="D36" s="30">
        <f>'IO Table'!D38*'[5]General Pcs'!$F$160</f>
        <v>0</v>
      </c>
      <c r="E36" s="21">
        <f>'IO Table'!E38*'[5]General Pcs'!$F$160</f>
        <v>0</v>
      </c>
      <c r="F36" s="21">
        <f>'IO Table'!F38*'[5]General Pcs'!$F$160</f>
        <v>0</v>
      </c>
      <c r="G36" s="21">
        <f>'IO Table'!G38*'[5]General Pcs'!$F$160</f>
        <v>0</v>
      </c>
      <c r="H36" s="21">
        <f>'IO Table'!H38*'[5]General Pcs'!$F$160</f>
        <v>0</v>
      </c>
      <c r="I36" s="21">
        <f>'IO Table'!I38*'[5]General Pcs'!$F$160</f>
        <v>0</v>
      </c>
      <c r="J36" s="21">
        <f>'IO Table'!J38*'[5]General Pcs'!$F$160</f>
        <v>0</v>
      </c>
      <c r="K36" s="21">
        <f>'IO Table'!K38*'[5]General Pcs'!$F$160</f>
        <v>0</v>
      </c>
      <c r="L36" s="21">
        <f>'IO Table'!L38*'[5]General Pcs'!$F$160</f>
        <v>0</v>
      </c>
      <c r="M36" s="21">
        <f>'IO Table'!M38*'[5]General Pcs'!$F$160</f>
        <v>0</v>
      </c>
      <c r="N36" s="21">
        <f>'IO Table'!N38*'[5]General Pcs'!$F$160</f>
        <v>0</v>
      </c>
      <c r="O36" s="21">
        <f>'IO Table'!O38*'[5]General Pcs'!$F$160</f>
        <v>0</v>
      </c>
      <c r="P36" s="21">
        <f>'IO Table'!P38*'[5]General Pcs'!$F$160</f>
        <v>0</v>
      </c>
      <c r="Q36" s="21">
        <f>'IO Table'!Q38*'[5]General Pcs'!$F$160</f>
        <v>0</v>
      </c>
      <c r="R36" s="21">
        <f>'IO Table'!R38*'[5]General Pcs'!$F$160</f>
        <v>0</v>
      </c>
      <c r="S36" s="21">
        <f>'IO Table'!S38*'[5]General Pcs'!$F$160</f>
        <v>0</v>
      </c>
      <c r="T36" s="21">
        <f>'IO Table'!T38*'[5]General Pcs'!$F$160</f>
        <v>0</v>
      </c>
      <c r="U36" s="21">
        <f>'IO Table'!U38*'[5]General Pcs'!$F$160</f>
        <v>0</v>
      </c>
      <c r="V36" s="21">
        <f>'IO Table'!V38*'[5]General Pcs'!$F$160</f>
        <v>0</v>
      </c>
      <c r="W36" s="21">
        <f>'IO Table'!W38*'[5]General Pcs'!$F$160</f>
        <v>0</v>
      </c>
      <c r="X36" s="21">
        <f>'IO Table'!X38*'[5]General Pcs'!$F$160</f>
        <v>0</v>
      </c>
      <c r="Y36" s="21">
        <f>'IO Table'!Y38*'[5]General Pcs'!$F$160</f>
        <v>0</v>
      </c>
      <c r="Z36" s="21">
        <f>'IO Table'!Z38*'[5]General Pcs'!$F$160</f>
        <v>0</v>
      </c>
      <c r="AA36" s="21">
        <f>'IO Table'!AA38*'[5]General Pcs'!$F$160</f>
        <v>0</v>
      </c>
      <c r="AB36" s="22">
        <f>'IO Table'!AG38*'[5]General Pcs'!$F$160</f>
        <v>0</v>
      </c>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row>
    <row r="37" spans="2:58">
      <c r="B37" s="32" t="s">
        <v>113</v>
      </c>
      <c r="C37" s="45" t="s">
        <v>104</v>
      </c>
      <c r="D37" s="30">
        <f>'IO Table'!D39*'[5]General Pcs'!$F$161</f>
        <v>0</v>
      </c>
      <c r="E37" s="21">
        <f>'IO Table'!E39*'[5]General Pcs'!$F$161</f>
        <v>0</v>
      </c>
      <c r="F37" s="21">
        <f>'IO Table'!F39*'[5]General Pcs'!$F$161</f>
        <v>0</v>
      </c>
      <c r="G37" s="21">
        <f>'IO Table'!G39*'[5]General Pcs'!$F$161</f>
        <v>0</v>
      </c>
      <c r="H37" s="21">
        <f>'IO Table'!H39*'[5]General Pcs'!$F$161</f>
        <v>0</v>
      </c>
      <c r="I37" s="21">
        <f>'IO Table'!I39*'[5]General Pcs'!$F$161</f>
        <v>0</v>
      </c>
      <c r="J37" s="21">
        <f>'IO Table'!J39*'[5]General Pcs'!$F$161</f>
        <v>0</v>
      </c>
      <c r="K37" s="21">
        <f>'IO Table'!K39*'[5]General Pcs'!$F$161</f>
        <v>0</v>
      </c>
      <c r="L37" s="21">
        <f>'IO Table'!L39*'[5]General Pcs'!$F$161</f>
        <v>0</v>
      </c>
      <c r="M37" s="21">
        <f>'IO Table'!M39*'[5]General Pcs'!$F$161</f>
        <v>0</v>
      </c>
      <c r="N37" s="21">
        <f>'IO Table'!N39*'[5]General Pcs'!$F$161</f>
        <v>0</v>
      </c>
      <c r="O37" s="21">
        <f>'IO Table'!O39*'[5]General Pcs'!$F$161</f>
        <v>0</v>
      </c>
      <c r="P37" s="21">
        <f>'IO Table'!P39*'[5]General Pcs'!$F$161</f>
        <v>0</v>
      </c>
      <c r="Q37" s="21">
        <f>'IO Table'!Q39*'[5]General Pcs'!$F$161</f>
        <v>0</v>
      </c>
      <c r="R37" s="21">
        <f>'IO Table'!R39*'[5]General Pcs'!$F$161</f>
        <v>0</v>
      </c>
      <c r="S37" s="21">
        <f>'IO Table'!S39*'[5]General Pcs'!$F$161</f>
        <v>0</v>
      </c>
      <c r="T37" s="21">
        <f>'IO Table'!T39*'[5]General Pcs'!$F$161</f>
        <v>0</v>
      </c>
      <c r="U37" s="21">
        <f>'IO Table'!U39*'[5]General Pcs'!$F$161</f>
        <v>0</v>
      </c>
      <c r="V37" s="21">
        <f>'IO Table'!V39*'[5]General Pcs'!$F$161</f>
        <v>0</v>
      </c>
      <c r="W37" s="21">
        <f>'IO Table'!W39*'[5]General Pcs'!$F$161</f>
        <v>0</v>
      </c>
      <c r="X37" s="21">
        <f>'IO Table'!X39*'[5]General Pcs'!$F$161</f>
        <v>0</v>
      </c>
      <c r="Y37" s="21">
        <f>'IO Table'!Y39*'[5]General Pcs'!$F$161</f>
        <v>0</v>
      </c>
      <c r="Z37" s="21">
        <f>'IO Table'!Z39*'[5]General Pcs'!$F$161</f>
        <v>0</v>
      </c>
      <c r="AA37" s="21">
        <f>'IO Table'!AA39*'[5]General Pcs'!$F$161</f>
        <v>0</v>
      </c>
      <c r="AB37" s="22">
        <f>'IO Table'!AG39*'[5]General Pcs'!$F$161</f>
        <v>0</v>
      </c>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row>
    <row r="38" spans="2:58">
      <c r="B38" s="41" t="s">
        <v>117</v>
      </c>
      <c r="C38" s="43" t="s">
        <v>104</v>
      </c>
      <c r="D38" s="30">
        <f>'IO Table'!D40*'[5]General Pcs'!$F$162</f>
        <v>0</v>
      </c>
      <c r="E38" s="21">
        <f>'IO Table'!E40*'[5]General Pcs'!$F$162</f>
        <v>0</v>
      </c>
      <c r="F38" s="21">
        <f>'IO Table'!F40*'[5]General Pcs'!$F$162</f>
        <v>0</v>
      </c>
      <c r="G38" s="21">
        <f>'IO Table'!G40*'[5]General Pcs'!$F$162</f>
        <v>0</v>
      </c>
      <c r="H38" s="21">
        <f>'IO Table'!H40*'[5]General Pcs'!$F$162</f>
        <v>0</v>
      </c>
      <c r="I38" s="21">
        <f>'IO Table'!I40*'[5]General Pcs'!$F$162</f>
        <v>0</v>
      </c>
      <c r="J38" s="21">
        <f>'IO Table'!J40*'[5]General Pcs'!$F$162</f>
        <v>0</v>
      </c>
      <c r="K38" s="21">
        <f>'IO Table'!K40*'[5]General Pcs'!$F$162</f>
        <v>0</v>
      </c>
      <c r="L38" s="21">
        <f>'IO Table'!L40*'[5]General Pcs'!$F$162</f>
        <v>0</v>
      </c>
      <c r="M38" s="21">
        <f>'IO Table'!M40*'[5]General Pcs'!$F$162</f>
        <v>0</v>
      </c>
      <c r="N38" s="21">
        <f>'IO Table'!N40*'[5]General Pcs'!$F$162</f>
        <v>0</v>
      </c>
      <c r="O38" s="21">
        <f>'IO Table'!O40*'[5]General Pcs'!$F$162</f>
        <v>0</v>
      </c>
      <c r="P38" s="21">
        <f>'IO Table'!P40*'[5]General Pcs'!$F$162</f>
        <v>0</v>
      </c>
      <c r="Q38" s="21">
        <f>'IO Table'!Q40*'[5]General Pcs'!$F$162</f>
        <v>0</v>
      </c>
      <c r="R38" s="21">
        <f>'IO Table'!R40*'[5]General Pcs'!$F$162</f>
        <v>0</v>
      </c>
      <c r="S38" s="21">
        <f>'IO Table'!S40*'[5]General Pcs'!$F$162</f>
        <v>0</v>
      </c>
      <c r="T38" s="21">
        <f>'IO Table'!T40*'[5]General Pcs'!$F$162</f>
        <v>0</v>
      </c>
      <c r="U38" s="21">
        <f>'IO Table'!U40*'[5]General Pcs'!$F$162</f>
        <v>0</v>
      </c>
      <c r="V38" s="21">
        <f>'IO Table'!V40*'[5]General Pcs'!$F$162</f>
        <v>0</v>
      </c>
      <c r="W38" s="21">
        <f>'IO Table'!W40*'[5]General Pcs'!$F$162</f>
        <v>0</v>
      </c>
      <c r="X38" s="21">
        <f>'IO Table'!X40*'[5]General Pcs'!$F$162</f>
        <v>0</v>
      </c>
      <c r="Y38" s="21">
        <f>'IO Table'!Y40*'[5]General Pcs'!$F$162</f>
        <v>0</v>
      </c>
      <c r="Z38" s="21">
        <f>'IO Table'!Z40*'[5]General Pcs'!$F$162</f>
        <v>0</v>
      </c>
      <c r="AA38" s="21">
        <f>'IO Table'!AA40*'[5]General Pcs'!$F$162</f>
        <v>0</v>
      </c>
      <c r="AB38" s="22">
        <f>'IO Table'!AG40*'[5]General Pcs'!$F$162</f>
        <v>0</v>
      </c>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row>
    <row r="39" spans="2:58">
      <c r="B39" s="41" t="s">
        <v>114</v>
      </c>
      <c r="C39" s="43" t="s">
        <v>104</v>
      </c>
      <c r="D39" s="30">
        <f>'IO Table'!D41*'[5]General Pcs'!$F$163</f>
        <v>0</v>
      </c>
      <c r="E39" s="21">
        <f>'IO Table'!E41*'[5]General Pcs'!$F$163</f>
        <v>0</v>
      </c>
      <c r="F39" s="21">
        <f>'IO Table'!F41*'[5]General Pcs'!$F$163</f>
        <v>0</v>
      </c>
      <c r="G39" s="21">
        <f>'IO Table'!G41*'[5]General Pcs'!$F$163</f>
        <v>0</v>
      </c>
      <c r="H39" s="21">
        <f>'IO Table'!H41*'[5]General Pcs'!$F$163</f>
        <v>0</v>
      </c>
      <c r="I39" s="21">
        <f>'IO Table'!I41*'[5]General Pcs'!$F$163</f>
        <v>0</v>
      </c>
      <c r="J39" s="21">
        <f>'IO Table'!J41*'[5]General Pcs'!$F$163</f>
        <v>0</v>
      </c>
      <c r="K39" s="21">
        <f>'IO Table'!K41*'[5]General Pcs'!$F$163</f>
        <v>0</v>
      </c>
      <c r="L39" s="21">
        <f>'IO Table'!L41*'[5]General Pcs'!$F$163</f>
        <v>0</v>
      </c>
      <c r="M39" s="21">
        <f>'IO Table'!M41*'[5]General Pcs'!$F$163</f>
        <v>0</v>
      </c>
      <c r="N39" s="21">
        <f>'IO Table'!N41*'[5]General Pcs'!$F$163</f>
        <v>0</v>
      </c>
      <c r="O39" s="21">
        <f>'IO Table'!O41*'[5]General Pcs'!$F$163</f>
        <v>0</v>
      </c>
      <c r="P39" s="21">
        <f>'IO Table'!P41*'[5]General Pcs'!$F$163</f>
        <v>0</v>
      </c>
      <c r="Q39" s="21">
        <f>'IO Table'!Q41*'[5]General Pcs'!$F$163</f>
        <v>0</v>
      </c>
      <c r="R39" s="21">
        <f>'IO Table'!R41*'[5]General Pcs'!$F$163</f>
        <v>0</v>
      </c>
      <c r="S39" s="21">
        <f>'IO Table'!S41*'[5]General Pcs'!$F$163</f>
        <v>0</v>
      </c>
      <c r="T39" s="21">
        <f>'IO Table'!T41*'[5]General Pcs'!$F$163</f>
        <v>0</v>
      </c>
      <c r="U39" s="21">
        <f>'IO Table'!U41*'[5]General Pcs'!$F$163</f>
        <v>0</v>
      </c>
      <c r="V39" s="21">
        <f>'IO Table'!V41*'[5]General Pcs'!$F$163</f>
        <v>0</v>
      </c>
      <c r="W39" s="21">
        <f>'IO Table'!W41*'[5]General Pcs'!$F$163</f>
        <v>0</v>
      </c>
      <c r="X39" s="21">
        <f>'IO Table'!X41*'[5]General Pcs'!$F$163</f>
        <v>0</v>
      </c>
      <c r="Y39" s="21">
        <f>'IO Table'!Y41*'[5]General Pcs'!$F$163</f>
        <v>0</v>
      </c>
      <c r="Z39" s="21">
        <f>'IO Table'!Z41*'[5]General Pcs'!$F$163</f>
        <v>0</v>
      </c>
      <c r="AA39" s="21">
        <f>'IO Table'!AA41*'[5]General Pcs'!$F$163</f>
        <v>0</v>
      </c>
      <c r="AB39" s="22">
        <f>'IO Table'!AG41*'[5]General Pcs'!$F$163</f>
        <v>0</v>
      </c>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row>
    <row r="40" spans="2:58">
      <c r="B40" s="41" t="s">
        <v>118</v>
      </c>
      <c r="C40" s="43" t="s">
        <v>104</v>
      </c>
      <c r="D40" s="30">
        <f>'IO Table'!D42*'[5]General Pcs'!$F$164</f>
        <v>0</v>
      </c>
      <c r="E40" s="21">
        <f>'IO Table'!E42*'[5]General Pcs'!$F$164</f>
        <v>0</v>
      </c>
      <c r="F40" s="21">
        <f>'IO Table'!F42*'[5]General Pcs'!$F$164</f>
        <v>0</v>
      </c>
      <c r="G40" s="21">
        <f>'IO Table'!G42*'[5]General Pcs'!$F$164</f>
        <v>0</v>
      </c>
      <c r="H40" s="21">
        <f>'IO Table'!H42*'[5]General Pcs'!$F$164</f>
        <v>0</v>
      </c>
      <c r="I40" s="21">
        <f>'IO Table'!I42*'[5]General Pcs'!$F$164</f>
        <v>0</v>
      </c>
      <c r="J40" s="21">
        <f>'IO Table'!J42*'[5]General Pcs'!$F$164</f>
        <v>0</v>
      </c>
      <c r="K40" s="21">
        <f>'IO Table'!K42*'[5]General Pcs'!$F$164</f>
        <v>0</v>
      </c>
      <c r="L40" s="21">
        <f>'IO Table'!L42*'[5]General Pcs'!$F$164</f>
        <v>0</v>
      </c>
      <c r="M40" s="21">
        <f>'IO Table'!M42*'[5]General Pcs'!$F$164</f>
        <v>0</v>
      </c>
      <c r="N40" s="21">
        <f>'IO Table'!N42*'[5]General Pcs'!$F$164</f>
        <v>0</v>
      </c>
      <c r="O40" s="21">
        <f>'IO Table'!O42*'[5]General Pcs'!$F$164</f>
        <v>0</v>
      </c>
      <c r="P40" s="21">
        <f>'IO Table'!P42*'[5]General Pcs'!$F$164</f>
        <v>0</v>
      </c>
      <c r="Q40" s="21">
        <f>'IO Table'!Q42*'[5]General Pcs'!$F$164</f>
        <v>0</v>
      </c>
      <c r="R40" s="21">
        <f>'IO Table'!R42*'[5]General Pcs'!$F$164</f>
        <v>0</v>
      </c>
      <c r="S40" s="21">
        <f>'IO Table'!S42*'[5]General Pcs'!$F$164</f>
        <v>0</v>
      </c>
      <c r="T40" s="21">
        <f>'IO Table'!T42*'[5]General Pcs'!$F$164</f>
        <v>0</v>
      </c>
      <c r="U40" s="21">
        <f>'IO Table'!U42*'[5]General Pcs'!$F$164</f>
        <v>0</v>
      </c>
      <c r="V40" s="21">
        <f>'IO Table'!V42*'[5]General Pcs'!$F$164</f>
        <v>0</v>
      </c>
      <c r="W40" s="21">
        <f>'IO Table'!W42*'[5]General Pcs'!$F$164</f>
        <v>0</v>
      </c>
      <c r="X40" s="21">
        <f>'IO Table'!X42*'[5]General Pcs'!$F$164</f>
        <v>0</v>
      </c>
      <c r="Y40" s="21">
        <f>'IO Table'!Y42*'[5]General Pcs'!$F$164</f>
        <v>0</v>
      </c>
      <c r="Z40" s="21">
        <f>'IO Table'!Z42*'[5]General Pcs'!$F$164</f>
        <v>0</v>
      </c>
      <c r="AA40" s="21">
        <f>'IO Table'!AA42*'[5]General Pcs'!$F$164</f>
        <v>0</v>
      </c>
      <c r="AB40" s="22">
        <f>'IO Table'!AG42*'[5]General Pcs'!$F$164</f>
        <v>0</v>
      </c>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row>
    <row r="41" spans="2:58">
      <c r="B41" s="41" t="s">
        <v>119</v>
      </c>
      <c r="C41" s="43"/>
      <c r="D41" s="30"/>
      <c r="E41" s="21"/>
      <c r="F41" s="21"/>
      <c r="G41" s="21"/>
      <c r="H41" s="21"/>
      <c r="I41" s="21"/>
      <c r="J41" s="21"/>
      <c r="K41" s="21"/>
      <c r="L41" s="21"/>
      <c r="M41" s="21"/>
      <c r="N41" s="21"/>
      <c r="O41" s="21"/>
      <c r="P41" s="21"/>
      <c r="Q41" s="21"/>
      <c r="R41" s="21"/>
      <c r="S41" s="21"/>
      <c r="T41" s="21"/>
      <c r="U41" s="21"/>
      <c r="V41" s="21"/>
      <c r="W41" s="21"/>
      <c r="X41" s="21"/>
      <c r="Y41" s="21"/>
      <c r="Z41" s="21"/>
      <c r="AA41" s="21"/>
      <c r="AB41" s="22"/>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row>
    <row r="42" spans="2:58">
      <c r="B42" s="39" t="s">
        <v>120</v>
      </c>
      <c r="C42" s="43" t="s">
        <v>104</v>
      </c>
      <c r="D42" s="30">
        <f>'IO Table'!D44*'[5]General Pcs'!$F$166</f>
        <v>0</v>
      </c>
      <c r="E42" s="21">
        <f>'IO Table'!E44*'[5]General Pcs'!$F$166</f>
        <v>0</v>
      </c>
      <c r="F42" s="21">
        <f>'IO Table'!F44*'[5]General Pcs'!$F$166</f>
        <v>0</v>
      </c>
      <c r="G42" s="21">
        <f>'IO Table'!G44*'[5]General Pcs'!$F$166</f>
        <v>0</v>
      </c>
      <c r="H42" s="21">
        <f>'IO Table'!H44*'[5]General Pcs'!$F$166</f>
        <v>0</v>
      </c>
      <c r="I42" s="21">
        <f>'IO Table'!I44*'[5]General Pcs'!$F$166</f>
        <v>0</v>
      </c>
      <c r="J42" s="21">
        <f>'IO Table'!J44*'[5]General Pcs'!$F$166</f>
        <v>0</v>
      </c>
      <c r="K42" s="21">
        <f>'IO Table'!K44*'[5]General Pcs'!$F$166</f>
        <v>0</v>
      </c>
      <c r="L42" s="21">
        <f>'IO Table'!L44*'[5]General Pcs'!$F$166</f>
        <v>0</v>
      </c>
      <c r="M42" s="21">
        <f>'IO Table'!M44*'[5]General Pcs'!$F$166</f>
        <v>0</v>
      </c>
      <c r="N42" s="21">
        <f>'IO Table'!N44*'[5]General Pcs'!$F$166</f>
        <v>0</v>
      </c>
      <c r="O42" s="21">
        <f>'IO Table'!O44*'[5]General Pcs'!$F$166</f>
        <v>0</v>
      </c>
      <c r="P42" s="21">
        <f>'IO Table'!P44*'[5]General Pcs'!$F$166</f>
        <v>0</v>
      </c>
      <c r="Q42" s="21">
        <f>'IO Table'!Q44*'[5]General Pcs'!$F$166</f>
        <v>0</v>
      </c>
      <c r="R42" s="21">
        <f>'IO Table'!R44*'[5]General Pcs'!$F$166</f>
        <v>0</v>
      </c>
      <c r="S42" s="21">
        <f>'IO Table'!S44*'[5]General Pcs'!$F$166</f>
        <v>0</v>
      </c>
      <c r="T42" s="21">
        <f>'IO Table'!T44*'[5]General Pcs'!$F$166</f>
        <v>0</v>
      </c>
      <c r="U42" s="21">
        <f>'IO Table'!U44*'[5]General Pcs'!$F$166</f>
        <v>0</v>
      </c>
      <c r="V42" s="21">
        <f>'IO Table'!V44*'[5]General Pcs'!$F$166</f>
        <v>0</v>
      </c>
      <c r="W42" s="21">
        <f>'IO Table'!W44*'[5]General Pcs'!$F$166</f>
        <v>0</v>
      </c>
      <c r="X42" s="21">
        <f>'IO Table'!X44*'[5]General Pcs'!$F$166</f>
        <v>0</v>
      </c>
      <c r="Y42" s="21">
        <f>'IO Table'!Y44*'[5]General Pcs'!$F$166</f>
        <v>0</v>
      </c>
      <c r="Z42" s="21">
        <f>'IO Table'!Z44*'[5]General Pcs'!$F$166</f>
        <v>0</v>
      </c>
      <c r="AA42" s="21">
        <f>'IO Table'!AA44*'[5]General Pcs'!$F$166</f>
        <v>0</v>
      </c>
      <c r="AB42" s="22">
        <f>'IO Table'!AG44*'[5]General Pcs'!$F$166</f>
        <v>0</v>
      </c>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row>
    <row r="43" spans="2:58">
      <c r="B43" s="39" t="s">
        <v>121</v>
      </c>
      <c r="C43" s="43" t="s">
        <v>104</v>
      </c>
      <c r="D43" s="30">
        <f>'IO Table'!D45*'[5]General Pcs'!$F$167</f>
        <v>0</v>
      </c>
      <c r="E43" s="21">
        <f>'IO Table'!E45*'[5]General Pcs'!$F$167</f>
        <v>0</v>
      </c>
      <c r="F43" s="21">
        <f>'IO Table'!F45*'[5]General Pcs'!$F$167</f>
        <v>0</v>
      </c>
      <c r="G43" s="21">
        <f>'IO Table'!G45*'[5]General Pcs'!$F$167</f>
        <v>0</v>
      </c>
      <c r="H43" s="21">
        <f>'IO Table'!H45*'[5]General Pcs'!$F$167</f>
        <v>0</v>
      </c>
      <c r="I43" s="21">
        <f>'IO Table'!I45*'[5]General Pcs'!$F$167</f>
        <v>0</v>
      </c>
      <c r="J43" s="21">
        <f>'IO Table'!J45*'[5]General Pcs'!$F$167</f>
        <v>0</v>
      </c>
      <c r="K43" s="21">
        <f>'IO Table'!K45*'[5]General Pcs'!$F$167</f>
        <v>0</v>
      </c>
      <c r="L43" s="21">
        <f>'IO Table'!L45*'[5]General Pcs'!$F$167</f>
        <v>0</v>
      </c>
      <c r="M43" s="21">
        <f>'IO Table'!M45*'[5]General Pcs'!$F$167</f>
        <v>0</v>
      </c>
      <c r="N43" s="21">
        <f>'IO Table'!N45*'[5]General Pcs'!$F$167</f>
        <v>0</v>
      </c>
      <c r="O43" s="21">
        <f>'IO Table'!O45*'[5]General Pcs'!$F$167</f>
        <v>0</v>
      </c>
      <c r="P43" s="21">
        <f>'IO Table'!P45*'[5]General Pcs'!$F$167</f>
        <v>0</v>
      </c>
      <c r="Q43" s="21">
        <f>'IO Table'!Q45*'[5]General Pcs'!$F$167</f>
        <v>0</v>
      </c>
      <c r="R43" s="21">
        <f>'IO Table'!R45*'[5]General Pcs'!$F$167</f>
        <v>0</v>
      </c>
      <c r="S43" s="21">
        <f>'IO Table'!S45*'[5]General Pcs'!$F$167</f>
        <v>0</v>
      </c>
      <c r="T43" s="21">
        <f>'IO Table'!T45*'[5]General Pcs'!$F$167</f>
        <v>0</v>
      </c>
      <c r="U43" s="21">
        <f>'IO Table'!U45*'[5]General Pcs'!$F$167</f>
        <v>0</v>
      </c>
      <c r="V43" s="21">
        <f>'IO Table'!V45*'[5]General Pcs'!$F$167</f>
        <v>0</v>
      </c>
      <c r="W43" s="21">
        <f>'IO Table'!W45*'[5]General Pcs'!$F$167</f>
        <v>0</v>
      </c>
      <c r="X43" s="21">
        <f>'IO Table'!X45*'[5]General Pcs'!$F$167</f>
        <v>0</v>
      </c>
      <c r="Y43" s="21">
        <f>'IO Table'!Y45*'[5]General Pcs'!$F$167</f>
        <v>0</v>
      </c>
      <c r="Z43" s="21">
        <f>'IO Table'!Z45*'[5]General Pcs'!$F$167</f>
        <v>0</v>
      </c>
      <c r="AA43" s="21">
        <f>'IO Table'!AA45*'[5]General Pcs'!$F$167</f>
        <v>0</v>
      </c>
      <c r="AB43" s="22">
        <f>'IO Table'!AG45*'[5]General Pcs'!$F$167</f>
        <v>0</v>
      </c>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row>
    <row r="44" spans="2:58">
      <c r="B44" s="41" t="s">
        <v>122</v>
      </c>
      <c r="C44" s="43" t="s">
        <v>104</v>
      </c>
      <c r="D44" s="30">
        <f>'IO Table'!D46*'[5]General Pcs'!$F$168</f>
        <v>0</v>
      </c>
      <c r="E44" s="21">
        <f>'IO Table'!E46*'[5]General Pcs'!$F$168</f>
        <v>0</v>
      </c>
      <c r="F44" s="21">
        <f>'IO Table'!F46*'[5]General Pcs'!$F$168</f>
        <v>0</v>
      </c>
      <c r="G44" s="21">
        <f>'IO Table'!G46*'[5]General Pcs'!$F$168</f>
        <v>0</v>
      </c>
      <c r="H44" s="21">
        <f>'IO Table'!H46*'[5]General Pcs'!$F$168</f>
        <v>0</v>
      </c>
      <c r="I44" s="21">
        <f>'IO Table'!I46*'[5]General Pcs'!$F$168</f>
        <v>0</v>
      </c>
      <c r="J44" s="21">
        <f>'IO Table'!J46*'[5]General Pcs'!$F$168</f>
        <v>0</v>
      </c>
      <c r="K44" s="21">
        <f>'IO Table'!K46*'[5]General Pcs'!$F$168</f>
        <v>0</v>
      </c>
      <c r="L44" s="21">
        <f>'IO Table'!L46*'[5]General Pcs'!$F$168</f>
        <v>0</v>
      </c>
      <c r="M44" s="21">
        <f>'IO Table'!M46*'[5]General Pcs'!$F$168</f>
        <v>0</v>
      </c>
      <c r="N44" s="21">
        <f>'IO Table'!N46*'[5]General Pcs'!$F$168</f>
        <v>0</v>
      </c>
      <c r="O44" s="21">
        <f>'IO Table'!O46*'[5]General Pcs'!$F$168</f>
        <v>0</v>
      </c>
      <c r="P44" s="21">
        <f>'IO Table'!P46*'[5]General Pcs'!$F$168</f>
        <v>0</v>
      </c>
      <c r="Q44" s="21">
        <f>'IO Table'!Q46*'[5]General Pcs'!$F$168</f>
        <v>0</v>
      </c>
      <c r="R44" s="21">
        <f>'IO Table'!R46*'[5]General Pcs'!$F$168</f>
        <v>0</v>
      </c>
      <c r="S44" s="21">
        <f>'IO Table'!S46*'[5]General Pcs'!$F$168</f>
        <v>0</v>
      </c>
      <c r="T44" s="21">
        <f>'IO Table'!T46*'[5]General Pcs'!$F$168</f>
        <v>0</v>
      </c>
      <c r="U44" s="21">
        <f>'IO Table'!U46*'[5]General Pcs'!$F$168</f>
        <v>0</v>
      </c>
      <c r="V44" s="21">
        <f>'IO Table'!V46*'[5]General Pcs'!$F$168</f>
        <v>0</v>
      </c>
      <c r="W44" s="21">
        <f>'IO Table'!W46*'[5]General Pcs'!$F$168</f>
        <v>0</v>
      </c>
      <c r="X44" s="21">
        <f>'IO Table'!X46*'[5]General Pcs'!$F$168</f>
        <v>0</v>
      </c>
      <c r="Y44" s="21">
        <f>'IO Table'!Y46*'[5]General Pcs'!$F$168</f>
        <v>0</v>
      </c>
      <c r="Z44" s="21">
        <f>'IO Table'!Z46*'[5]General Pcs'!$F$168</f>
        <v>0</v>
      </c>
      <c r="AA44" s="21">
        <f>'IO Table'!AA46*'[5]General Pcs'!$F$168</f>
        <v>0</v>
      </c>
      <c r="AB44" s="22">
        <f>'IO Table'!AG46*'[5]General Pcs'!$F$168</f>
        <v>0</v>
      </c>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row>
    <row r="45" spans="2:58">
      <c r="B45" s="41" t="s">
        <v>123</v>
      </c>
      <c r="C45" s="43" t="s">
        <v>104</v>
      </c>
      <c r="D45" s="30">
        <f>'IO Table'!D47*'[5]General Pcs'!$F$169</f>
        <v>0</v>
      </c>
      <c r="E45" s="21">
        <f>'IO Table'!E47*'[5]General Pcs'!$F$169</f>
        <v>0</v>
      </c>
      <c r="F45" s="21">
        <f>'IO Table'!F47*'[5]General Pcs'!$F$169</f>
        <v>0</v>
      </c>
      <c r="G45" s="21">
        <f>'IO Table'!G47*'[5]General Pcs'!$F$169</f>
        <v>0</v>
      </c>
      <c r="H45" s="21">
        <f>'IO Table'!H47*'[5]General Pcs'!$F$169</f>
        <v>0</v>
      </c>
      <c r="I45" s="21">
        <f>'IO Table'!I47*'[5]General Pcs'!$F$169</f>
        <v>0</v>
      </c>
      <c r="J45" s="21">
        <f>'IO Table'!J47*'[5]General Pcs'!$F$169</f>
        <v>0</v>
      </c>
      <c r="K45" s="21">
        <f>'IO Table'!K47*'[5]General Pcs'!$F$169</f>
        <v>0</v>
      </c>
      <c r="L45" s="21">
        <f>'IO Table'!L47*'[5]General Pcs'!$F$169</f>
        <v>0</v>
      </c>
      <c r="M45" s="21">
        <f>'IO Table'!M47*'[5]General Pcs'!$F$169</f>
        <v>0</v>
      </c>
      <c r="N45" s="21">
        <f>'IO Table'!N47*'[5]General Pcs'!$F$169</f>
        <v>0</v>
      </c>
      <c r="O45" s="21">
        <f>'IO Table'!O47*'[5]General Pcs'!$F$169</f>
        <v>0</v>
      </c>
      <c r="P45" s="21">
        <f>'IO Table'!P47*'[5]General Pcs'!$F$169</f>
        <v>0</v>
      </c>
      <c r="Q45" s="21">
        <f>'IO Table'!Q47*'[5]General Pcs'!$F$169</f>
        <v>0</v>
      </c>
      <c r="R45" s="21">
        <f>'IO Table'!R47*'[5]General Pcs'!$F$169</f>
        <v>0</v>
      </c>
      <c r="S45" s="21">
        <f>'IO Table'!S47*'[5]General Pcs'!$F$169</f>
        <v>0</v>
      </c>
      <c r="T45" s="21">
        <f>'IO Table'!T47*'[5]General Pcs'!$F$169</f>
        <v>0</v>
      </c>
      <c r="U45" s="21">
        <f>'IO Table'!U47*'[5]General Pcs'!$F$169</f>
        <v>0</v>
      </c>
      <c r="V45" s="21">
        <f>'IO Table'!V47*'[5]General Pcs'!$F$169</f>
        <v>0</v>
      </c>
      <c r="W45" s="21">
        <f>'IO Table'!W47*'[5]General Pcs'!$F$169</f>
        <v>0</v>
      </c>
      <c r="X45" s="21">
        <f>'IO Table'!X47*'[5]General Pcs'!$F$169</f>
        <v>0</v>
      </c>
      <c r="Y45" s="21">
        <f>'IO Table'!Y47*'[5]General Pcs'!$F$169</f>
        <v>0</v>
      </c>
      <c r="Z45" s="21">
        <f>'IO Table'!Z47*'[5]General Pcs'!$F$169</f>
        <v>0</v>
      </c>
      <c r="AA45" s="21">
        <f>'IO Table'!AA47*'[5]General Pcs'!$F$169</f>
        <v>0</v>
      </c>
      <c r="AB45" s="22">
        <f>'IO Table'!AG47*'[5]General Pcs'!$F$169</f>
        <v>0</v>
      </c>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row>
    <row r="46" spans="2:58">
      <c r="B46" s="40" t="s">
        <v>86</v>
      </c>
      <c r="C46" s="36"/>
      <c r="D46" s="30"/>
      <c r="E46" s="21"/>
      <c r="F46" s="21"/>
      <c r="G46" s="21"/>
      <c r="H46" s="21"/>
      <c r="I46" s="21"/>
      <c r="J46" s="21"/>
      <c r="K46" s="21"/>
      <c r="L46" s="21"/>
      <c r="M46" s="21"/>
      <c r="N46" s="21"/>
      <c r="O46" s="21"/>
      <c r="P46" s="21"/>
      <c r="Q46" s="21"/>
      <c r="R46" s="21"/>
      <c r="S46" s="21"/>
      <c r="T46" s="21"/>
      <c r="U46" s="21"/>
      <c r="V46" s="21"/>
      <c r="W46" s="21"/>
      <c r="X46" s="21"/>
      <c r="Y46" s="21"/>
      <c r="Z46" s="21"/>
      <c r="AA46" s="21"/>
      <c r="AB46" s="22"/>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row>
    <row r="47" spans="2:58">
      <c r="B47" s="41" t="s">
        <v>120</v>
      </c>
      <c r="C47" s="36" t="s">
        <v>104</v>
      </c>
      <c r="D47" s="30">
        <f>'IO Table'!D49*'[5]General Pcs'!$F$171</f>
        <v>0</v>
      </c>
      <c r="E47" s="21">
        <f>'IO Table'!E49*'[5]General Pcs'!$F$171</f>
        <v>0</v>
      </c>
      <c r="F47" s="21">
        <f>'IO Table'!F49*'[5]General Pcs'!$F$171</f>
        <v>0</v>
      </c>
      <c r="G47" s="21">
        <f>'IO Table'!G49*'[5]General Pcs'!$F$171</f>
        <v>0</v>
      </c>
      <c r="H47" s="21">
        <f>'IO Table'!H49*'[5]General Pcs'!$F$171</f>
        <v>0</v>
      </c>
      <c r="I47" s="21">
        <f>'IO Table'!I49*'[5]General Pcs'!$F$171</f>
        <v>77793.333333333358</v>
      </c>
      <c r="J47" s="21">
        <f>'IO Table'!J49*'[5]General Pcs'!$F$171</f>
        <v>116690</v>
      </c>
      <c r="K47" s="21">
        <f>'IO Table'!K49*'[5]General Pcs'!$F$171</f>
        <v>116690</v>
      </c>
      <c r="L47" s="21">
        <f>'IO Table'!L49*'[5]General Pcs'!$F$171</f>
        <v>84280</v>
      </c>
      <c r="M47" s="21">
        <f>'IO Table'!M49*'[5]General Pcs'!$F$171</f>
        <v>112373.33333333336</v>
      </c>
      <c r="N47" s="21">
        <f>'IO Table'!N49*'[5]General Pcs'!$F$171</f>
        <v>140466.66666666669</v>
      </c>
      <c r="O47" s="21">
        <f>'IO Table'!O49*'[5]General Pcs'!$F$171</f>
        <v>138320.00000000003</v>
      </c>
      <c r="P47" s="21">
        <f>'IO Table'!P49*'[5]General Pcs'!$F$171</f>
        <v>172900.00000000003</v>
      </c>
      <c r="Q47" s="21">
        <f>'IO Table'!Q49*'[5]General Pcs'!$F$171</f>
        <v>172900.00000000003</v>
      </c>
      <c r="R47" s="21">
        <f>'IO Table'!R49*'[5]General Pcs'!$F$171</f>
        <v>77840</v>
      </c>
      <c r="S47" s="21">
        <f>'IO Table'!S49*'[5]General Pcs'!$F$171</f>
        <v>0</v>
      </c>
      <c r="T47" s="21">
        <f>'IO Table'!T49*'[5]General Pcs'!$F$171</f>
        <v>0</v>
      </c>
      <c r="U47" s="21">
        <f>'IO Table'!U49*'[5]General Pcs'!$F$171</f>
        <v>0</v>
      </c>
      <c r="V47" s="21">
        <f>'IO Table'!V49*'[5]General Pcs'!$F$171</f>
        <v>0</v>
      </c>
      <c r="W47" s="21">
        <f>'IO Table'!W49*'[5]General Pcs'!$F$171</f>
        <v>0</v>
      </c>
      <c r="X47" s="21">
        <f>'IO Table'!X49*'[5]General Pcs'!$F$171</f>
        <v>77793.333333333358</v>
      </c>
      <c r="Y47" s="21">
        <f>'IO Table'!Y49*'[5]General Pcs'!$F$171</f>
        <v>116690</v>
      </c>
      <c r="Z47" s="21">
        <f>'IO Table'!Z49*'[5]General Pcs'!$F$171</f>
        <v>116690</v>
      </c>
      <c r="AA47" s="21">
        <f>'IO Table'!AA49*'[5]General Pcs'!$F$171</f>
        <v>84280</v>
      </c>
      <c r="AB47" s="22">
        <f>'IO Table'!AG49*'[5]General Pcs'!$F$171</f>
        <v>0</v>
      </c>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row>
    <row r="48" spans="2:58">
      <c r="B48" s="41" t="s">
        <v>124</v>
      </c>
      <c r="C48" s="36" t="s">
        <v>104</v>
      </c>
      <c r="D48" s="30">
        <f>'IO Table'!D50*'[5]General Pcs'!$F$172</f>
        <v>0</v>
      </c>
      <c r="E48" s="21">
        <f>'IO Table'!E50*'[5]General Pcs'!$F$172</f>
        <v>0</v>
      </c>
      <c r="F48" s="21">
        <f>'IO Table'!F50*'[5]General Pcs'!$F$172</f>
        <v>0</v>
      </c>
      <c r="G48" s="21">
        <f>'IO Table'!G50*'[5]General Pcs'!$F$172</f>
        <v>0</v>
      </c>
      <c r="H48" s="21">
        <f>'IO Table'!H50*'[5]General Pcs'!$F$172</f>
        <v>0</v>
      </c>
      <c r="I48" s="21">
        <f>'IO Table'!I50*'[5]General Pcs'!$F$172</f>
        <v>0</v>
      </c>
      <c r="J48" s="21">
        <f>'IO Table'!J50*'[5]General Pcs'!$F$172</f>
        <v>0</v>
      </c>
      <c r="K48" s="21">
        <f>'IO Table'!K50*'[5]General Pcs'!$F$172</f>
        <v>0</v>
      </c>
      <c r="L48" s="21">
        <f>'IO Table'!L50*'[5]General Pcs'!$F$172</f>
        <v>237673.3333333334</v>
      </c>
      <c r="M48" s="21">
        <f>'IO Table'!M50*'[5]General Pcs'!$F$172</f>
        <v>0</v>
      </c>
      <c r="N48" s="21">
        <f>'IO Table'!N50*'[5]General Pcs'!$F$172</f>
        <v>0</v>
      </c>
      <c r="O48" s="21">
        <f>'IO Table'!O50*'[5]General Pcs'!$F$172</f>
        <v>669806.66666666674</v>
      </c>
      <c r="P48" s="21">
        <f>'IO Table'!P50*'[5]General Pcs'!$F$172</f>
        <v>0</v>
      </c>
      <c r="Q48" s="21">
        <f>'IO Table'!Q50*'[5]General Pcs'!$F$172</f>
        <v>0</v>
      </c>
      <c r="R48" s="21">
        <f>'IO Table'!R50*'[5]General Pcs'!$F$172</f>
        <v>939890.00000000023</v>
      </c>
      <c r="S48" s="21">
        <f>'IO Table'!S50*'[5]General Pcs'!$F$172</f>
        <v>0</v>
      </c>
      <c r="T48" s="21">
        <f>'IO Table'!T50*'[5]General Pcs'!$F$172</f>
        <v>0</v>
      </c>
      <c r="U48" s="21">
        <f>'IO Table'!U50*'[5]General Pcs'!$F$172</f>
        <v>0</v>
      </c>
      <c r="V48" s="21">
        <f>'IO Table'!V50*'[5]General Pcs'!$F$172</f>
        <v>0</v>
      </c>
      <c r="W48" s="21">
        <f>'IO Table'!W50*'[5]General Pcs'!$F$172</f>
        <v>0</v>
      </c>
      <c r="X48" s="21">
        <f>'IO Table'!X50*'[5]General Pcs'!$F$172</f>
        <v>0</v>
      </c>
      <c r="Y48" s="21">
        <f>'IO Table'!Y50*'[5]General Pcs'!$F$172</f>
        <v>0</v>
      </c>
      <c r="Z48" s="21">
        <f>'IO Table'!Z50*'[5]General Pcs'!$F$172</f>
        <v>0</v>
      </c>
      <c r="AA48" s="21">
        <f>'IO Table'!AA50*'[5]General Pcs'!$F$172</f>
        <v>237673.3333333334</v>
      </c>
      <c r="AB48" s="22">
        <f>'IO Table'!AG50*'[5]General Pcs'!$F$172</f>
        <v>939890.00000000023</v>
      </c>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row>
    <row r="49" spans="2:58">
      <c r="B49" s="35"/>
      <c r="C49" s="36"/>
      <c r="D49" s="30"/>
      <c r="E49" s="21"/>
      <c r="F49" s="21"/>
      <c r="G49" s="21"/>
      <c r="H49" s="21"/>
      <c r="I49" s="21"/>
      <c r="J49" s="21"/>
      <c r="K49" s="21"/>
      <c r="L49" s="21"/>
      <c r="M49" s="21"/>
      <c r="N49" s="21"/>
      <c r="O49" s="21"/>
      <c r="P49" s="21"/>
      <c r="Q49" s="21"/>
      <c r="R49" s="21"/>
      <c r="S49" s="21"/>
      <c r="T49" s="21"/>
      <c r="U49" s="21"/>
      <c r="V49" s="21"/>
      <c r="W49" s="21"/>
      <c r="X49" s="21"/>
      <c r="Y49" s="21"/>
      <c r="Z49" s="21"/>
      <c r="AA49" s="21"/>
      <c r="AB49" s="22"/>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row>
    <row r="50" spans="2:58">
      <c r="B50" s="37" t="s">
        <v>125</v>
      </c>
      <c r="C50" s="36"/>
      <c r="D50" s="30"/>
      <c r="E50" s="21"/>
      <c r="F50" s="21"/>
      <c r="G50" s="21"/>
      <c r="H50" s="21"/>
      <c r="I50" s="21"/>
      <c r="J50" s="21"/>
      <c r="K50" s="21"/>
      <c r="L50" s="21"/>
      <c r="M50" s="21"/>
      <c r="N50" s="21"/>
      <c r="O50" s="21"/>
      <c r="P50" s="21"/>
      <c r="Q50" s="21"/>
      <c r="R50" s="21"/>
      <c r="S50" s="21"/>
      <c r="T50" s="21"/>
      <c r="U50" s="21"/>
      <c r="V50" s="21"/>
      <c r="W50" s="21"/>
      <c r="X50" s="21"/>
      <c r="Y50" s="21"/>
      <c r="Z50" s="21"/>
      <c r="AA50" s="21"/>
      <c r="AB50" s="22"/>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row>
    <row r="51" spans="2:58">
      <c r="B51" s="42" t="s">
        <v>86</v>
      </c>
      <c r="C51" s="36"/>
      <c r="D51" s="30"/>
      <c r="E51" s="21"/>
      <c r="F51" s="21"/>
      <c r="G51" s="21"/>
      <c r="H51" s="21"/>
      <c r="I51" s="21"/>
      <c r="J51" s="21"/>
      <c r="K51" s="21"/>
      <c r="L51" s="21"/>
      <c r="M51" s="21"/>
      <c r="N51" s="21"/>
      <c r="O51" s="21"/>
      <c r="P51" s="21"/>
      <c r="Q51" s="21"/>
      <c r="R51" s="21"/>
      <c r="S51" s="21"/>
      <c r="T51" s="21"/>
      <c r="U51" s="21"/>
      <c r="V51" s="21"/>
      <c r="W51" s="21"/>
      <c r="X51" s="21"/>
      <c r="Y51" s="21"/>
      <c r="Z51" s="21"/>
      <c r="AA51" s="21"/>
      <c r="AB51" s="22"/>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row>
    <row r="52" spans="2:58">
      <c r="B52" s="32" t="s">
        <v>222</v>
      </c>
      <c r="C52" s="36" t="s">
        <v>104</v>
      </c>
      <c r="D52" s="30">
        <f>'IO Table'!D54*'[5]General Pcs'!$F$193</f>
        <v>0</v>
      </c>
      <c r="E52" s="21">
        <f>'IO Table'!E54*'[5]General Pcs'!$F$193</f>
        <v>0</v>
      </c>
      <c r="F52" s="21">
        <f>'IO Table'!F54*'[5]General Pcs'!$F$193</f>
        <v>0</v>
      </c>
      <c r="G52" s="21">
        <f>'IO Table'!G54*'[5]General Pcs'!$F$193</f>
        <v>0</v>
      </c>
      <c r="H52" s="21">
        <f>'IO Table'!H54*'[5]General Pcs'!$F$193</f>
        <v>0</v>
      </c>
      <c r="I52" s="21">
        <f>'IO Table'!I54*'[5]General Pcs'!$F$193</f>
        <v>5556.6666666666679</v>
      </c>
      <c r="J52" s="21">
        <f>'IO Table'!J54*'[5]General Pcs'!$F$193</f>
        <v>8335</v>
      </c>
      <c r="K52" s="21">
        <f>'IO Table'!K54*'[5]General Pcs'!$F$193</f>
        <v>8335</v>
      </c>
      <c r="L52" s="21">
        <f>'IO Table'!L54*'[5]General Pcs'!$F$193</f>
        <v>22996.666666666672</v>
      </c>
      <c r="M52" s="21">
        <f>'IO Table'!M54*'[5]General Pcs'!$F$193</f>
        <v>8026.6666666666697</v>
      </c>
      <c r="N52" s="21">
        <f>'IO Table'!N54*'[5]General Pcs'!$F$193</f>
        <v>10033.333333333334</v>
      </c>
      <c r="O52" s="21">
        <f>'IO Table'!O54*'[5]General Pcs'!$F$193</f>
        <v>57723.333333333343</v>
      </c>
      <c r="P52" s="21">
        <f>'IO Table'!P54*'[5]General Pcs'!$F$193</f>
        <v>12350.000000000002</v>
      </c>
      <c r="Q52" s="21">
        <f>'IO Table'!Q54*'[5]General Pcs'!$F$193</f>
        <v>12350.000000000002</v>
      </c>
      <c r="R52" s="21">
        <f>'IO Table'!R54*'[5]General Pcs'!$F$193</f>
        <v>72695.000000000015</v>
      </c>
      <c r="S52" s="21">
        <f>'IO Table'!S54*'[5]General Pcs'!$F$193</f>
        <v>0</v>
      </c>
      <c r="T52" s="21">
        <f>'IO Table'!T54*'[5]General Pcs'!$F$193</f>
        <v>0</v>
      </c>
      <c r="U52" s="21">
        <f>'IO Table'!U54*'[5]General Pcs'!$F$193</f>
        <v>0</v>
      </c>
      <c r="V52" s="21">
        <f>'IO Table'!V54*'[5]General Pcs'!$F$193</f>
        <v>0</v>
      </c>
      <c r="W52" s="21">
        <f>'IO Table'!W54*'[5]General Pcs'!$F$193</f>
        <v>0</v>
      </c>
      <c r="X52" s="21">
        <f>'IO Table'!X54*'[5]General Pcs'!$F$193</f>
        <v>5556.6666666666679</v>
      </c>
      <c r="Y52" s="21">
        <f>'IO Table'!Y54*'[5]General Pcs'!$F$193</f>
        <v>8335</v>
      </c>
      <c r="Z52" s="21">
        <f>'IO Table'!Z54*'[5]General Pcs'!$F$193</f>
        <v>8335</v>
      </c>
      <c r="AA52" s="21">
        <f>'IO Table'!AA54*'[5]General Pcs'!$F$193</f>
        <v>22996.666666666672</v>
      </c>
      <c r="AB52" s="22">
        <f>'IO Table'!AG54*'[5]General Pcs'!$F$193</f>
        <v>72695.000000000015</v>
      </c>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row>
    <row r="53" spans="2:58">
      <c r="B53" s="186" t="s">
        <v>138</v>
      </c>
      <c r="C53" s="36" t="s">
        <v>104</v>
      </c>
      <c r="D53" s="30">
        <f>'IO Table'!D55*'[5]General Pcs'!$F$194</f>
        <v>0</v>
      </c>
      <c r="E53" s="21">
        <f>'IO Table'!E55*'[5]General Pcs'!$F$194</f>
        <v>0</v>
      </c>
      <c r="F53" s="21">
        <f>'IO Table'!F55*'[5]General Pcs'!$F$194</f>
        <v>0</v>
      </c>
      <c r="G53" s="21">
        <f>'IO Table'!G55*'[5]General Pcs'!$F$194</f>
        <v>0</v>
      </c>
      <c r="H53" s="21">
        <f>'IO Table'!H55*'[5]General Pcs'!$F$194</f>
        <v>0</v>
      </c>
      <c r="I53" s="21">
        <f>'IO Table'!I55*'[5]General Pcs'!$F$194</f>
        <v>116690.00000000001</v>
      </c>
      <c r="J53" s="21">
        <f>'IO Table'!J55*'[5]General Pcs'!$F$194</f>
        <v>204207.49999999997</v>
      </c>
      <c r="K53" s="21">
        <f>'IO Table'!K55*'[5]General Pcs'!$F$194</f>
        <v>227545.5</v>
      </c>
      <c r="L53" s="21">
        <f>'IO Table'!L55*'[5]General Pcs'!$F$194</f>
        <v>724395.00000000012</v>
      </c>
      <c r="M53" s="21">
        <f>'IO Table'!M55*'[5]General Pcs'!$F$194</f>
        <v>244412.00000000012</v>
      </c>
      <c r="N53" s="21">
        <f>'IO Table'!N55*'[5]General Pcs'!$F$194</f>
        <v>309026.66666666669</v>
      </c>
      <c r="O53" s="21">
        <f>'IO Table'!O55*'[5]General Pcs'!$F$194</f>
        <v>1798081.8333333337</v>
      </c>
      <c r="P53" s="21">
        <f>'IO Table'!P55*'[5]General Pcs'!$F$194</f>
        <v>380380.00000000012</v>
      </c>
      <c r="Q53" s="21">
        <f>'IO Table'!Q55*'[5]General Pcs'!$F$194</f>
        <v>259350.00000000009</v>
      </c>
      <c r="R53" s="21">
        <f>'IO Table'!R55*'[5]General Pcs'!$F$194</f>
        <v>1526595.0000000005</v>
      </c>
      <c r="S53" s="21">
        <f>'IO Table'!S55*'[5]General Pcs'!$F$194</f>
        <v>0</v>
      </c>
      <c r="T53" s="21">
        <f>'IO Table'!T55*'[5]General Pcs'!$F$194</f>
        <v>0</v>
      </c>
      <c r="U53" s="21">
        <f>'IO Table'!U55*'[5]General Pcs'!$F$194</f>
        <v>0</v>
      </c>
      <c r="V53" s="21">
        <f>'IO Table'!V55*'[5]General Pcs'!$F$194</f>
        <v>0</v>
      </c>
      <c r="W53" s="21">
        <f>'IO Table'!W55*'[5]General Pcs'!$F$194</f>
        <v>0</v>
      </c>
      <c r="X53" s="21">
        <f>'IO Table'!X55*'[5]General Pcs'!$F$194</f>
        <v>116690.00000000001</v>
      </c>
      <c r="Y53" s="21">
        <f>'IO Table'!Y55*'[5]General Pcs'!$F$194</f>
        <v>204207.49999999997</v>
      </c>
      <c r="Z53" s="21">
        <f>'IO Table'!Z55*'[5]General Pcs'!$F$194</f>
        <v>233380</v>
      </c>
      <c r="AA53" s="21">
        <f>'IO Table'!AA55*'[5]General Pcs'!$F$194</f>
        <v>708297.33333333349</v>
      </c>
      <c r="AB53" s="22">
        <f>'IO Table'!AG55*'[5]General Pcs'!$F$194</f>
        <v>2289892.5000000005</v>
      </c>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row>
    <row r="54" spans="2:58">
      <c r="B54" s="32" t="s">
        <v>223</v>
      </c>
      <c r="C54" s="36" t="s">
        <v>104</v>
      </c>
      <c r="D54" s="30">
        <f>'IO Table'!D56*'[5]General Pcs'!$F$195</f>
        <v>0</v>
      </c>
      <c r="E54" s="21">
        <f>'IO Table'!E56*'[5]General Pcs'!$F$195</f>
        <v>0</v>
      </c>
      <c r="F54" s="21">
        <f>'IO Table'!F56*'[5]General Pcs'!$F$195</f>
        <v>0</v>
      </c>
      <c r="G54" s="21">
        <f>'IO Table'!G56*'[5]General Pcs'!$F$195</f>
        <v>0</v>
      </c>
      <c r="H54" s="21">
        <f>'IO Table'!H56*'[5]General Pcs'!$F$195</f>
        <v>0</v>
      </c>
      <c r="I54" s="21">
        <f>'IO Table'!I56*'[5]General Pcs'!$F$195</f>
        <v>22226.666666666672</v>
      </c>
      <c r="J54" s="21">
        <f>'IO Table'!J56*'[5]General Pcs'!$F$195</f>
        <v>33340</v>
      </c>
      <c r="K54" s="21">
        <f>'IO Table'!K56*'[5]General Pcs'!$F$195</f>
        <v>33340</v>
      </c>
      <c r="L54" s="21">
        <f>'IO Table'!L56*'[5]General Pcs'!$F$195</f>
        <v>91986.666666666686</v>
      </c>
      <c r="M54" s="21">
        <f>'IO Table'!M56*'[5]General Pcs'!$F$195</f>
        <v>32106.666666666675</v>
      </c>
      <c r="N54" s="21">
        <f>'IO Table'!N56*'[5]General Pcs'!$F$195</f>
        <v>40133.333333333343</v>
      </c>
      <c r="O54" s="21">
        <f>'IO Table'!O56*'[5]General Pcs'!$F$195</f>
        <v>230893.33333333337</v>
      </c>
      <c r="P54" s="21">
        <f>'IO Table'!P56*'[5]General Pcs'!$F$195</f>
        <v>49400.000000000015</v>
      </c>
      <c r="Q54" s="21">
        <f>'IO Table'!Q56*'[5]General Pcs'!$F$195</f>
        <v>49400.000000000015</v>
      </c>
      <c r="R54" s="21">
        <f>'IO Table'!R56*'[5]General Pcs'!$F$195</f>
        <v>290780.00000000006</v>
      </c>
      <c r="S54" s="21">
        <f>'IO Table'!S56*'[5]General Pcs'!$F$195</f>
        <v>0</v>
      </c>
      <c r="T54" s="21">
        <f>'IO Table'!T56*'[5]General Pcs'!$F$195</f>
        <v>0</v>
      </c>
      <c r="U54" s="21">
        <f>'IO Table'!U56*'[5]General Pcs'!$F$195</f>
        <v>0</v>
      </c>
      <c r="V54" s="21">
        <f>'IO Table'!V56*'[5]General Pcs'!$F$195</f>
        <v>0</v>
      </c>
      <c r="W54" s="21">
        <f>'IO Table'!W56*'[5]General Pcs'!$F$195</f>
        <v>0</v>
      </c>
      <c r="X54" s="21">
        <f>'IO Table'!X56*'[5]General Pcs'!$F$195</f>
        <v>22226.666666666672</v>
      </c>
      <c r="Y54" s="21">
        <f>'IO Table'!Y56*'[5]General Pcs'!$F$195</f>
        <v>33340</v>
      </c>
      <c r="Z54" s="21">
        <f>'IO Table'!Z56*'[5]General Pcs'!$F$195</f>
        <v>33340</v>
      </c>
      <c r="AA54" s="21">
        <f>'IO Table'!AA56*'[5]General Pcs'!$F$195</f>
        <v>91986.666666666686</v>
      </c>
      <c r="AB54" s="22">
        <f>'IO Table'!AG56*'[5]General Pcs'!$F$195</f>
        <v>290780.00000000006</v>
      </c>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row>
    <row r="55" spans="2:58">
      <c r="B55" s="32" t="s">
        <v>244</v>
      </c>
      <c r="C55" s="36" t="s">
        <v>104</v>
      </c>
      <c r="D55" s="30">
        <f>'IO Table'!D57*'[5]General Pcs'!$F$196</f>
        <v>0</v>
      </c>
      <c r="E55" s="21">
        <f>'IO Table'!E57*'[5]General Pcs'!$F$196</f>
        <v>0</v>
      </c>
      <c r="F55" s="20">
        <f>'IO Table'!F57*'[5]General Pcs'!$F$196</f>
        <v>0</v>
      </c>
      <c r="G55" s="21">
        <f>'IO Table'!G57*'[5]General Pcs'!$F$196</f>
        <v>0</v>
      </c>
      <c r="H55" s="21">
        <f>'IO Table'!H57*'[5]General Pcs'!$F$196</f>
        <v>0</v>
      </c>
      <c r="I55" s="21">
        <f>'IO Table'!I57*'[5]General Pcs'!$F$196</f>
        <v>0</v>
      </c>
      <c r="J55" s="21">
        <f>'IO Table'!J57*'[5]General Pcs'!$F$196</f>
        <v>0</v>
      </c>
      <c r="K55" s="21">
        <f>'IO Table'!K57*'[5]General Pcs'!$F$196</f>
        <v>0</v>
      </c>
      <c r="L55" s="21">
        <f>'IO Table'!L57*'[5]General Pcs'!$F$196</f>
        <v>0</v>
      </c>
      <c r="M55" s="21">
        <f>'IO Table'!M57*'[5]General Pcs'!$F$196</f>
        <v>0</v>
      </c>
      <c r="N55" s="21">
        <f>'IO Table'!N57*'[5]General Pcs'!$F$196</f>
        <v>0</v>
      </c>
      <c r="O55" s="21">
        <f>'IO Table'!O57*'[5]General Pcs'!$F$196</f>
        <v>0</v>
      </c>
      <c r="P55" s="21">
        <f>'IO Table'!P57*'[5]General Pcs'!$F$196</f>
        <v>0</v>
      </c>
      <c r="Q55" s="21">
        <f>'IO Table'!Q57*'[5]General Pcs'!$F$196</f>
        <v>0</v>
      </c>
      <c r="R55" s="21">
        <f>'IO Table'!R57*'[5]General Pcs'!$F$196</f>
        <v>0</v>
      </c>
      <c r="S55" s="21">
        <f>'IO Table'!S57*'[5]General Pcs'!$F$196</f>
        <v>0</v>
      </c>
      <c r="T55" s="21">
        <f>'IO Table'!T57*'[5]General Pcs'!$F$196</f>
        <v>0</v>
      </c>
      <c r="U55" s="21">
        <f>'IO Table'!U57*'[5]General Pcs'!$F$196</f>
        <v>0</v>
      </c>
      <c r="V55" s="21">
        <f>'IO Table'!V57*'[5]General Pcs'!$F$196</f>
        <v>0</v>
      </c>
      <c r="W55" s="21">
        <f>'IO Table'!W57*'[5]General Pcs'!$F$196</f>
        <v>0</v>
      </c>
      <c r="X55" s="21">
        <f>'IO Table'!X57*'[5]General Pcs'!$F$196</f>
        <v>0</v>
      </c>
      <c r="Y55" s="21">
        <f>'IO Table'!Y57*'[5]General Pcs'!$F$196</f>
        <v>0</v>
      </c>
      <c r="Z55" s="21">
        <f>'IO Table'!Z57*'[5]General Pcs'!$F$196</f>
        <v>0</v>
      </c>
      <c r="AA55" s="21">
        <f>'IO Table'!AA57*'[5]General Pcs'!$F$196</f>
        <v>0</v>
      </c>
      <c r="AB55" s="22">
        <f>'IO Table'!AG57*'[5]General Pcs'!$F$196</f>
        <v>13899.999999999998</v>
      </c>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row>
    <row r="56" spans="2:58">
      <c r="B56" s="28" t="s">
        <v>88</v>
      </c>
      <c r="C56" s="36" t="s">
        <v>104</v>
      </c>
      <c r="D56" s="30">
        <f>'IO Table'!D58*'[5]General Pcs'!$F197</f>
        <v>0</v>
      </c>
      <c r="E56" s="21">
        <f>'IO Table'!E58*'[5]General Pcs'!$F197</f>
        <v>0</v>
      </c>
      <c r="F56" s="20">
        <f>'IO Table'!F58*'[5]General Pcs'!$F197</f>
        <v>851.25934574604389</v>
      </c>
      <c r="G56" s="21">
        <f>'IO Table'!G58*'[5]General Pcs'!$F197</f>
        <v>8512.593457460438</v>
      </c>
      <c r="H56" s="21">
        <f>'IO Table'!H58*'[5]General Pcs'!$F197</f>
        <v>20430.224297905053</v>
      </c>
      <c r="I56" s="21">
        <f>'IO Table'!I58*'[5]General Pcs'!$F197</f>
        <v>23835.261680889227</v>
      </c>
      <c r="J56" s="21">
        <f>'IO Table'!J58*'[5]General Pcs'!$F197</f>
        <v>15322.668223428789</v>
      </c>
      <c r="K56" s="21">
        <f>'IO Table'!K58*'[5]General Pcs'!$F197</f>
        <v>8512.593457460438</v>
      </c>
      <c r="L56" s="21">
        <f>'IO Table'!L58*'[5]General Pcs'!$F197</f>
        <v>5107.5560744762633</v>
      </c>
      <c r="M56" s="21">
        <f>'IO Table'!M58*'[5]General Pcs'!$F197</f>
        <v>0</v>
      </c>
      <c r="N56" s="21">
        <f>'IO Table'!N58*'[5]General Pcs'!$F197</f>
        <v>0</v>
      </c>
      <c r="O56" s="21">
        <f>'IO Table'!O58*'[5]General Pcs'!$F197</f>
        <v>0</v>
      </c>
      <c r="P56" s="21">
        <f>'IO Table'!P58*'[5]General Pcs'!$F197</f>
        <v>0</v>
      </c>
      <c r="Q56" s="21">
        <f>'IO Table'!Q58*'[5]General Pcs'!$F197</f>
        <v>0</v>
      </c>
      <c r="R56" s="21">
        <f>'IO Table'!R58*'[5]General Pcs'!$F197</f>
        <v>0</v>
      </c>
      <c r="S56" s="21">
        <f>'IO Table'!S58*'[5]General Pcs'!$F197</f>
        <v>0</v>
      </c>
      <c r="T56" s="21">
        <f>'IO Table'!T58*'[5]General Pcs'!$F197</f>
        <v>0</v>
      </c>
      <c r="U56" s="21">
        <f>'IO Table'!U58*'[5]General Pcs'!$F197</f>
        <v>851.25934574604389</v>
      </c>
      <c r="V56" s="21">
        <f>'IO Table'!V58*'[5]General Pcs'!$F197</f>
        <v>8512.593457460438</v>
      </c>
      <c r="W56" s="21">
        <f>'IO Table'!W58*'[5]General Pcs'!$F197</f>
        <v>20430.224297905053</v>
      </c>
      <c r="X56" s="21">
        <f>'IO Table'!X58*'[5]General Pcs'!$F197</f>
        <v>23835.261680889227</v>
      </c>
      <c r="Y56" s="21">
        <f>'IO Table'!Y58*'[5]General Pcs'!$F197</f>
        <v>15322.668223428789</v>
      </c>
      <c r="Z56" s="21">
        <f>'IO Table'!Z58*'[5]General Pcs'!$F197</f>
        <v>8512.593457460438</v>
      </c>
      <c r="AA56" s="21">
        <f>'IO Table'!AA58*'[5]General Pcs'!$F197</f>
        <v>5107.5560744762633</v>
      </c>
      <c r="AB56" s="22">
        <f>'IO Table'!AG58*'[5]General Pcs'!$F197</f>
        <v>0</v>
      </c>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row>
    <row r="57" spans="2:58">
      <c r="B57" s="48"/>
      <c r="C57" s="47"/>
      <c r="D57" s="30"/>
      <c r="E57" s="21"/>
      <c r="F57" s="21"/>
      <c r="G57" s="21"/>
      <c r="H57" s="21"/>
      <c r="I57" s="21"/>
      <c r="J57" s="21"/>
      <c r="K57" s="21"/>
      <c r="L57" s="21"/>
      <c r="M57" s="21"/>
      <c r="N57" s="21"/>
      <c r="O57" s="21"/>
      <c r="P57" s="21"/>
      <c r="Q57" s="21"/>
      <c r="R57" s="21"/>
      <c r="S57" s="21"/>
      <c r="T57" s="21"/>
      <c r="U57" s="21"/>
      <c r="V57" s="21"/>
      <c r="W57" s="21"/>
      <c r="X57" s="21"/>
      <c r="Y57" s="21"/>
      <c r="Z57" s="21"/>
      <c r="AA57" s="21"/>
      <c r="AB57" s="22"/>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row>
    <row r="58" spans="2:58">
      <c r="B58" s="48" t="s">
        <v>129</v>
      </c>
      <c r="C58" s="47"/>
      <c r="D58" s="30"/>
      <c r="E58" s="21"/>
      <c r="F58" s="21"/>
      <c r="G58" s="21"/>
      <c r="H58" s="21"/>
      <c r="I58" s="21"/>
      <c r="J58" s="21"/>
      <c r="K58" s="21"/>
      <c r="L58" s="21"/>
      <c r="M58" s="21"/>
      <c r="N58" s="21"/>
      <c r="O58" s="21"/>
      <c r="P58" s="21"/>
      <c r="Q58" s="21"/>
      <c r="R58" s="21"/>
      <c r="S58" s="21"/>
      <c r="T58" s="21"/>
      <c r="U58" s="21"/>
      <c r="V58" s="21"/>
      <c r="W58" s="21"/>
      <c r="X58" s="21"/>
      <c r="Y58" s="21"/>
      <c r="Z58" s="21"/>
      <c r="AA58" s="21"/>
      <c r="AB58" s="22"/>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row>
    <row r="59" spans="2:58">
      <c r="B59" s="46" t="s">
        <v>130</v>
      </c>
      <c r="C59" s="49" t="s">
        <v>104</v>
      </c>
      <c r="D59" s="19">
        <f>'IO Table'!D61*'[5]General Pcs'!$F$214</f>
        <v>0</v>
      </c>
      <c r="E59" s="21">
        <f>'IO Table'!E61*'[5]General Pcs'!$F$214</f>
        <v>0</v>
      </c>
      <c r="F59" s="21">
        <f>'IO Table'!F61*'[5]General Pcs'!$F$214</f>
        <v>3333.333333333333</v>
      </c>
      <c r="G59" s="21">
        <f>'IO Table'!G61*'[5]General Pcs'!$F$214</f>
        <v>33333.333333333336</v>
      </c>
      <c r="H59" s="21">
        <f>'IO Table'!H61*'[5]General Pcs'!$F$214</f>
        <v>80000</v>
      </c>
      <c r="I59" s="21">
        <f>'IO Table'!I61*'[5]General Pcs'!$F$214</f>
        <v>93333.333333333343</v>
      </c>
      <c r="J59" s="21">
        <f>'IO Table'!J61*'[5]General Pcs'!$F$214</f>
        <v>60000</v>
      </c>
      <c r="K59" s="21">
        <f>'IO Table'!K61*'[5]General Pcs'!$F$214</f>
        <v>33333.333333333336</v>
      </c>
      <c r="L59" s="21">
        <f>'IO Table'!L61*'[5]General Pcs'!$F$214</f>
        <v>20000</v>
      </c>
      <c r="M59" s="21">
        <f>'IO Table'!M61*'[5]General Pcs'!$F$214</f>
        <v>0</v>
      </c>
      <c r="N59" s="21">
        <f>'IO Table'!N61*'[5]General Pcs'!$F$214</f>
        <v>0</v>
      </c>
      <c r="O59" s="21">
        <f>'IO Table'!O61*'[5]General Pcs'!$F$214</f>
        <v>0</v>
      </c>
      <c r="P59" s="21">
        <f>'IO Table'!P61*'[5]General Pcs'!$F$214</f>
        <v>0</v>
      </c>
      <c r="Q59" s="21">
        <f>'IO Table'!Q61*'[5]General Pcs'!$F$214</f>
        <v>0</v>
      </c>
      <c r="R59" s="21">
        <f>'IO Table'!R61*'[5]General Pcs'!$F$214</f>
        <v>0</v>
      </c>
      <c r="S59" s="21">
        <f>'IO Table'!S61*'[5]General Pcs'!$F$214</f>
        <v>0</v>
      </c>
      <c r="T59" s="21">
        <f>'IO Table'!T61*'[5]General Pcs'!$F$214</f>
        <v>0</v>
      </c>
      <c r="U59" s="21">
        <f>'IO Table'!U61*'[5]General Pcs'!$F$214</f>
        <v>3333.333333333333</v>
      </c>
      <c r="V59" s="21">
        <f>'IO Table'!V61*'[5]General Pcs'!$F$214</f>
        <v>33333.333333333336</v>
      </c>
      <c r="W59" s="21">
        <f>'IO Table'!W61*'[5]General Pcs'!$F$214</f>
        <v>80000</v>
      </c>
      <c r="X59" s="21">
        <f>'IO Table'!X61*'[5]General Pcs'!$F$214</f>
        <v>93333.333333333343</v>
      </c>
      <c r="Y59" s="21">
        <f>'IO Table'!Y61*'[5]General Pcs'!$F$214</f>
        <v>60000</v>
      </c>
      <c r="Z59" s="21">
        <f>'IO Table'!Z61*'[5]General Pcs'!$F$214</f>
        <v>33333.333333333336</v>
      </c>
      <c r="AA59" s="21">
        <f>'IO Table'!AA61*'[5]General Pcs'!$F$214</f>
        <v>20000</v>
      </c>
      <c r="AB59" s="22">
        <f>'IO Table'!AG61*'[5]General Pcs'!$F$214</f>
        <v>0</v>
      </c>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row>
    <row r="60" spans="2:58">
      <c r="B60" s="46"/>
      <c r="C60" s="49"/>
      <c r="D60" s="30"/>
      <c r="E60" s="21"/>
      <c r="F60" s="21"/>
      <c r="G60" s="21"/>
      <c r="H60" s="21"/>
      <c r="I60" s="21"/>
      <c r="J60" s="21"/>
      <c r="K60" s="21"/>
      <c r="L60" s="21"/>
      <c r="M60" s="21"/>
      <c r="N60" s="21"/>
      <c r="O60" s="21"/>
      <c r="P60" s="21"/>
      <c r="Q60" s="21"/>
      <c r="R60" s="21"/>
      <c r="S60" s="21"/>
      <c r="T60" s="21"/>
      <c r="U60" s="21"/>
      <c r="V60" s="21"/>
      <c r="W60" s="21"/>
      <c r="X60" s="21"/>
      <c r="Y60" s="21"/>
      <c r="Z60" s="21"/>
      <c r="AA60" s="21"/>
      <c r="AB60" s="22"/>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row>
    <row r="61" spans="2:58" ht="15.75">
      <c r="B61" s="50" t="s">
        <v>131</v>
      </c>
      <c r="C61" s="47"/>
      <c r="D61" s="30"/>
      <c r="E61" s="21"/>
      <c r="F61" s="21"/>
      <c r="G61" s="21"/>
      <c r="H61" s="21"/>
      <c r="I61" s="21"/>
      <c r="J61" s="21"/>
      <c r="K61" s="21"/>
      <c r="L61" s="21"/>
      <c r="M61" s="21"/>
      <c r="N61" s="21"/>
      <c r="O61" s="21"/>
      <c r="P61" s="21"/>
      <c r="Q61" s="21"/>
      <c r="R61" s="21"/>
      <c r="S61" s="21"/>
      <c r="T61" s="21"/>
      <c r="U61" s="21"/>
      <c r="V61" s="21"/>
      <c r="W61" s="21"/>
      <c r="X61" s="21"/>
      <c r="Y61" s="21"/>
      <c r="Z61" s="21"/>
      <c r="AA61" s="21"/>
      <c r="AB61" s="22"/>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row>
    <row r="62" spans="2:58" ht="15.75">
      <c r="B62" s="51" t="s">
        <v>132</v>
      </c>
      <c r="C62" s="36"/>
      <c r="D62" s="30"/>
      <c r="E62" s="21"/>
      <c r="F62" s="21"/>
      <c r="G62" s="21"/>
      <c r="H62" s="21"/>
      <c r="I62" s="21"/>
      <c r="J62" s="21"/>
      <c r="K62" s="21"/>
      <c r="L62" s="21"/>
      <c r="M62" s="21"/>
      <c r="N62" s="21"/>
      <c r="O62" s="21"/>
      <c r="P62" s="21"/>
      <c r="Q62" s="21"/>
      <c r="R62" s="21"/>
      <c r="S62" s="21"/>
      <c r="T62" s="21"/>
      <c r="U62" s="21"/>
      <c r="V62" s="21"/>
      <c r="W62" s="21"/>
      <c r="X62" s="21"/>
      <c r="Y62" s="21"/>
      <c r="Z62" s="21"/>
      <c r="AA62" s="21"/>
      <c r="AB62" s="22"/>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row>
    <row r="63" spans="2:58">
      <c r="B63" s="52" t="s">
        <v>133</v>
      </c>
      <c r="C63" s="36" t="s">
        <v>136</v>
      </c>
      <c r="D63" s="30">
        <f>'IO Table'!D65*'[5]General Pcs'!$F$220</f>
        <v>0</v>
      </c>
      <c r="E63" s="21">
        <f>'IO Table'!E65*'[5]General Pcs'!$F$220</f>
        <v>0</v>
      </c>
      <c r="F63" s="20">
        <f>'IO Table'!F65*'[5]General Pcs'!$F$220</f>
        <v>25623.19100907824</v>
      </c>
      <c r="G63" s="21">
        <f>'IO Table'!G65*'[5]General Pcs'!$F$220</f>
        <v>256231.91009078239</v>
      </c>
      <c r="H63" s="21">
        <f>'IO Table'!H65*'[5]General Pcs'!$F$220</f>
        <v>614956.58421787783</v>
      </c>
      <c r="I63" s="21">
        <f>'IO Table'!I65*'[5]General Pcs'!$F$220</f>
        <v>717449.34825419076</v>
      </c>
      <c r="J63" s="21">
        <f>'IO Table'!J65*'[5]General Pcs'!$F$220</f>
        <v>461217.43816340831</v>
      </c>
      <c r="K63" s="21">
        <f>'IO Table'!K65*'[5]General Pcs'!$F$220</f>
        <v>256231.91009078239</v>
      </c>
      <c r="L63" s="21">
        <f>'IO Table'!L65*'[5]General Pcs'!$F$220</f>
        <v>153739.14605446946</v>
      </c>
      <c r="M63" s="21">
        <f>'IO Table'!M65*'[5]General Pcs'!$F$220</f>
        <v>0</v>
      </c>
      <c r="N63" s="21">
        <f>'IO Table'!N65*'[5]General Pcs'!$F$220</f>
        <v>0</v>
      </c>
      <c r="O63" s="21">
        <f>'IO Table'!O65*'[5]General Pcs'!$F$220</f>
        <v>0</v>
      </c>
      <c r="P63" s="21">
        <f>'IO Table'!P65*'[5]General Pcs'!$F$220</f>
        <v>0</v>
      </c>
      <c r="Q63" s="21">
        <f>'IO Table'!Q65*'[5]General Pcs'!$F$220</f>
        <v>0</v>
      </c>
      <c r="R63" s="21">
        <f>'IO Table'!R65*'[5]General Pcs'!$F$220</f>
        <v>0</v>
      </c>
      <c r="S63" s="21">
        <f>'IO Table'!S65*'[5]General Pcs'!$F$220</f>
        <v>0</v>
      </c>
      <c r="T63" s="21">
        <f>'IO Table'!T65*'[5]General Pcs'!$F$220</f>
        <v>0</v>
      </c>
      <c r="U63" s="21">
        <f>'IO Table'!U65*'[5]General Pcs'!$F$220</f>
        <v>25623.19100907824</v>
      </c>
      <c r="V63" s="21">
        <f>'IO Table'!V65*'[5]General Pcs'!$F$220</f>
        <v>256231.91009078239</v>
      </c>
      <c r="W63" s="21">
        <f>'IO Table'!W65*'[5]General Pcs'!$F$220</f>
        <v>614956.58421787783</v>
      </c>
      <c r="X63" s="21">
        <f>'IO Table'!X65*'[5]General Pcs'!$F$220</f>
        <v>717449.34825419076</v>
      </c>
      <c r="Y63" s="21">
        <f>'IO Table'!Y65*'[5]General Pcs'!$F$220</f>
        <v>461217.43816340831</v>
      </c>
      <c r="Z63" s="21">
        <f>'IO Table'!Z65*'[5]General Pcs'!$F$220</f>
        <v>256231.91009078239</v>
      </c>
      <c r="AA63" s="21">
        <f>'IO Table'!AA65*'[5]General Pcs'!$F$220</f>
        <v>153739.14605446946</v>
      </c>
      <c r="AB63" s="22">
        <f>'IO Table'!AG65*'[5]General Pcs'!$F$220</f>
        <v>0</v>
      </c>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row>
    <row r="64" spans="2:58">
      <c r="B64" s="53" t="s">
        <v>135</v>
      </c>
      <c r="C64" s="36"/>
      <c r="D64" s="30"/>
      <c r="E64" s="21"/>
      <c r="F64" s="21"/>
      <c r="G64" s="21"/>
      <c r="H64" s="21"/>
      <c r="I64" s="21"/>
      <c r="J64" s="21"/>
      <c r="K64" s="21"/>
      <c r="L64" s="21"/>
      <c r="M64" s="21"/>
      <c r="N64" s="21"/>
      <c r="O64" s="21"/>
      <c r="P64" s="21"/>
      <c r="Q64" s="21"/>
      <c r="R64" s="21"/>
      <c r="S64" s="21"/>
      <c r="T64" s="21"/>
      <c r="U64" s="21"/>
      <c r="V64" s="21"/>
      <c r="W64" s="21"/>
      <c r="X64" s="21"/>
      <c r="Y64" s="21"/>
      <c r="Z64" s="21"/>
      <c r="AA64" s="21"/>
      <c r="AB64" s="22"/>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row>
    <row r="65" spans="2:58">
      <c r="B65" s="28" t="s">
        <v>88</v>
      </c>
      <c r="C65" s="36" t="s">
        <v>136</v>
      </c>
      <c r="D65" s="30">
        <f>'IO Table'!D67*'[5]General Pcs'!$F$227</f>
        <v>0</v>
      </c>
      <c r="E65" s="21">
        <f>'IO Table'!E67*'[5]General Pcs'!$F$227</f>
        <v>0</v>
      </c>
      <c r="F65" s="20">
        <f>'IO Table'!F67*'[5]General Pcs'!$F$227</f>
        <v>500</v>
      </c>
      <c r="G65" s="21">
        <f>'IO Table'!G67*'[5]General Pcs'!$F$227</f>
        <v>5000</v>
      </c>
      <c r="H65" s="21">
        <f>'IO Table'!H67*'[5]General Pcs'!$F$227</f>
        <v>12000</v>
      </c>
      <c r="I65" s="21">
        <f>'IO Table'!I67*'[5]General Pcs'!$F$227</f>
        <v>14000</v>
      </c>
      <c r="J65" s="21">
        <f>'IO Table'!J67*'[5]General Pcs'!$F$227</f>
        <v>9000</v>
      </c>
      <c r="K65" s="21">
        <f>'IO Table'!K67*'[5]General Pcs'!$F$227</f>
        <v>5000</v>
      </c>
      <c r="L65" s="21">
        <f>'IO Table'!L67*'[5]General Pcs'!$F$227</f>
        <v>3000</v>
      </c>
      <c r="M65" s="21">
        <f>'IO Table'!M67*'[5]General Pcs'!$F$227</f>
        <v>0</v>
      </c>
      <c r="N65" s="21">
        <f>'IO Table'!N67*'[5]General Pcs'!$F$227</f>
        <v>0</v>
      </c>
      <c r="O65" s="21">
        <f>'IO Table'!O67*'[5]General Pcs'!$F$227</f>
        <v>0</v>
      </c>
      <c r="P65" s="21">
        <f>'IO Table'!P67*'[5]General Pcs'!$F$227</f>
        <v>0</v>
      </c>
      <c r="Q65" s="21">
        <f>'IO Table'!Q67*'[5]General Pcs'!$F$227</f>
        <v>0</v>
      </c>
      <c r="R65" s="21">
        <f>'IO Table'!R67*'[5]General Pcs'!$F$227</f>
        <v>0</v>
      </c>
      <c r="S65" s="21">
        <f>'IO Table'!S67*'[5]General Pcs'!$F$227</f>
        <v>0</v>
      </c>
      <c r="T65" s="21">
        <f>'IO Table'!T67*'[5]General Pcs'!$F$227</f>
        <v>0</v>
      </c>
      <c r="U65" s="21">
        <f>'IO Table'!U67*'[5]General Pcs'!$F$227</f>
        <v>500</v>
      </c>
      <c r="V65" s="21">
        <f>'IO Table'!V67*'[5]General Pcs'!$F$227</f>
        <v>5000</v>
      </c>
      <c r="W65" s="21">
        <f>'IO Table'!W67*'[5]General Pcs'!$F$227</f>
        <v>12000</v>
      </c>
      <c r="X65" s="21">
        <f>'IO Table'!X67*'[5]General Pcs'!$F$227</f>
        <v>14000</v>
      </c>
      <c r="Y65" s="21">
        <f>'IO Table'!Y67*'[5]General Pcs'!$F$227</f>
        <v>9000</v>
      </c>
      <c r="Z65" s="21">
        <f>'IO Table'!Z67*'[5]General Pcs'!$F$227</f>
        <v>5000</v>
      </c>
      <c r="AA65" s="21">
        <f>'IO Table'!AA67*'[5]General Pcs'!$F$227</f>
        <v>3000</v>
      </c>
      <c r="AB65" s="22">
        <f>'IO Table'!AG67*'[5]General Pcs'!$F$227</f>
        <v>0</v>
      </c>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row>
    <row r="66" spans="2:58">
      <c r="B66" s="42" t="s">
        <v>86</v>
      </c>
      <c r="C66" s="36"/>
      <c r="D66" s="30"/>
      <c r="E66" s="21"/>
      <c r="F66" s="21"/>
      <c r="G66" s="21"/>
      <c r="H66" s="21"/>
      <c r="I66" s="21"/>
      <c r="J66" s="21"/>
      <c r="K66" s="21"/>
      <c r="L66" s="21"/>
      <c r="M66" s="21"/>
      <c r="N66" s="21"/>
      <c r="O66" s="21"/>
      <c r="P66" s="21"/>
      <c r="Q66" s="21"/>
      <c r="R66" s="21"/>
      <c r="S66" s="21"/>
      <c r="T66" s="21"/>
      <c r="U66" s="21"/>
      <c r="V66" s="21"/>
      <c r="W66" s="21"/>
      <c r="X66" s="21"/>
      <c r="Y66" s="21"/>
      <c r="Z66" s="21"/>
      <c r="AA66" s="21"/>
      <c r="AB66" s="22"/>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row>
    <row r="67" spans="2:58">
      <c r="B67" s="32" t="s">
        <v>137</v>
      </c>
      <c r="C67" s="54" t="s">
        <v>136</v>
      </c>
      <c r="D67" s="30">
        <f>'IO Table'!D69*'[5]General Pcs'!$F$243/10</f>
        <v>0</v>
      </c>
      <c r="E67" s="21">
        <f>'IO Table'!E69*'[5]General Pcs'!$F$243/10</f>
        <v>0</v>
      </c>
      <c r="F67" s="21">
        <f>'IO Table'!F69*'[5]General Pcs'!$F$243/10</f>
        <v>0</v>
      </c>
      <c r="G67" s="21">
        <f>'IO Table'!G69*'[5]General Pcs'!$F$243/10</f>
        <v>0</v>
      </c>
      <c r="H67" s="21">
        <f>'IO Table'!H69*'[5]General Pcs'!$F$243/10</f>
        <v>0</v>
      </c>
      <c r="I67" s="21">
        <f>'IO Table'!I69*'[5]General Pcs'!$F$243/10</f>
        <v>133.36000000000001</v>
      </c>
      <c r="J67" s="21">
        <f>'IO Table'!J69*'[5]General Pcs'!$F$243/10</f>
        <v>200.04</v>
      </c>
      <c r="K67" s="21">
        <f>'IO Table'!K69*'[5]General Pcs'!$F$243/10</f>
        <v>200.04</v>
      </c>
      <c r="L67" s="21">
        <f>'IO Table'!L69*'[5]General Pcs'!$F$243/10</f>
        <v>551.92000000000007</v>
      </c>
      <c r="M67" s="21">
        <f>'IO Table'!M69*'[5]General Pcs'!$F$243/10</f>
        <v>192.64000000000004</v>
      </c>
      <c r="N67" s="21">
        <f>'IO Table'!N69*'[5]General Pcs'!$F$243/10</f>
        <v>240.8</v>
      </c>
      <c r="O67" s="21">
        <f>'IO Table'!O69*'[5]General Pcs'!$F$243/10</f>
        <v>1385.3600000000001</v>
      </c>
      <c r="P67" s="21">
        <f>'IO Table'!P69*'[5]General Pcs'!$F$243/10</f>
        <v>296.40000000000003</v>
      </c>
      <c r="Q67" s="21">
        <f>'IO Table'!Q69*'[5]General Pcs'!$F$243/10</f>
        <v>296.40000000000003</v>
      </c>
      <c r="R67" s="21">
        <f>'IO Table'!R69*'[5]General Pcs'!$F$243/10</f>
        <v>1744.6800000000003</v>
      </c>
      <c r="S67" s="21">
        <f>'IO Table'!S69*'[5]General Pcs'!$F$243/10</f>
        <v>0</v>
      </c>
      <c r="T67" s="21">
        <f>'IO Table'!T69*'[5]General Pcs'!$F$243/10</f>
        <v>0</v>
      </c>
      <c r="U67" s="21">
        <f>'IO Table'!U69*'[5]General Pcs'!$F$243/10</f>
        <v>0</v>
      </c>
      <c r="V67" s="21">
        <f>'IO Table'!V69*'[5]General Pcs'!$F$243/10</f>
        <v>0</v>
      </c>
      <c r="W67" s="21">
        <f>'IO Table'!W69*'[5]General Pcs'!$F$243/10</f>
        <v>0</v>
      </c>
      <c r="X67" s="21">
        <f>'IO Table'!X69*'[5]General Pcs'!$F$243/10</f>
        <v>133.36000000000001</v>
      </c>
      <c r="Y67" s="21">
        <f>'IO Table'!Y69*'[5]General Pcs'!$F$243/10</f>
        <v>200.04</v>
      </c>
      <c r="Z67" s="21">
        <f>'IO Table'!Z69*'[5]General Pcs'!$F$243/10</f>
        <v>200.04</v>
      </c>
      <c r="AA67" s="21">
        <f>'IO Table'!AA69*'[5]General Pcs'!$F$243/10</f>
        <v>551.92000000000007</v>
      </c>
      <c r="AB67" s="22">
        <f>'IO Table'!AG69*'[5]General Pcs'!$F$243/10</f>
        <v>1744.6800000000003</v>
      </c>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row>
    <row r="68" spans="2:58">
      <c r="B68" s="32" t="s">
        <v>138</v>
      </c>
      <c r="C68" s="54" t="s">
        <v>136</v>
      </c>
      <c r="D68" s="30">
        <f>'IO Table'!D70*'[5]General Pcs'!$F$244/350</f>
        <v>0</v>
      </c>
      <c r="E68" s="21">
        <f>'IO Table'!E70*'[5]General Pcs'!$F$244/350</f>
        <v>0</v>
      </c>
      <c r="F68" s="21">
        <f>'IO Table'!F70*'[5]General Pcs'!$F$244/350</f>
        <v>0</v>
      </c>
      <c r="G68" s="21">
        <f>'IO Table'!G70*'[5]General Pcs'!$F$244/350</f>
        <v>0</v>
      </c>
      <c r="H68" s="21">
        <f>'IO Table'!H70*'[5]General Pcs'!$F$244/350</f>
        <v>0</v>
      </c>
      <c r="I68" s="21">
        <f>'IO Table'!I70*'[5]General Pcs'!$F$244/350</f>
        <v>133.36000000000001</v>
      </c>
      <c r="J68" s="21">
        <f>'IO Table'!J70*'[5]General Pcs'!$F$244/350</f>
        <v>200.04</v>
      </c>
      <c r="K68" s="21">
        <f>'IO Table'!K70*'[5]General Pcs'!$F$244/350</f>
        <v>200.04</v>
      </c>
      <c r="L68" s="21">
        <f>'IO Table'!L70*'[5]General Pcs'!$F$244/350</f>
        <v>551.92000000000007</v>
      </c>
      <c r="M68" s="21">
        <f>'IO Table'!M70*'[5]General Pcs'!$F$244/350</f>
        <v>192.64000000000004</v>
      </c>
      <c r="N68" s="21">
        <f>'IO Table'!N70*'[5]General Pcs'!$F$244/350</f>
        <v>240.8</v>
      </c>
      <c r="O68" s="21">
        <f>'IO Table'!O70*'[5]General Pcs'!$F$244/350</f>
        <v>1385.3600000000001</v>
      </c>
      <c r="P68" s="21">
        <f>'IO Table'!P70*'[5]General Pcs'!$F$244/350</f>
        <v>296.40000000000003</v>
      </c>
      <c r="Q68" s="21">
        <f>'IO Table'!Q70*'[5]General Pcs'!$F$244/350</f>
        <v>296.40000000000003</v>
      </c>
      <c r="R68" s="21">
        <f>'IO Table'!R70*'[5]General Pcs'!$F$244/350</f>
        <v>1744.6800000000003</v>
      </c>
      <c r="S68" s="21">
        <f>'IO Table'!S70*'[5]General Pcs'!$F$244/350</f>
        <v>0</v>
      </c>
      <c r="T68" s="21">
        <f>'IO Table'!T70*'[5]General Pcs'!$F$244/350</f>
        <v>0</v>
      </c>
      <c r="U68" s="21">
        <f>'IO Table'!U70*'[5]General Pcs'!$F$244/350</f>
        <v>0</v>
      </c>
      <c r="V68" s="21">
        <f>'IO Table'!V70*'[5]General Pcs'!$F$244/350</f>
        <v>0</v>
      </c>
      <c r="W68" s="21">
        <f>'IO Table'!W70*'[5]General Pcs'!$F$244/350</f>
        <v>0</v>
      </c>
      <c r="X68" s="21">
        <f>'IO Table'!X70*'[5]General Pcs'!$F$244/350</f>
        <v>133.36000000000001</v>
      </c>
      <c r="Y68" s="21">
        <f>'IO Table'!Y70*'[5]General Pcs'!$F$244/350</f>
        <v>200.04</v>
      </c>
      <c r="Z68" s="21">
        <f>'IO Table'!Z70*'[5]General Pcs'!$F$244/350</f>
        <v>200.04</v>
      </c>
      <c r="AA68" s="21">
        <f>'IO Table'!AA70*'[5]General Pcs'!$F$244/350</f>
        <v>551.92000000000007</v>
      </c>
      <c r="AB68" s="22">
        <f>'IO Table'!AG70*'[5]General Pcs'!$F$244/350</f>
        <v>1744.6800000000003</v>
      </c>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row>
    <row r="69" spans="2:58">
      <c r="B69" s="32" t="s">
        <v>139</v>
      </c>
      <c r="C69" s="54" t="s">
        <v>136</v>
      </c>
      <c r="D69" s="30">
        <f>'IO Table'!D71*'[5]General Pcs'!$F$245/100</f>
        <v>0</v>
      </c>
      <c r="E69" s="21">
        <f>'IO Table'!E71*'[5]General Pcs'!$F$245/100</f>
        <v>0</v>
      </c>
      <c r="F69" s="21">
        <f>'IO Table'!F71*'[5]General Pcs'!$F$245/100</f>
        <v>0</v>
      </c>
      <c r="G69" s="21">
        <f>'IO Table'!G71*'[5]General Pcs'!$F$245/100</f>
        <v>0</v>
      </c>
      <c r="H69" s="21">
        <f>'IO Table'!H71*'[5]General Pcs'!$F$245/100</f>
        <v>0</v>
      </c>
      <c r="I69" s="21">
        <f>'IO Table'!I71*'[5]General Pcs'!$F$245/100</f>
        <v>133.36000000000001</v>
      </c>
      <c r="J69" s="21">
        <f>'IO Table'!J71*'[5]General Pcs'!$F$245/100</f>
        <v>200.04</v>
      </c>
      <c r="K69" s="21">
        <f>'IO Table'!K71*'[5]General Pcs'!$F$245/100</f>
        <v>200.04</v>
      </c>
      <c r="L69" s="21">
        <f>'IO Table'!L71*'[5]General Pcs'!$F$245/100</f>
        <v>551.92000000000007</v>
      </c>
      <c r="M69" s="21">
        <f>'IO Table'!M71*'[5]General Pcs'!$F$245/100</f>
        <v>192.64000000000004</v>
      </c>
      <c r="N69" s="21">
        <f>'IO Table'!N71*'[5]General Pcs'!$F$245/100</f>
        <v>240.8</v>
      </c>
      <c r="O69" s="21">
        <f>'IO Table'!O71*'[5]General Pcs'!$F$245/100</f>
        <v>1385.36</v>
      </c>
      <c r="P69" s="21">
        <f>'IO Table'!P71*'[5]General Pcs'!$F$245/100</f>
        <v>296.40000000000003</v>
      </c>
      <c r="Q69" s="21">
        <f>'IO Table'!Q71*'[5]General Pcs'!$F$245/100</f>
        <v>296.40000000000003</v>
      </c>
      <c r="R69" s="21">
        <f>'IO Table'!R71*'[5]General Pcs'!$F$245/100</f>
        <v>1744.6800000000003</v>
      </c>
      <c r="S69" s="21">
        <f>'IO Table'!S71*'[5]General Pcs'!$F$245/100</f>
        <v>0</v>
      </c>
      <c r="T69" s="21">
        <f>'IO Table'!T71*'[5]General Pcs'!$F$245/100</f>
        <v>0</v>
      </c>
      <c r="U69" s="21">
        <f>'IO Table'!U71*'[5]General Pcs'!$F$245/100</f>
        <v>0</v>
      </c>
      <c r="V69" s="21">
        <f>'IO Table'!V71*'[5]General Pcs'!$F$245/100</f>
        <v>0</v>
      </c>
      <c r="W69" s="21">
        <f>'IO Table'!W71*'[5]General Pcs'!$F$245/100</f>
        <v>0</v>
      </c>
      <c r="X69" s="21">
        <f>'IO Table'!X71*'[5]General Pcs'!$F$245/100</f>
        <v>133.36000000000001</v>
      </c>
      <c r="Y69" s="21">
        <f>'IO Table'!Y71*'[5]General Pcs'!$F$245/100</f>
        <v>200.04</v>
      </c>
      <c r="Z69" s="21">
        <f>'IO Table'!Z71*'[5]General Pcs'!$F$245/100</f>
        <v>200.04</v>
      </c>
      <c r="AA69" s="21">
        <f>'IO Table'!AA71*'[5]General Pcs'!$F$245/100</f>
        <v>551.92000000000007</v>
      </c>
      <c r="AB69" s="22">
        <f>'IO Table'!AG71*'[5]General Pcs'!$F$245/100</f>
        <v>1744.6800000000003</v>
      </c>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row>
    <row r="70" spans="2:58">
      <c r="B70" s="32" t="s">
        <v>244</v>
      </c>
      <c r="C70" s="54" t="s">
        <v>136</v>
      </c>
      <c r="D70" s="30">
        <f>'IO Table'!D72*'[5]General Pcs'!$F$246</f>
        <v>0</v>
      </c>
      <c r="E70" s="21">
        <f>'IO Table'!E72*'[5]General Pcs'!$F$246</f>
        <v>0</v>
      </c>
      <c r="F70" s="21">
        <f>'IO Table'!F72*'[5]General Pcs'!$F$246</f>
        <v>0</v>
      </c>
      <c r="G70" s="21">
        <f>'IO Table'!G72*'[5]General Pcs'!$F$246</f>
        <v>0</v>
      </c>
      <c r="H70" s="21">
        <f>'IO Table'!H72*'[5]General Pcs'!$F$246</f>
        <v>0</v>
      </c>
      <c r="I70" s="21">
        <f>'IO Table'!I72*'[5]General Pcs'!$F$246</f>
        <v>0</v>
      </c>
      <c r="J70" s="21">
        <f>'IO Table'!J72*'[5]General Pcs'!$F$246</f>
        <v>0</v>
      </c>
      <c r="K70" s="21">
        <f>'IO Table'!K72*'[5]General Pcs'!$F$246</f>
        <v>0</v>
      </c>
      <c r="L70" s="21">
        <f>'IO Table'!L72*'[5]General Pcs'!$F$246</f>
        <v>0</v>
      </c>
      <c r="M70" s="21">
        <f>'IO Table'!M72*'[5]General Pcs'!$F$246</f>
        <v>0</v>
      </c>
      <c r="N70" s="21">
        <f>'IO Table'!N72*'[5]General Pcs'!$F$246</f>
        <v>0</v>
      </c>
      <c r="O70" s="21">
        <f>'IO Table'!O72*'[5]General Pcs'!$F$246</f>
        <v>0</v>
      </c>
      <c r="P70" s="21">
        <f>'IO Table'!P72*'[5]General Pcs'!$F$246</f>
        <v>0</v>
      </c>
      <c r="Q70" s="21">
        <f>'IO Table'!Q72*'[5]General Pcs'!$F$246</f>
        <v>0</v>
      </c>
      <c r="R70" s="21">
        <f>'IO Table'!R72*'[5]General Pcs'!$F$246</f>
        <v>0</v>
      </c>
      <c r="S70" s="21">
        <f>'IO Table'!S72*'[5]General Pcs'!$F$246</f>
        <v>0</v>
      </c>
      <c r="T70" s="21">
        <f>'IO Table'!T72*'[5]General Pcs'!$F$246</f>
        <v>0</v>
      </c>
      <c r="U70" s="21">
        <f>'IO Table'!U72*'[5]General Pcs'!$F$246</f>
        <v>0</v>
      </c>
      <c r="V70" s="21">
        <f>'IO Table'!V72*'[5]General Pcs'!$F$246</f>
        <v>0</v>
      </c>
      <c r="W70" s="21">
        <f>'IO Table'!W72*'[5]General Pcs'!$F$246</f>
        <v>0</v>
      </c>
      <c r="X70" s="21">
        <f>'IO Table'!X72*'[5]General Pcs'!$F$246</f>
        <v>0</v>
      </c>
      <c r="Y70" s="21">
        <f>'IO Table'!Y72*'[5]General Pcs'!$F$246</f>
        <v>0</v>
      </c>
      <c r="Z70" s="21">
        <f>'IO Table'!Z72*'[5]General Pcs'!$F$246</f>
        <v>0</v>
      </c>
      <c r="AA70" s="21">
        <f>'IO Table'!AA72*'[5]General Pcs'!$F$246</f>
        <v>0</v>
      </c>
      <c r="AB70" s="22">
        <f>'IO Table'!AG72*'[5]General Pcs'!$F$246/'[5]General Pcs'!$F$246</f>
        <v>69.5</v>
      </c>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row>
    <row r="71" spans="2:58">
      <c r="B71" s="52"/>
      <c r="C71" s="54" t="s">
        <v>136</v>
      </c>
      <c r="D71" s="30">
        <f>D94</f>
        <v>10000</v>
      </c>
      <c r="E71" s="21">
        <f t="shared" ref="E71:AB71" si="0">E94</f>
        <v>-10000</v>
      </c>
      <c r="F71" s="21">
        <f t="shared" si="0"/>
        <v>40307.783688157615</v>
      </c>
      <c r="G71" s="21">
        <f t="shared" si="0"/>
        <v>262770.05319341854</v>
      </c>
      <c r="H71" s="21">
        <f t="shared" si="0"/>
        <v>424308.97163420677</v>
      </c>
      <c r="I71" s="21">
        <f t="shared" si="0"/>
        <v>266104.5480859637</v>
      </c>
      <c r="J71" s="21">
        <f t="shared" si="0"/>
        <v>-201468.63021490944</v>
      </c>
      <c r="K71" s="21">
        <f t="shared" si="0"/>
        <v>-219124.26950526098</v>
      </c>
      <c r="L71" s="21">
        <f t="shared" si="0"/>
        <v>449982.33858070301</v>
      </c>
      <c r="M71" s="21">
        <f t="shared" si="0"/>
        <v>-737757.5421289457</v>
      </c>
      <c r="N71" s="21">
        <f t="shared" si="0"/>
        <v>74792.479999999865</v>
      </c>
      <c r="O71" s="21">
        <f t="shared" si="0"/>
        <v>1730938.8466666674</v>
      </c>
      <c r="P71" s="21">
        <f t="shared" si="0"/>
        <v>-1647835.3800000006</v>
      </c>
      <c r="Q71" s="21">
        <f t="shared" si="0"/>
        <v>-121030</v>
      </c>
      <c r="R71" s="21">
        <f t="shared" si="0"/>
        <v>1573314.84</v>
      </c>
      <c r="S71" s="21">
        <f t="shared" si="0"/>
        <v>-1895304.0400000003</v>
      </c>
      <c r="T71" s="21">
        <f t="shared" si="0"/>
        <v>0</v>
      </c>
      <c r="U71" s="21">
        <f t="shared" si="0"/>
        <v>30307.783688157615</v>
      </c>
      <c r="V71" s="21">
        <f t="shared" si="0"/>
        <v>272770.05319341854</v>
      </c>
      <c r="W71" s="21">
        <f t="shared" si="0"/>
        <v>424308.97163420677</v>
      </c>
      <c r="X71" s="21">
        <f t="shared" si="0"/>
        <v>266104.5480859637</v>
      </c>
      <c r="Y71" s="21">
        <f t="shared" si="0"/>
        <v>-201468.63021490944</v>
      </c>
      <c r="Z71" s="21">
        <f t="shared" si="0"/>
        <v>-213289.76950526098</v>
      </c>
      <c r="AA71" s="21">
        <f t="shared" si="0"/>
        <v>428050.17191403627</v>
      </c>
      <c r="AB71" s="22">
        <f t="shared" si="0"/>
        <v>-1006783.1287956126</v>
      </c>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row>
    <row r="72" spans="2:58">
      <c r="B72" s="52"/>
      <c r="C72" s="54"/>
      <c r="D72" s="30"/>
      <c r="E72" s="21"/>
      <c r="F72" s="21"/>
      <c r="G72" s="21"/>
      <c r="H72" s="21"/>
      <c r="I72" s="21"/>
      <c r="J72" s="21"/>
      <c r="K72" s="21"/>
      <c r="L72" s="21"/>
      <c r="M72" s="21"/>
      <c r="N72" s="21"/>
      <c r="O72" s="21"/>
      <c r="P72" s="21"/>
      <c r="Q72" s="21"/>
      <c r="R72" s="21"/>
      <c r="S72" s="21"/>
      <c r="T72" s="21"/>
      <c r="U72" s="21"/>
      <c r="V72" s="21"/>
      <c r="W72" s="21"/>
      <c r="X72" s="21"/>
      <c r="Y72" s="21"/>
      <c r="Z72" s="21"/>
      <c r="AA72" s="21"/>
      <c r="AB72" s="22"/>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row>
    <row r="73" spans="2:58" ht="15.75">
      <c r="B73" s="51" t="s">
        <v>141</v>
      </c>
      <c r="C73" s="55"/>
      <c r="D73" s="30"/>
      <c r="E73" s="21"/>
      <c r="F73" s="21"/>
      <c r="G73" s="21"/>
      <c r="H73" s="21"/>
      <c r="I73" s="21"/>
      <c r="J73" s="21"/>
      <c r="K73" s="21"/>
      <c r="L73" s="21"/>
      <c r="M73" s="21"/>
      <c r="N73" s="21"/>
      <c r="O73" s="21"/>
      <c r="P73" s="21"/>
      <c r="Q73" s="21"/>
      <c r="R73" s="21"/>
      <c r="S73" s="21"/>
      <c r="T73" s="21"/>
      <c r="U73" s="21"/>
      <c r="V73" s="21"/>
      <c r="W73" s="21"/>
      <c r="X73" s="21"/>
      <c r="Y73" s="21"/>
      <c r="Z73" s="21"/>
      <c r="AA73" s="21"/>
      <c r="AB73" s="22"/>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row>
    <row r="74" spans="2:58" ht="12.75" customHeight="1">
      <c r="B74" s="56" t="s">
        <v>143</v>
      </c>
      <c r="C74" s="36"/>
      <c r="D74" s="30"/>
      <c r="E74" s="21"/>
      <c r="F74" s="21"/>
      <c r="G74" s="21"/>
      <c r="H74" s="21"/>
      <c r="I74" s="21"/>
      <c r="J74" s="21"/>
      <c r="K74" s="21"/>
      <c r="L74" s="21"/>
      <c r="M74" s="21"/>
      <c r="N74" s="21"/>
      <c r="O74" s="21"/>
      <c r="P74" s="21"/>
      <c r="Q74" s="21"/>
      <c r="R74" s="21"/>
      <c r="S74" s="21"/>
      <c r="T74" s="21"/>
      <c r="U74" s="21"/>
      <c r="V74" s="21"/>
      <c r="W74" s="21"/>
      <c r="X74" s="21"/>
      <c r="Y74" s="21"/>
      <c r="Z74" s="21"/>
      <c r="AA74" s="21"/>
      <c r="AB74" s="22"/>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row>
    <row r="75" spans="2:58">
      <c r="B75" s="42" t="s">
        <v>86</v>
      </c>
      <c r="C75" s="36" t="s">
        <v>30</v>
      </c>
      <c r="D75" s="30" t="e">
        <f>'IO Table'!D77*'[5]General Pcs'!$F$257</f>
        <v>#REF!</v>
      </c>
      <c r="E75" s="21" t="e">
        <f>'IO Table'!E77*'[5]General Pcs'!$F$257</f>
        <v>#REF!</v>
      </c>
      <c r="F75" s="21" t="e">
        <f>'IO Table'!F77*'[5]General Pcs'!$F$257</f>
        <v>#REF!</v>
      </c>
      <c r="G75" s="21" t="e">
        <f>'IO Table'!G77*'[5]General Pcs'!$F$257</f>
        <v>#REF!</v>
      </c>
      <c r="H75" s="21" t="e">
        <f>'IO Table'!H77*'[5]General Pcs'!$F$257</f>
        <v>#REF!</v>
      </c>
      <c r="I75" s="21" t="e">
        <f>'IO Table'!I77*'[5]General Pcs'!$F$257</f>
        <v>#REF!</v>
      </c>
      <c r="J75" s="21" t="e">
        <f>'IO Table'!J77*'[5]General Pcs'!$F$257</f>
        <v>#REF!</v>
      </c>
      <c r="K75" s="21" t="e">
        <f>'IO Table'!K77*'[5]General Pcs'!$F$257</f>
        <v>#REF!</v>
      </c>
      <c r="L75" s="21" t="e">
        <f>'IO Table'!L77*'[5]General Pcs'!$F$257</f>
        <v>#REF!</v>
      </c>
      <c r="M75" s="21" t="e">
        <f>'IO Table'!M77*'[5]General Pcs'!$F$257</f>
        <v>#REF!</v>
      </c>
      <c r="N75" s="21" t="e">
        <f>'IO Table'!N77*'[5]General Pcs'!$F$257</f>
        <v>#REF!</v>
      </c>
      <c r="O75" s="21" t="e">
        <f>'IO Table'!O77*'[5]General Pcs'!$F$257</f>
        <v>#REF!</v>
      </c>
      <c r="P75" s="21" t="e">
        <f>'IO Table'!P77*'[5]General Pcs'!$F$257</f>
        <v>#REF!</v>
      </c>
      <c r="Q75" s="21" t="e">
        <f>'IO Table'!Q77*'[5]General Pcs'!$F$257</f>
        <v>#REF!</v>
      </c>
      <c r="R75" s="21" t="e">
        <f>'IO Table'!R77*'[5]General Pcs'!$F$257</f>
        <v>#REF!</v>
      </c>
      <c r="S75" s="21" t="e">
        <f>'IO Table'!S77*'[5]General Pcs'!$F$257</f>
        <v>#REF!</v>
      </c>
      <c r="T75" s="21" t="e">
        <f>'IO Table'!T77*'[5]General Pcs'!$F$257</f>
        <v>#REF!</v>
      </c>
      <c r="U75" s="21" t="e">
        <f>'IO Table'!U77*'[5]General Pcs'!$F$257</f>
        <v>#REF!</v>
      </c>
      <c r="V75" s="21" t="e">
        <f>'IO Table'!V77*'[5]General Pcs'!$F$257</f>
        <v>#REF!</v>
      </c>
      <c r="W75" s="21" t="e">
        <f>'IO Table'!W77*'[5]General Pcs'!$F$257</f>
        <v>#REF!</v>
      </c>
      <c r="X75" s="21" t="e">
        <f>'IO Table'!X77*'[5]General Pcs'!$F$257</f>
        <v>#REF!</v>
      </c>
      <c r="Y75" s="21" t="e">
        <f>'IO Table'!Y77*'[5]General Pcs'!$F$257</f>
        <v>#REF!</v>
      </c>
      <c r="Z75" s="21" t="e">
        <f>'IO Table'!Z77*'[5]General Pcs'!$F$257</f>
        <v>#REF!</v>
      </c>
      <c r="AA75" s="21" t="e">
        <f>'IO Table'!AA77*'[5]General Pcs'!$F$257</f>
        <v>#REF!</v>
      </c>
      <c r="AB75" s="22" t="e">
        <f>'IO Table'!AG77*'[5]General Pcs'!$F$257</f>
        <v>#REF!</v>
      </c>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row>
    <row r="76" spans="2:58">
      <c r="B76" s="28" t="s">
        <v>154</v>
      </c>
      <c r="C76" s="36" t="s">
        <v>30</v>
      </c>
      <c r="D76" s="30">
        <f>'IO Table'!D78*'[5]General Pcs'!$F$258</f>
        <v>0</v>
      </c>
      <c r="E76" s="21">
        <f>'IO Table'!E78*'[5]General Pcs'!$F$258</f>
        <v>0</v>
      </c>
      <c r="F76" s="21">
        <f>'IO Table'!F78*'[5]General Pcs'!$F$258</f>
        <v>0</v>
      </c>
      <c r="G76" s="21">
        <f>'IO Table'!G78*'[5]General Pcs'!$F$258</f>
        <v>0</v>
      </c>
      <c r="H76" s="21">
        <f>'IO Table'!H78*'[5]General Pcs'!$F$258</f>
        <v>0</v>
      </c>
      <c r="I76" s="21">
        <f>'IO Table'!I78*'[5]General Pcs'!$F$258</f>
        <v>0</v>
      </c>
      <c r="J76" s="21">
        <f>'IO Table'!J78*'[5]General Pcs'!$F$258</f>
        <v>0</v>
      </c>
      <c r="K76" s="21">
        <f>'IO Table'!K78*'[5]General Pcs'!$F$258</f>
        <v>0</v>
      </c>
      <c r="L76" s="21">
        <f>'IO Table'!L78*'[5]General Pcs'!$F$258</f>
        <v>1870540.9418533116</v>
      </c>
      <c r="M76" s="21">
        <f>'IO Table'!M78*'[5]General Pcs'!$F$258</f>
        <v>0</v>
      </c>
      <c r="N76" s="21">
        <f>'IO Table'!N78*'[5]General Pcs'!$F$258</f>
        <v>0</v>
      </c>
      <c r="O76" s="21">
        <f>'IO Table'!O78*'[5]General Pcs'!$F$258</f>
        <v>5237514.6371892719</v>
      </c>
      <c r="P76" s="21">
        <f>'IO Table'!P78*'[5]General Pcs'!$F$258</f>
        <v>0</v>
      </c>
      <c r="Q76" s="21">
        <f>'IO Table'!Q78*'[5]General Pcs'!$F$258</f>
        <v>0</v>
      </c>
      <c r="R76" s="21">
        <f>'IO Table'!R78*'[5]General Pcs'!$F$258</f>
        <v>7482163.7674132464</v>
      </c>
      <c r="S76" s="21">
        <f>'IO Table'!S78*'[5]General Pcs'!$F$258</f>
        <v>0</v>
      </c>
      <c r="T76" s="21">
        <f>'IO Table'!T78*'[5]General Pcs'!$F$258</f>
        <v>0</v>
      </c>
      <c r="U76" s="21">
        <f>'IO Table'!U78*'[5]General Pcs'!$F$258</f>
        <v>0</v>
      </c>
      <c r="V76" s="21">
        <f>'IO Table'!V78*'[5]General Pcs'!$F$258</f>
        <v>0</v>
      </c>
      <c r="W76" s="21">
        <f>'IO Table'!W78*'[5]General Pcs'!$F$258</f>
        <v>0</v>
      </c>
      <c r="X76" s="21">
        <f>'IO Table'!X78*'[5]General Pcs'!$F$258</f>
        <v>0</v>
      </c>
      <c r="Y76" s="21">
        <f>'IO Table'!Y78*'[5]General Pcs'!$F$258</f>
        <v>0</v>
      </c>
      <c r="Z76" s="21">
        <f>'IO Table'!Z78*'[5]General Pcs'!$F$258</f>
        <v>0</v>
      </c>
      <c r="AA76" s="21">
        <f>'IO Table'!AA78*'[5]General Pcs'!$F$258</f>
        <v>1870540.9418533116</v>
      </c>
      <c r="AB76" s="22">
        <f>'IO Table'!AG78*'[5]General Pcs'!$F$258</f>
        <v>7482163.7674132464</v>
      </c>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row>
    <row r="77" spans="2:58">
      <c r="B77" s="28" t="s">
        <v>155</v>
      </c>
      <c r="C77" s="36" t="s">
        <v>30</v>
      </c>
      <c r="D77" s="30">
        <f>'IO Table'!D79*'[5]General Pcs'!$F$259</f>
        <v>0</v>
      </c>
      <c r="E77" s="21">
        <f>'IO Table'!E79*'[5]General Pcs'!$F$259</f>
        <v>0</v>
      </c>
      <c r="F77" s="21">
        <f>'IO Table'!F79*'[5]General Pcs'!$F$259</f>
        <v>0</v>
      </c>
      <c r="G77" s="21">
        <f>'IO Table'!G79*'[5]General Pcs'!$F$259</f>
        <v>0</v>
      </c>
      <c r="H77" s="21">
        <f>'IO Table'!H79*'[5]General Pcs'!$F$259</f>
        <v>0</v>
      </c>
      <c r="I77" s="21">
        <f>'IO Table'!I79*'[5]General Pcs'!$F$259</f>
        <v>0</v>
      </c>
      <c r="J77" s="21">
        <f>'IO Table'!J79*'[5]General Pcs'!$F$259</f>
        <v>0</v>
      </c>
      <c r="K77" s="21">
        <f>'IO Table'!K79*'[5]General Pcs'!$F$259</f>
        <v>0</v>
      </c>
      <c r="L77" s="21">
        <f>'IO Table'!L79*'[5]General Pcs'!$F$259</f>
        <v>1134418.2258623485</v>
      </c>
      <c r="M77" s="21">
        <f>'IO Table'!M79*'[5]General Pcs'!$F$259</f>
        <v>0</v>
      </c>
      <c r="N77" s="21">
        <f>'IO Table'!N79*'[5]General Pcs'!$F$259</f>
        <v>0</v>
      </c>
      <c r="O77" s="21">
        <f>'IO Table'!O79*'[5]General Pcs'!$F$259</f>
        <v>3214184.9732766538</v>
      </c>
      <c r="P77" s="21">
        <f>'IO Table'!P79*'[5]General Pcs'!$F$259</f>
        <v>0</v>
      </c>
      <c r="Q77" s="21">
        <f>'IO Table'!Q79*'[5]General Pcs'!$F$259</f>
        <v>0</v>
      </c>
      <c r="R77" s="21">
        <f>'IO Table'!R79*'[5]General Pcs'!$F$259</f>
        <v>4443138.0512941973</v>
      </c>
      <c r="S77" s="21">
        <f>'IO Table'!S79*'[5]General Pcs'!$F$259</f>
        <v>0</v>
      </c>
      <c r="T77" s="21">
        <f>'IO Table'!T79*'[5]General Pcs'!$F$259</f>
        <v>0</v>
      </c>
      <c r="U77" s="21">
        <f>'IO Table'!U79*'[5]General Pcs'!$F$259</f>
        <v>0</v>
      </c>
      <c r="V77" s="21">
        <f>'IO Table'!V79*'[5]General Pcs'!$F$259</f>
        <v>0</v>
      </c>
      <c r="W77" s="21">
        <f>'IO Table'!W79*'[5]General Pcs'!$F$259</f>
        <v>0</v>
      </c>
      <c r="X77" s="21">
        <f>'IO Table'!X79*'[5]General Pcs'!$F$259</f>
        <v>0</v>
      </c>
      <c r="Y77" s="21">
        <f>'IO Table'!Y79*'[5]General Pcs'!$F$259</f>
        <v>0</v>
      </c>
      <c r="Z77" s="21">
        <f>'IO Table'!Z79*'[5]General Pcs'!$F$259</f>
        <v>0</v>
      </c>
      <c r="AA77" s="21">
        <f>'IO Table'!AA79*'[5]General Pcs'!$F$259</f>
        <v>1134418.2258623485</v>
      </c>
      <c r="AB77" s="22">
        <f>'IO Table'!AG79*'[5]General Pcs'!$F$259</f>
        <v>4443138.0512941973</v>
      </c>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row>
    <row r="78" spans="2:58">
      <c r="B78" s="28" t="s">
        <v>156</v>
      </c>
      <c r="C78" s="36" t="s">
        <v>30</v>
      </c>
      <c r="D78" s="30">
        <f>'IO Table'!D80*'[5]General Pcs'!$F$260</f>
        <v>0</v>
      </c>
      <c r="E78" s="21">
        <f>'IO Table'!E80*'[5]General Pcs'!$F$260</f>
        <v>0</v>
      </c>
      <c r="F78" s="21">
        <f>'IO Table'!F80*'[5]General Pcs'!$F$260</f>
        <v>0</v>
      </c>
      <c r="G78" s="21">
        <f>'IO Table'!G80*'[5]General Pcs'!$F$260</f>
        <v>0</v>
      </c>
      <c r="H78" s="21">
        <f>'IO Table'!H80*'[5]General Pcs'!$F$260</f>
        <v>0</v>
      </c>
      <c r="I78" s="21">
        <f>'IO Table'!I80*'[5]General Pcs'!$F$260</f>
        <v>491126.22518506006</v>
      </c>
      <c r="J78" s="21">
        <f>'IO Table'!J80*'[5]General Pcs'!$F$260</f>
        <v>736689.33777759003</v>
      </c>
      <c r="K78" s="21">
        <f>'IO Table'!K80*'[5]General Pcs'!$F$260</f>
        <v>736689.33777759003</v>
      </c>
      <c r="L78" s="21">
        <f>'IO Table'!L80*'[5]General Pcs'!$F$260</f>
        <v>532077.96201812732</v>
      </c>
      <c r="M78" s="21">
        <f>'IO Table'!M80*'[5]General Pcs'!$F$260</f>
        <v>709437.2826908367</v>
      </c>
      <c r="N78" s="21">
        <f>'IO Table'!N80*'[5]General Pcs'!$F$260</f>
        <v>886796.60336354573</v>
      </c>
      <c r="O78" s="21">
        <f>'IO Table'!O80*'[5]General Pcs'!$F$260</f>
        <v>873244.23002310621</v>
      </c>
      <c r="P78" s="21">
        <f>'IO Table'!P80*'[5]General Pcs'!$F$260</f>
        <v>1091555.2875288827</v>
      </c>
      <c r="Q78" s="21">
        <f>'IO Table'!Q80*'[5]General Pcs'!$F$260</f>
        <v>1091555.2875288827</v>
      </c>
      <c r="R78" s="21">
        <f>'IO Table'!R80*'[5]General Pcs'!$F$260</f>
        <v>491420.84199680871</v>
      </c>
      <c r="S78" s="21">
        <f>'IO Table'!S80*'[5]General Pcs'!$F$260</f>
        <v>0</v>
      </c>
      <c r="T78" s="21">
        <f>'IO Table'!T80*'[5]General Pcs'!$F$260</f>
        <v>0</v>
      </c>
      <c r="U78" s="21">
        <f>'IO Table'!U80*'[5]General Pcs'!$F$260</f>
        <v>0</v>
      </c>
      <c r="V78" s="21">
        <f>'IO Table'!V80*'[5]General Pcs'!$F$260</f>
        <v>0</v>
      </c>
      <c r="W78" s="21">
        <f>'IO Table'!W80*'[5]General Pcs'!$F$260</f>
        <v>0</v>
      </c>
      <c r="X78" s="21">
        <f>'IO Table'!X80*'[5]General Pcs'!$F$260</f>
        <v>491126.22518506006</v>
      </c>
      <c r="Y78" s="21">
        <f>'IO Table'!Y80*'[5]General Pcs'!$F$260</f>
        <v>736689.33777759003</v>
      </c>
      <c r="Z78" s="21">
        <f>'IO Table'!Z80*'[5]General Pcs'!$F$260</f>
        <v>736689.33777759003</v>
      </c>
      <c r="AA78" s="21">
        <f>'IO Table'!AA80*'[5]General Pcs'!$F$260</f>
        <v>532077.96201812732</v>
      </c>
      <c r="AB78" s="22">
        <f>'IO Table'!AG80*'[5]General Pcs'!$F$260</f>
        <v>491420.84199680871</v>
      </c>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row>
    <row r="79" spans="2:58">
      <c r="B79" s="56" t="s">
        <v>144</v>
      </c>
      <c r="C79" s="36"/>
      <c r="D79" s="30"/>
      <c r="E79" s="21"/>
      <c r="F79" s="21"/>
      <c r="G79" s="21"/>
      <c r="H79" s="21"/>
      <c r="I79" s="21"/>
      <c r="J79" s="21"/>
      <c r="K79" s="21"/>
      <c r="L79" s="21"/>
      <c r="M79" s="21"/>
      <c r="N79" s="21"/>
      <c r="O79" s="21"/>
      <c r="P79" s="21"/>
      <c r="Q79" s="21"/>
      <c r="R79" s="21"/>
      <c r="S79" s="21"/>
      <c r="T79" s="21"/>
      <c r="U79" s="21"/>
      <c r="V79" s="21"/>
      <c r="W79" s="21"/>
      <c r="X79" s="21"/>
      <c r="Y79" s="21"/>
      <c r="Z79" s="21"/>
      <c r="AA79" s="21"/>
      <c r="AB79" s="22"/>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row>
    <row r="80" spans="2:58">
      <c r="B80" s="28" t="s">
        <v>88</v>
      </c>
      <c r="C80" s="36" t="s">
        <v>30</v>
      </c>
      <c r="D80" s="19">
        <f>'IO Table'!D82*'[5]General Pcs'!$F$262</f>
        <v>0</v>
      </c>
      <c r="E80" s="20">
        <f>'IO Table'!E82*'[5]General Pcs'!$F$262</f>
        <v>0</v>
      </c>
      <c r="F80" s="20">
        <f>'IO Table'!F82*'[5]General Pcs'!$F$262</f>
        <v>640579.775226956</v>
      </c>
      <c r="G80" s="20">
        <f>'IO Table'!G82*'[5]General Pcs'!$F$262</f>
        <v>6405797.7522695605</v>
      </c>
      <c r="H80" s="20">
        <f>'IO Table'!H82*'[5]General Pcs'!$F$262</f>
        <v>15373914.605446944</v>
      </c>
      <c r="I80" s="20">
        <f>'IO Table'!I82*'[5]General Pcs'!$F$262</f>
        <v>17936233.706354767</v>
      </c>
      <c r="J80" s="20">
        <f>'IO Table'!J82*'[5]General Pcs'!$F$262</f>
        <v>11530435.954085208</v>
      </c>
      <c r="K80" s="20">
        <f>'IO Table'!K82*'[5]General Pcs'!$F$262</f>
        <v>6405797.7522695605</v>
      </c>
      <c r="L80" s="20">
        <f>'IO Table'!L82*'[5]General Pcs'!$F$262</f>
        <v>3843478.651361736</v>
      </c>
      <c r="M80" s="21">
        <f>'IO Table'!M82*'[5]General Pcs'!$F$262</f>
        <v>0</v>
      </c>
      <c r="N80" s="21">
        <f>'IO Table'!N82*'[5]General Pcs'!$F$262</f>
        <v>0</v>
      </c>
      <c r="O80" s="21">
        <f>'IO Table'!O82*'[5]General Pcs'!$F$262</f>
        <v>0</v>
      </c>
      <c r="P80" s="21">
        <f>'IO Table'!P82*'[5]General Pcs'!$F$262</f>
        <v>0</v>
      </c>
      <c r="Q80" s="21">
        <f>'IO Table'!Q82*'[5]General Pcs'!$F$262</f>
        <v>0</v>
      </c>
      <c r="R80" s="21">
        <f>'IO Table'!R82*'[5]General Pcs'!$F$262</f>
        <v>0</v>
      </c>
      <c r="S80" s="21">
        <f>'IO Table'!S82*'[5]General Pcs'!$F$262</f>
        <v>0</v>
      </c>
      <c r="T80" s="21">
        <f>'IO Table'!T82*'[5]General Pcs'!$F$262</f>
        <v>0</v>
      </c>
      <c r="U80" s="21">
        <f>'IO Table'!U82*'[5]General Pcs'!$F$262</f>
        <v>640579.775226956</v>
      </c>
      <c r="V80" s="21">
        <f>'IO Table'!V82*'[5]General Pcs'!$F$262</f>
        <v>6405797.7522695605</v>
      </c>
      <c r="W80" s="21">
        <f>'IO Table'!W82*'[5]General Pcs'!$F$262</f>
        <v>15373914.605446944</v>
      </c>
      <c r="X80" s="21">
        <f>'IO Table'!X82*'[5]General Pcs'!$F$262</f>
        <v>17936233.706354767</v>
      </c>
      <c r="Y80" s="21">
        <f>'IO Table'!Y82*'[5]General Pcs'!$F$262</f>
        <v>11530435.954085208</v>
      </c>
      <c r="Z80" s="21">
        <f>'IO Table'!Z82*'[5]General Pcs'!$F$262</f>
        <v>6405797.7522695605</v>
      </c>
      <c r="AA80" s="21">
        <f>'IO Table'!AA82*'[5]General Pcs'!$F$262</f>
        <v>3843478.651361736</v>
      </c>
      <c r="AB80" s="22">
        <f>'IO Table'!AG82*'[5]General Pcs'!$F$262</f>
        <v>0</v>
      </c>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row>
    <row r="81" spans="2:58">
      <c r="B81" s="57" t="s">
        <v>146</v>
      </c>
      <c r="C81" s="58"/>
      <c r="D81" s="30"/>
      <c r="E81" s="21"/>
      <c r="F81" s="21"/>
      <c r="G81" s="21"/>
      <c r="H81" s="21"/>
      <c r="I81" s="21"/>
      <c r="J81" s="21"/>
      <c r="K81" s="21"/>
      <c r="L81" s="21"/>
      <c r="M81" s="21"/>
      <c r="N81" s="21"/>
      <c r="O81" s="21"/>
      <c r="P81" s="21"/>
      <c r="Q81" s="21"/>
      <c r="R81" s="21"/>
      <c r="S81" s="21"/>
      <c r="T81" s="21"/>
      <c r="U81" s="21"/>
      <c r="V81" s="21"/>
      <c r="W81" s="21"/>
      <c r="X81" s="21"/>
      <c r="Y81" s="21"/>
      <c r="Z81" s="21"/>
      <c r="AA81" s="21"/>
      <c r="AB81" s="22"/>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row>
    <row r="82" spans="2:58" ht="13.5" thickBot="1">
      <c r="B82" s="59"/>
      <c r="C82" s="60"/>
      <c r="D82" s="61"/>
      <c r="E82" s="62"/>
      <c r="F82" s="62"/>
      <c r="G82" s="62"/>
      <c r="H82" s="62"/>
      <c r="I82" s="62"/>
      <c r="J82" s="62"/>
      <c r="K82" s="62"/>
      <c r="L82" s="62"/>
      <c r="M82" s="62"/>
      <c r="N82" s="62"/>
      <c r="O82" s="62"/>
      <c r="P82" s="62"/>
      <c r="Q82" s="62"/>
      <c r="R82" s="62"/>
      <c r="S82" s="62"/>
      <c r="T82" s="62"/>
      <c r="U82" s="62"/>
      <c r="V82" s="62"/>
      <c r="W82" s="62"/>
      <c r="X82" s="62"/>
      <c r="Y82" s="62"/>
      <c r="Z82" s="62"/>
      <c r="AA82" s="62"/>
      <c r="AB82" s="6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row>
    <row r="83" spans="2:58">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c r="AW83" s="23"/>
      <c r="AX83" s="23"/>
      <c r="AY83" s="23"/>
      <c r="AZ83" s="23"/>
      <c r="BA83" s="23"/>
      <c r="BB83" s="23"/>
      <c r="BC83" s="23"/>
      <c r="BD83" s="23"/>
      <c r="BE83" s="23"/>
      <c r="BF83" s="23"/>
    </row>
    <row r="84" spans="2:58">
      <c r="B84" s="1" t="s">
        <v>149</v>
      </c>
    </row>
    <row r="85" spans="2:58">
      <c r="C85" s="120">
        <v>123</v>
      </c>
      <c r="D85" s="121" t="s">
        <v>150</v>
      </c>
      <c r="E85" s="99"/>
      <c r="F85" s="99"/>
      <c r="G85" s="99"/>
    </row>
    <row r="86" spans="2:58">
      <c r="C86" s="118"/>
      <c r="D86" s="119" t="s">
        <v>214</v>
      </c>
    </row>
    <row r="87" spans="2:58">
      <c r="B87" s="66" t="s">
        <v>151</v>
      </c>
      <c r="C87" s="67"/>
      <c r="D87" s="68"/>
      <c r="E87" s="68"/>
      <c r="F87" s="68"/>
      <c r="G87" s="68"/>
      <c r="H87" s="68"/>
      <c r="I87" s="67"/>
    </row>
    <row r="88" spans="2:58" ht="13.5">
      <c r="B88" s="69" t="s">
        <v>152</v>
      </c>
      <c r="C88" s="70"/>
      <c r="D88" s="70"/>
      <c r="E88" s="70"/>
      <c r="F88" s="70"/>
      <c r="G88" s="70"/>
      <c r="H88" s="70"/>
    </row>
    <row r="89" spans="2:58" ht="13.5">
      <c r="B89" s="71" t="s">
        <v>153</v>
      </c>
    </row>
    <row r="91" spans="2:58" ht="13.5" thickBot="1"/>
    <row r="92" spans="2:58">
      <c r="B92" s="102" t="s">
        <v>200</v>
      </c>
      <c r="C92" s="103"/>
      <c r="D92" s="104" t="s">
        <v>2</v>
      </c>
      <c r="E92" s="104" t="s">
        <v>3</v>
      </c>
      <c r="F92" s="104" t="s">
        <v>4</v>
      </c>
      <c r="G92" s="104" t="s">
        <v>5</v>
      </c>
      <c r="H92" s="104" t="s">
        <v>6</v>
      </c>
      <c r="I92" s="104" t="s">
        <v>7</v>
      </c>
      <c r="J92" s="104" t="s">
        <v>8</v>
      </c>
      <c r="K92" s="104" t="s">
        <v>9</v>
      </c>
      <c r="L92" s="104" t="s">
        <v>10</v>
      </c>
      <c r="M92" s="104" t="s">
        <v>11</v>
      </c>
      <c r="N92" s="104" t="s">
        <v>12</v>
      </c>
      <c r="O92" s="104" t="s">
        <v>13</v>
      </c>
      <c r="P92" s="104" t="s">
        <v>14</v>
      </c>
      <c r="Q92" s="104" t="s">
        <v>15</v>
      </c>
      <c r="R92" s="104" t="s">
        <v>16</v>
      </c>
      <c r="S92" s="104" t="s">
        <v>17</v>
      </c>
      <c r="T92" s="104" t="s">
        <v>18</v>
      </c>
      <c r="U92" s="104" t="s">
        <v>19</v>
      </c>
      <c r="V92" s="104" t="s">
        <v>20</v>
      </c>
      <c r="W92" s="104" t="s">
        <v>21</v>
      </c>
      <c r="X92" s="104" t="s">
        <v>22</v>
      </c>
      <c r="Y92" s="104" t="s">
        <v>23</v>
      </c>
      <c r="Z92" s="104" t="s">
        <v>24</v>
      </c>
      <c r="AA92" s="104" t="s">
        <v>25</v>
      </c>
      <c r="AB92" s="112" t="s">
        <v>26</v>
      </c>
    </row>
    <row r="93" spans="2:58">
      <c r="B93" s="105" t="s">
        <v>201</v>
      </c>
      <c r="C93" s="106"/>
      <c r="D93" s="85">
        <f>SUM(D26:D26)+SUM(D51:D70)</f>
        <v>10000</v>
      </c>
      <c r="E93" s="85">
        <f t="shared" ref="E93:AB93" si="1">SUM(E26:E26)+SUM(E51:E70)</f>
        <v>0</v>
      </c>
      <c r="F93" s="85">
        <f t="shared" si="1"/>
        <v>40307.783688157615</v>
      </c>
      <c r="G93" s="85">
        <f t="shared" si="1"/>
        <v>303077.83688157616</v>
      </c>
      <c r="H93" s="85">
        <f t="shared" si="1"/>
        <v>727386.80851578293</v>
      </c>
      <c r="I93" s="85">
        <f t="shared" si="1"/>
        <v>993491.35660174664</v>
      </c>
      <c r="J93" s="85">
        <f t="shared" si="1"/>
        <v>792022.7263868372</v>
      </c>
      <c r="K93" s="85">
        <f t="shared" si="1"/>
        <v>572898.45688157622</v>
      </c>
      <c r="L93" s="85">
        <f t="shared" si="1"/>
        <v>1022880.7954622792</v>
      </c>
      <c r="M93" s="85">
        <f t="shared" si="1"/>
        <v>285123.25333333347</v>
      </c>
      <c r="N93" s="85">
        <f t="shared" si="1"/>
        <v>359915.73333333334</v>
      </c>
      <c r="O93" s="85">
        <f t="shared" si="1"/>
        <v>2090854.5800000008</v>
      </c>
      <c r="P93" s="85">
        <f t="shared" si="1"/>
        <v>443019.20000000019</v>
      </c>
      <c r="Q93" s="85">
        <f t="shared" si="1"/>
        <v>321989.20000000019</v>
      </c>
      <c r="R93" s="85">
        <f t="shared" si="1"/>
        <v>1895304.0400000003</v>
      </c>
      <c r="S93" s="85">
        <f t="shared" si="1"/>
        <v>0</v>
      </c>
      <c r="T93" s="85">
        <f t="shared" si="1"/>
        <v>0</v>
      </c>
      <c r="U93" s="85">
        <f t="shared" si="1"/>
        <v>30307.783688157615</v>
      </c>
      <c r="V93" s="85">
        <f t="shared" si="1"/>
        <v>303077.83688157616</v>
      </c>
      <c r="W93" s="85">
        <f t="shared" si="1"/>
        <v>727386.80851578293</v>
      </c>
      <c r="X93" s="85">
        <f t="shared" si="1"/>
        <v>993491.35660174664</v>
      </c>
      <c r="Y93" s="85">
        <f t="shared" si="1"/>
        <v>792022.7263868372</v>
      </c>
      <c r="Z93" s="85">
        <f t="shared" si="1"/>
        <v>578732.95688157622</v>
      </c>
      <c r="AA93" s="85">
        <f t="shared" si="1"/>
        <v>1006783.1287956125</v>
      </c>
      <c r="AB93" s="85">
        <f t="shared" si="1"/>
        <v>2672571.040000001</v>
      </c>
    </row>
    <row r="94" spans="2:58" ht="13.5" thickBot="1">
      <c r="B94" s="107" t="s">
        <v>202</v>
      </c>
      <c r="C94" s="108"/>
      <c r="D94" s="109">
        <f>D93-C93</f>
        <v>10000</v>
      </c>
      <c r="E94" s="109">
        <f t="shared" ref="E94:AA94" si="2">E93-D93</f>
        <v>-10000</v>
      </c>
      <c r="F94" s="109">
        <f t="shared" si="2"/>
        <v>40307.783688157615</v>
      </c>
      <c r="G94" s="109">
        <f t="shared" si="2"/>
        <v>262770.05319341854</v>
      </c>
      <c r="H94" s="109">
        <f t="shared" si="2"/>
        <v>424308.97163420677</v>
      </c>
      <c r="I94" s="109">
        <f t="shared" si="2"/>
        <v>266104.5480859637</v>
      </c>
      <c r="J94" s="109">
        <f t="shared" si="2"/>
        <v>-201468.63021490944</v>
      </c>
      <c r="K94" s="109">
        <f t="shared" si="2"/>
        <v>-219124.26950526098</v>
      </c>
      <c r="L94" s="109">
        <f t="shared" si="2"/>
        <v>449982.33858070301</v>
      </c>
      <c r="M94" s="109">
        <f t="shared" si="2"/>
        <v>-737757.5421289457</v>
      </c>
      <c r="N94" s="109">
        <f t="shared" si="2"/>
        <v>74792.479999999865</v>
      </c>
      <c r="O94" s="109">
        <f t="shared" si="2"/>
        <v>1730938.8466666674</v>
      </c>
      <c r="P94" s="109">
        <f t="shared" si="2"/>
        <v>-1647835.3800000006</v>
      </c>
      <c r="Q94" s="109">
        <f t="shared" si="2"/>
        <v>-121030</v>
      </c>
      <c r="R94" s="109">
        <f t="shared" si="2"/>
        <v>1573314.84</v>
      </c>
      <c r="S94" s="109">
        <f t="shared" si="2"/>
        <v>-1895304.0400000003</v>
      </c>
      <c r="T94" s="109">
        <f t="shared" si="2"/>
        <v>0</v>
      </c>
      <c r="U94" s="109">
        <f t="shared" si="2"/>
        <v>30307.783688157615</v>
      </c>
      <c r="V94" s="109">
        <f t="shared" si="2"/>
        <v>272770.05319341854</v>
      </c>
      <c r="W94" s="109">
        <f t="shared" si="2"/>
        <v>424308.97163420677</v>
      </c>
      <c r="X94" s="109">
        <f t="shared" si="2"/>
        <v>266104.5480859637</v>
      </c>
      <c r="Y94" s="109">
        <f t="shared" si="2"/>
        <v>-201468.63021490944</v>
      </c>
      <c r="Z94" s="109">
        <f t="shared" si="2"/>
        <v>-213289.76950526098</v>
      </c>
      <c r="AA94" s="109">
        <f t="shared" si="2"/>
        <v>428050.17191403627</v>
      </c>
      <c r="AB94" s="111">
        <f>AB93-AA93-AB93</f>
        <v>-1006783.1287956126</v>
      </c>
    </row>
  </sheetData>
  <phoneticPr fontId="7"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B1:AG36"/>
  <sheetViews>
    <sheetView workbookViewId="0">
      <selection activeCell="A4" sqref="A4:IV4"/>
    </sheetView>
  </sheetViews>
  <sheetFormatPr defaultRowHeight="12.75"/>
  <cols>
    <col min="2" max="2" width="26.5703125" customWidth="1"/>
    <col min="3" max="3" width="9.28515625" bestFit="1" customWidth="1"/>
    <col min="4" max="4" width="9" bestFit="1" customWidth="1"/>
    <col min="5" max="5" width="9.28515625" bestFit="1" customWidth="1"/>
    <col min="6" max="6" width="9" bestFit="1" customWidth="1"/>
    <col min="7" max="7" width="8.42578125" customWidth="1"/>
    <col min="8" max="8" width="9.28515625" bestFit="1" customWidth="1"/>
    <col min="9" max="11" width="8.42578125" customWidth="1"/>
    <col min="12" max="12" width="7.7109375" bestFit="1" customWidth="1"/>
    <col min="13" max="15" width="8.42578125" customWidth="1"/>
    <col min="16" max="16" width="9" bestFit="1" customWidth="1"/>
    <col min="17" max="26" width="6.5703125" bestFit="1" customWidth="1"/>
    <col min="27" max="27" width="9.28515625" bestFit="1" customWidth="1"/>
    <col min="28" max="28" width="10.140625" style="96" bestFit="1" customWidth="1"/>
    <col min="29" max="29" width="9.28515625" style="96" bestFit="1" customWidth="1"/>
    <col min="32" max="33" width="9.140625" style="99"/>
  </cols>
  <sheetData>
    <row r="1" spans="2:33" ht="19.5" thickBot="1">
      <c r="B1" s="184" t="s">
        <v>261</v>
      </c>
      <c r="C1" s="77"/>
      <c r="D1" s="77"/>
    </row>
    <row r="2" spans="2:33" ht="18.75" thickBot="1">
      <c r="B2" s="163" t="s">
        <v>0</v>
      </c>
      <c r="C2" s="164" t="s">
        <v>161</v>
      </c>
      <c r="D2" s="165" t="s">
        <v>162</v>
      </c>
      <c r="E2" s="165" t="s">
        <v>177</v>
      </c>
      <c r="F2" s="165" t="s">
        <v>178</v>
      </c>
      <c r="G2" s="165" t="s">
        <v>179</v>
      </c>
      <c r="H2" s="165" t="s">
        <v>180</v>
      </c>
      <c r="I2" s="165" t="s">
        <v>181</v>
      </c>
      <c r="J2" s="165" t="s">
        <v>182</v>
      </c>
      <c r="K2" s="165" t="s">
        <v>183</v>
      </c>
      <c r="L2" s="165" t="s">
        <v>184</v>
      </c>
      <c r="M2" s="165" t="s">
        <v>185</v>
      </c>
      <c r="N2" s="165" t="s">
        <v>186</v>
      </c>
      <c r="O2" s="165" t="s">
        <v>187</v>
      </c>
      <c r="P2" s="165" t="s">
        <v>188</v>
      </c>
      <c r="Q2" s="165" t="s">
        <v>189</v>
      </c>
      <c r="R2" s="165" t="s">
        <v>190</v>
      </c>
      <c r="S2" s="165" t="s">
        <v>191</v>
      </c>
      <c r="T2" s="165" t="s">
        <v>192</v>
      </c>
      <c r="U2" s="165" t="s">
        <v>193</v>
      </c>
      <c r="V2" s="165" t="s">
        <v>194</v>
      </c>
      <c r="W2" s="165" t="s">
        <v>195</v>
      </c>
      <c r="X2" s="165" t="s">
        <v>196</v>
      </c>
      <c r="Y2" s="165" t="s">
        <v>197</v>
      </c>
      <c r="Z2" s="165" t="s">
        <v>198</v>
      </c>
      <c r="AA2" s="166" t="s">
        <v>199</v>
      </c>
      <c r="AB2" s="164" t="s">
        <v>204</v>
      </c>
      <c r="AC2" s="167" t="s">
        <v>203</v>
      </c>
      <c r="AD2" s="168" t="s">
        <v>252</v>
      </c>
      <c r="AE2" s="169" t="s">
        <v>253</v>
      </c>
      <c r="AF2" s="314" t="s">
        <v>254</v>
      </c>
      <c r="AG2" s="315"/>
    </row>
    <row r="3" spans="2:33" ht="15.75">
      <c r="B3" s="78" t="s">
        <v>163</v>
      </c>
      <c r="C3" s="79">
        <f>SUM(C4:C5)</f>
        <v>0</v>
      </c>
      <c r="D3" s="80">
        <f>SUM(D4:D5)</f>
        <v>0</v>
      </c>
      <c r="E3" s="113">
        <f>SUM(E4:E5)</f>
        <v>388074.39543470379</v>
      </c>
      <c r="F3" s="113">
        <f>SUM(F4:F5)</f>
        <v>3880743.9543470382</v>
      </c>
      <c r="G3" s="113">
        <f>SUM(G4:G5)</f>
        <v>9313785.490432892</v>
      </c>
      <c r="H3" s="113">
        <f>SUM(H4:H5)</f>
        <v>11173346.04978599</v>
      </c>
      <c r="I3" s="113">
        <f>SUM(I4:I5)</f>
        <v>7446233.5842460934</v>
      </c>
      <c r="J3" s="113">
        <f>SUM(J4:J5)</f>
        <v>4341638.4207684621</v>
      </c>
      <c r="K3" s="113">
        <f>SUM(K4:K5)</f>
        <v>4805662.4559251871</v>
      </c>
      <c r="L3" s="113">
        <f>SUM(L4:L5)</f>
        <v>443844.78110089595</v>
      </c>
      <c r="M3" s="113">
        <f>SUM(M4:M5)</f>
        <v>554805.97637611977</v>
      </c>
      <c r="N3" s="113">
        <f>SUM(N4:N5)</f>
        <v>6582971.76861329</v>
      </c>
      <c r="O3" s="113">
        <f>SUM(O4:O5)</f>
        <v>682909.01743306452</v>
      </c>
      <c r="P3" s="113">
        <f>SUM(P4:P5)</f>
        <v>682909.01743306452</v>
      </c>
      <c r="Q3" s="113">
        <f>SUM(Q4:Q5)</f>
        <v>8803493.3842737805</v>
      </c>
      <c r="R3" s="113">
        <f>SUM(R4:R5)</f>
        <v>0</v>
      </c>
      <c r="S3" s="113">
        <f>SUM(S4:S5)</f>
        <v>0</v>
      </c>
      <c r="T3" s="113">
        <f>SUM(T4:T5)</f>
        <v>388074.39543470379</v>
      </c>
      <c r="U3" s="113">
        <f>SUM(U4:U5)</f>
        <v>3880743.9543470382</v>
      </c>
      <c r="V3" s="113">
        <f>SUM(V4:V5)</f>
        <v>9313785.490432892</v>
      </c>
      <c r="W3" s="113">
        <f>SUM(W4:W5)</f>
        <v>11173346.04978599</v>
      </c>
      <c r="X3" s="113">
        <f>SUM(X4:X5)</f>
        <v>7446233.5842460934</v>
      </c>
      <c r="Y3" s="113">
        <f>SUM(Y4:Y5)</f>
        <v>4341638.4207684621</v>
      </c>
      <c r="Z3" s="113">
        <f>SUM(Z4:Z5)</f>
        <v>4805662.4559251871</v>
      </c>
      <c r="AA3" s="148">
        <f>SUM(AA4:AA5)</f>
        <v>8803493.3842737805</v>
      </c>
      <c r="AB3" s="79">
        <f>SUM(C3:AA3)</f>
        <v>109253396.03138474</v>
      </c>
      <c r="AC3" s="155">
        <f>NPV('[1]2006'!$C$5,C3:AA3)</f>
        <v>32467546.43670696</v>
      </c>
      <c r="AD3" s="159">
        <f>AB3/$AB$3</f>
        <v>1</v>
      </c>
      <c r="AE3" s="160">
        <f>AC3/$AC$3</f>
        <v>1</v>
      </c>
      <c r="AF3" s="156"/>
      <c r="AG3" s="154"/>
    </row>
    <row r="4" spans="2:33">
      <c r="B4" s="190" t="s">
        <v>143</v>
      </c>
      <c r="C4" s="191">
        <f>SUM('P-Budget'!D77:D79)</f>
        <v>0</v>
      </c>
      <c r="D4" s="192">
        <f>SUM('P-Budget'!E77:E79)</f>
        <v>0</v>
      </c>
      <c r="E4" s="192">
        <f>SUM('P-Budget'!F77:F79)</f>
        <v>0</v>
      </c>
      <c r="F4" s="192">
        <f>SUM('P-Budget'!G77:G79)</f>
        <v>0</v>
      </c>
      <c r="G4" s="192">
        <f>SUM('P-Budget'!H77:H79)</f>
        <v>0</v>
      </c>
      <c r="H4" s="192">
        <f>SUM('P-Budget'!I77:I79)</f>
        <v>307262.97761428298</v>
      </c>
      <c r="I4" s="192">
        <f>SUM('P-Budget'!J77:J79)</f>
        <v>460894.46642142441</v>
      </c>
      <c r="J4" s="192">
        <f>SUM('P-Budget'!K77:K79)</f>
        <v>460894.46642142441</v>
      </c>
      <c r="K4" s="192">
        <f>SUM('P-Budget'!L77:L79)</f>
        <v>2477216.0833169641</v>
      </c>
      <c r="L4" s="192">
        <f>SUM('P-Budget'!M77:M79)</f>
        <v>443844.78110089595</v>
      </c>
      <c r="M4" s="192">
        <f>SUM('P-Budget'!N77:N79)</f>
        <v>554805.97637611977</v>
      </c>
      <c r="N4" s="192">
        <f>SUM('P-Budget'!O77:O79)</f>
        <v>6582971.76861329</v>
      </c>
      <c r="O4" s="192">
        <f>SUM('P-Budget'!P77:P79)</f>
        <v>682909.01743306452</v>
      </c>
      <c r="P4" s="192">
        <f>SUM('P-Budget'!Q77:Q79)</f>
        <v>682909.01743306452</v>
      </c>
      <c r="Q4" s="192">
        <f>SUM('P-Budget'!R77:R79)</f>
        <v>8803493.3842737805</v>
      </c>
      <c r="R4" s="192">
        <f>SUM('P-Budget'!S77:S79)</f>
        <v>0</v>
      </c>
      <c r="S4" s="192">
        <f>SUM('P-Budget'!T77:T79)</f>
        <v>0</v>
      </c>
      <c r="T4" s="192">
        <f>SUM('P-Budget'!U77:U79)</f>
        <v>0</v>
      </c>
      <c r="U4" s="192">
        <f>SUM('P-Budget'!V77:V79)</f>
        <v>0</v>
      </c>
      <c r="V4" s="192">
        <f>SUM('P-Budget'!W77:W79)</f>
        <v>0</v>
      </c>
      <c r="W4" s="192">
        <f>SUM('P-Budget'!X77:X79)</f>
        <v>307262.97761428298</v>
      </c>
      <c r="X4" s="192">
        <f>SUM('P-Budget'!Y77:Y79)</f>
        <v>460894.46642142441</v>
      </c>
      <c r="Y4" s="192">
        <f>SUM('P-Budget'!Z77:Z79)</f>
        <v>460894.46642142441</v>
      </c>
      <c r="Z4" s="192">
        <f>SUM('P-Budget'!AA77:AA79)</f>
        <v>2477216.0833169641</v>
      </c>
      <c r="AA4" s="193">
        <f>SUM('P-Budget'!AB77:AB79)</f>
        <v>8803493.3842737805</v>
      </c>
      <c r="AB4" s="191">
        <f>SUM(C4:AA4)</f>
        <v>33966963.317052186</v>
      </c>
      <c r="AC4" s="194">
        <f>NPV('[1]2006'!$C$5,C4:AA4)</f>
        <v>7297094.0464966446</v>
      </c>
      <c r="AD4" s="189">
        <f>AB4/$AB$3</f>
        <v>0.31090075504192699</v>
      </c>
      <c r="AE4" s="154">
        <f>AC4/$AC$3</f>
        <v>0.224750399933108</v>
      </c>
      <c r="AF4" s="156"/>
      <c r="AG4" s="154"/>
    </row>
    <row r="5" spans="2:33">
      <c r="B5" s="190" t="s">
        <v>144</v>
      </c>
      <c r="C5" s="191">
        <f>SUM('P-Budget'!D81:D81)</f>
        <v>0</v>
      </c>
      <c r="D5" s="192">
        <f>SUM('P-Budget'!E81:E81)</f>
        <v>0</v>
      </c>
      <c r="E5" s="192">
        <f>SUM('P-Budget'!F81:F81)</f>
        <v>388074.39543470379</v>
      </c>
      <c r="F5" s="192">
        <f>SUM('P-Budget'!G81:G81)</f>
        <v>3880743.9543470382</v>
      </c>
      <c r="G5" s="192">
        <f>SUM('P-Budget'!H81:H81)</f>
        <v>9313785.490432892</v>
      </c>
      <c r="H5" s="192">
        <f>SUM('P-Budget'!I81:I81)</f>
        <v>10866083.072171707</v>
      </c>
      <c r="I5" s="192">
        <f>SUM('P-Budget'!J81:J81)</f>
        <v>6985339.117824669</v>
      </c>
      <c r="J5" s="192">
        <f>SUM('P-Budget'!K81:K81)</f>
        <v>3880743.9543470382</v>
      </c>
      <c r="K5" s="192">
        <f>SUM('P-Budget'!L81:L81)</f>
        <v>2328446.372608223</v>
      </c>
      <c r="L5" s="192">
        <f>SUM('P-Budget'!M81:M81)</f>
        <v>0</v>
      </c>
      <c r="M5" s="192">
        <f>SUM('P-Budget'!N81:N81)</f>
        <v>0</v>
      </c>
      <c r="N5" s="192">
        <f>SUM('P-Budget'!O81:O81)</f>
        <v>0</v>
      </c>
      <c r="O5" s="192">
        <f>SUM('P-Budget'!P81:P81)</f>
        <v>0</v>
      </c>
      <c r="P5" s="192">
        <f>SUM('P-Budget'!Q81:Q81)</f>
        <v>0</v>
      </c>
      <c r="Q5" s="192">
        <f>SUM('P-Budget'!R81:R81)</f>
        <v>0</v>
      </c>
      <c r="R5" s="192">
        <f>SUM('P-Budget'!S81:S81)</f>
        <v>0</v>
      </c>
      <c r="S5" s="192">
        <f>SUM('P-Budget'!T81:T81)</f>
        <v>0</v>
      </c>
      <c r="T5" s="192">
        <f>SUM('P-Budget'!U81:U81)</f>
        <v>388074.39543470379</v>
      </c>
      <c r="U5" s="192">
        <f>SUM('P-Budget'!V81:V81)</f>
        <v>3880743.9543470382</v>
      </c>
      <c r="V5" s="192">
        <f>SUM('P-Budget'!W81:W81)</f>
        <v>9313785.490432892</v>
      </c>
      <c r="W5" s="192">
        <f>SUM('P-Budget'!X81:X81)</f>
        <v>10866083.072171707</v>
      </c>
      <c r="X5" s="192">
        <f>SUM('P-Budget'!Y81:Y81)</f>
        <v>6985339.117824669</v>
      </c>
      <c r="Y5" s="192">
        <f>SUM('P-Budget'!Z81:Z81)</f>
        <v>3880743.9543470382</v>
      </c>
      <c r="Z5" s="192">
        <f>SUM('P-Budget'!AA81:AA81)</f>
        <v>2328446.372608223</v>
      </c>
      <c r="AA5" s="193">
        <f>SUM('P-Budget'!AB81:AB81)</f>
        <v>0</v>
      </c>
      <c r="AB5" s="191">
        <f>SUM(C5:AA5)</f>
        <v>75286432.714332566</v>
      </c>
      <c r="AC5" s="194">
        <f>NPV('[1]2006'!$C$5,C5:AA5)</f>
        <v>25170452.390210323</v>
      </c>
      <c r="AD5" s="189">
        <f>AB5/$AB$3</f>
        <v>0.68909924495807318</v>
      </c>
      <c r="AE5" s="154">
        <f>AC5/$AC$3</f>
        <v>0.77524960006689225</v>
      </c>
      <c r="AF5" s="156"/>
      <c r="AG5" s="154"/>
    </row>
    <row r="6" spans="2:33" ht="15.75">
      <c r="B6" s="187"/>
      <c r="C6" s="79"/>
      <c r="D6" s="80"/>
      <c r="E6" s="80"/>
      <c r="F6" s="80"/>
      <c r="G6" s="80"/>
      <c r="H6" s="80"/>
      <c r="I6" s="80"/>
      <c r="J6" s="80"/>
      <c r="K6" s="80"/>
      <c r="L6" s="80"/>
      <c r="M6" s="80"/>
      <c r="N6" s="80"/>
      <c r="O6" s="80"/>
      <c r="P6" s="80"/>
      <c r="Q6" s="80"/>
      <c r="R6" s="80"/>
      <c r="S6" s="80"/>
      <c r="T6" s="80"/>
      <c r="U6" s="80"/>
      <c r="V6" s="80"/>
      <c r="W6" s="80"/>
      <c r="X6" s="80"/>
      <c r="Y6" s="80"/>
      <c r="Z6" s="80"/>
      <c r="AA6" s="188"/>
      <c r="AB6" s="79"/>
      <c r="AC6" s="155"/>
      <c r="AD6" s="189"/>
      <c r="AE6" s="154"/>
      <c r="AF6" s="156"/>
      <c r="AG6" s="154"/>
    </row>
    <row r="7" spans="2:33" ht="15.75">
      <c r="B7" s="81" t="s">
        <v>164</v>
      </c>
      <c r="C7" s="82">
        <f t="shared" ref="C7:AA7" si="0">C8+C12+C20+C21</f>
        <v>1873666.6666666667</v>
      </c>
      <c r="D7" s="83">
        <f t="shared" si="0"/>
        <v>-10000</v>
      </c>
      <c r="E7" s="83">
        <f t="shared" si="0"/>
        <v>365744.0338057538</v>
      </c>
      <c r="F7" s="83">
        <f t="shared" si="0"/>
        <v>432068.32115466183</v>
      </c>
      <c r="G7" s="83">
        <f t="shared" si="0"/>
        <v>911136.64230932354</v>
      </c>
      <c r="H7" s="83">
        <f t="shared" si="0"/>
        <v>1186444.7008920619</v>
      </c>
      <c r="I7" s="83">
        <f t="shared" si="0"/>
        <v>740757.96188968222</v>
      </c>
      <c r="J7" s="83">
        <f t="shared" si="0"/>
        <v>514092.65380575362</v>
      </c>
      <c r="K7" s="83">
        <f t="shared" si="0"/>
        <v>1812944.9338057544</v>
      </c>
      <c r="L7" s="83">
        <f t="shared" si="0"/>
        <v>-277646.35475059488</v>
      </c>
      <c r="M7" s="83">
        <f t="shared" si="0"/>
        <v>575174.87999999989</v>
      </c>
      <c r="N7" s="83">
        <f t="shared" si="0"/>
        <v>4629920.0933333347</v>
      </c>
      <c r="O7" s="83">
        <f t="shared" si="0"/>
        <v>-1031916.1800000005</v>
      </c>
      <c r="P7" s="83">
        <f t="shared" si="0"/>
        <v>373859.20000000013</v>
      </c>
      <c r="Q7" s="83">
        <f t="shared" si="0"/>
        <v>4486348.8800000008</v>
      </c>
      <c r="R7" s="83">
        <f t="shared" si="0"/>
        <v>-1895304.0400000003</v>
      </c>
      <c r="S7" s="83">
        <f t="shared" si="0"/>
        <v>0</v>
      </c>
      <c r="T7" s="83">
        <f t="shared" si="0"/>
        <v>46265.772936188652</v>
      </c>
      <c r="U7" s="83">
        <f t="shared" si="0"/>
        <v>442785.71245900961</v>
      </c>
      <c r="V7" s="83">
        <f t="shared" si="0"/>
        <v>911658.38143975835</v>
      </c>
      <c r="W7" s="83">
        <f t="shared" si="0"/>
        <v>1186053.396544236</v>
      </c>
      <c r="X7" s="83">
        <f t="shared" si="0"/>
        <v>741149.26623750827</v>
      </c>
      <c r="Y7" s="83">
        <f t="shared" si="0"/>
        <v>526479.04511010146</v>
      </c>
      <c r="Z7" s="83">
        <f t="shared" si="0"/>
        <v>1775045.5352550293</v>
      </c>
      <c r="AA7" s="149">
        <f t="shared" si="0"/>
        <v>2668292.5119160726</v>
      </c>
      <c r="AB7" s="82">
        <f t="shared" ref="AB7:AB22" si="1">SUM(C7:AA7)</f>
        <v>22985022.014810301</v>
      </c>
      <c r="AC7" s="149">
        <f>NPV('[1]2006'!$C$5,C7:AA7)</f>
        <v>7528287.3032124508</v>
      </c>
      <c r="AD7" s="161">
        <f t="shared" ref="AD7:AD22" si="2">AB7/$AB$3</f>
        <v>0.21038267779069766</v>
      </c>
      <c r="AE7" s="152">
        <f t="shared" ref="AE7:AE22" si="3">AC7/$AC$3</f>
        <v>0.23187114917624838</v>
      </c>
      <c r="AF7" s="157">
        <f>AB7/$AB$7</f>
        <v>1</v>
      </c>
      <c r="AG7" s="152">
        <f>AC7/$AC$7</f>
        <v>1</v>
      </c>
    </row>
    <row r="8" spans="2:33" ht="15.75">
      <c r="B8" s="81" t="s">
        <v>27</v>
      </c>
      <c r="C8" s="82">
        <f t="shared" ref="C8:AA8" si="4">SUM(C9:C10)</f>
        <v>87000</v>
      </c>
      <c r="D8" s="83">
        <f t="shared" si="4"/>
        <v>0</v>
      </c>
      <c r="E8" s="83">
        <f t="shared" si="4"/>
        <v>6000</v>
      </c>
      <c r="F8" s="83">
        <f t="shared" si="4"/>
        <v>64500</v>
      </c>
      <c r="G8" s="83">
        <f t="shared" si="4"/>
        <v>156000</v>
      </c>
      <c r="H8" s="83">
        <f t="shared" si="4"/>
        <v>183000</v>
      </c>
      <c r="I8" s="83">
        <f t="shared" si="4"/>
        <v>117000</v>
      </c>
      <c r="J8" s="83">
        <f t="shared" si="4"/>
        <v>64500</v>
      </c>
      <c r="K8" s="83">
        <f t="shared" si="4"/>
        <v>39000</v>
      </c>
      <c r="L8" s="83">
        <f t="shared" si="4"/>
        <v>0</v>
      </c>
      <c r="M8" s="83">
        <f t="shared" si="4"/>
        <v>0</v>
      </c>
      <c r="N8" s="83">
        <f t="shared" si="4"/>
        <v>0</v>
      </c>
      <c r="O8" s="83">
        <f t="shared" si="4"/>
        <v>0</v>
      </c>
      <c r="P8" s="83">
        <f t="shared" si="4"/>
        <v>0</v>
      </c>
      <c r="Q8" s="83">
        <f t="shared" si="4"/>
        <v>0</v>
      </c>
      <c r="R8" s="83">
        <f t="shared" si="4"/>
        <v>0</v>
      </c>
      <c r="S8" s="83">
        <f t="shared" si="4"/>
        <v>0</v>
      </c>
      <c r="T8" s="83">
        <f t="shared" si="4"/>
        <v>6521.7391304347821</v>
      </c>
      <c r="U8" s="83">
        <f t="shared" si="4"/>
        <v>65217.391304347817</v>
      </c>
      <c r="V8" s="83">
        <f t="shared" si="4"/>
        <v>156521.73913043478</v>
      </c>
      <c r="W8" s="83">
        <f t="shared" si="4"/>
        <v>182608.69565217389</v>
      </c>
      <c r="X8" s="83">
        <f t="shared" si="4"/>
        <v>117391.30434782608</v>
      </c>
      <c r="Y8" s="83">
        <f t="shared" si="4"/>
        <v>65217.391304347817</v>
      </c>
      <c r="Z8" s="83">
        <f t="shared" si="4"/>
        <v>39130.434782608696</v>
      </c>
      <c r="AA8" s="149">
        <f t="shared" si="4"/>
        <v>0</v>
      </c>
      <c r="AB8" s="82">
        <f t="shared" si="1"/>
        <v>1349608.6956521741</v>
      </c>
      <c r="AC8" s="149">
        <f>NPV('[1]2006'!$C$5,C8:AA8)</f>
        <v>500148.57403612701</v>
      </c>
      <c r="AD8" s="161">
        <f t="shared" si="2"/>
        <v>1.2353013678993356E-2</v>
      </c>
      <c r="AE8" s="152">
        <f t="shared" si="3"/>
        <v>1.5404569452487858E-2</v>
      </c>
      <c r="AF8" s="157">
        <f t="shared" ref="AF8:AF22" si="5">AB8/$AB$7</f>
        <v>5.8716876354634746E-2</v>
      </c>
      <c r="AG8" s="152">
        <f t="shared" ref="AG8:AG22" si="6">AC8/$AC$7</f>
        <v>6.6435904195992226E-2</v>
      </c>
    </row>
    <row r="9" spans="2:33">
      <c r="B9" s="84" t="s">
        <v>71</v>
      </c>
      <c r="C9" s="73">
        <f>SUM('P-Budget'!D6:D11)</f>
        <v>87000</v>
      </c>
      <c r="D9" s="85">
        <f>SUM('P-Budget'!E6:E11)</f>
        <v>0</v>
      </c>
      <c r="E9" s="85">
        <f>SUM('P-Budget'!F6:F11)</f>
        <v>6000</v>
      </c>
      <c r="F9" s="85">
        <f>SUM('P-Budget'!G6:G11)</f>
        <v>64500</v>
      </c>
      <c r="G9" s="85">
        <f>SUM('P-Budget'!H6:H11)</f>
        <v>156000</v>
      </c>
      <c r="H9" s="85">
        <f>SUM('P-Budget'!I6:I11)</f>
        <v>183000</v>
      </c>
      <c r="I9" s="85">
        <f>SUM('P-Budget'!J6:J11)</f>
        <v>117000</v>
      </c>
      <c r="J9" s="85">
        <f>SUM('P-Budget'!K6:K11)</f>
        <v>64500</v>
      </c>
      <c r="K9" s="85">
        <f>SUM('P-Budget'!L6:L11)</f>
        <v>39000</v>
      </c>
      <c r="L9" s="85">
        <f>SUM('P-Budget'!M6:M11)</f>
        <v>0</v>
      </c>
      <c r="M9" s="85">
        <f>SUM('P-Budget'!N6:N11)</f>
        <v>0</v>
      </c>
      <c r="N9" s="85">
        <f>SUM('P-Budget'!O6:O11)</f>
        <v>0</v>
      </c>
      <c r="O9" s="85">
        <f>SUM('P-Budget'!P6:P11)</f>
        <v>0</v>
      </c>
      <c r="P9" s="85">
        <f>SUM('P-Budget'!Q6:Q11)</f>
        <v>0</v>
      </c>
      <c r="Q9" s="85">
        <f>SUM('P-Budget'!R6:R11)</f>
        <v>0</v>
      </c>
      <c r="R9" s="85">
        <f>SUM('P-Budget'!S6:S11)</f>
        <v>0</v>
      </c>
      <c r="S9" s="85">
        <f>SUM('P-Budget'!T6:T11)</f>
        <v>0</v>
      </c>
      <c r="T9" s="85">
        <f>SUM('P-Budget'!U6:U11)</f>
        <v>6521.7391304347821</v>
      </c>
      <c r="U9" s="85">
        <f>SUM('P-Budget'!V6:V11)</f>
        <v>65217.391304347817</v>
      </c>
      <c r="V9" s="85">
        <f>SUM('P-Budget'!W6:W11)</f>
        <v>156521.73913043478</v>
      </c>
      <c r="W9" s="85">
        <f>SUM('P-Budget'!X6:X11)</f>
        <v>182608.69565217389</v>
      </c>
      <c r="X9" s="85">
        <f>SUM('P-Budget'!Y6:Y11)</f>
        <v>117391.30434782608</v>
      </c>
      <c r="Y9" s="85">
        <f>SUM('P-Budget'!Z6:Z11)</f>
        <v>65217.391304347817</v>
      </c>
      <c r="Z9" s="85">
        <f>SUM('P-Budget'!AA6:AA11)</f>
        <v>39130.434782608696</v>
      </c>
      <c r="AA9" s="110">
        <f>SUM('P-Budget'!AB6:AB11)</f>
        <v>0</v>
      </c>
      <c r="AB9" s="73">
        <f t="shared" si="1"/>
        <v>1349608.6956521741</v>
      </c>
      <c r="AC9" s="150">
        <f>NPV('[1]2006'!$C$5,C9:AA9)</f>
        <v>500148.57403612701</v>
      </c>
      <c r="AD9" s="161">
        <f t="shared" si="2"/>
        <v>1.2353013678993356E-2</v>
      </c>
      <c r="AE9" s="152">
        <f t="shared" si="3"/>
        <v>1.5404569452487858E-2</v>
      </c>
      <c r="AF9" s="157">
        <f t="shared" si="5"/>
        <v>5.8716876354634746E-2</v>
      </c>
      <c r="AG9" s="152">
        <f t="shared" si="6"/>
        <v>6.6435904195992226E-2</v>
      </c>
    </row>
    <row r="10" spans="2:33">
      <c r="B10" s="84" t="s">
        <v>78</v>
      </c>
      <c r="C10" s="73">
        <f>SUM('P-Budget'!D14:D15)</f>
        <v>0</v>
      </c>
      <c r="D10" s="85">
        <f>SUM('P-Budget'!E14:E15)</f>
        <v>0</v>
      </c>
      <c r="E10" s="85">
        <f>SUM('P-Budget'!F14:F15)</f>
        <v>0</v>
      </c>
      <c r="F10" s="85">
        <f>SUM('P-Budget'!G14:G15)</f>
        <v>0</v>
      </c>
      <c r="G10" s="85">
        <f>SUM('P-Budget'!H14:H15)</f>
        <v>0</v>
      </c>
      <c r="H10" s="85">
        <f>SUM('P-Budget'!I14:I15)</f>
        <v>0</v>
      </c>
      <c r="I10" s="85">
        <f>SUM('P-Budget'!J14:J15)</f>
        <v>0</v>
      </c>
      <c r="J10" s="85">
        <f>SUM('P-Budget'!K14:K15)</f>
        <v>0</v>
      </c>
      <c r="K10" s="85">
        <f>SUM('P-Budget'!L14:L15)</f>
        <v>0</v>
      </c>
      <c r="L10" s="85">
        <f>SUM('P-Budget'!M14:M15)</f>
        <v>0</v>
      </c>
      <c r="M10" s="85">
        <f>SUM('P-Budget'!N14:N15)</f>
        <v>0</v>
      </c>
      <c r="N10" s="85">
        <f>SUM('P-Budget'!O14:O15)</f>
        <v>0</v>
      </c>
      <c r="O10" s="85">
        <f>SUM('P-Budget'!P14:P15)</f>
        <v>0</v>
      </c>
      <c r="P10" s="85">
        <f>SUM('P-Budget'!Q14:Q15)</f>
        <v>0</v>
      </c>
      <c r="Q10" s="85">
        <f>SUM('P-Budget'!R14:R15)</f>
        <v>0</v>
      </c>
      <c r="R10" s="85">
        <f>SUM('P-Budget'!S14:S15)</f>
        <v>0</v>
      </c>
      <c r="S10" s="85">
        <f>SUM('P-Budget'!T14:T15)</f>
        <v>0</v>
      </c>
      <c r="T10" s="85">
        <f>SUM('P-Budget'!U14:U15)</f>
        <v>0</v>
      </c>
      <c r="U10" s="85">
        <f>SUM('P-Budget'!V14:V15)</f>
        <v>0</v>
      </c>
      <c r="V10" s="85">
        <f>SUM('P-Budget'!W14:W15)</f>
        <v>0</v>
      </c>
      <c r="W10" s="85">
        <f>SUM('P-Budget'!X14:X15)</f>
        <v>0</v>
      </c>
      <c r="X10" s="85">
        <f>SUM('P-Budget'!Y14:Y15)</f>
        <v>0</v>
      </c>
      <c r="Y10" s="85">
        <f>SUM('P-Budget'!Z14:Z15)</f>
        <v>0</v>
      </c>
      <c r="Z10" s="85">
        <f>SUM('P-Budget'!AA14:AA15)</f>
        <v>0</v>
      </c>
      <c r="AA10" s="110">
        <f>SUM('P-Budget'!AB14:AB15)</f>
        <v>0</v>
      </c>
      <c r="AB10" s="73">
        <f t="shared" si="1"/>
        <v>0</v>
      </c>
      <c r="AC10" s="150">
        <f>NPV('[1]2006'!$C$5,C10:AA10)</f>
        <v>0</v>
      </c>
      <c r="AD10" s="161">
        <f t="shared" si="2"/>
        <v>0</v>
      </c>
      <c r="AE10" s="152">
        <f t="shared" si="3"/>
        <v>0</v>
      </c>
      <c r="AF10" s="157">
        <f t="shared" si="5"/>
        <v>0</v>
      </c>
      <c r="AG10" s="152">
        <f t="shared" si="6"/>
        <v>0</v>
      </c>
    </row>
    <row r="11" spans="2:33">
      <c r="B11" s="87"/>
      <c r="C11" s="73"/>
      <c r="D11" s="85"/>
      <c r="E11" s="85"/>
      <c r="F11" s="85"/>
      <c r="G11" s="85"/>
      <c r="H11" s="85"/>
      <c r="I11" s="85"/>
      <c r="J11" s="85"/>
      <c r="K11" s="85"/>
      <c r="L11" s="85"/>
      <c r="M11" s="85"/>
      <c r="N11" s="85"/>
      <c r="O11" s="85"/>
      <c r="P11" s="85"/>
      <c r="Q11" s="85"/>
      <c r="R11" s="85"/>
      <c r="S11" s="85"/>
      <c r="T11" s="85"/>
      <c r="U11" s="85"/>
      <c r="V11" s="85"/>
      <c r="W11" s="85"/>
      <c r="X11" s="85"/>
      <c r="Y11" s="85"/>
      <c r="Z11" s="85"/>
      <c r="AA11" s="150"/>
      <c r="AB11" s="73"/>
      <c r="AC11" s="150"/>
      <c r="AD11" s="161"/>
      <c r="AE11" s="152"/>
      <c r="AF11" s="157"/>
      <c r="AG11" s="152"/>
    </row>
    <row r="12" spans="2:33" ht="15.75">
      <c r="B12" s="81" t="s">
        <v>101</v>
      </c>
      <c r="C12" s="82">
        <f>SUM(C13:C18)</f>
        <v>1776666.6666666667</v>
      </c>
      <c r="D12" s="83">
        <f t="shared" ref="D12:AA12" si="7">SUM(D13:D18)</f>
        <v>0</v>
      </c>
      <c r="E12" s="83">
        <f t="shared" si="7"/>
        <v>313849.04108548875</v>
      </c>
      <c r="F12" s="83">
        <f t="shared" si="7"/>
        <v>38490.410854887843</v>
      </c>
      <c r="G12" s="83">
        <f t="shared" si="7"/>
        <v>92376.986051730826</v>
      </c>
      <c r="H12" s="83">
        <f t="shared" si="7"/>
        <v>330039.81706035265</v>
      </c>
      <c r="I12" s="83">
        <f t="shared" si="7"/>
        <v>431855.23953879811</v>
      </c>
      <c r="J12" s="83">
        <f t="shared" si="7"/>
        <v>424400.9108548878</v>
      </c>
      <c r="K12" s="83">
        <f t="shared" si="7"/>
        <v>1184425.9131795997</v>
      </c>
      <c r="L12" s="83">
        <f t="shared" si="7"/>
        <v>396918.6666666668</v>
      </c>
      <c r="M12" s="83">
        <f t="shared" si="7"/>
        <v>499660.00000000006</v>
      </c>
      <c r="N12" s="83">
        <f t="shared" si="7"/>
        <v>2894825.166666667</v>
      </c>
      <c r="O12" s="83">
        <f t="shared" si="7"/>
        <v>615030.00000000012</v>
      </c>
      <c r="P12" s="83">
        <f t="shared" si="7"/>
        <v>494000.00000000012</v>
      </c>
      <c r="Q12" s="83">
        <f t="shared" si="7"/>
        <v>2907800.0000000009</v>
      </c>
      <c r="R12" s="83">
        <f t="shared" si="7"/>
        <v>0</v>
      </c>
      <c r="S12" s="83">
        <f t="shared" si="7"/>
        <v>0</v>
      </c>
      <c r="T12" s="83">
        <f t="shared" si="7"/>
        <v>3849.0410854887841</v>
      </c>
      <c r="U12" s="83">
        <f t="shared" si="7"/>
        <v>38490.410854887843</v>
      </c>
      <c r="V12" s="83">
        <f t="shared" si="7"/>
        <v>92376.986051730826</v>
      </c>
      <c r="W12" s="83">
        <f t="shared" si="7"/>
        <v>330039.81706035265</v>
      </c>
      <c r="X12" s="83">
        <f t="shared" si="7"/>
        <v>431855.23953879811</v>
      </c>
      <c r="Y12" s="83">
        <f t="shared" si="7"/>
        <v>430235.4108548878</v>
      </c>
      <c r="Z12" s="83">
        <f t="shared" si="7"/>
        <v>1168328.2465129327</v>
      </c>
      <c r="AA12" s="149">
        <f t="shared" si="7"/>
        <v>3607157.5000000009</v>
      </c>
      <c r="AB12" s="82">
        <f t="shared" si="1"/>
        <v>18502671.470584828</v>
      </c>
      <c r="AC12" s="149">
        <f>NPV('[1]2006'!$C$5,C12:AA12)</f>
        <v>5640937.0587597815</v>
      </c>
      <c r="AD12" s="161">
        <f t="shared" si="2"/>
        <v>0.16935557284891764</v>
      </c>
      <c r="AE12" s="152">
        <f t="shared" si="3"/>
        <v>0.17374078665772802</v>
      </c>
      <c r="AF12" s="157">
        <f t="shared" si="5"/>
        <v>0.80498819877843542</v>
      </c>
      <c r="AG12" s="152">
        <f t="shared" si="6"/>
        <v>0.74929885531237572</v>
      </c>
    </row>
    <row r="13" spans="2:33">
      <c r="B13" s="84" t="s">
        <v>102</v>
      </c>
      <c r="C13" s="73">
        <f>SUM('P-Budget'!D19:D23)</f>
        <v>1766666.6666666667</v>
      </c>
      <c r="D13" s="85">
        <f>SUM('P-Budget'!E19:E23)</f>
        <v>0</v>
      </c>
      <c r="E13" s="85">
        <f>SUM('P-Budget'!F19:F23)</f>
        <v>0</v>
      </c>
      <c r="F13" s="85">
        <f>SUM('P-Budget'!G19:G23)</f>
        <v>0</v>
      </c>
      <c r="G13" s="85">
        <f>SUM('P-Budget'!H19:H23)</f>
        <v>0</v>
      </c>
      <c r="H13" s="85">
        <f>SUM('P-Budget'!I19:I23)</f>
        <v>0</v>
      </c>
      <c r="I13" s="85">
        <f>SUM('P-Budget'!J19:J23)</f>
        <v>0</v>
      </c>
      <c r="J13" s="85">
        <f>SUM('P-Budget'!K19:K23)</f>
        <v>0</v>
      </c>
      <c r="K13" s="85">
        <f>SUM('P-Budget'!L19:L23)</f>
        <v>0</v>
      </c>
      <c r="L13" s="85">
        <f>SUM('P-Budget'!M19:M23)</f>
        <v>0</v>
      </c>
      <c r="M13" s="85">
        <f>SUM('P-Budget'!N19:N23)</f>
        <v>0</v>
      </c>
      <c r="N13" s="85">
        <f>SUM('P-Budget'!O19:O23)</f>
        <v>0</v>
      </c>
      <c r="O13" s="85">
        <f>SUM('P-Budget'!P19:P23)</f>
        <v>0</v>
      </c>
      <c r="P13" s="85">
        <f>SUM('P-Budget'!Q19:Q23)</f>
        <v>0</v>
      </c>
      <c r="Q13" s="85">
        <f>SUM('P-Budget'!R19:R23)</f>
        <v>0</v>
      </c>
      <c r="R13" s="85">
        <f>SUM('P-Budget'!S19:S23)</f>
        <v>0</v>
      </c>
      <c r="S13" s="85">
        <f>SUM('P-Budget'!T19:T23)</f>
        <v>0</v>
      </c>
      <c r="T13" s="85">
        <f>SUM('P-Budget'!U19:U23)</f>
        <v>0</v>
      </c>
      <c r="U13" s="85">
        <f>SUM('P-Budget'!V19:V23)</f>
        <v>0</v>
      </c>
      <c r="V13" s="85">
        <f>SUM('P-Budget'!W19:W23)</f>
        <v>0</v>
      </c>
      <c r="W13" s="85">
        <f>SUM('P-Budget'!X19:X23)</f>
        <v>0</v>
      </c>
      <c r="X13" s="85">
        <f>SUM('P-Budget'!Y19:Y23)</f>
        <v>0</v>
      </c>
      <c r="Y13" s="85">
        <f>SUM('P-Budget'!Z19:Z23)</f>
        <v>0</v>
      </c>
      <c r="Z13" s="85">
        <f>SUM('P-Budget'!AA19:AA23)</f>
        <v>0</v>
      </c>
      <c r="AA13" s="110">
        <f>SUM('P-Budget'!AB19:AB23)</f>
        <v>0</v>
      </c>
      <c r="AB13" s="73">
        <f t="shared" si="1"/>
        <v>1766666.6666666667</v>
      </c>
      <c r="AC13" s="150">
        <f>NPV('[1]2006'!$C$5,C13:AA13)</f>
        <v>1597811.3140940783</v>
      </c>
      <c r="AD13" s="161">
        <f t="shared" si="2"/>
        <v>1.6170359282554149E-2</v>
      </c>
      <c r="AE13" s="152">
        <f t="shared" si="3"/>
        <v>4.9212567300362262E-2</v>
      </c>
      <c r="AF13" s="157">
        <f t="shared" si="5"/>
        <v>7.6861647795173862E-2</v>
      </c>
      <c r="AG13" s="152">
        <f t="shared" si="6"/>
        <v>0.21224101176535393</v>
      </c>
    </row>
    <row r="14" spans="2:33">
      <c r="B14" s="88" t="s">
        <v>109</v>
      </c>
      <c r="C14" s="73">
        <f>SUM('P-Budget'!D26:D28)</f>
        <v>10000</v>
      </c>
      <c r="D14" s="85">
        <f>SUM('P-Budget'!E26:E28)</f>
        <v>0</v>
      </c>
      <c r="E14" s="85">
        <f>SUM('P-Budget'!F26:F28)</f>
        <v>10000</v>
      </c>
      <c r="F14" s="85">
        <f>SUM('P-Budget'!G26:G28)</f>
        <v>0</v>
      </c>
      <c r="G14" s="85">
        <f>SUM('P-Budget'!H26:H28)</f>
        <v>0</v>
      </c>
      <c r="H14" s="85">
        <f>SUM('P-Budget'!I26:I28)</f>
        <v>0</v>
      </c>
      <c r="I14" s="85">
        <f>SUM('P-Budget'!J26:J28)</f>
        <v>0</v>
      </c>
      <c r="J14" s="85">
        <f>SUM('P-Budget'!K26:K28)</f>
        <v>0</v>
      </c>
      <c r="K14" s="85">
        <f>SUM('P-Budget'!L26:L28)</f>
        <v>0</v>
      </c>
      <c r="L14" s="85">
        <f>SUM('P-Budget'!M26:M28)</f>
        <v>0</v>
      </c>
      <c r="M14" s="85">
        <f>SUM('P-Budget'!N26:N28)</f>
        <v>0</v>
      </c>
      <c r="N14" s="85">
        <f>SUM('P-Budget'!O26:O28)</f>
        <v>0</v>
      </c>
      <c r="O14" s="85">
        <f>SUM('P-Budget'!P26:P28)</f>
        <v>0</v>
      </c>
      <c r="P14" s="85">
        <f>SUM('P-Budget'!Q26:Q28)</f>
        <v>0</v>
      </c>
      <c r="Q14" s="85">
        <f>SUM('P-Budget'!R26:R28)</f>
        <v>0</v>
      </c>
      <c r="R14" s="85">
        <f>SUM('P-Budget'!S26:S28)</f>
        <v>0</v>
      </c>
      <c r="S14" s="85">
        <f>SUM('P-Budget'!T26:T28)</f>
        <v>0</v>
      </c>
      <c r="T14" s="85">
        <f>SUM('P-Budget'!U26:U28)</f>
        <v>0</v>
      </c>
      <c r="U14" s="85">
        <f>SUM('P-Budget'!V26:V28)</f>
        <v>0</v>
      </c>
      <c r="V14" s="85">
        <f>SUM('P-Budget'!W26:W28)</f>
        <v>0</v>
      </c>
      <c r="W14" s="85">
        <f>SUM('P-Budget'!X26:X28)</f>
        <v>0</v>
      </c>
      <c r="X14" s="85">
        <f>SUM('P-Budget'!Y26:Y28)</f>
        <v>0</v>
      </c>
      <c r="Y14" s="85">
        <f>SUM('P-Budget'!Z26:Z28)</f>
        <v>0</v>
      </c>
      <c r="Z14" s="85">
        <f>SUM('P-Budget'!AA26:AA28)</f>
        <v>0</v>
      </c>
      <c r="AA14" s="110">
        <f>SUM('P-Budget'!AB26:AB28)</f>
        <v>0</v>
      </c>
      <c r="AB14" s="73">
        <f t="shared" si="1"/>
        <v>20000</v>
      </c>
      <c r="AC14" s="150">
        <f>NPV('[1]2006'!$C$5,C14:AA14)</f>
        <v>16442.186104973487</v>
      </c>
      <c r="AD14" s="161">
        <f t="shared" si="2"/>
        <v>1.8306067112325452E-4</v>
      </c>
      <c r="AE14" s="152">
        <f t="shared" si="3"/>
        <v>5.0641911414606871E-4</v>
      </c>
      <c r="AF14" s="157">
        <f t="shared" si="5"/>
        <v>8.7013186183215686E-4</v>
      </c>
      <c r="AG14" s="152">
        <f t="shared" si="6"/>
        <v>2.1840540142453544E-3</v>
      </c>
    </row>
    <row r="15" spans="2:33">
      <c r="B15" s="86" t="s">
        <v>165</v>
      </c>
      <c r="C15" s="73">
        <f>SUM('P-Budget'!D31:D32)</f>
        <v>0</v>
      </c>
      <c r="D15" s="85">
        <f>SUM('P-Budget'!E31:E32)</f>
        <v>0</v>
      </c>
      <c r="E15" s="85">
        <f>SUM('P-Budget'!F31:F32)</f>
        <v>300000</v>
      </c>
      <c r="F15" s="85">
        <f>SUM('P-Budget'!G31:G32)</f>
        <v>0</v>
      </c>
      <c r="G15" s="85">
        <f>SUM('P-Budget'!H31:H32)</f>
        <v>0</v>
      </c>
      <c r="H15" s="85">
        <f>SUM('P-Budget'!I31:I32)</f>
        <v>0</v>
      </c>
      <c r="I15" s="85">
        <f>SUM('P-Budget'!J31:J32)</f>
        <v>0</v>
      </c>
      <c r="J15" s="85">
        <f>SUM('P-Budget'!K31:K32)</f>
        <v>0</v>
      </c>
      <c r="K15" s="85">
        <f>SUM('P-Budget'!L31:L32)</f>
        <v>0</v>
      </c>
      <c r="L15" s="85">
        <f>SUM('P-Budget'!M31:M32)</f>
        <v>0</v>
      </c>
      <c r="M15" s="85">
        <f>SUM('P-Budget'!N31:N32)</f>
        <v>0</v>
      </c>
      <c r="N15" s="85">
        <f>SUM('P-Budget'!O31:O32)</f>
        <v>0</v>
      </c>
      <c r="O15" s="85">
        <f>SUM('P-Budget'!P31:P32)</f>
        <v>0</v>
      </c>
      <c r="P15" s="85">
        <f>SUM('P-Budget'!Q31:Q32)</f>
        <v>0</v>
      </c>
      <c r="Q15" s="85">
        <f>SUM('P-Budget'!R31:R32)</f>
        <v>0</v>
      </c>
      <c r="R15" s="85">
        <f>SUM('P-Budget'!S31:S32)</f>
        <v>0</v>
      </c>
      <c r="S15" s="85">
        <f>SUM('P-Budget'!T31:T32)</f>
        <v>0</v>
      </c>
      <c r="T15" s="85">
        <f>SUM('P-Budget'!U31:U32)</f>
        <v>0</v>
      </c>
      <c r="U15" s="85">
        <f>SUM('P-Budget'!V31:V32)</f>
        <v>0</v>
      </c>
      <c r="V15" s="85">
        <f>SUM('P-Budget'!W31:W32)</f>
        <v>0</v>
      </c>
      <c r="W15" s="85">
        <f>SUM('P-Budget'!X31:X32)</f>
        <v>0</v>
      </c>
      <c r="X15" s="85">
        <f>SUM('P-Budget'!Y31:Y32)</f>
        <v>0</v>
      </c>
      <c r="Y15" s="85">
        <f>SUM('P-Budget'!Z31:Z32)</f>
        <v>0</v>
      </c>
      <c r="Z15" s="85">
        <f>SUM('P-Budget'!AA31:AA32)</f>
        <v>0</v>
      </c>
      <c r="AA15" s="110">
        <f>SUM('P-Budget'!AB31:AB32)</f>
        <v>0</v>
      </c>
      <c r="AB15" s="73">
        <f t="shared" si="1"/>
        <v>300000</v>
      </c>
      <c r="AC15" s="150">
        <f>NPV('[1]2006'!$C$5,C15:AA15)</f>
        <v>221939.13358605924</v>
      </c>
      <c r="AD15" s="161">
        <f t="shared" si="2"/>
        <v>2.7459100668488176E-3</v>
      </c>
      <c r="AE15" s="152">
        <f t="shared" si="3"/>
        <v>6.8357223733771467E-3</v>
      </c>
      <c r="AF15" s="157">
        <f t="shared" si="5"/>
        <v>1.3051977927482352E-2</v>
      </c>
      <c r="AG15" s="152">
        <f t="shared" si="6"/>
        <v>2.9480693901168458E-2</v>
      </c>
    </row>
    <row r="16" spans="2:33">
      <c r="B16" s="86" t="s">
        <v>111</v>
      </c>
      <c r="C16" s="73">
        <f>SUM('P-Budget'!D35:D48)</f>
        <v>0</v>
      </c>
      <c r="D16" s="85">
        <f>SUM('P-Budget'!E35:E48)</f>
        <v>0</v>
      </c>
      <c r="E16" s="85">
        <f>SUM('P-Budget'!F35:F48)</f>
        <v>0</v>
      </c>
      <c r="F16" s="85">
        <f>SUM('P-Budget'!G35:G48)</f>
        <v>0</v>
      </c>
      <c r="G16" s="85">
        <f>SUM('P-Budget'!H35:H48)</f>
        <v>0</v>
      </c>
      <c r="H16" s="85">
        <f>SUM('P-Budget'!I35:I48)</f>
        <v>77793.333333333358</v>
      </c>
      <c r="I16" s="85">
        <f>SUM('P-Budget'!J35:J48)</f>
        <v>116690</v>
      </c>
      <c r="J16" s="85">
        <f>SUM('P-Budget'!K35:K48)</f>
        <v>116690</v>
      </c>
      <c r="K16" s="85">
        <f>SUM('P-Budget'!L35:L48)</f>
        <v>321953.33333333337</v>
      </c>
      <c r="L16" s="85">
        <f>SUM('P-Budget'!M35:M48)</f>
        <v>112373.33333333336</v>
      </c>
      <c r="M16" s="85">
        <f>SUM('P-Budget'!N35:N48)</f>
        <v>140466.66666666669</v>
      </c>
      <c r="N16" s="85">
        <f>SUM('P-Budget'!O35:O48)</f>
        <v>808126.66666666674</v>
      </c>
      <c r="O16" s="85">
        <f>SUM('P-Budget'!P35:P48)</f>
        <v>172900.00000000003</v>
      </c>
      <c r="P16" s="85">
        <f>SUM('P-Budget'!Q35:Q48)</f>
        <v>172900.00000000003</v>
      </c>
      <c r="Q16" s="85">
        <f>SUM('P-Budget'!R35:R48)</f>
        <v>1017730.0000000002</v>
      </c>
      <c r="R16" s="85">
        <f>SUM('P-Budget'!S35:S48)</f>
        <v>0</v>
      </c>
      <c r="S16" s="85">
        <f>SUM('P-Budget'!T35:T48)</f>
        <v>0</v>
      </c>
      <c r="T16" s="85">
        <f>SUM('P-Budget'!U35:U48)</f>
        <v>0</v>
      </c>
      <c r="U16" s="85">
        <f>SUM('P-Budget'!V35:V48)</f>
        <v>0</v>
      </c>
      <c r="V16" s="85">
        <f>SUM('P-Budget'!W35:W48)</f>
        <v>0</v>
      </c>
      <c r="W16" s="85">
        <f>SUM('P-Budget'!X35:X48)</f>
        <v>77793.333333333358</v>
      </c>
      <c r="X16" s="85">
        <f>SUM('P-Budget'!Y35:Y48)</f>
        <v>116690</v>
      </c>
      <c r="Y16" s="85">
        <f>SUM('P-Budget'!Z35:Z48)</f>
        <v>116690</v>
      </c>
      <c r="Z16" s="85">
        <f>SUM('P-Budget'!AA35:AA48)</f>
        <v>321953.33333333337</v>
      </c>
      <c r="AA16" s="110">
        <f>SUM('P-Budget'!AB35:AB48)</f>
        <v>939890.00000000023</v>
      </c>
      <c r="AB16" s="73">
        <f t="shared" si="1"/>
        <v>4630640.0000000009</v>
      </c>
      <c r="AC16" s="150">
        <f>NPV('[1]2006'!$C$5,C16:AA16)</f>
        <v>1066362.2827495611</v>
      </c>
      <c r="AD16" s="161">
        <f t="shared" si="2"/>
        <v>4.2384403306509368E-2</v>
      </c>
      <c r="AE16" s="152">
        <f t="shared" si="3"/>
        <v>3.2843944177560633E-2</v>
      </c>
      <c r="AF16" s="157">
        <f t="shared" si="5"/>
        <v>0.20146337023372296</v>
      </c>
      <c r="AG16" s="152">
        <f t="shared" si="6"/>
        <v>0.14164739465967588</v>
      </c>
    </row>
    <row r="17" spans="2:33">
      <c r="B17" s="86" t="s">
        <v>125</v>
      </c>
      <c r="C17" s="73">
        <f>SUM('P-Budget'!D51:D56)</f>
        <v>0</v>
      </c>
      <c r="D17" s="85">
        <f>SUM('P-Budget'!E51:E56)</f>
        <v>0</v>
      </c>
      <c r="E17" s="85">
        <f>SUM('P-Budget'!F51:F56)</f>
        <v>515.70775215545086</v>
      </c>
      <c r="F17" s="85">
        <f>SUM('P-Budget'!G51:G56)</f>
        <v>5157.0775215545082</v>
      </c>
      <c r="G17" s="85">
        <f>SUM('P-Budget'!H51:H56)</f>
        <v>12376.986051730821</v>
      </c>
      <c r="H17" s="85">
        <f>SUM('P-Budget'!I51:I56)</f>
        <v>158913.150393686</v>
      </c>
      <c r="I17" s="85">
        <f>SUM('P-Budget'!J51:J56)</f>
        <v>255165.23953879808</v>
      </c>
      <c r="J17" s="85">
        <f>SUM('P-Budget'!K51:K56)</f>
        <v>274377.57752155449</v>
      </c>
      <c r="K17" s="85">
        <f>SUM('P-Budget'!L51:L56)</f>
        <v>842472.57984626619</v>
      </c>
      <c r="L17" s="85">
        <f>SUM('P-Budget'!M51:M56)</f>
        <v>284545.33333333343</v>
      </c>
      <c r="M17" s="85">
        <f>SUM('P-Budget'!N51:N56)</f>
        <v>359193.33333333337</v>
      </c>
      <c r="N17" s="85">
        <f>SUM('P-Budget'!O51:O56)</f>
        <v>2086698.5000000005</v>
      </c>
      <c r="O17" s="85">
        <f>SUM('P-Budget'!P51:P56)</f>
        <v>442130.00000000012</v>
      </c>
      <c r="P17" s="85">
        <f>SUM('P-Budget'!Q51:Q56)</f>
        <v>321100.00000000012</v>
      </c>
      <c r="Q17" s="85">
        <f>SUM('P-Budget'!R51:R56)</f>
        <v>1890070.0000000005</v>
      </c>
      <c r="R17" s="85">
        <f>SUM('P-Budget'!S51:S56)</f>
        <v>0</v>
      </c>
      <c r="S17" s="85">
        <f>SUM('P-Budget'!T51:T56)</f>
        <v>0</v>
      </c>
      <c r="T17" s="85">
        <f>SUM('P-Budget'!U51:U56)</f>
        <v>515.70775215545086</v>
      </c>
      <c r="U17" s="85">
        <f>SUM('P-Budget'!V51:V56)</f>
        <v>5157.0775215545082</v>
      </c>
      <c r="V17" s="85">
        <f>SUM('P-Budget'!W51:W56)</f>
        <v>12376.986051730821</v>
      </c>
      <c r="W17" s="85">
        <f>SUM('P-Budget'!X51:X56)</f>
        <v>158913.150393686</v>
      </c>
      <c r="X17" s="85">
        <f>SUM('P-Budget'!Y51:Y56)</f>
        <v>255165.23953879808</v>
      </c>
      <c r="Y17" s="85">
        <f>SUM('P-Budget'!Z51:Z56)</f>
        <v>280212.07752155449</v>
      </c>
      <c r="Z17" s="85">
        <f>SUM('P-Budget'!AA51:AA56)</f>
        <v>826374.91317959945</v>
      </c>
      <c r="AA17" s="110">
        <f>SUM('P-Budget'!AB51:AB56)</f>
        <v>2667267.5000000005</v>
      </c>
      <c r="AB17" s="73">
        <f t="shared" si="1"/>
        <v>11138698.137251491</v>
      </c>
      <c r="AC17" s="150">
        <f>NPV('[1]2006'!$C$5,C17:AA17)</f>
        <v>2522182.5965854516</v>
      </c>
      <c r="AD17" s="161">
        <f t="shared" si="2"/>
        <v>0.10195287782223013</v>
      </c>
      <c r="AE17" s="152">
        <f t="shared" si="3"/>
        <v>7.7683190551594561E-2</v>
      </c>
      <c r="AF17" s="157">
        <f t="shared" si="5"/>
        <v>0.48460680742765083</v>
      </c>
      <c r="AG17" s="152">
        <f t="shared" si="6"/>
        <v>0.33502740995407981</v>
      </c>
    </row>
    <row r="18" spans="2:33" ht="12.75" customHeight="1">
      <c r="B18" s="89" t="s">
        <v>129</v>
      </c>
      <c r="C18" s="73">
        <f>SUM('P-Budget'!D58:D59)</f>
        <v>0</v>
      </c>
      <c r="D18" s="85">
        <f>SUM('P-Budget'!E58:E59)</f>
        <v>0</v>
      </c>
      <c r="E18" s="85">
        <f>SUM('P-Budget'!F58:F59)</f>
        <v>3333.333333333333</v>
      </c>
      <c r="F18" s="85">
        <f>SUM('P-Budget'!G58:G59)</f>
        <v>33333.333333333336</v>
      </c>
      <c r="G18" s="85">
        <f>SUM('P-Budget'!H58:H59)</f>
        <v>80000</v>
      </c>
      <c r="H18" s="85">
        <f>SUM('P-Budget'!I58:I59)</f>
        <v>93333.333333333343</v>
      </c>
      <c r="I18" s="85">
        <f>SUM('P-Budget'!J58:J59)</f>
        <v>60000</v>
      </c>
      <c r="J18" s="85">
        <f>SUM('P-Budget'!K58:K59)</f>
        <v>33333.333333333336</v>
      </c>
      <c r="K18" s="85">
        <f>SUM('P-Budget'!L58:L59)</f>
        <v>20000</v>
      </c>
      <c r="L18" s="85">
        <f>SUM('P-Budget'!M58:M59)</f>
        <v>0</v>
      </c>
      <c r="M18" s="85">
        <f>SUM('P-Budget'!N58:N59)</f>
        <v>0</v>
      </c>
      <c r="N18" s="85">
        <f>SUM('P-Budget'!O58:O59)</f>
        <v>0</v>
      </c>
      <c r="O18" s="85">
        <f>SUM('P-Budget'!P58:P59)</f>
        <v>0</v>
      </c>
      <c r="P18" s="85">
        <f>SUM('P-Budget'!Q58:Q59)</f>
        <v>0</v>
      </c>
      <c r="Q18" s="85">
        <f>SUM('P-Budget'!R58:R59)</f>
        <v>0</v>
      </c>
      <c r="R18" s="85">
        <f>SUM('P-Budget'!S58:S59)</f>
        <v>0</v>
      </c>
      <c r="S18" s="85">
        <f>SUM('P-Budget'!T58:T59)</f>
        <v>0</v>
      </c>
      <c r="T18" s="85">
        <f>SUM('P-Budget'!U58:U59)</f>
        <v>3333.333333333333</v>
      </c>
      <c r="U18" s="85">
        <f>SUM('P-Budget'!V58:V59)</f>
        <v>33333.333333333336</v>
      </c>
      <c r="V18" s="85">
        <f>SUM('P-Budget'!W58:W59)</f>
        <v>80000</v>
      </c>
      <c r="W18" s="85">
        <f>SUM('P-Budget'!X58:X59)</f>
        <v>93333.333333333343</v>
      </c>
      <c r="X18" s="85">
        <f>SUM('P-Budget'!Y58:Y59)</f>
        <v>60000</v>
      </c>
      <c r="Y18" s="85">
        <f>SUM('P-Budget'!Z58:Z59)</f>
        <v>33333.333333333336</v>
      </c>
      <c r="Z18" s="85">
        <f>SUM('P-Budget'!AA58:AA59)</f>
        <v>20000</v>
      </c>
      <c r="AA18" s="110">
        <f>SUM('P-Budget'!AB58:AB59)</f>
        <v>0</v>
      </c>
      <c r="AB18" s="73">
        <f t="shared" si="1"/>
        <v>646666.66666666663</v>
      </c>
      <c r="AC18" s="150">
        <f>NPV('[1]2006'!$C$5,C18:AA18)</f>
        <v>216199.54563965742</v>
      </c>
      <c r="AD18" s="161">
        <f t="shared" si="2"/>
        <v>5.9189616996518949E-3</v>
      </c>
      <c r="AE18" s="152">
        <f t="shared" si="3"/>
        <v>6.6589431406873373E-3</v>
      </c>
      <c r="AF18" s="157">
        <f t="shared" si="5"/>
        <v>2.8134263532573069E-2</v>
      </c>
      <c r="AG18" s="152">
        <f t="shared" si="6"/>
        <v>2.8718291017852272E-2</v>
      </c>
    </row>
    <row r="19" spans="2:33">
      <c r="B19" s="90"/>
      <c r="C19" s="73"/>
      <c r="D19" s="85"/>
      <c r="E19" s="85"/>
      <c r="F19" s="85"/>
      <c r="G19" s="85"/>
      <c r="H19" s="85"/>
      <c r="I19" s="85"/>
      <c r="J19" s="85"/>
      <c r="K19" s="85"/>
      <c r="L19" s="85"/>
      <c r="M19" s="85"/>
      <c r="N19" s="85"/>
      <c r="O19" s="85"/>
      <c r="P19" s="85"/>
      <c r="Q19" s="85"/>
      <c r="R19" s="85"/>
      <c r="S19" s="85"/>
      <c r="T19" s="85"/>
      <c r="U19" s="85"/>
      <c r="V19" s="85"/>
      <c r="W19" s="85"/>
      <c r="X19" s="85"/>
      <c r="Y19" s="85"/>
      <c r="Z19" s="85"/>
      <c r="AA19" s="150"/>
      <c r="AB19" s="73"/>
      <c r="AC19" s="150"/>
      <c r="AD19" s="161"/>
      <c r="AE19" s="152"/>
      <c r="AF19" s="157"/>
      <c r="AG19" s="152"/>
    </row>
    <row r="20" spans="2:33" ht="15.75">
      <c r="B20" s="91" t="s">
        <v>131</v>
      </c>
      <c r="C20" s="82">
        <f>'P-Budget'!D61</f>
        <v>0</v>
      </c>
      <c r="D20" s="83">
        <f>'P-Budget'!E61</f>
        <v>0</v>
      </c>
      <c r="E20" s="83">
        <f>'P-Budget'!F61</f>
        <v>0</v>
      </c>
      <c r="F20" s="83">
        <f>'P-Budget'!G61</f>
        <v>0</v>
      </c>
      <c r="G20" s="83">
        <f>'P-Budget'!H61</f>
        <v>0</v>
      </c>
      <c r="H20" s="83">
        <f>'P-Budget'!I61</f>
        <v>0</v>
      </c>
      <c r="I20" s="83">
        <f>'P-Budget'!J61</f>
        <v>0</v>
      </c>
      <c r="J20" s="83">
        <f>'P-Budget'!K61</f>
        <v>0</v>
      </c>
      <c r="K20" s="83">
        <f>'P-Budget'!L61</f>
        <v>0</v>
      </c>
      <c r="L20" s="83">
        <f>'P-Budget'!M61</f>
        <v>0</v>
      </c>
      <c r="M20" s="83">
        <f>'P-Budget'!N61</f>
        <v>0</v>
      </c>
      <c r="N20" s="83">
        <f>'P-Budget'!O61</f>
        <v>0</v>
      </c>
      <c r="O20" s="83">
        <f>'P-Budget'!P61</f>
        <v>0</v>
      </c>
      <c r="P20" s="83">
        <f>'P-Budget'!Q61</f>
        <v>0</v>
      </c>
      <c r="Q20" s="83">
        <f>'P-Budget'!R61</f>
        <v>0</v>
      </c>
      <c r="R20" s="83">
        <f>'P-Budget'!S61</f>
        <v>0</v>
      </c>
      <c r="S20" s="83">
        <f>'P-Budget'!T61</f>
        <v>0</v>
      </c>
      <c r="T20" s="83">
        <f>'P-Budget'!U61</f>
        <v>0</v>
      </c>
      <c r="U20" s="83">
        <f>'P-Budget'!V61</f>
        <v>0</v>
      </c>
      <c r="V20" s="83">
        <f>'P-Budget'!W61</f>
        <v>0</v>
      </c>
      <c r="W20" s="83">
        <f>'P-Budget'!X61</f>
        <v>0</v>
      </c>
      <c r="X20" s="83">
        <f>'P-Budget'!Y61</f>
        <v>0</v>
      </c>
      <c r="Y20" s="83">
        <f>'P-Budget'!Z61</f>
        <v>0</v>
      </c>
      <c r="Z20" s="83">
        <f>'P-Budget'!AA61</f>
        <v>0</v>
      </c>
      <c r="AA20" s="149">
        <f>'P-Budget'!AB61</f>
        <v>0</v>
      </c>
      <c r="AB20" s="82">
        <f t="shared" si="1"/>
        <v>0</v>
      </c>
      <c r="AC20" s="149">
        <f>NPV('[1]2006'!$C$5,C20:AA20)</f>
        <v>0</v>
      </c>
      <c r="AD20" s="161">
        <f t="shared" si="2"/>
        <v>0</v>
      </c>
      <c r="AE20" s="152">
        <f t="shared" si="3"/>
        <v>0</v>
      </c>
      <c r="AF20" s="157">
        <f t="shared" si="5"/>
        <v>0</v>
      </c>
      <c r="AG20" s="152">
        <f t="shared" si="6"/>
        <v>0</v>
      </c>
    </row>
    <row r="21" spans="2:33" ht="15.75">
      <c r="B21" s="81" t="s">
        <v>132</v>
      </c>
      <c r="C21" s="82">
        <f>SUM('P-Budget'!D63:D71)</f>
        <v>10000</v>
      </c>
      <c r="D21" s="83">
        <f>SUM('P-Budget'!E63:E71)</f>
        <v>-10000</v>
      </c>
      <c r="E21" s="83">
        <f>SUM('P-Budget'!F63:F71)</f>
        <v>45894.992720265087</v>
      </c>
      <c r="F21" s="83">
        <f>SUM('P-Budget'!G63:G71)</f>
        <v>329077.91029977397</v>
      </c>
      <c r="G21" s="83">
        <f>SUM('P-Budget'!H63:H71)</f>
        <v>662759.65625759272</v>
      </c>
      <c r="H21" s="83">
        <f>SUM('P-Budget'!I63:I71)</f>
        <v>673404.88383170939</v>
      </c>
      <c r="I21" s="83">
        <f>SUM('P-Budget'!J63:J71)</f>
        <v>191902.72235088411</v>
      </c>
      <c r="J21" s="83">
        <f>SUM('P-Budget'!K63:K71)</f>
        <v>25191.742950865824</v>
      </c>
      <c r="K21" s="83">
        <f>SUM('P-Budget'!L63:L71)</f>
        <v>589519.02062615484</v>
      </c>
      <c r="L21" s="83">
        <f>SUM('P-Budget'!M63:M71)</f>
        <v>-674565.02141726168</v>
      </c>
      <c r="M21" s="83">
        <f>SUM('P-Budget'!N63:N71)</f>
        <v>75514.879999999859</v>
      </c>
      <c r="N21" s="83">
        <f>SUM('P-Budget'!O63:O71)</f>
        <v>1735094.9266666675</v>
      </c>
      <c r="O21" s="83">
        <f>SUM('P-Budget'!P63:P71)</f>
        <v>-1646946.1800000006</v>
      </c>
      <c r="P21" s="83">
        <f>SUM('P-Budget'!Q63:Q71)</f>
        <v>-120140.8</v>
      </c>
      <c r="Q21" s="83">
        <f>SUM('P-Budget'!R63:R71)</f>
        <v>1578548.8800000001</v>
      </c>
      <c r="R21" s="83">
        <f>SUM('P-Budget'!S63:S71)</f>
        <v>-1895304.0400000003</v>
      </c>
      <c r="S21" s="83">
        <f>SUM('P-Budget'!T63:T71)</f>
        <v>0</v>
      </c>
      <c r="T21" s="83">
        <f>SUM('P-Budget'!U63:U71)</f>
        <v>35894.992720265087</v>
      </c>
      <c r="U21" s="83">
        <f>SUM('P-Budget'!V63:V71)</f>
        <v>339077.91029977397</v>
      </c>
      <c r="V21" s="83">
        <f>SUM('P-Budget'!W63:W71)</f>
        <v>662759.65625759272</v>
      </c>
      <c r="W21" s="83">
        <f>SUM('P-Budget'!X63:X71)</f>
        <v>673404.88383170939</v>
      </c>
      <c r="X21" s="83">
        <f>SUM('P-Budget'!Y63:Y71)</f>
        <v>191902.72235088411</v>
      </c>
      <c r="Y21" s="83">
        <f>SUM('P-Budget'!Z63:Z71)</f>
        <v>31026.242950865824</v>
      </c>
      <c r="Z21" s="83">
        <f>SUM('P-Budget'!AA63:AA71)</f>
        <v>567586.8539594881</v>
      </c>
      <c r="AA21" s="149">
        <f>SUM('P-Budget'!AB63:AB71)</f>
        <v>-938864.98808392836</v>
      </c>
      <c r="AB21" s="82">
        <f t="shared" si="1"/>
        <v>3132741.8485733019</v>
      </c>
      <c r="AC21" s="149">
        <f>NPV('[1]2006'!$C$5,C21:AA21)</f>
        <v>1387201.6704165423</v>
      </c>
      <c r="AD21" s="161">
        <f t="shared" si="2"/>
        <v>2.867409126278668E-2</v>
      </c>
      <c r="AE21" s="152">
        <f t="shared" si="3"/>
        <v>4.2725793066032497E-2</v>
      </c>
      <c r="AF21" s="157">
        <f t="shared" si="5"/>
        <v>0.13629492486692998</v>
      </c>
      <c r="AG21" s="152">
        <f t="shared" si="6"/>
        <v>0.18426524049163204</v>
      </c>
    </row>
    <row r="22" spans="2:33" ht="16.5" thickBot="1">
      <c r="B22" s="92" t="s">
        <v>166</v>
      </c>
      <c r="C22" s="93">
        <f>C3-C7</f>
        <v>-1873666.6666666667</v>
      </c>
      <c r="D22" s="94">
        <f>D3-D7</f>
        <v>10000</v>
      </c>
      <c r="E22" s="94">
        <f>E3-E7</f>
        <v>22330.361628949991</v>
      </c>
      <c r="F22" s="94">
        <f>F3-F7</f>
        <v>3448675.6331923762</v>
      </c>
      <c r="G22" s="94">
        <f>G3-G7</f>
        <v>8402648.848123569</v>
      </c>
      <c r="H22" s="94">
        <f>H3-H7</f>
        <v>9986901.3488939293</v>
      </c>
      <c r="I22" s="94">
        <f>I3-I7</f>
        <v>6705475.6223564111</v>
      </c>
      <c r="J22" s="94">
        <f>J3-J7</f>
        <v>3827545.7669627084</v>
      </c>
      <c r="K22" s="94">
        <f>K3-K7</f>
        <v>2992717.5221194327</v>
      </c>
      <c r="L22" s="94">
        <f>L3-L7</f>
        <v>721491.13585149078</v>
      </c>
      <c r="M22" s="94">
        <f>M3-M7</f>
        <v>-20368.90362388012</v>
      </c>
      <c r="N22" s="94">
        <f>N3-N7</f>
        <v>1953051.6752799554</v>
      </c>
      <c r="O22" s="94">
        <f>O3-O7</f>
        <v>1714825.1974330652</v>
      </c>
      <c r="P22" s="94">
        <f>P3-P7</f>
        <v>309049.8174330644</v>
      </c>
      <c r="Q22" s="94">
        <f>Q3-Q7</f>
        <v>4317144.5042737797</v>
      </c>
      <c r="R22" s="94">
        <f>R3-R7</f>
        <v>1895304.0400000003</v>
      </c>
      <c r="S22" s="94">
        <f>S3-S7</f>
        <v>0</v>
      </c>
      <c r="T22" s="94">
        <f>T3-T7</f>
        <v>341808.62249851512</v>
      </c>
      <c r="U22" s="94">
        <f>U3-U7</f>
        <v>3437958.2418880286</v>
      </c>
      <c r="V22" s="94">
        <f>V3-V7</f>
        <v>8402127.1089931335</v>
      </c>
      <c r="W22" s="94">
        <f>W3-W7</f>
        <v>9987292.6532417536</v>
      </c>
      <c r="X22" s="94">
        <f>X3-X7</f>
        <v>6705084.3180085849</v>
      </c>
      <c r="Y22" s="94">
        <f>Y3-Y7</f>
        <v>3815159.3756583608</v>
      </c>
      <c r="Z22" s="94">
        <f>Z3-Z7</f>
        <v>3030616.9206701578</v>
      </c>
      <c r="AA22" s="151">
        <f>AA3-AA7</f>
        <v>6135200.8723577075</v>
      </c>
      <c r="AB22" s="93">
        <f t="shared" si="1"/>
        <v>86268374.016574427</v>
      </c>
      <c r="AC22" s="151">
        <f>NPV('[1]2006'!$C$5,C22:AA22)</f>
        <v>24939259.133494508</v>
      </c>
      <c r="AD22" s="162">
        <f t="shared" si="2"/>
        <v>0.78961732220930225</v>
      </c>
      <c r="AE22" s="153">
        <f t="shared" si="3"/>
        <v>0.7681288508237516</v>
      </c>
      <c r="AF22" s="158">
        <f t="shared" si="5"/>
        <v>3.7532430450137384</v>
      </c>
      <c r="AG22" s="153">
        <f t="shared" si="6"/>
        <v>3.3127400866930907</v>
      </c>
    </row>
    <row r="23" spans="2:33">
      <c r="B23" s="95"/>
      <c r="C23" s="96"/>
      <c r="D23" s="96"/>
    </row>
    <row r="24" spans="2:33">
      <c r="B24" s="97"/>
      <c r="C24" s="96"/>
    </row>
    <row r="25" spans="2:33">
      <c r="B25" s="98"/>
      <c r="C25" s="99"/>
    </row>
    <row r="26" spans="2:33">
      <c r="B26" s="77"/>
      <c r="C26" s="77"/>
      <c r="D26" s="77"/>
    </row>
    <row r="27" spans="2:33">
      <c r="B27" s="100" t="s">
        <v>167</v>
      </c>
      <c r="C27" s="96">
        <f>NPV('[1]2006'!$C$5,C7:E7)</f>
        <v>1956981.0118917157</v>
      </c>
      <c r="D27" s="96" t="s">
        <v>168</v>
      </c>
    </row>
    <row r="28" spans="2:33">
      <c r="B28" s="100" t="s">
        <v>169</v>
      </c>
      <c r="C28" s="96">
        <v>3</v>
      </c>
      <c r="D28" s="96"/>
    </row>
    <row r="29" spans="2:33">
      <c r="B29" s="100" t="s">
        <v>170</v>
      </c>
      <c r="C29" s="96">
        <f>SUM(C7:E7)</f>
        <v>2229410.7004724205</v>
      </c>
      <c r="D29" s="96" t="s">
        <v>136</v>
      </c>
    </row>
    <row r="30" spans="2:33">
      <c r="B30" s="101" t="s">
        <v>171</v>
      </c>
      <c r="C30" s="96">
        <f>AVERAGE(C7:E7)</f>
        <v>743136.90015747352</v>
      </c>
      <c r="D30" s="96" t="s">
        <v>172</v>
      </c>
    </row>
    <row r="31" spans="2:33">
      <c r="B31" s="101" t="s">
        <v>173</v>
      </c>
      <c r="C31" s="96">
        <f>'Labor Req'!C188</f>
        <v>197.35</v>
      </c>
      <c r="D31" s="99" t="s">
        <v>174</v>
      </c>
    </row>
    <row r="32" spans="2:33">
      <c r="B32" s="101" t="s">
        <v>243</v>
      </c>
      <c r="C32" s="96">
        <f>'Labor Req'!C190</f>
        <v>455.88263500000005</v>
      </c>
      <c r="D32" s="99" t="s">
        <v>241</v>
      </c>
    </row>
    <row r="33" spans="2:27">
      <c r="B33" s="100" t="s">
        <v>175</v>
      </c>
      <c r="C33" s="96">
        <f>'Labor Req'!C187</f>
        <v>24.875305400000002</v>
      </c>
      <c r="D33" s="99" t="s">
        <v>264</v>
      </c>
    </row>
    <row r="34" spans="2:27">
      <c r="B34" s="100" t="s">
        <v>176</v>
      </c>
      <c r="C34" s="123">
        <f>IRR(C22:AA22,0.2)</f>
        <v>0.87482481715809879</v>
      </c>
      <c r="D34" s="77"/>
      <c r="G34" s="122"/>
    </row>
    <row r="35" spans="2:27">
      <c r="B35" s="77"/>
      <c r="C35" s="77"/>
      <c r="D35" s="77"/>
    </row>
    <row r="36" spans="2:27">
      <c r="C36" s="96"/>
      <c r="D36" s="96"/>
      <c r="E36" s="96"/>
      <c r="F36" s="96"/>
      <c r="G36" s="96"/>
      <c r="H36" s="96"/>
      <c r="I36" s="96"/>
      <c r="J36" s="96"/>
      <c r="K36" s="96"/>
      <c r="L36" s="96"/>
      <c r="M36" s="96"/>
      <c r="N36" s="96"/>
      <c r="O36" s="96"/>
      <c r="P36" s="96"/>
      <c r="Q36" s="96"/>
      <c r="R36" s="96"/>
      <c r="S36" s="96"/>
      <c r="T36" s="96"/>
      <c r="U36" s="96"/>
      <c r="V36" s="96"/>
      <c r="W36" s="96"/>
      <c r="X36" s="96"/>
      <c r="Y36" s="96"/>
      <c r="Z36" s="96"/>
      <c r="AA36" s="96"/>
    </row>
  </sheetData>
  <mergeCells count="1">
    <mergeCell ref="AF2:AG2"/>
  </mergeCells>
  <phoneticPr fontId="7"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dimension ref="B1:AL35"/>
  <sheetViews>
    <sheetView topLeftCell="K1" workbookViewId="0">
      <selection activeCell="AB9" sqref="AB9"/>
    </sheetView>
  </sheetViews>
  <sheetFormatPr defaultRowHeight="12.75"/>
  <cols>
    <col min="2" max="2" width="26.5703125" customWidth="1"/>
    <col min="3" max="4" width="9" customWidth="1"/>
    <col min="5" max="5" width="8.42578125" bestFit="1" customWidth="1"/>
    <col min="6" max="6" width="9" customWidth="1"/>
    <col min="7" max="9" width="9.28515625" bestFit="1" customWidth="1"/>
    <col min="10" max="15" width="8.42578125" bestFit="1" customWidth="1"/>
    <col min="16" max="16" width="9" customWidth="1"/>
    <col min="17" max="26" width="6.5703125" bestFit="1" customWidth="1"/>
    <col min="27" max="27" width="9.28515625" bestFit="1" customWidth="1"/>
    <col min="28" max="32" width="9.28515625" customWidth="1"/>
    <col min="33" max="33" width="9.28515625" style="96" bestFit="1" customWidth="1"/>
    <col min="34" max="34" width="9.28515625" style="96" customWidth="1"/>
    <col min="35" max="35" width="7.140625" bestFit="1" customWidth="1"/>
    <col min="36" max="36" width="7.7109375" bestFit="1" customWidth="1"/>
    <col min="37" max="38" width="7.140625" style="99" bestFit="1" customWidth="1"/>
  </cols>
  <sheetData>
    <row r="1" spans="2:38" ht="19.5" thickBot="1">
      <c r="B1" s="184" t="s">
        <v>233</v>
      </c>
      <c r="C1" s="77"/>
      <c r="D1" s="77"/>
    </row>
    <row r="2" spans="2:38" ht="18.75" thickBot="1">
      <c r="B2" s="163" t="s">
        <v>0</v>
      </c>
      <c r="C2" s="164" t="s">
        <v>161</v>
      </c>
      <c r="D2" s="165" t="s">
        <v>162</v>
      </c>
      <c r="E2" s="165" t="s">
        <v>177</v>
      </c>
      <c r="F2" s="165" t="s">
        <v>178</v>
      </c>
      <c r="G2" s="165" t="s">
        <v>179</v>
      </c>
      <c r="H2" s="165" t="s">
        <v>180</v>
      </c>
      <c r="I2" s="165" t="s">
        <v>181</v>
      </c>
      <c r="J2" s="165" t="s">
        <v>182</v>
      </c>
      <c r="K2" s="165" t="s">
        <v>183</v>
      </c>
      <c r="L2" s="165" t="s">
        <v>184</v>
      </c>
      <c r="M2" s="165" t="s">
        <v>185</v>
      </c>
      <c r="N2" s="165" t="s">
        <v>186</v>
      </c>
      <c r="O2" s="165" t="s">
        <v>187</v>
      </c>
      <c r="P2" s="165" t="s">
        <v>188</v>
      </c>
      <c r="Q2" s="165" t="s">
        <v>189</v>
      </c>
      <c r="R2" s="165" t="s">
        <v>190</v>
      </c>
      <c r="S2" s="165" t="s">
        <v>191</v>
      </c>
      <c r="T2" s="165" t="s">
        <v>192</v>
      </c>
      <c r="U2" s="165" t="s">
        <v>193</v>
      </c>
      <c r="V2" s="165" t="s">
        <v>194</v>
      </c>
      <c r="W2" s="165" t="s">
        <v>195</v>
      </c>
      <c r="X2" s="165" t="s">
        <v>196</v>
      </c>
      <c r="Y2" s="165" t="s">
        <v>197</v>
      </c>
      <c r="Z2" s="165" t="s">
        <v>198</v>
      </c>
      <c r="AA2" s="166" t="s">
        <v>199</v>
      </c>
      <c r="AB2" s="166" t="s">
        <v>348</v>
      </c>
      <c r="AC2" s="166" t="s">
        <v>349</v>
      </c>
      <c r="AD2" s="166" t="s">
        <v>350</v>
      </c>
      <c r="AE2" s="166" t="s">
        <v>351</v>
      </c>
      <c r="AF2" s="166" t="s">
        <v>352</v>
      </c>
      <c r="AG2" s="170" t="s">
        <v>204</v>
      </c>
      <c r="AH2" s="171" t="s">
        <v>203</v>
      </c>
      <c r="AI2" s="4" t="s">
        <v>252</v>
      </c>
      <c r="AJ2" s="6" t="s">
        <v>253</v>
      </c>
      <c r="AK2" s="316" t="s">
        <v>254</v>
      </c>
      <c r="AL2" s="317"/>
    </row>
    <row r="3" spans="2:38" ht="15.75">
      <c r="B3" s="78" t="s">
        <v>163</v>
      </c>
      <c r="C3" s="79">
        <f>SUM(C4:C5)</f>
        <v>0</v>
      </c>
      <c r="D3" s="80">
        <f>SUM(D4:D5)</f>
        <v>0</v>
      </c>
      <c r="E3" s="113">
        <f>SUM(E4:E5)</f>
        <v>640579.775226956</v>
      </c>
      <c r="F3" s="113">
        <f>SUM(F4:F5)</f>
        <v>6405797.7522695605</v>
      </c>
      <c r="G3" s="113">
        <f>SUM(G4:G5)</f>
        <v>15373914.605446944</v>
      </c>
      <c r="H3" s="113">
        <f>SUM(H4:H5)</f>
        <v>18427359.931539826</v>
      </c>
      <c r="I3" s="113">
        <f>SUM(I4:I5)</f>
        <v>12267125.291862799</v>
      </c>
      <c r="J3" s="113">
        <f>SUM(J4:J5)</f>
        <v>7142487.0900471509</v>
      </c>
      <c r="K3" s="113">
        <f>SUM(K4:K5)</f>
        <v>7380515.7810955234</v>
      </c>
      <c r="L3" s="113">
        <f>SUM(L4:L5)</f>
        <v>709437.2826908367</v>
      </c>
      <c r="M3" s="113">
        <f>SUM(M4:M5)</f>
        <v>886796.60336354573</v>
      </c>
      <c r="N3" s="113">
        <f>SUM(N4:N5)</f>
        <v>9324943.8404890317</v>
      </c>
      <c r="O3" s="113">
        <f>SUM(O4:O5)</f>
        <v>1091555.2875288827</v>
      </c>
      <c r="P3" s="113">
        <f>SUM(P4:P5)</f>
        <v>1091555.2875288827</v>
      </c>
      <c r="Q3" s="113">
        <f>SUM(Q4:Q5)</f>
        <v>12416722.660704253</v>
      </c>
      <c r="R3" s="113">
        <f>SUM(R4:R5)</f>
        <v>0</v>
      </c>
      <c r="S3" s="113">
        <f>SUM(S4:S5)</f>
        <v>0</v>
      </c>
      <c r="T3" s="113">
        <f>SUM(T4:T5)</f>
        <v>640579.775226956</v>
      </c>
      <c r="U3" s="113">
        <f>SUM(U4:U5)</f>
        <v>6405797.7522695605</v>
      </c>
      <c r="V3" s="113">
        <f>SUM(V4:V5)</f>
        <v>15373914.605446944</v>
      </c>
      <c r="W3" s="113">
        <f>SUM(W4:W5)</f>
        <v>18427359.931539826</v>
      </c>
      <c r="X3" s="113">
        <f>SUM(X4:X5)</f>
        <v>12267125.291862799</v>
      </c>
      <c r="Y3" s="113">
        <f>SUM(Y4:Y5)</f>
        <v>7142487.0900471509</v>
      </c>
      <c r="Z3" s="113">
        <f>SUM(Z4:Z5)</f>
        <v>7380515.7810955234</v>
      </c>
      <c r="AA3" s="148">
        <f>SUM(AA4:AA5)</f>
        <v>12416722.660704253</v>
      </c>
      <c r="AB3" s="148">
        <f t="shared" ref="AB3:AF3" si="0">SUM(AB4:AB5)</f>
        <v>0</v>
      </c>
      <c r="AC3" s="148">
        <f t="shared" si="0"/>
        <v>0</v>
      </c>
      <c r="AD3" s="148">
        <f t="shared" si="0"/>
        <v>0</v>
      </c>
      <c r="AE3" s="148">
        <f t="shared" si="0"/>
        <v>0</v>
      </c>
      <c r="AF3" s="148">
        <f t="shared" si="0"/>
        <v>0</v>
      </c>
      <c r="AG3" s="172">
        <f>SUM(C3:AA3)</f>
        <v>173213294.07798722</v>
      </c>
      <c r="AH3" s="173">
        <f>NPV('[1]2006'!$C$6,C3:AA3)</f>
        <v>85255349.501076132</v>
      </c>
      <c r="AI3" s="159">
        <f>AG3/$AG$3</f>
        <v>1</v>
      </c>
      <c r="AJ3" s="160">
        <f>AH3/$AH$3</f>
        <v>1</v>
      </c>
      <c r="AK3" s="174"/>
      <c r="AL3" s="160"/>
    </row>
    <row r="4" spans="2:38">
      <c r="B4" s="190" t="s">
        <v>143</v>
      </c>
      <c r="C4" s="191">
        <f>SUM('S-Budget'!D76:D78)</f>
        <v>0</v>
      </c>
      <c r="D4" s="192">
        <f>SUM('S-Budget'!E76:E78)</f>
        <v>0</v>
      </c>
      <c r="E4" s="192">
        <f>SUM('S-Budget'!F76:F78)</f>
        <v>0</v>
      </c>
      <c r="F4" s="192">
        <f>SUM('S-Budget'!G76:G78)</f>
        <v>0</v>
      </c>
      <c r="G4" s="192">
        <f>SUM('S-Budget'!H76:H78)</f>
        <v>0</v>
      </c>
      <c r="H4" s="192">
        <f>SUM('S-Budget'!I76:I78)</f>
        <v>491126.22518506006</v>
      </c>
      <c r="I4" s="192">
        <f>SUM('S-Budget'!J76:J78)</f>
        <v>736689.33777759003</v>
      </c>
      <c r="J4" s="192">
        <f>SUM('S-Budget'!K76:K78)</f>
        <v>736689.33777759003</v>
      </c>
      <c r="K4" s="192">
        <f>SUM('S-Budget'!L76:L78)</f>
        <v>3537037.1297337878</v>
      </c>
      <c r="L4" s="192">
        <f>SUM('S-Budget'!M76:M78)</f>
        <v>709437.2826908367</v>
      </c>
      <c r="M4" s="192">
        <f>SUM('S-Budget'!N76:N78)</f>
        <v>886796.60336354573</v>
      </c>
      <c r="N4" s="192">
        <f>SUM('S-Budget'!O76:O78)</f>
        <v>9324943.8404890317</v>
      </c>
      <c r="O4" s="192">
        <f>SUM('S-Budget'!P76:P78)</f>
        <v>1091555.2875288827</v>
      </c>
      <c r="P4" s="192">
        <f>SUM('S-Budget'!Q76:Q78)</f>
        <v>1091555.2875288827</v>
      </c>
      <c r="Q4" s="192">
        <f>SUM('S-Budget'!R76:R78)</f>
        <v>12416722.660704253</v>
      </c>
      <c r="R4" s="192">
        <f>SUM('S-Budget'!S76:S78)</f>
        <v>0</v>
      </c>
      <c r="S4" s="192">
        <f>SUM('S-Budget'!T76:T78)</f>
        <v>0</v>
      </c>
      <c r="T4" s="192">
        <f>SUM('S-Budget'!U76:U78)</f>
        <v>0</v>
      </c>
      <c r="U4" s="192">
        <f>SUM('S-Budget'!V76:V78)</f>
        <v>0</v>
      </c>
      <c r="V4" s="192">
        <f>SUM('S-Budget'!W76:W78)</f>
        <v>0</v>
      </c>
      <c r="W4" s="192">
        <f>SUM('S-Budget'!X76:X78)</f>
        <v>491126.22518506006</v>
      </c>
      <c r="X4" s="192">
        <f>SUM('S-Budget'!Y76:Y78)</f>
        <v>736689.33777759003</v>
      </c>
      <c r="Y4" s="192">
        <f>SUM('S-Budget'!Z76:Z78)</f>
        <v>736689.33777759003</v>
      </c>
      <c r="Z4" s="192">
        <f>SUM('S-Budget'!AA76:AA78)</f>
        <v>3537037.1297337878</v>
      </c>
      <c r="AA4" s="193">
        <f>SUM('S-Budget'!AB76:AB78)</f>
        <v>12416722.660704253</v>
      </c>
      <c r="AB4" s="325"/>
      <c r="AC4" s="325"/>
      <c r="AD4" s="325"/>
      <c r="AE4" s="325"/>
      <c r="AF4" s="325"/>
      <c r="AG4" s="191">
        <f>SUM(C4:AA4)</f>
        <v>48940817.683957741</v>
      </c>
      <c r="AH4" s="194">
        <f>NPV('[1]2006'!$C$6,C4:AA4)</f>
        <v>20596686.179707661</v>
      </c>
      <c r="AI4" s="189">
        <f>AG4/$AG$3</f>
        <v>0.28254654438892385</v>
      </c>
      <c r="AJ4" s="154">
        <f>AH4/$AH$3</f>
        <v>0.24158819710718188</v>
      </c>
      <c r="AK4" s="156"/>
      <c r="AL4" s="154"/>
    </row>
    <row r="5" spans="2:38">
      <c r="B5" s="190" t="s">
        <v>144</v>
      </c>
      <c r="C5" s="191">
        <f>SUM('S-Budget'!D80:D80)</f>
        <v>0</v>
      </c>
      <c r="D5" s="192">
        <f>SUM('S-Budget'!E80:E80)</f>
        <v>0</v>
      </c>
      <c r="E5" s="192">
        <f>SUM('S-Budget'!F80:F80)</f>
        <v>640579.775226956</v>
      </c>
      <c r="F5" s="192">
        <f>SUM('S-Budget'!G80:G80)</f>
        <v>6405797.7522695605</v>
      </c>
      <c r="G5" s="192">
        <f>SUM('S-Budget'!H80:H80)</f>
        <v>15373914.605446944</v>
      </c>
      <c r="H5" s="192">
        <f>SUM('S-Budget'!I80:I80)</f>
        <v>17936233.706354767</v>
      </c>
      <c r="I5" s="192">
        <f>SUM('S-Budget'!J80:J80)</f>
        <v>11530435.954085208</v>
      </c>
      <c r="J5" s="192">
        <f>SUM('S-Budget'!K80:K80)</f>
        <v>6405797.7522695605</v>
      </c>
      <c r="K5" s="192">
        <f>SUM('S-Budget'!L80:L80)</f>
        <v>3843478.651361736</v>
      </c>
      <c r="L5" s="192">
        <f>SUM('S-Budget'!M80:M80)</f>
        <v>0</v>
      </c>
      <c r="M5" s="192">
        <f>SUM('S-Budget'!N80:N80)</f>
        <v>0</v>
      </c>
      <c r="N5" s="192">
        <f>SUM('S-Budget'!O80:O80)</f>
        <v>0</v>
      </c>
      <c r="O5" s="192">
        <f>SUM('S-Budget'!P80:P80)</f>
        <v>0</v>
      </c>
      <c r="P5" s="192">
        <f>SUM('S-Budget'!Q80:Q80)</f>
        <v>0</v>
      </c>
      <c r="Q5" s="192">
        <f>SUM('S-Budget'!R80:R80)</f>
        <v>0</v>
      </c>
      <c r="R5" s="192">
        <f>SUM('S-Budget'!S80:S80)</f>
        <v>0</v>
      </c>
      <c r="S5" s="192">
        <f>SUM('S-Budget'!T80:T80)</f>
        <v>0</v>
      </c>
      <c r="T5" s="192">
        <f>SUM('S-Budget'!U80:U80)</f>
        <v>640579.775226956</v>
      </c>
      <c r="U5" s="192">
        <f>SUM('S-Budget'!V80:V80)</f>
        <v>6405797.7522695605</v>
      </c>
      <c r="V5" s="192">
        <f>SUM('S-Budget'!W80:W80)</f>
        <v>15373914.605446944</v>
      </c>
      <c r="W5" s="192">
        <f>SUM('S-Budget'!X80:X80)</f>
        <v>17936233.706354767</v>
      </c>
      <c r="X5" s="192">
        <f>SUM('S-Budget'!Y80:Y80)</f>
        <v>11530435.954085208</v>
      </c>
      <c r="Y5" s="192">
        <f>SUM('S-Budget'!Z80:Z80)</f>
        <v>6405797.7522695605</v>
      </c>
      <c r="Z5" s="192">
        <f>SUM('S-Budget'!AA80:AA80)</f>
        <v>3843478.651361736</v>
      </c>
      <c r="AA5" s="193">
        <f>SUM('S-Budget'!AB80:AB80)</f>
        <v>0</v>
      </c>
      <c r="AB5" s="325"/>
      <c r="AC5" s="325"/>
      <c r="AD5" s="325"/>
      <c r="AE5" s="325"/>
      <c r="AF5" s="325"/>
      <c r="AG5" s="191">
        <f>SUM(C5:AA5)</f>
        <v>124272476.39402947</v>
      </c>
      <c r="AH5" s="194">
        <f>NPV('[1]2006'!$C$6,C5:AA5)</f>
        <v>64658663.321368478</v>
      </c>
      <c r="AI5" s="189">
        <f>AG5/$AG$3</f>
        <v>0.7174534556110761</v>
      </c>
      <c r="AJ5" s="154">
        <f>AH5/$AH$3</f>
        <v>0.75841180289281818</v>
      </c>
      <c r="AK5" s="156"/>
      <c r="AL5" s="154"/>
    </row>
    <row r="6" spans="2:38" ht="15.75">
      <c r="B6" s="187"/>
      <c r="C6" s="79"/>
      <c r="D6" s="80"/>
      <c r="E6" s="80"/>
      <c r="F6" s="80"/>
      <c r="G6" s="80"/>
      <c r="H6" s="80"/>
      <c r="I6" s="80"/>
      <c r="J6" s="80"/>
      <c r="K6" s="80"/>
      <c r="L6" s="80"/>
      <c r="M6" s="80"/>
      <c r="N6" s="80"/>
      <c r="O6" s="80"/>
      <c r="P6" s="80"/>
      <c r="Q6" s="80"/>
      <c r="R6" s="80"/>
      <c r="S6" s="80"/>
      <c r="T6" s="80"/>
      <c r="U6" s="80"/>
      <c r="V6" s="80"/>
      <c r="W6" s="80"/>
      <c r="X6" s="80"/>
      <c r="Y6" s="80"/>
      <c r="Z6" s="80"/>
      <c r="AA6" s="188"/>
      <c r="AB6" s="326"/>
      <c r="AC6" s="326"/>
      <c r="AD6" s="326"/>
      <c r="AE6" s="326"/>
      <c r="AF6" s="326"/>
      <c r="AG6" s="79"/>
      <c r="AH6" s="155"/>
      <c r="AI6" s="189"/>
      <c r="AJ6" s="154"/>
      <c r="AK6" s="156"/>
      <c r="AL6" s="154"/>
    </row>
    <row r="7" spans="2:38" ht="15.75">
      <c r="B7" s="81" t="s">
        <v>164</v>
      </c>
      <c r="C7" s="82">
        <f t="shared" ref="C7:AA7" si="1">C8+C12+C20+C21</f>
        <v>1856666.6666666667</v>
      </c>
      <c r="D7" s="83">
        <f t="shared" si="1"/>
        <v>-10000</v>
      </c>
      <c r="E7" s="83">
        <f t="shared" si="1"/>
        <v>386615.56737631519</v>
      </c>
      <c r="F7" s="83">
        <f t="shared" si="1"/>
        <v>630347.89007499465</v>
      </c>
      <c r="G7" s="83">
        <f t="shared" si="1"/>
        <v>1307695.7801499898</v>
      </c>
      <c r="H7" s="83">
        <f t="shared" si="1"/>
        <v>1520389.2380210436</v>
      </c>
      <c r="I7" s="83">
        <f t="shared" si="1"/>
        <v>824244.09617192764</v>
      </c>
      <c r="J7" s="83">
        <f t="shared" si="1"/>
        <v>534964.18737631524</v>
      </c>
      <c r="K7" s="83">
        <f t="shared" si="1"/>
        <v>1833816.4673763155</v>
      </c>
      <c r="L7" s="83">
        <f t="shared" si="1"/>
        <v>-340260.95546227886</v>
      </c>
      <c r="M7" s="83">
        <f t="shared" si="1"/>
        <v>575174.87999999989</v>
      </c>
      <c r="N7" s="83">
        <f t="shared" si="1"/>
        <v>4629920.0933333347</v>
      </c>
      <c r="O7" s="83">
        <f t="shared" si="1"/>
        <v>-1031916.1800000005</v>
      </c>
      <c r="P7" s="83">
        <f t="shared" si="1"/>
        <v>373859.20000000013</v>
      </c>
      <c r="Q7" s="83">
        <f t="shared" si="1"/>
        <v>4486348.8800000008</v>
      </c>
      <c r="R7" s="83">
        <f t="shared" si="1"/>
        <v>-1895304.0400000003</v>
      </c>
      <c r="S7" s="83">
        <f t="shared" si="1"/>
        <v>0</v>
      </c>
      <c r="T7" s="83">
        <f t="shared" si="1"/>
        <v>67137.306506750014</v>
      </c>
      <c r="U7" s="83">
        <f t="shared" si="1"/>
        <v>641065.28137934254</v>
      </c>
      <c r="V7" s="83">
        <f t="shared" si="1"/>
        <v>1308217.5192804246</v>
      </c>
      <c r="W7" s="83">
        <f t="shared" si="1"/>
        <v>1519997.9336732177</v>
      </c>
      <c r="X7" s="83">
        <f t="shared" si="1"/>
        <v>824635.40051975357</v>
      </c>
      <c r="Y7" s="83">
        <f t="shared" si="1"/>
        <v>547350.57868066302</v>
      </c>
      <c r="Z7" s="83">
        <f t="shared" si="1"/>
        <v>1795917.0688255909</v>
      </c>
      <c r="AA7" s="149">
        <f t="shared" si="1"/>
        <v>2605677.9112043884</v>
      </c>
      <c r="AB7" s="327"/>
      <c r="AC7" s="327"/>
      <c r="AD7" s="327"/>
      <c r="AE7" s="327"/>
      <c r="AF7" s="327"/>
      <c r="AG7" s="82">
        <f t="shared" ref="AG7:AG22" si="2">SUM(C7:AA7)</f>
        <v>24992560.771154761</v>
      </c>
      <c r="AH7" s="149">
        <f>NPV('[1]2006'!$C$6,C7:AA7)</f>
        <v>12866304.386925338</v>
      </c>
      <c r="AI7" s="161">
        <f t="shared" ref="AI7:AI22" si="3">AG7/$AG$3</f>
        <v>0.14428777481653435</v>
      </c>
      <c r="AJ7" s="152">
        <f t="shared" ref="AJ7:AJ22" si="4">AH7/$AH$3</f>
        <v>0.15091492161161024</v>
      </c>
      <c r="AK7" s="157">
        <f>AG7/$AG$7</f>
        <v>1</v>
      </c>
      <c r="AL7" s="152">
        <f>AH7/$AH$7</f>
        <v>1</v>
      </c>
    </row>
    <row r="8" spans="2:38" ht="15.75">
      <c r="B8" s="81" t="s">
        <v>27</v>
      </c>
      <c r="C8" s="82">
        <f t="shared" ref="C8:AA8" si="5">SUM(C9:C10)</f>
        <v>70000</v>
      </c>
      <c r="D8" s="83">
        <f t="shared" si="5"/>
        <v>0</v>
      </c>
      <c r="E8" s="83">
        <f t="shared" si="5"/>
        <v>6000</v>
      </c>
      <c r="F8" s="83">
        <f t="shared" si="5"/>
        <v>64500</v>
      </c>
      <c r="G8" s="83">
        <f t="shared" si="5"/>
        <v>156000</v>
      </c>
      <c r="H8" s="83">
        <f t="shared" si="5"/>
        <v>183000</v>
      </c>
      <c r="I8" s="83">
        <f t="shared" si="5"/>
        <v>117000</v>
      </c>
      <c r="J8" s="83">
        <f t="shared" si="5"/>
        <v>64500</v>
      </c>
      <c r="K8" s="83">
        <f t="shared" si="5"/>
        <v>39000</v>
      </c>
      <c r="L8" s="83">
        <f t="shared" si="5"/>
        <v>0</v>
      </c>
      <c r="M8" s="83">
        <f t="shared" si="5"/>
        <v>0</v>
      </c>
      <c r="N8" s="83">
        <f t="shared" si="5"/>
        <v>0</v>
      </c>
      <c r="O8" s="83">
        <f t="shared" si="5"/>
        <v>0</v>
      </c>
      <c r="P8" s="83">
        <f t="shared" si="5"/>
        <v>0</v>
      </c>
      <c r="Q8" s="83">
        <f t="shared" si="5"/>
        <v>0</v>
      </c>
      <c r="R8" s="83">
        <f t="shared" si="5"/>
        <v>0</v>
      </c>
      <c r="S8" s="83">
        <f t="shared" si="5"/>
        <v>0</v>
      </c>
      <c r="T8" s="83">
        <f t="shared" si="5"/>
        <v>6521.7391304347821</v>
      </c>
      <c r="U8" s="83">
        <f t="shared" si="5"/>
        <v>65217.391304347817</v>
      </c>
      <c r="V8" s="83">
        <f t="shared" si="5"/>
        <v>156521.73913043478</v>
      </c>
      <c r="W8" s="83">
        <f t="shared" si="5"/>
        <v>182608.69565217389</v>
      </c>
      <c r="X8" s="83">
        <f t="shared" si="5"/>
        <v>117391.30434782608</v>
      </c>
      <c r="Y8" s="83">
        <f t="shared" si="5"/>
        <v>65217.391304347817</v>
      </c>
      <c r="Z8" s="83">
        <f t="shared" si="5"/>
        <v>39130.434782608696</v>
      </c>
      <c r="AA8" s="149">
        <f t="shared" si="5"/>
        <v>0</v>
      </c>
      <c r="AB8" s="327"/>
      <c r="AC8" s="327"/>
      <c r="AD8" s="327"/>
      <c r="AE8" s="327"/>
      <c r="AF8" s="327"/>
      <c r="AG8" s="82">
        <f t="shared" si="2"/>
        <v>1332608.6956521741</v>
      </c>
      <c r="AH8" s="149">
        <f>NPV('[1]2006'!$C$6,C8:AA8)</f>
        <v>722648.29828538722</v>
      </c>
      <c r="AI8" s="161">
        <f t="shared" si="3"/>
        <v>7.6934550707879433E-3</v>
      </c>
      <c r="AJ8" s="152">
        <f t="shared" si="4"/>
        <v>8.4762809901596341E-3</v>
      </c>
      <c r="AK8" s="157">
        <f t="shared" ref="AK8:AK22" si="6">AG8/$AG$7</f>
        <v>5.3320214277130351E-2</v>
      </c>
      <c r="AL8" s="152">
        <f t="shared" ref="AL8:AL22" si="7">AH8/$AH$7</f>
        <v>5.6165956948736433E-2</v>
      </c>
    </row>
    <row r="9" spans="2:38">
      <c r="B9" s="84" t="s">
        <v>71</v>
      </c>
      <c r="C9" s="73">
        <f>SUM('S-Budget'!D6:D11)</f>
        <v>70000</v>
      </c>
      <c r="D9" s="85">
        <f>SUM('S-Budget'!E6:E11)</f>
        <v>0</v>
      </c>
      <c r="E9" s="85">
        <f>SUM('S-Budget'!F6:F11)</f>
        <v>6000</v>
      </c>
      <c r="F9" s="85">
        <f>SUM('S-Budget'!G6:G11)</f>
        <v>64500</v>
      </c>
      <c r="G9" s="85">
        <f>SUM('S-Budget'!H6:H11)</f>
        <v>156000</v>
      </c>
      <c r="H9" s="85">
        <f>SUM('S-Budget'!I6:I11)</f>
        <v>183000</v>
      </c>
      <c r="I9" s="85">
        <f>SUM('S-Budget'!J6:J11)</f>
        <v>117000</v>
      </c>
      <c r="J9" s="85">
        <f>SUM('S-Budget'!K6:K11)</f>
        <v>64500</v>
      </c>
      <c r="K9" s="85">
        <f>SUM('S-Budget'!L6:L11)</f>
        <v>39000</v>
      </c>
      <c r="L9" s="85">
        <f>SUM('S-Budget'!M6:M11)</f>
        <v>0</v>
      </c>
      <c r="M9" s="85">
        <f>SUM('S-Budget'!N6:N11)</f>
        <v>0</v>
      </c>
      <c r="N9" s="85">
        <f>SUM('S-Budget'!O6:O11)</f>
        <v>0</v>
      </c>
      <c r="O9" s="85">
        <f>SUM('S-Budget'!P6:P11)</f>
        <v>0</v>
      </c>
      <c r="P9" s="85">
        <f>SUM('S-Budget'!Q6:Q11)</f>
        <v>0</v>
      </c>
      <c r="Q9" s="85">
        <f>SUM('S-Budget'!R6:R11)</f>
        <v>0</v>
      </c>
      <c r="R9" s="85">
        <f>SUM('S-Budget'!S6:S11)</f>
        <v>0</v>
      </c>
      <c r="S9" s="85">
        <f>SUM('S-Budget'!T6:T11)</f>
        <v>0</v>
      </c>
      <c r="T9" s="85">
        <f>SUM('S-Budget'!U6:U11)</f>
        <v>6521.7391304347821</v>
      </c>
      <c r="U9" s="85">
        <f>SUM('S-Budget'!V6:V11)</f>
        <v>65217.391304347817</v>
      </c>
      <c r="V9" s="85">
        <f>SUM('S-Budget'!W6:W11)</f>
        <v>156521.73913043478</v>
      </c>
      <c r="W9" s="85">
        <f>SUM('S-Budget'!X6:X11)</f>
        <v>182608.69565217389</v>
      </c>
      <c r="X9" s="85">
        <f>SUM('S-Budget'!Y6:Y11)</f>
        <v>117391.30434782608</v>
      </c>
      <c r="Y9" s="85">
        <f>SUM('S-Budget'!Z6:Z11)</f>
        <v>65217.391304347817</v>
      </c>
      <c r="Z9" s="85">
        <f>SUM('S-Budget'!AA6:AA11)</f>
        <v>39130.434782608696</v>
      </c>
      <c r="AA9" s="110">
        <f>SUM('S-Budget'!AB6:AB11)</f>
        <v>0</v>
      </c>
      <c r="AB9" s="328"/>
      <c r="AC9" s="328"/>
      <c r="AD9" s="328"/>
      <c r="AE9" s="328"/>
      <c r="AF9" s="328"/>
      <c r="AG9" s="73">
        <f t="shared" si="2"/>
        <v>1332608.6956521741</v>
      </c>
      <c r="AH9" s="150">
        <f>NPV('[1]2006'!$C$6,C9:AA9)</f>
        <v>722648.29828538722</v>
      </c>
      <c r="AI9" s="161">
        <f t="shared" si="3"/>
        <v>7.6934550707879433E-3</v>
      </c>
      <c r="AJ9" s="152">
        <f t="shared" si="4"/>
        <v>8.4762809901596341E-3</v>
      </c>
      <c r="AK9" s="157">
        <f t="shared" si="6"/>
        <v>5.3320214277130351E-2</v>
      </c>
      <c r="AL9" s="152">
        <f t="shared" si="7"/>
        <v>5.6165956948736433E-2</v>
      </c>
    </row>
    <row r="10" spans="2:38">
      <c r="B10" s="84" t="s">
        <v>78</v>
      </c>
      <c r="C10" s="73">
        <f>SUM('S-Budget'!D14:D15)</f>
        <v>0</v>
      </c>
      <c r="D10" s="85">
        <f>SUM('S-Budget'!E14:E15)</f>
        <v>0</v>
      </c>
      <c r="E10" s="85">
        <f>SUM('S-Budget'!F14:F15)</f>
        <v>0</v>
      </c>
      <c r="F10" s="85">
        <f>SUM('S-Budget'!G14:G15)</f>
        <v>0</v>
      </c>
      <c r="G10" s="85">
        <f>SUM('S-Budget'!H14:H15)</f>
        <v>0</v>
      </c>
      <c r="H10" s="85">
        <f>SUM('S-Budget'!I14:I15)</f>
        <v>0</v>
      </c>
      <c r="I10" s="85">
        <f>SUM('S-Budget'!J14:J15)</f>
        <v>0</v>
      </c>
      <c r="J10" s="85">
        <f>SUM('S-Budget'!K14:K15)</f>
        <v>0</v>
      </c>
      <c r="K10" s="85">
        <f>SUM('S-Budget'!L14:L15)</f>
        <v>0</v>
      </c>
      <c r="L10" s="85">
        <f>SUM('S-Budget'!M14:M15)</f>
        <v>0</v>
      </c>
      <c r="M10" s="85">
        <f>SUM('S-Budget'!N14:N15)</f>
        <v>0</v>
      </c>
      <c r="N10" s="85">
        <f>SUM('S-Budget'!O14:O15)</f>
        <v>0</v>
      </c>
      <c r="O10" s="85">
        <f>SUM('S-Budget'!P14:P15)</f>
        <v>0</v>
      </c>
      <c r="P10" s="85">
        <f>SUM('S-Budget'!Q14:Q15)</f>
        <v>0</v>
      </c>
      <c r="Q10" s="85">
        <f>SUM('S-Budget'!R14:R15)</f>
        <v>0</v>
      </c>
      <c r="R10" s="85">
        <f>SUM('S-Budget'!S14:S15)</f>
        <v>0</v>
      </c>
      <c r="S10" s="85">
        <f>SUM('S-Budget'!T14:T15)</f>
        <v>0</v>
      </c>
      <c r="T10" s="85">
        <f>SUM('S-Budget'!U14:U15)</f>
        <v>0</v>
      </c>
      <c r="U10" s="85">
        <f>SUM('S-Budget'!V14:V15)</f>
        <v>0</v>
      </c>
      <c r="V10" s="85">
        <f>SUM('S-Budget'!W14:W15)</f>
        <v>0</v>
      </c>
      <c r="W10" s="85">
        <f>SUM('S-Budget'!X14:X15)</f>
        <v>0</v>
      </c>
      <c r="X10" s="85">
        <f>SUM('S-Budget'!Y14:Y15)</f>
        <v>0</v>
      </c>
      <c r="Y10" s="85">
        <f>SUM('S-Budget'!Z14:Z15)</f>
        <v>0</v>
      </c>
      <c r="Z10" s="85">
        <f>SUM('S-Budget'!AA14:AA15)</f>
        <v>0</v>
      </c>
      <c r="AA10" s="110">
        <f>SUM('S-Budget'!AB14:AB15)</f>
        <v>0</v>
      </c>
      <c r="AB10" s="328"/>
      <c r="AC10" s="328"/>
      <c r="AD10" s="328"/>
      <c r="AE10" s="328"/>
      <c r="AF10" s="328"/>
      <c r="AG10" s="73">
        <f t="shared" si="2"/>
        <v>0</v>
      </c>
      <c r="AH10" s="150">
        <f>NPV('[1]2006'!$C$6,C10:AA10)</f>
        <v>0</v>
      </c>
      <c r="AI10" s="161">
        <f t="shared" si="3"/>
        <v>0</v>
      </c>
      <c r="AJ10" s="152">
        <f t="shared" si="4"/>
        <v>0</v>
      </c>
      <c r="AK10" s="157">
        <f t="shared" si="6"/>
        <v>0</v>
      </c>
      <c r="AL10" s="152">
        <f t="shared" si="7"/>
        <v>0</v>
      </c>
    </row>
    <row r="11" spans="2:38">
      <c r="B11" s="87"/>
      <c r="C11" s="73"/>
      <c r="D11" s="85"/>
      <c r="E11" s="85"/>
      <c r="F11" s="85"/>
      <c r="G11" s="85"/>
      <c r="H11" s="85"/>
      <c r="I11" s="85"/>
      <c r="J11" s="85"/>
      <c r="K11" s="85"/>
      <c r="L11" s="85"/>
      <c r="M11" s="85"/>
      <c r="N11" s="85"/>
      <c r="O11" s="85"/>
      <c r="P11" s="85"/>
      <c r="Q11" s="85"/>
      <c r="R11" s="85"/>
      <c r="S11" s="85"/>
      <c r="T11" s="85"/>
      <c r="U11" s="85"/>
      <c r="V11" s="85"/>
      <c r="W11" s="85"/>
      <c r="X11" s="85"/>
      <c r="Y11" s="85"/>
      <c r="Z11" s="85"/>
      <c r="AA11" s="150"/>
      <c r="AB11" s="328"/>
      <c r="AC11" s="328"/>
      <c r="AD11" s="328"/>
      <c r="AE11" s="328"/>
      <c r="AF11" s="328"/>
      <c r="AG11" s="73"/>
      <c r="AH11" s="150"/>
      <c r="AI11" s="161"/>
      <c r="AJ11" s="152"/>
      <c r="AK11" s="157"/>
      <c r="AL11" s="152"/>
    </row>
    <row r="12" spans="2:38" ht="15.75">
      <c r="B12" s="81" t="s">
        <v>101</v>
      </c>
      <c r="C12" s="82">
        <f>SUM(C13:C18)</f>
        <v>1776666.6666666667</v>
      </c>
      <c r="D12" s="83">
        <f t="shared" ref="D12:AA12" si="8">SUM(D13:D18)</f>
        <v>0</v>
      </c>
      <c r="E12" s="83">
        <f t="shared" si="8"/>
        <v>314184.59267907933</v>
      </c>
      <c r="F12" s="83">
        <f t="shared" si="8"/>
        <v>41845.926790793776</v>
      </c>
      <c r="G12" s="83">
        <f t="shared" si="8"/>
        <v>100430.22429790505</v>
      </c>
      <c r="H12" s="83">
        <f t="shared" si="8"/>
        <v>339435.26168088929</v>
      </c>
      <c r="I12" s="83">
        <f t="shared" si="8"/>
        <v>437895.16822342877</v>
      </c>
      <c r="J12" s="83">
        <f t="shared" si="8"/>
        <v>427756.42679079378</v>
      </c>
      <c r="K12" s="83">
        <f t="shared" si="8"/>
        <v>1186439.2227411431</v>
      </c>
      <c r="L12" s="83">
        <f t="shared" si="8"/>
        <v>396918.6666666668</v>
      </c>
      <c r="M12" s="83">
        <f t="shared" si="8"/>
        <v>499660.00000000006</v>
      </c>
      <c r="N12" s="83">
        <f t="shared" si="8"/>
        <v>2894825.166666667</v>
      </c>
      <c r="O12" s="83">
        <f t="shared" si="8"/>
        <v>615030.00000000012</v>
      </c>
      <c r="P12" s="83">
        <f t="shared" si="8"/>
        <v>494000.00000000012</v>
      </c>
      <c r="Q12" s="83">
        <f t="shared" si="8"/>
        <v>2907800.0000000009</v>
      </c>
      <c r="R12" s="83">
        <f t="shared" si="8"/>
        <v>0</v>
      </c>
      <c r="S12" s="83">
        <f t="shared" si="8"/>
        <v>0</v>
      </c>
      <c r="T12" s="83">
        <f t="shared" si="8"/>
        <v>4184.5926790793765</v>
      </c>
      <c r="U12" s="83">
        <f t="shared" si="8"/>
        <v>41845.926790793776</v>
      </c>
      <c r="V12" s="83">
        <f t="shared" si="8"/>
        <v>100430.22429790505</v>
      </c>
      <c r="W12" s="83">
        <f t="shared" si="8"/>
        <v>339435.26168088929</v>
      </c>
      <c r="X12" s="83">
        <f t="shared" si="8"/>
        <v>437895.16822342877</v>
      </c>
      <c r="Y12" s="83">
        <f t="shared" si="8"/>
        <v>433590.92679079378</v>
      </c>
      <c r="Z12" s="83">
        <f t="shared" si="8"/>
        <v>1170341.5560744763</v>
      </c>
      <c r="AA12" s="149">
        <f t="shared" si="8"/>
        <v>3607157.5000000009</v>
      </c>
      <c r="AB12" s="327"/>
      <c r="AC12" s="327"/>
      <c r="AD12" s="327"/>
      <c r="AE12" s="327"/>
      <c r="AF12" s="327"/>
      <c r="AG12" s="82">
        <f t="shared" si="2"/>
        <v>18567768.479741402</v>
      </c>
      <c r="AH12" s="149">
        <f>NPV('[1]2006'!$C$6,C12:AA12)</f>
        <v>9120126.6125942338</v>
      </c>
      <c r="AI12" s="161">
        <f t="shared" si="3"/>
        <v>0.10719597810651581</v>
      </c>
      <c r="AJ12" s="152">
        <f t="shared" si="4"/>
        <v>0.10697424461885661</v>
      </c>
      <c r="AK12" s="157">
        <f t="shared" si="6"/>
        <v>0.74293181278052334</v>
      </c>
      <c r="AL12" s="152">
        <f t="shared" si="7"/>
        <v>0.708838088881377</v>
      </c>
    </row>
    <row r="13" spans="2:38">
      <c r="B13" s="84" t="s">
        <v>102</v>
      </c>
      <c r="C13" s="73">
        <f>SUM('S-Budget'!D19:D23)</f>
        <v>1766666.6666666667</v>
      </c>
      <c r="D13" s="85">
        <f>SUM('S-Budget'!E19:E23)</f>
        <v>0</v>
      </c>
      <c r="E13" s="85">
        <f>SUM('S-Budget'!F19:F23)</f>
        <v>0</v>
      </c>
      <c r="F13" s="85">
        <f>SUM('S-Budget'!G19:G23)</f>
        <v>0</v>
      </c>
      <c r="G13" s="85">
        <f>SUM('S-Budget'!H19:H23)</f>
        <v>0</v>
      </c>
      <c r="H13" s="85">
        <f>SUM('S-Budget'!I19:I23)</f>
        <v>0</v>
      </c>
      <c r="I13" s="85">
        <f>SUM('S-Budget'!J19:J23)</f>
        <v>0</v>
      </c>
      <c r="J13" s="85">
        <f>SUM('S-Budget'!K19:K23)</f>
        <v>0</v>
      </c>
      <c r="K13" s="85">
        <f>SUM('S-Budget'!L19:L23)</f>
        <v>0</v>
      </c>
      <c r="L13" s="85">
        <f>SUM('S-Budget'!M19:M23)</f>
        <v>0</v>
      </c>
      <c r="M13" s="85">
        <f>SUM('S-Budget'!N19:N23)</f>
        <v>0</v>
      </c>
      <c r="N13" s="85">
        <f>SUM('S-Budget'!O19:O23)</f>
        <v>0</v>
      </c>
      <c r="O13" s="85">
        <f>SUM('S-Budget'!P19:P23)</f>
        <v>0</v>
      </c>
      <c r="P13" s="85">
        <f>SUM('S-Budget'!Q19:Q23)</f>
        <v>0</v>
      </c>
      <c r="Q13" s="85">
        <f>SUM('S-Budget'!R19:R23)</f>
        <v>0</v>
      </c>
      <c r="R13" s="85">
        <f>SUM('S-Budget'!S19:S23)</f>
        <v>0</v>
      </c>
      <c r="S13" s="85">
        <f>SUM('S-Budget'!T19:T23)</f>
        <v>0</v>
      </c>
      <c r="T13" s="85">
        <f>SUM('S-Budget'!U19:U23)</f>
        <v>0</v>
      </c>
      <c r="U13" s="85">
        <f>SUM('S-Budget'!V19:V23)</f>
        <v>0</v>
      </c>
      <c r="V13" s="85">
        <f>SUM('S-Budget'!W19:W23)</f>
        <v>0</v>
      </c>
      <c r="W13" s="85">
        <f>SUM('S-Budget'!X19:X23)</f>
        <v>0</v>
      </c>
      <c r="X13" s="85">
        <f>SUM('S-Budget'!Y19:Y23)</f>
        <v>0</v>
      </c>
      <c r="Y13" s="85">
        <f>SUM('S-Budget'!Z19:Z23)</f>
        <v>0</v>
      </c>
      <c r="Z13" s="85">
        <f>SUM('S-Budget'!AA19:AA23)</f>
        <v>0</v>
      </c>
      <c r="AA13" s="110">
        <f>SUM('S-Budget'!AB19:AB23)</f>
        <v>0</v>
      </c>
      <c r="AB13" s="328"/>
      <c r="AC13" s="328"/>
      <c r="AD13" s="328"/>
      <c r="AE13" s="328"/>
      <c r="AF13" s="328"/>
      <c r="AG13" s="73">
        <f t="shared" si="2"/>
        <v>1766666.6666666667</v>
      </c>
      <c r="AH13" s="150">
        <f>NPV('[1]2006'!$C$6,C13:AA13)</f>
        <v>1673488.2517146396</v>
      </c>
      <c r="AI13" s="161">
        <f t="shared" si="3"/>
        <v>1.0199371105264277E-2</v>
      </c>
      <c r="AJ13" s="152">
        <f t="shared" si="4"/>
        <v>1.9629128981443165E-2</v>
      </c>
      <c r="AK13" s="157">
        <f t="shared" si="6"/>
        <v>7.0687701146081458E-2</v>
      </c>
      <c r="AL13" s="152">
        <f t="shared" si="7"/>
        <v>0.13006751600057187</v>
      </c>
    </row>
    <row r="14" spans="2:38">
      <c r="B14" s="88" t="s">
        <v>109</v>
      </c>
      <c r="C14" s="73">
        <f>SUM('S-Budget'!D26:D28)</f>
        <v>10000</v>
      </c>
      <c r="D14" s="85">
        <f>SUM('S-Budget'!E26:E28)</f>
        <v>0</v>
      </c>
      <c r="E14" s="85">
        <f>SUM('S-Budget'!F26:F28)</f>
        <v>10000</v>
      </c>
      <c r="F14" s="85">
        <f>SUM('S-Budget'!G26:G28)</f>
        <v>0</v>
      </c>
      <c r="G14" s="85">
        <f>SUM('S-Budget'!H26:H28)</f>
        <v>0</v>
      </c>
      <c r="H14" s="85">
        <f>SUM('S-Budget'!I26:I28)</f>
        <v>0</v>
      </c>
      <c r="I14" s="85">
        <f>SUM('S-Budget'!J26:J28)</f>
        <v>0</v>
      </c>
      <c r="J14" s="85">
        <f>SUM('S-Budget'!K26:K28)</f>
        <v>0</v>
      </c>
      <c r="K14" s="85">
        <f>SUM('S-Budget'!L26:L28)</f>
        <v>0</v>
      </c>
      <c r="L14" s="85">
        <f>SUM('S-Budget'!M26:M28)</f>
        <v>0</v>
      </c>
      <c r="M14" s="85">
        <f>SUM('S-Budget'!N26:N28)</f>
        <v>0</v>
      </c>
      <c r="N14" s="85">
        <f>SUM('S-Budget'!O26:O28)</f>
        <v>0</v>
      </c>
      <c r="O14" s="85">
        <f>SUM('S-Budget'!P26:P28)</f>
        <v>0</v>
      </c>
      <c r="P14" s="85">
        <f>SUM('S-Budget'!Q26:Q28)</f>
        <v>0</v>
      </c>
      <c r="Q14" s="85">
        <f>SUM('S-Budget'!R26:R28)</f>
        <v>0</v>
      </c>
      <c r="R14" s="85">
        <f>SUM('S-Budget'!S26:S28)</f>
        <v>0</v>
      </c>
      <c r="S14" s="85">
        <f>SUM('S-Budget'!T26:T28)</f>
        <v>0</v>
      </c>
      <c r="T14" s="85">
        <f>SUM('S-Budget'!U26:U28)</f>
        <v>0</v>
      </c>
      <c r="U14" s="85">
        <f>SUM('S-Budget'!V26:V28)</f>
        <v>0</v>
      </c>
      <c r="V14" s="85">
        <f>SUM('S-Budget'!W26:W28)</f>
        <v>0</v>
      </c>
      <c r="W14" s="85">
        <f>SUM('S-Budget'!X26:X28)</f>
        <v>0</v>
      </c>
      <c r="X14" s="85">
        <f>SUM('S-Budget'!Y26:Y28)</f>
        <v>0</v>
      </c>
      <c r="Y14" s="85">
        <f>SUM('S-Budget'!Z26:Z28)</f>
        <v>0</v>
      </c>
      <c r="Z14" s="85">
        <f>SUM('S-Budget'!AA26:AA28)</f>
        <v>0</v>
      </c>
      <c r="AA14" s="110">
        <f>SUM('S-Budget'!AB26:AB28)</f>
        <v>0</v>
      </c>
      <c r="AB14" s="328"/>
      <c r="AC14" s="328"/>
      <c r="AD14" s="328"/>
      <c r="AE14" s="328"/>
      <c r="AF14" s="328"/>
      <c r="AG14" s="73">
        <f t="shared" si="2"/>
        <v>20000</v>
      </c>
      <c r="AH14" s="150">
        <f>NPV('[1]2006'!$C$6,C14:AA14)</f>
        <v>17972.285999287968</v>
      </c>
      <c r="AI14" s="161">
        <f t="shared" si="3"/>
        <v>1.1546457855016161E-4</v>
      </c>
      <c r="AJ14" s="152">
        <f t="shared" si="4"/>
        <v>2.1080537590267121E-4</v>
      </c>
      <c r="AK14" s="157">
        <f t="shared" si="6"/>
        <v>8.0023812618205416E-4</v>
      </c>
      <c r="AL14" s="152">
        <f t="shared" si="7"/>
        <v>1.3968491230124556E-3</v>
      </c>
    </row>
    <row r="15" spans="2:38">
      <c r="B15" s="86" t="s">
        <v>165</v>
      </c>
      <c r="C15" s="73">
        <f>SUM('S-Budget'!D31:D32)</f>
        <v>0</v>
      </c>
      <c r="D15" s="85">
        <f>SUM('S-Budget'!E31:E32)</f>
        <v>0</v>
      </c>
      <c r="E15" s="85">
        <f>SUM('S-Budget'!F31:F32)</f>
        <v>300000</v>
      </c>
      <c r="F15" s="85">
        <f>SUM('S-Budget'!G31:G32)</f>
        <v>0</v>
      </c>
      <c r="G15" s="85">
        <f>SUM('S-Budget'!H31:H32)</f>
        <v>0</v>
      </c>
      <c r="H15" s="85">
        <f>SUM('S-Budget'!I31:I32)</f>
        <v>0</v>
      </c>
      <c r="I15" s="85">
        <f>SUM('S-Budget'!J31:J32)</f>
        <v>0</v>
      </c>
      <c r="J15" s="85">
        <f>SUM('S-Budget'!K31:K32)</f>
        <v>0</v>
      </c>
      <c r="K15" s="85">
        <f>SUM('S-Budget'!L31:L32)</f>
        <v>0</v>
      </c>
      <c r="L15" s="85">
        <f>SUM('S-Budget'!M31:M32)</f>
        <v>0</v>
      </c>
      <c r="M15" s="85">
        <f>SUM('S-Budget'!N31:N32)</f>
        <v>0</v>
      </c>
      <c r="N15" s="85">
        <f>SUM('S-Budget'!O31:O32)</f>
        <v>0</v>
      </c>
      <c r="O15" s="85">
        <f>SUM('S-Budget'!P31:P32)</f>
        <v>0</v>
      </c>
      <c r="P15" s="85">
        <f>SUM('S-Budget'!Q31:Q32)</f>
        <v>0</v>
      </c>
      <c r="Q15" s="85">
        <f>SUM('S-Budget'!R31:R32)</f>
        <v>0</v>
      </c>
      <c r="R15" s="85">
        <f>SUM('S-Budget'!S31:S32)</f>
        <v>0</v>
      </c>
      <c r="S15" s="85">
        <f>SUM('S-Budget'!T31:T32)</f>
        <v>0</v>
      </c>
      <c r="T15" s="85">
        <f>SUM('S-Budget'!U31:U32)</f>
        <v>0</v>
      </c>
      <c r="U15" s="85">
        <f>SUM('S-Budget'!V31:V32)</f>
        <v>0</v>
      </c>
      <c r="V15" s="85">
        <f>SUM('S-Budget'!W31:W32)</f>
        <v>0</v>
      </c>
      <c r="W15" s="85">
        <f>SUM('S-Budget'!X31:X32)</f>
        <v>0</v>
      </c>
      <c r="X15" s="85">
        <f>SUM('S-Budget'!Y31:Y32)</f>
        <v>0</v>
      </c>
      <c r="Y15" s="85">
        <f>SUM('S-Budget'!Z31:Z32)</f>
        <v>0</v>
      </c>
      <c r="Z15" s="85">
        <f>SUM('S-Budget'!AA31:AA32)</f>
        <v>0</v>
      </c>
      <c r="AA15" s="110">
        <f>SUM('S-Budget'!AB31:AB32)</f>
        <v>0</v>
      </c>
      <c r="AB15" s="328"/>
      <c r="AC15" s="328"/>
      <c r="AD15" s="328"/>
      <c r="AE15" s="328"/>
      <c r="AF15" s="328"/>
      <c r="AG15" s="73">
        <f t="shared" si="2"/>
        <v>300000</v>
      </c>
      <c r="AH15" s="150">
        <f>NPV('[1]2006'!$C$6,C15:AA15)</f>
        <v>254991.3296874738</v>
      </c>
      <c r="AI15" s="161">
        <f t="shared" si="3"/>
        <v>1.7319686782524242E-3</v>
      </c>
      <c r="AJ15" s="152">
        <f t="shared" si="4"/>
        <v>2.9909129594765803E-3</v>
      </c>
      <c r="AK15" s="157">
        <f t="shared" si="6"/>
        <v>1.2003571892730812E-2</v>
      </c>
      <c r="AL15" s="152">
        <f t="shared" si="7"/>
        <v>1.981853701103127E-2</v>
      </c>
    </row>
    <row r="16" spans="2:38">
      <c r="B16" s="86" t="s">
        <v>111</v>
      </c>
      <c r="C16" s="73">
        <f>SUM('S-Budget'!D35:D48)</f>
        <v>0</v>
      </c>
      <c r="D16" s="85">
        <f>SUM('S-Budget'!E35:E48)</f>
        <v>0</v>
      </c>
      <c r="E16" s="85">
        <f>SUM('S-Budget'!F35:F48)</f>
        <v>0</v>
      </c>
      <c r="F16" s="85">
        <f>SUM('S-Budget'!G35:G48)</f>
        <v>0</v>
      </c>
      <c r="G16" s="85">
        <f>SUM('S-Budget'!H35:H48)</f>
        <v>0</v>
      </c>
      <c r="H16" s="85">
        <f>SUM('S-Budget'!I35:I48)</f>
        <v>77793.333333333358</v>
      </c>
      <c r="I16" s="85">
        <f>SUM('S-Budget'!J35:J48)</f>
        <v>116690</v>
      </c>
      <c r="J16" s="85">
        <f>SUM('S-Budget'!K35:K48)</f>
        <v>116690</v>
      </c>
      <c r="K16" s="85">
        <f>SUM('S-Budget'!L35:L48)</f>
        <v>321953.33333333337</v>
      </c>
      <c r="L16" s="85">
        <f>SUM('S-Budget'!M35:M48)</f>
        <v>112373.33333333336</v>
      </c>
      <c r="M16" s="85">
        <f>SUM('S-Budget'!N35:N48)</f>
        <v>140466.66666666669</v>
      </c>
      <c r="N16" s="85">
        <f>SUM('S-Budget'!O35:O48)</f>
        <v>808126.66666666674</v>
      </c>
      <c r="O16" s="85">
        <f>SUM('S-Budget'!P35:P48)</f>
        <v>172900.00000000003</v>
      </c>
      <c r="P16" s="85">
        <f>SUM('S-Budget'!Q35:Q48)</f>
        <v>172900.00000000003</v>
      </c>
      <c r="Q16" s="85">
        <f>SUM('S-Budget'!R35:R48)</f>
        <v>1017730.0000000002</v>
      </c>
      <c r="R16" s="85">
        <f>SUM('S-Budget'!S35:S48)</f>
        <v>0</v>
      </c>
      <c r="S16" s="85">
        <f>SUM('S-Budget'!T35:T48)</f>
        <v>0</v>
      </c>
      <c r="T16" s="85">
        <f>SUM('S-Budget'!U35:U48)</f>
        <v>0</v>
      </c>
      <c r="U16" s="85">
        <f>SUM('S-Budget'!V35:V48)</f>
        <v>0</v>
      </c>
      <c r="V16" s="85">
        <f>SUM('S-Budget'!W35:W48)</f>
        <v>0</v>
      </c>
      <c r="W16" s="85">
        <f>SUM('S-Budget'!X35:X48)</f>
        <v>77793.333333333358</v>
      </c>
      <c r="X16" s="85">
        <f>SUM('S-Budget'!Y35:Y48)</f>
        <v>116690</v>
      </c>
      <c r="Y16" s="85">
        <f>SUM('S-Budget'!Z35:Z48)</f>
        <v>116690</v>
      </c>
      <c r="Z16" s="85">
        <f>SUM('S-Budget'!AA35:AA48)</f>
        <v>321953.33333333337</v>
      </c>
      <c r="AA16" s="110">
        <f>SUM('S-Budget'!AB35:AB48)</f>
        <v>939890.00000000023</v>
      </c>
      <c r="AB16" s="328"/>
      <c r="AC16" s="328"/>
      <c r="AD16" s="328"/>
      <c r="AE16" s="328"/>
      <c r="AF16" s="328"/>
      <c r="AG16" s="73">
        <f t="shared" si="2"/>
        <v>4630640.0000000009</v>
      </c>
      <c r="AH16" s="150">
        <f>NPV('[1]2006'!$C$6,C16:AA16)</f>
        <v>2016066.6805294589</v>
      </c>
      <c r="AI16" s="161">
        <f t="shared" si="3"/>
        <v>2.6733744800876025E-2</v>
      </c>
      <c r="AJ16" s="152">
        <f t="shared" si="4"/>
        <v>2.3647392126449628E-2</v>
      </c>
      <c r="AK16" s="157">
        <f t="shared" si="6"/>
        <v>0.1852807338311834</v>
      </c>
      <c r="AL16" s="152">
        <f t="shared" si="7"/>
        <v>0.1566935321830388</v>
      </c>
    </row>
    <row r="17" spans="2:38">
      <c r="B17" s="86" t="s">
        <v>125</v>
      </c>
      <c r="C17" s="73">
        <f>SUM('S-Budget'!D51:D56)</f>
        <v>0</v>
      </c>
      <c r="D17" s="85">
        <f>SUM('S-Budget'!E51:E56)</f>
        <v>0</v>
      </c>
      <c r="E17" s="85">
        <f>SUM('S-Budget'!F51:F56)</f>
        <v>851.25934574604389</v>
      </c>
      <c r="F17" s="85">
        <f>SUM('S-Budget'!G51:G56)</f>
        <v>8512.593457460438</v>
      </c>
      <c r="G17" s="85">
        <f>SUM('S-Budget'!H51:H56)</f>
        <v>20430.224297905053</v>
      </c>
      <c r="H17" s="85">
        <f>SUM('S-Budget'!I51:I56)</f>
        <v>168308.59501422261</v>
      </c>
      <c r="I17" s="85">
        <f>SUM('S-Budget'!J51:J56)</f>
        <v>261205.16822342877</v>
      </c>
      <c r="J17" s="85">
        <f>SUM('S-Budget'!K51:K56)</f>
        <v>277733.09345746046</v>
      </c>
      <c r="K17" s="85">
        <f>SUM('S-Budget'!L51:L56)</f>
        <v>844485.88940780971</v>
      </c>
      <c r="L17" s="85">
        <f>SUM('S-Budget'!M51:M56)</f>
        <v>284545.33333333343</v>
      </c>
      <c r="M17" s="85">
        <f>SUM('S-Budget'!N51:N56)</f>
        <v>359193.33333333337</v>
      </c>
      <c r="N17" s="85">
        <f>SUM('S-Budget'!O51:O56)</f>
        <v>2086698.5000000005</v>
      </c>
      <c r="O17" s="85">
        <f>SUM('S-Budget'!P51:P56)</f>
        <v>442130.00000000012</v>
      </c>
      <c r="P17" s="85">
        <f>SUM('S-Budget'!Q51:Q56)</f>
        <v>321100.00000000012</v>
      </c>
      <c r="Q17" s="85">
        <f>SUM('S-Budget'!R51:R56)</f>
        <v>1890070.0000000005</v>
      </c>
      <c r="R17" s="85">
        <f>SUM('S-Budget'!S51:S56)</f>
        <v>0</v>
      </c>
      <c r="S17" s="85">
        <f>SUM('S-Budget'!T51:T56)</f>
        <v>0</v>
      </c>
      <c r="T17" s="85">
        <f>SUM('S-Budget'!U51:U56)</f>
        <v>851.25934574604389</v>
      </c>
      <c r="U17" s="85">
        <f>SUM('S-Budget'!V51:V56)</f>
        <v>8512.593457460438</v>
      </c>
      <c r="V17" s="85">
        <f>SUM('S-Budget'!W51:W56)</f>
        <v>20430.224297905053</v>
      </c>
      <c r="W17" s="85">
        <f>SUM('S-Budget'!X51:X56)</f>
        <v>168308.59501422261</v>
      </c>
      <c r="X17" s="85">
        <f>SUM('S-Budget'!Y51:Y56)</f>
        <v>261205.16822342877</v>
      </c>
      <c r="Y17" s="85">
        <f>SUM('S-Budget'!Z51:Z56)</f>
        <v>283567.59345746046</v>
      </c>
      <c r="Z17" s="85">
        <f>SUM('S-Budget'!AA51:AA56)</f>
        <v>828388.22274114296</v>
      </c>
      <c r="AA17" s="110">
        <f>SUM('S-Budget'!AB51:AB56)</f>
        <v>2667267.5000000005</v>
      </c>
      <c r="AB17" s="328"/>
      <c r="AC17" s="328"/>
      <c r="AD17" s="328"/>
      <c r="AE17" s="328"/>
      <c r="AF17" s="328"/>
      <c r="AG17" s="73">
        <f t="shared" si="2"/>
        <v>11203795.146408068</v>
      </c>
      <c r="AH17" s="150">
        <f>NPV('[1]2006'!$C$6,C17:AA17)</f>
        <v>4821148.9910662808</v>
      </c>
      <c r="AI17" s="161">
        <f t="shared" si="3"/>
        <v>6.4682074237117693E-2</v>
      </c>
      <c r="AJ17" s="152">
        <f t="shared" si="4"/>
        <v>5.6549518819407646E-2</v>
      </c>
      <c r="AK17" s="157">
        <f t="shared" si="6"/>
        <v>0.44828520170445924</v>
      </c>
      <c r="AL17" s="152">
        <f t="shared" si="7"/>
        <v>0.37471124932855654</v>
      </c>
    </row>
    <row r="18" spans="2:38" ht="12.75" customHeight="1">
      <c r="B18" s="89" t="s">
        <v>129</v>
      </c>
      <c r="C18" s="73">
        <f>SUM('S-Budget'!D58:D59)</f>
        <v>0</v>
      </c>
      <c r="D18" s="85">
        <f>SUM('S-Budget'!E58:E59)</f>
        <v>0</v>
      </c>
      <c r="E18" s="85">
        <f>SUM('S-Budget'!F58:F59)</f>
        <v>3333.333333333333</v>
      </c>
      <c r="F18" s="85">
        <f>SUM('S-Budget'!G58:G59)</f>
        <v>33333.333333333336</v>
      </c>
      <c r="G18" s="85">
        <f>SUM('S-Budget'!H58:H59)</f>
        <v>80000</v>
      </c>
      <c r="H18" s="85">
        <f>SUM('S-Budget'!I58:I59)</f>
        <v>93333.333333333343</v>
      </c>
      <c r="I18" s="85">
        <f>SUM('S-Budget'!J58:J59)</f>
        <v>60000</v>
      </c>
      <c r="J18" s="85">
        <f>SUM('S-Budget'!K58:K59)</f>
        <v>33333.333333333336</v>
      </c>
      <c r="K18" s="85">
        <f>SUM('S-Budget'!L58:L59)</f>
        <v>20000</v>
      </c>
      <c r="L18" s="85">
        <f>SUM('S-Budget'!M58:M59)</f>
        <v>0</v>
      </c>
      <c r="M18" s="85">
        <f>SUM('S-Budget'!N58:N59)</f>
        <v>0</v>
      </c>
      <c r="N18" s="85">
        <f>SUM('S-Budget'!O58:O59)</f>
        <v>0</v>
      </c>
      <c r="O18" s="85">
        <f>SUM('S-Budget'!P58:P59)</f>
        <v>0</v>
      </c>
      <c r="P18" s="85">
        <f>SUM('S-Budget'!Q58:Q59)</f>
        <v>0</v>
      </c>
      <c r="Q18" s="85">
        <f>SUM('S-Budget'!R58:R59)</f>
        <v>0</v>
      </c>
      <c r="R18" s="85">
        <f>SUM('S-Budget'!S58:S59)</f>
        <v>0</v>
      </c>
      <c r="S18" s="85">
        <f>SUM('S-Budget'!T58:T59)</f>
        <v>0</v>
      </c>
      <c r="T18" s="85">
        <f>SUM('S-Budget'!U58:U59)</f>
        <v>3333.333333333333</v>
      </c>
      <c r="U18" s="85">
        <f>SUM('S-Budget'!V58:V59)</f>
        <v>33333.333333333336</v>
      </c>
      <c r="V18" s="85">
        <f>SUM('S-Budget'!W58:W59)</f>
        <v>80000</v>
      </c>
      <c r="W18" s="85">
        <f>SUM('S-Budget'!X58:X59)</f>
        <v>93333.333333333343</v>
      </c>
      <c r="X18" s="85">
        <f>SUM('S-Budget'!Y58:Y59)</f>
        <v>60000</v>
      </c>
      <c r="Y18" s="85">
        <f>SUM('S-Budget'!Z58:Z59)</f>
        <v>33333.333333333336</v>
      </c>
      <c r="Z18" s="85">
        <f>SUM('S-Budget'!AA58:AA59)</f>
        <v>20000</v>
      </c>
      <c r="AA18" s="110">
        <f>SUM('S-Budget'!AB58:AB59)</f>
        <v>0</v>
      </c>
      <c r="AB18" s="328"/>
      <c r="AC18" s="328"/>
      <c r="AD18" s="328"/>
      <c r="AE18" s="328"/>
      <c r="AF18" s="328"/>
      <c r="AG18" s="73">
        <f t="shared" si="2"/>
        <v>646666.66666666663</v>
      </c>
      <c r="AH18" s="150">
        <f>NPV('[1]2006'!$C$6,C18:AA18)</f>
        <v>336459.07359709183</v>
      </c>
      <c r="AI18" s="161">
        <f t="shared" si="3"/>
        <v>3.7333547064552254E-3</v>
      </c>
      <c r="AJ18" s="152">
        <f t="shared" si="4"/>
        <v>3.9464863561769212E-3</v>
      </c>
      <c r="AK18" s="157">
        <f t="shared" si="6"/>
        <v>2.5874366079886416E-2</v>
      </c>
      <c r="AL18" s="152">
        <f t="shared" si="7"/>
        <v>2.6150405235166017E-2</v>
      </c>
    </row>
    <row r="19" spans="2:38">
      <c r="B19" s="90"/>
      <c r="C19" s="73"/>
      <c r="D19" s="85"/>
      <c r="E19" s="85"/>
      <c r="F19" s="85"/>
      <c r="G19" s="85"/>
      <c r="H19" s="85"/>
      <c r="I19" s="85"/>
      <c r="J19" s="85"/>
      <c r="K19" s="85"/>
      <c r="L19" s="85"/>
      <c r="M19" s="85"/>
      <c r="N19" s="85"/>
      <c r="O19" s="85"/>
      <c r="P19" s="85"/>
      <c r="Q19" s="85"/>
      <c r="R19" s="85"/>
      <c r="S19" s="85"/>
      <c r="T19" s="85"/>
      <c r="U19" s="85"/>
      <c r="V19" s="85"/>
      <c r="W19" s="85"/>
      <c r="X19" s="85"/>
      <c r="Y19" s="85"/>
      <c r="Z19" s="85"/>
      <c r="AA19" s="150"/>
      <c r="AB19" s="328"/>
      <c r="AC19" s="328"/>
      <c r="AD19" s="328"/>
      <c r="AE19" s="328"/>
      <c r="AF19" s="328"/>
      <c r="AG19" s="73"/>
      <c r="AH19" s="150"/>
      <c r="AI19" s="161"/>
      <c r="AJ19" s="152"/>
      <c r="AK19" s="157"/>
      <c r="AL19" s="152"/>
    </row>
    <row r="20" spans="2:38" ht="15.75">
      <c r="B20" s="91" t="s">
        <v>131</v>
      </c>
      <c r="C20" s="82">
        <f>'S-Budget'!D61</f>
        <v>0</v>
      </c>
      <c r="D20" s="83">
        <f>'S-Budget'!E61</f>
        <v>0</v>
      </c>
      <c r="E20" s="83">
        <f>'S-Budget'!F61</f>
        <v>0</v>
      </c>
      <c r="F20" s="83">
        <f>'S-Budget'!G61</f>
        <v>0</v>
      </c>
      <c r="G20" s="83">
        <f>'S-Budget'!H61</f>
        <v>0</v>
      </c>
      <c r="H20" s="83">
        <f>'S-Budget'!I61</f>
        <v>0</v>
      </c>
      <c r="I20" s="83">
        <f>'S-Budget'!J61</f>
        <v>0</v>
      </c>
      <c r="J20" s="83">
        <f>'S-Budget'!K61</f>
        <v>0</v>
      </c>
      <c r="K20" s="83">
        <f>'S-Budget'!L61</f>
        <v>0</v>
      </c>
      <c r="L20" s="83">
        <f>'S-Budget'!M61</f>
        <v>0</v>
      </c>
      <c r="M20" s="83">
        <f>'S-Budget'!N61</f>
        <v>0</v>
      </c>
      <c r="N20" s="83">
        <f>'S-Budget'!O61</f>
        <v>0</v>
      </c>
      <c r="O20" s="83">
        <f>'S-Budget'!P61</f>
        <v>0</v>
      </c>
      <c r="P20" s="83">
        <f>'S-Budget'!Q61</f>
        <v>0</v>
      </c>
      <c r="Q20" s="83">
        <f>'S-Budget'!R61</f>
        <v>0</v>
      </c>
      <c r="R20" s="83">
        <f>'S-Budget'!S61</f>
        <v>0</v>
      </c>
      <c r="S20" s="83">
        <f>'S-Budget'!T61</f>
        <v>0</v>
      </c>
      <c r="T20" s="83">
        <f>'S-Budget'!U61</f>
        <v>0</v>
      </c>
      <c r="U20" s="83">
        <f>'S-Budget'!V61</f>
        <v>0</v>
      </c>
      <c r="V20" s="83">
        <f>'S-Budget'!W61</f>
        <v>0</v>
      </c>
      <c r="W20" s="83">
        <f>'S-Budget'!X61</f>
        <v>0</v>
      </c>
      <c r="X20" s="83">
        <f>'S-Budget'!Y61</f>
        <v>0</v>
      </c>
      <c r="Y20" s="83">
        <f>'S-Budget'!Z61</f>
        <v>0</v>
      </c>
      <c r="Z20" s="83">
        <f>'S-Budget'!AA61</f>
        <v>0</v>
      </c>
      <c r="AA20" s="149">
        <f>'S-Budget'!AB61</f>
        <v>0</v>
      </c>
      <c r="AB20" s="327"/>
      <c r="AC20" s="327"/>
      <c r="AD20" s="327"/>
      <c r="AE20" s="327"/>
      <c r="AF20" s="327"/>
      <c r="AG20" s="82">
        <f t="shared" si="2"/>
        <v>0</v>
      </c>
      <c r="AH20" s="149">
        <f>NPV('[1]2006'!$C$6,C20:AA20)</f>
        <v>0</v>
      </c>
      <c r="AI20" s="161">
        <f t="shared" si="3"/>
        <v>0</v>
      </c>
      <c r="AJ20" s="152">
        <f t="shared" si="4"/>
        <v>0</v>
      </c>
      <c r="AK20" s="157">
        <f t="shared" si="6"/>
        <v>0</v>
      </c>
      <c r="AL20" s="152">
        <f t="shared" si="7"/>
        <v>0</v>
      </c>
    </row>
    <row r="21" spans="2:38" ht="15.75">
      <c r="B21" s="81" t="s">
        <v>132</v>
      </c>
      <c r="C21" s="82">
        <f>SUM('S-Budget'!D63:D71)</f>
        <v>10000</v>
      </c>
      <c r="D21" s="83">
        <f>SUM('S-Budget'!E63:E71)</f>
        <v>-10000</v>
      </c>
      <c r="E21" s="83">
        <f>SUM('S-Budget'!F63:F71)</f>
        <v>66430.974697235855</v>
      </c>
      <c r="F21" s="83">
        <f>SUM('S-Budget'!G63:G71)</f>
        <v>524001.96328420093</v>
      </c>
      <c r="G21" s="83">
        <f>SUM('S-Budget'!H63:H71)</f>
        <v>1051265.5558520847</v>
      </c>
      <c r="H21" s="83">
        <f>SUM('S-Budget'!I63:I71)</f>
        <v>997953.97634015442</v>
      </c>
      <c r="I21" s="83">
        <f>SUM('S-Budget'!J63:J71)</f>
        <v>269348.92794849881</v>
      </c>
      <c r="J21" s="83">
        <f>SUM('S-Budget'!K63:K71)</f>
        <v>42707.760585521435</v>
      </c>
      <c r="K21" s="83">
        <f>SUM('S-Budget'!L63:L71)</f>
        <v>608377.24463517254</v>
      </c>
      <c r="L21" s="83">
        <f>SUM('S-Budget'!M63:M71)</f>
        <v>-737179.62212894566</v>
      </c>
      <c r="M21" s="83">
        <f>SUM('S-Budget'!N63:N71)</f>
        <v>75514.879999999859</v>
      </c>
      <c r="N21" s="83">
        <f>SUM('S-Budget'!O63:O71)</f>
        <v>1735094.9266666675</v>
      </c>
      <c r="O21" s="83">
        <f>SUM('S-Budget'!P63:P71)</f>
        <v>-1646946.1800000006</v>
      </c>
      <c r="P21" s="83">
        <f>SUM('S-Budget'!Q63:Q71)</f>
        <v>-120140.8</v>
      </c>
      <c r="Q21" s="83">
        <f>SUM('S-Budget'!R63:R71)</f>
        <v>1578548.8800000001</v>
      </c>
      <c r="R21" s="83">
        <f>SUM('S-Budget'!S63:S71)</f>
        <v>-1895304.0400000003</v>
      </c>
      <c r="S21" s="83">
        <f>SUM('S-Budget'!T63:T71)</f>
        <v>0</v>
      </c>
      <c r="T21" s="83">
        <f>SUM('S-Budget'!U63:U71)</f>
        <v>56430.974697235855</v>
      </c>
      <c r="U21" s="83">
        <f>SUM('S-Budget'!V63:V71)</f>
        <v>534001.96328420099</v>
      </c>
      <c r="V21" s="83">
        <f>SUM('S-Budget'!W63:W71)</f>
        <v>1051265.5558520847</v>
      </c>
      <c r="W21" s="83">
        <f>SUM('S-Budget'!X63:X71)</f>
        <v>997953.97634015442</v>
      </c>
      <c r="X21" s="83">
        <f>SUM('S-Budget'!Y63:Y71)</f>
        <v>269348.92794849881</v>
      </c>
      <c r="Y21" s="83">
        <f>SUM('S-Budget'!Z63:Z71)</f>
        <v>48542.260585521435</v>
      </c>
      <c r="Z21" s="83">
        <f>SUM('S-Budget'!AA63:AA71)</f>
        <v>586445.07796850579</v>
      </c>
      <c r="AA21" s="149">
        <f>SUM('S-Budget'!AB63:AB71)</f>
        <v>-1001479.5887956126</v>
      </c>
      <c r="AB21" s="327"/>
      <c r="AC21" s="327"/>
      <c r="AD21" s="327"/>
      <c r="AE21" s="327"/>
      <c r="AF21" s="327"/>
      <c r="AG21" s="82">
        <f t="shared" si="2"/>
        <v>5092183.595761179</v>
      </c>
      <c r="AH21" s="149">
        <f>NPV('[1]2006'!$C$6,C21:AA21)</f>
        <v>3023529.4760457193</v>
      </c>
      <c r="AI21" s="161">
        <f t="shared" si="3"/>
        <v>2.9398341639230555E-2</v>
      </c>
      <c r="AJ21" s="152">
        <f t="shared" si="4"/>
        <v>3.5464396002594004E-2</v>
      </c>
      <c r="AK21" s="157">
        <f t="shared" si="6"/>
        <v>0.20374797294234603</v>
      </c>
      <c r="AL21" s="152">
        <f t="shared" si="7"/>
        <v>0.23499595416988672</v>
      </c>
    </row>
    <row r="22" spans="2:38" ht="16.5" thickBot="1">
      <c r="B22" s="92" t="s">
        <v>166</v>
      </c>
      <c r="C22" s="93">
        <f>C3-C7</f>
        <v>-1856666.6666666667</v>
      </c>
      <c r="D22" s="94">
        <f>D3-D7</f>
        <v>10000</v>
      </c>
      <c r="E22" s="94">
        <f>E3-E7</f>
        <v>253964.20785064081</v>
      </c>
      <c r="F22" s="94">
        <f>F3-F7</f>
        <v>5775449.8621945661</v>
      </c>
      <c r="G22" s="94">
        <f>G3-G7</f>
        <v>14066218.825296953</v>
      </c>
      <c r="H22" s="94">
        <f>H3-H7</f>
        <v>16906970.693518784</v>
      </c>
      <c r="I22" s="94">
        <f>I3-I7</f>
        <v>11442881.19569087</v>
      </c>
      <c r="J22" s="94">
        <f>J3-J7</f>
        <v>6607522.9026708361</v>
      </c>
      <c r="K22" s="94">
        <f>K3-K7</f>
        <v>5546699.3137192074</v>
      </c>
      <c r="L22" s="94">
        <f>L3-L7</f>
        <v>1049698.2381531156</v>
      </c>
      <c r="M22" s="94">
        <f>M3-M7</f>
        <v>311621.72336354584</v>
      </c>
      <c r="N22" s="94">
        <f>N3-N7</f>
        <v>4695023.7471556971</v>
      </c>
      <c r="O22" s="94">
        <f>O3-O7</f>
        <v>2123471.4675288834</v>
      </c>
      <c r="P22" s="94">
        <f>P3-P7</f>
        <v>717696.08752888255</v>
      </c>
      <c r="Q22" s="94">
        <f>Q3-Q7</f>
        <v>7930373.7807042524</v>
      </c>
      <c r="R22" s="94">
        <f>R3-R7</f>
        <v>1895304.0400000003</v>
      </c>
      <c r="S22" s="94">
        <f>S3-S7</f>
        <v>0</v>
      </c>
      <c r="T22" s="94">
        <f>T3-T7</f>
        <v>573442.46872020594</v>
      </c>
      <c r="U22" s="94">
        <f>U3-U7</f>
        <v>5764732.4708902184</v>
      </c>
      <c r="V22" s="94">
        <f>V3-V7</f>
        <v>14065697.08616652</v>
      </c>
      <c r="W22" s="94">
        <f>W3-W7</f>
        <v>16907361.997866608</v>
      </c>
      <c r="X22" s="94">
        <f>X3-X7</f>
        <v>11442489.891343046</v>
      </c>
      <c r="Y22" s="94">
        <f>Y3-Y7</f>
        <v>6595136.5113664875</v>
      </c>
      <c r="Z22" s="94">
        <f>Z3-Z7</f>
        <v>5584598.712269932</v>
      </c>
      <c r="AA22" s="151">
        <f>AA3-AA7</f>
        <v>9811044.7494998649</v>
      </c>
      <c r="AB22" s="329"/>
      <c r="AC22" s="329"/>
      <c r="AD22" s="329"/>
      <c r="AE22" s="329"/>
      <c r="AF22" s="329"/>
      <c r="AG22" s="93">
        <f t="shared" si="2"/>
        <v>148220733.30683243</v>
      </c>
      <c r="AH22" s="151">
        <f>NPV('[1]2006'!$C$6,C22:AA22)</f>
        <v>72389045.114150807</v>
      </c>
      <c r="AI22" s="162">
        <f t="shared" si="3"/>
        <v>0.85571222518346546</v>
      </c>
      <c r="AJ22" s="153">
        <f t="shared" si="4"/>
        <v>0.84908507838838987</v>
      </c>
      <c r="AK22" s="158">
        <f t="shared" si="6"/>
        <v>5.9305940941394786</v>
      </c>
      <c r="AL22" s="153">
        <f t="shared" si="7"/>
        <v>5.6262500044466632</v>
      </c>
    </row>
    <row r="23" spans="2:38">
      <c r="B23" s="95"/>
      <c r="C23" s="96"/>
      <c r="D23" s="96"/>
    </row>
    <row r="24" spans="2:38">
      <c r="B24" s="97"/>
      <c r="C24" s="96"/>
    </row>
    <row r="25" spans="2:38">
      <c r="B25" s="98"/>
      <c r="C25" s="99"/>
    </row>
    <row r="26" spans="2:38">
      <c r="B26" s="77"/>
      <c r="C26" s="77"/>
      <c r="D26" s="77"/>
    </row>
    <row r="27" spans="2:38">
      <c r="B27" s="100" t="s">
        <v>167</v>
      </c>
      <c r="C27" s="96">
        <f>NPV('[1]2006'!$C$6,C7:E7)</f>
        <v>2078380.5177477517</v>
      </c>
      <c r="D27" s="96" t="s">
        <v>168</v>
      </c>
    </row>
    <row r="28" spans="2:38">
      <c r="B28" s="100" t="s">
        <v>169</v>
      </c>
      <c r="C28" s="96">
        <v>3</v>
      </c>
      <c r="D28" s="96"/>
    </row>
    <row r="29" spans="2:38">
      <c r="B29" s="100" t="s">
        <v>170</v>
      </c>
      <c r="C29" s="96">
        <f>SUM(C7:E7)</f>
        <v>2233282.2340429821</v>
      </c>
      <c r="D29" s="96" t="s">
        <v>136</v>
      </c>
    </row>
    <row r="30" spans="2:38">
      <c r="B30" s="101" t="s">
        <v>171</v>
      </c>
      <c r="C30" s="96">
        <f>AVERAGE(C7:E7)</f>
        <v>744427.4113476607</v>
      </c>
      <c r="D30" s="96" t="s">
        <v>172</v>
      </c>
    </row>
    <row r="31" spans="2:38">
      <c r="B31" s="100" t="s">
        <v>176</v>
      </c>
      <c r="C31" s="114">
        <f>IRR(C22:AA22,0.2)</f>
        <v>1.1419728615948712</v>
      </c>
      <c r="D31" s="77"/>
    </row>
    <row r="32" spans="2:38">
      <c r="B32" s="101" t="s">
        <v>173</v>
      </c>
      <c r="C32" s="96">
        <f>'Labor Req'!C188</f>
        <v>197.35</v>
      </c>
      <c r="D32" s="99" t="s">
        <v>174</v>
      </c>
    </row>
    <row r="33" spans="2:4">
      <c r="B33" s="101" t="s">
        <v>243</v>
      </c>
      <c r="C33" s="96">
        <f>'Labor Req'!C190</f>
        <v>455.88263500000005</v>
      </c>
      <c r="D33" s="99" t="s">
        <v>241</v>
      </c>
    </row>
    <row r="34" spans="2:4">
      <c r="B34" s="100" t="s">
        <v>175</v>
      </c>
      <c r="C34" s="96">
        <f>'Labor Req'!C187</f>
        <v>24.875305400000002</v>
      </c>
      <c r="D34" s="99" t="s">
        <v>264</v>
      </c>
    </row>
    <row r="35" spans="2:4">
      <c r="C35" s="124"/>
    </row>
  </sheetData>
  <mergeCells count="1">
    <mergeCell ref="AK2:AL2"/>
  </mergeCells>
  <phoneticPr fontId="7"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dimension ref="A1:G34"/>
  <sheetViews>
    <sheetView zoomScale="85" workbookViewId="0">
      <selection activeCell="D14" sqref="D14"/>
    </sheetView>
  </sheetViews>
  <sheetFormatPr defaultRowHeight="12.75"/>
  <cols>
    <col min="1" max="1" width="46.140625" customWidth="1"/>
    <col min="2" max="2" width="14.85546875" customWidth="1"/>
    <col min="3" max="3" width="16.42578125" bestFit="1" customWidth="1"/>
    <col min="4" max="5" width="15.140625" customWidth="1"/>
    <col min="6" max="6" width="15.140625" bestFit="1" customWidth="1"/>
  </cols>
  <sheetData>
    <row r="1" spans="1:7" ht="16.5">
      <c r="A1" s="175" t="s">
        <v>257</v>
      </c>
      <c r="B1" s="115"/>
      <c r="C1" s="115"/>
      <c r="D1" s="115"/>
      <c r="E1" s="115"/>
      <c r="F1" s="115"/>
      <c r="G1" s="115"/>
    </row>
    <row r="2" spans="1:7" ht="30.75" customHeight="1" thickBot="1">
      <c r="A2" s="116"/>
      <c r="B2" s="116"/>
      <c r="C2" s="116"/>
      <c r="D2" s="116"/>
      <c r="E2" s="116"/>
      <c r="F2" s="116"/>
      <c r="G2" s="115"/>
    </row>
    <row r="3" spans="1:7" ht="15">
      <c r="A3" s="132"/>
      <c r="B3" s="318" t="s">
        <v>205</v>
      </c>
      <c r="C3" s="320" t="s">
        <v>249</v>
      </c>
      <c r="D3" s="320"/>
      <c r="E3" s="320"/>
      <c r="F3" s="318" t="s">
        <v>206</v>
      </c>
      <c r="G3" s="117"/>
    </row>
    <row r="4" spans="1:7" ht="15">
      <c r="A4" s="132"/>
      <c r="B4" s="318"/>
      <c r="C4" s="318" t="s">
        <v>207</v>
      </c>
      <c r="D4" s="321" t="s">
        <v>208</v>
      </c>
      <c r="E4" s="321"/>
      <c r="F4" s="318"/>
      <c r="G4" s="117"/>
    </row>
    <row r="5" spans="1:7" ht="15">
      <c r="A5" s="134"/>
      <c r="B5" s="319"/>
      <c r="C5" s="319"/>
      <c r="D5" s="133" t="s">
        <v>209</v>
      </c>
      <c r="E5" s="133" t="s">
        <v>210</v>
      </c>
      <c r="F5" s="319"/>
      <c r="G5" s="117"/>
    </row>
    <row r="6" spans="1:7" ht="15">
      <c r="A6" s="132" t="s">
        <v>211</v>
      </c>
      <c r="B6" s="135">
        <f>'P-Cashflow'!AC3</f>
        <v>32467546.43670696</v>
      </c>
      <c r="C6" s="135">
        <f>'P-Cashflow'!AC8</f>
        <v>500148.57403612701</v>
      </c>
      <c r="D6" s="135">
        <f>'P-Cashflow'!AC21</f>
        <v>1387201.6704165423</v>
      </c>
      <c r="E6" s="135">
        <f>'P-Cashflow'!AC12</f>
        <v>5640937.0587597815</v>
      </c>
      <c r="F6" s="135">
        <f>B6-C6-D6-E6</f>
        <v>24939259.133494508</v>
      </c>
      <c r="G6" s="117"/>
    </row>
    <row r="7" spans="1:7" ht="15.75" thickBot="1">
      <c r="A7" s="136" t="s">
        <v>212</v>
      </c>
      <c r="B7" s="137">
        <f>'S-Cashflow'!AH3</f>
        <v>85255349.501076132</v>
      </c>
      <c r="C7" s="137">
        <f>'S-Cashflow'!AH8</f>
        <v>722648.29828538722</v>
      </c>
      <c r="D7" s="137">
        <f>'S-Cashflow'!AH21</f>
        <v>3023529.4760457193</v>
      </c>
      <c r="E7" s="137">
        <f>'S-Cashflow'!AH12</f>
        <v>9120126.6125942338</v>
      </c>
      <c r="F7" s="137">
        <f>B7-C7-D7-E7</f>
        <v>72389045.114150807</v>
      </c>
      <c r="G7" s="117"/>
    </row>
    <row r="8" spans="1:7" ht="15.75" thickBot="1">
      <c r="A8" s="136" t="s">
        <v>213</v>
      </c>
      <c r="B8" s="137">
        <f>B6-B7</f>
        <v>-52787803.064369172</v>
      </c>
      <c r="C8" s="137">
        <f>C6-C7</f>
        <v>-222499.72424926021</v>
      </c>
      <c r="D8" s="137">
        <f>D6-D7</f>
        <v>-1636327.805629177</v>
      </c>
      <c r="E8" s="137">
        <f>E6-E7</f>
        <v>-3479189.5538344523</v>
      </c>
      <c r="F8" s="137">
        <f>F6-F7</f>
        <v>-47449785.980656296</v>
      </c>
      <c r="G8" s="117"/>
    </row>
    <row r="9" spans="1:7" ht="15">
      <c r="A9" s="138"/>
      <c r="B9" s="195">
        <v>-10337655.783024542</v>
      </c>
      <c r="C9" s="195">
        <v>0</v>
      </c>
      <c r="D9" s="195">
        <v>-331666.19446202926</v>
      </c>
      <c r="E9" s="195">
        <v>-295895.55629872158</v>
      </c>
      <c r="F9" s="195">
        <v>-9710094.0322637931</v>
      </c>
      <c r="G9" s="115"/>
    </row>
    <row r="10" spans="1:7" ht="15">
      <c r="A10" s="139"/>
      <c r="B10" s="139"/>
      <c r="C10" s="139"/>
      <c r="D10" s="139"/>
      <c r="E10" s="139"/>
      <c r="F10" s="139"/>
    </row>
    <row r="11" spans="1:7" ht="15">
      <c r="A11" s="139"/>
      <c r="B11" s="139"/>
      <c r="C11" s="139"/>
      <c r="D11" s="139"/>
      <c r="E11" s="139"/>
      <c r="F11" s="139"/>
    </row>
    <row r="12" spans="1:7" ht="15.75">
      <c r="A12" s="131" t="s">
        <v>234</v>
      </c>
      <c r="B12" s="138"/>
      <c r="C12" s="138"/>
      <c r="D12" s="139"/>
      <c r="E12" s="139"/>
      <c r="F12" s="139"/>
    </row>
    <row r="13" spans="1:7" ht="15">
      <c r="A13" s="140" t="s">
        <v>235</v>
      </c>
      <c r="B13" s="146">
        <v>34001.968999999997</v>
      </c>
      <c r="C13" s="147" t="s">
        <v>250</v>
      </c>
      <c r="D13" s="139"/>
      <c r="E13" s="139"/>
      <c r="F13" s="139"/>
    </row>
    <row r="14" spans="1:7" ht="15">
      <c r="A14" s="140" t="s">
        <v>236</v>
      </c>
      <c r="B14" s="146">
        <v>38788.136500000001</v>
      </c>
      <c r="C14" s="147" t="s">
        <v>250</v>
      </c>
      <c r="D14" s="139"/>
      <c r="E14" s="139"/>
      <c r="F14" s="139"/>
    </row>
    <row r="15" spans="1:7" ht="15.75">
      <c r="A15" s="131" t="s">
        <v>237</v>
      </c>
      <c r="B15" s="145"/>
      <c r="C15" s="138"/>
      <c r="D15" s="139"/>
      <c r="E15" s="139"/>
      <c r="F15" s="139"/>
    </row>
    <row r="16" spans="1:7" ht="15">
      <c r="A16" s="140" t="s">
        <v>235</v>
      </c>
      <c r="B16" s="146">
        <f>'P-Cashflow'!C28</f>
        <v>3</v>
      </c>
      <c r="C16" s="138"/>
      <c r="D16" s="139"/>
      <c r="E16" s="139"/>
      <c r="F16" s="139"/>
    </row>
    <row r="17" spans="1:6" ht="15">
      <c r="A17" s="140" t="s">
        <v>236</v>
      </c>
      <c r="B17" s="146">
        <f>'S-Cashflow'!C28</f>
        <v>3</v>
      </c>
      <c r="C17" s="138"/>
      <c r="D17" s="139"/>
      <c r="E17" s="139"/>
      <c r="F17" s="139"/>
    </row>
    <row r="18" spans="1:6" ht="15.75">
      <c r="A18" s="131" t="s">
        <v>238</v>
      </c>
      <c r="B18" s="146"/>
      <c r="C18" s="138"/>
      <c r="D18" s="139"/>
      <c r="E18" s="139"/>
      <c r="F18" s="139"/>
    </row>
    <row r="19" spans="1:6" ht="15">
      <c r="A19" s="140" t="s">
        <v>235</v>
      </c>
      <c r="B19" s="146">
        <f>'P-Cashflow'!C27</f>
        <v>1956981.0118917157</v>
      </c>
      <c r="C19" s="138"/>
      <c r="D19" s="139"/>
      <c r="E19" s="139"/>
      <c r="F19" s="139"/>
    </row>
    <row r="20" spans="1:6" ht="15">
      <c r="A20" s="140" t="s">
        <v>236</v>
      </c>
      <c r="B20" s="146">
        <f>'S-Cashflow'!C27</f>
        <v>2078380.5177477517</v>
      </c>
      <c r="C20" s="138"/>
      <c r="D20" s="139"/>
      <c r="E20" s="139"/>
      <c r="F20" s="139"/>
    </row>
    <row r="21" spans="1:6" ht="15.75">
      <c r="A21" s="131" t="s">
        <v>239</v>
      </c>
      <c r="B21" s="146"/>
      <c r="C21" s="138"/>
      <c r="D21" s="139"/>
      <c r="E21" s="139"/>
      <c r="F21" s="139"/>
    </row>
    <row r="22" spans="1:6" ht="15">
      <c r="A22" s="140" t="s">
        <v>240</v>
      </c>
      <c r="B22" s="146">
        <f>'P-Cashflow'!C31</f>
        <v>197.35</v>
      </c>
      <c r="C22" s="141" t="s">
        <v>241</v>
      </c>
      <c r="D22" s="139"/>
      <c r="E22" s="139"/>
      <c r="F22" s="139"/>
    </row>
    <row r="23" spans="1:6" ht="15">
      <c r="A23" s="140" t="s">
        <v>242</v>
      </c>
      <c r="B23" s="146">
        <f>'Labor Req'!C190</f>
        <v>455.88263500000005</v>
      </c>
      <c r="C23" s="141" t="s">
        <v>241</v>
      </c>
      <c r="D23" s="139"/>
      <c r="E23" s="139"/>
      <c r="F23" s="139"/>
    </row>
    <row r="24" spans="1:6" ht="15">
      <c r="A24" s="140" t="s">
        <v>215</v>
      </c>
      <c r="B24" s="146">
        <f>'P-Cashflow'!C33</f>
        <v>24.875305400000002</v>
      </c>
      <c r="C24" s="141" t="s">
        <v>263</v>
      </c>
      <c r="D24" s="139"/>
      <c r="E24" s="139"/>
      <c r="F24" s="139"/>
    </row>
    <row r="27" spans="1:6" ht="14.25">
      <c r="A27" s="176" t="s">
        <v>255</v>
      </c>
    </row>
    <row r="28" spans="1:6" ht="14.25">
      <c r="A28" s="177" t="s">
        <v>258</v>
      </c>
    </row>
    <row r="29" spans="1:6" ht="14.25">
      <c r="A29" s="177" t="s">
        <v>256</v>
      </c>
    </row>
    <row r="31" spans="1:6">
      <c r="B31" s="142" t="s">
        <v>245</v>
      </c>
    </row>
    <row r="32" spans="1:6">
      <c r="B32" s="142" t="s">
        <v>246</v>
      </c>
    </row>
    <row r="33" spans="2:2">
      <c r="B33" s="142" t="s">
        <v>247</v>
      </c>
    </row>
    <row r="34" spans="2:2">
      <c r="B34" s="143" t="s">
        <v>248</v>
      </c>
    </row>
  </sheetData>
  <mergeCells count="5">
    <mergeCell ref="B3:B5"/>
    <mergeCell ref="C3:E3"/>
    <mergeCell ref="F3:F5"/>
    <mergeCell ref="C4:C5"/>
    <mergeCell ref="D4:E4"/>
  </mergeCells>
  <phoneticPr fontId="7" type="noConversion"/>
  <pageMargins left="1.1499999999999999" right="0.75" top="0.94" bottom="0.8" header="0.5" footer="0.5"/>
  <pageSetup paperSize="9" orientation="landscape" r:id="rId1"/>
  <headerFooter alignWithMargins="0">
    <oddHeader>&amp;R&amp;"Modern,Regular"P@M Cinnamon 1997\&amp;F\&amp;A
&amp;D\&amp;T</oddHeader>
  </headerFooter>
</worksheet>
</file>

<file path=xl/worksheets/sheet9.xml><?xml version="1.0" encoding="utf-8"?>
<worksheet xmlns="http://schemas.openxmlformats.org/spreadsheetml/2006/main" xmlns:r="http://schemas.openxmlformats.org/officeDocument/2006/relationships">
  <dimension ref="B1:BF194"/>
  <sheetViews>
    <sheetView workbookViewId="0">
      <selection activeCell="H189" sqref="H189"/>
    </sheetView>
  </sheetViews>
  <sheetFormatPr defaultRowHeight="12.75"/>
  <cols>
    <col min="1" max="1" width="9.140625" style="1"/>
    <col min="2" max="2" width="33.7109375" style="1" customWidth="1"/>
    <col min="3" max="3" width="9.7109375" style="1" customWidth="1"/>
    <col min="4" max="4" width="6.42578125" style="1" customWidth="1"/>
    <col min="5" max="8" width="5.42578125" style="1" bestFit="1" customWidth="1"/>
    <col min="9" max="9" width="6.28515625" style="1" bestFit="1" customWidth="1"/>
    <col min="10" max="16" width="7.140625" style="1" bestFit="1" customWidth="1"/>
    <col min="17" max="27" width="6.28515625" style="1" bestFit="1" customWidth="1"/>
    <col min="28" max="28" width="8.42578125" style="1" bestFit="1" customWidth="1"/>
    <col min="29" max="16384" width="9.140625" style="1"/>
  </cols>
  <sheetData>
    <row r="1" spans="2:58" ht="19.5" thickBot="1">
      <c r="B1" s="183" t="s">
        <v>262</v>
      </c>
    </row>
    <row r="2" spans="2:58" ht="18">
      <c r="B2" s="2" t="s">
        <v>0</v>
      </c>
      <c r="C2" s="3" t="s">
        <v>1</v>
      </c>
      <c r="D2" s="4" t="s">
        <v>2</v>
      </c>
      <c r="E2" s="5" t="s">
        <v>3</v>
      </c>
      <c r="F2" s="5" t="s">
        <v>4</v>
      </c>
      <c r="G2" s="5" t="s">
        <v>5</v>
      </c>
      <c r="H2" s="5" t="s">
        <v>6</v>
      </c>
      <c r="I2" s="5" t="s">
        <v>7</v>
      </c>
      <c r="J2" s="5" t="s">
        <v>8</v>
      </c>
      <c r="K2" s="5" t="s">
        <v>9</v>
      </c>
      <c r="L2" s="5" t="s">
        <v>10</v>
      </c>
      <c r="M2" s="5" t="s">
        <v>11</v>
      </c>
      <c r="N2" s="5" t="s">
        <v>12</v>
      </c>
      <c r="O2" s="5" t="s">
        <v>13</v>
      </c>
      <c r="P2" s="5" t="s">
        <v>14</v>
      </c>
      <c r="Q2" s="5" t="s">
        <v>15</v>
      </c>
      <c r="R2" s="5" t="s">
        <v>16</v>
      </c>
      <c r="S2" s="5" t="s">
        <v>17</v>
      </c>
      <c r="T2" s="5" t="s">
        <v>18</v>
      </c>
      <c r="U2" s="5" t="s">
        <v>19</v>
      </c>
      <c r="V2" s="5" t="s">
        <v>20</v>
      </c>
      <c r="W2" s="5" t="s">
        <v>21</v>
      </c>
      <c r="X2" s="5" t="s">
        <v>22</v>
      </c>
      <c r="Y2" s="5" t="s">
        <v>23</v>
      </c>
      <c r="Z2" s="5" t="s">
        <v>24</v>
      </c>
      <c r="AA2" s="5" t="s">
        <v>25</v>
      </c>
      <c r="AB2" s="6" t="s">
        <v>26</v>
      </c>
    </row>
    <row r="3" spans="2:58" ht="15.75" hidden="1">
      <c r="B3" s="7" t="s">
        <v>27</v>
      </c>
      <c r="C3" s="8"/>
      <c r="D3" s="9"/>
      <c r="E3" s="10"/>
      <c r="F3" s="10"/>
      <c r="G3" s="10"/>
      <c r="H3" s="10"/>
      <c r="I3" s="10"/>
      <c r="J3" s="10"/>
      <c r="K3" s="10"/>
      <c r="L3" s="10"/>
      <c r="M3" s="10"/>
      <c r="N3" s="10"/>
      <c r="O3" s="10"/>
      <c r="P3" s="10"/>
      <c r="Q3" s="10"/>
      <c r="R3" s="10"/>
      <c r="S3" s="10"/>
      <c r="T3" s="10"/>
      <c r="U3" s="10"/>
      <c r="V3" s="10"/>
      <c r="W3" s="10"/>
      <c r="X3" s="10"/>
      <c r="Y3" s="10"/>
      <c r="Z3" s="10"/>
      <c r="AA3" s="10"/>
      <c r="AB3" s="11"/>
    </row>
    <row r="4" spans="2:58" hidden="1">
      <c r="B4" s="12" t="s">
        <v>28</v>
      </c>
      <c r="C4" s="13"/>
      <c r="D4" s="14"/>
      <c r="E4" s="15"/>
      <c r="F4" s="15"/>
      <c r="G4" s="16"/>
      <c r="H4" s="16"/>
      <c r="I4" s="16"/>
      <c r="J4" s="16"/>
      <c r="K4" s="16"/>
      <c r="L4" s="16"/>
      <c r="M4" s="16"/>
      <c r="N4" s="16"/>
      <c r="O4" s="16"/>
      <c r="P4" s="16"/>
      <c r="Q4" s="16"/>
      <c r="R4" s="16"/>
      <c r="S4" s="16"/>
      <c r="T4" s="16"/>
      <c r="U4" s="16"/>
      <c r="V4" s="16"/>
      <c r="W4" s="16"/>
      <c r="X4" s="16"/>
      <c r="Y4" s="16"/>
      <c r="Z4" s="16"/>
      <c r="AA4" s="16"/>
      <c r="AB4" s="17"/>
    </row>
    <row r="5" spans="2:58" hidden="1">
      <c r="B5" s="18" t="s">
        <v>29</v>
      </c>
      <c r="C5" s="13" t="s">
        <v>30</v>
      </c>
      <c r="D5" s="19">
        <v>0</v>
      </c>
      <c r="E5" s="72">
        <v>0</v>
      </c>
      <c r="F5" s="20">
        <v>0</v>
      </c>
      <c r="G5" s="21">
        <v>0</v>
      </c>
      <c r="H5" s="21">
        <v>0</v>
      </c>
      <c r="I5" s="21">
        <v>0</v>
      </c>
      <c r="J5" s="21">
        <v>0</v>
      </c>
      <c r="K5" s="21">
        <v>0</v>
      </c>
      <c r="L5" s="21">
        <v>0</v>
      </c>
      <c r="M5" s="21">
        <v>0</v>
      </c>
      <c r="N5" s="21">
        <v>0</v>
      </c>
      <c r="O5" s="21">
        <v>0</v>
      </c>
      <c r="P5" s="21">
        <v>0</v>
      </c>
      <c r="Q5" s="21">
        <v>0</v>
      </c>
      <c r="R5" s="21">
        <v>0</v>
      </c>
      <c r="S5" s="21">
        <v>0</v>
      </c>
      <c r="T5" s="21">
        <v>0</v>
      </c>
      <c r="U5" s="21">
        <v>0</v>
      </c>
      <c r="V5" s="21">
        <v>0</v>
      </c>
      <c r="W5" s="21">
        <v>0</v>
      </c>
      <c r="X5" s="21">
        <v>0</v>
      </c>
      <c r="Y5" s="21">
        <v>0</v>
      </c>
      <c r="Z5" s="21">
        <v>0</v>
      </c>
      <c r="AA5" s="21">
        <v>0</v>
      </c>
      <c r="AB5" s="22">
        <v>0</v>
      </c>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row>
    <row r="6" spans="2:58" hidden="1">
      <c r="B6" s="18" t="s">
        <v>31</v>
      </c>
      <c r="C6" s="13" t="s">
        <v>30</v>
      </c>
      <c r="D6" s="19">
        <v>0</v>
      </c>
      <c r="E6" s="20">
        <v>0</v>
      </c>
      <c r="F6" s="20">
        <v>0</v>
      </c>
      <c r="G6" s="21">
        <v>0</v>
      </c>
      <c r="H6" s="21">
        <v>0</v>
      </c>
      <c r="I6" s="21">
        <v>0</v>
      </c>
      <c r="J6" s="21">
        <v>0</v>
      </c>
      <c r="K6" s="21">
        <v>0</v>
      </c>
      <c r="L6" s="21">
        <v>0</v>
      </c>
      <c r="M6" s="21">
        <v>0</v>
      </c>
      <c r="N6" s="21">
        <v>0</v>
      </c>
      <c r="O6" s="21">
        <v>0</v>
      </c>
      <c r="P6" s="21">
        <v>0</v>
      </c>
      <c r="Q6" s="21">
        <v>0</v>
      </c>
      <c r="R6" s="21">
        <v>0</v>
      </c>
      <c r="S6" s="21">
        <v>0</v>
      </c>
      <c r="T6" s="21">
        <v>0</v>
      </c>
      <c r="U6" s="21">
        <v>0</v>
      </c>
      <c r="V6" s="21">
        <v>0</v>
      </c>
      <c r="W6" s="21">
        <v>0</v>
      </c>
      <c r="X6" s="21">
        <v>0</v>
      </c>
      <c r="Y6" s="21">
        <v>0</v>
      </c>
      <c r="Z6" s="21">
        <v>0</v>
      </c>
      <c r="AA6" s="21">
        <v>0</v>
      </c>
      <c r="AB6" s="22">
        <v>0</v>
      </c>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row>
    <row r="7" spans="2:58" hidden="1">
      <c r="B7" s="18" t="s">
        <v>32</v>
      </c>
      <c r="C7" s="13" t="s">
        <v>30</v>
      </c>
      <c r="D7" s="19">
        <v>0</v>
      </c>
      <c r="E7" s="20">
        <v>0</v>
      </c>
      <c r="F7" s="20">
        <v>0</v>
      </c>
      <c r="G7" s="21">
        <v>0</v>
      </c>
      <c r="H7" s="21">
        <v>0</v>
      </c>
      <c r="I7" s="21">
        <v>0</v>
      </c>
      <c r="J7" s="21">
        <v>0</v>
      </c>
      <c r="K7" s="21">
        <v>0</v>
      </c>
      <c r="L7" s="21">
        <v>0</v>
      </c>
      <c r="M7" s="21">
        <v>0</v>
      </c>
      <c r="N7" s="21">
        <v>0</v>
      </c>
      <c r="O7" s="21">
        <v>0</v>
      </c>
      <c r="P7" s="21">
        <v>0</v>
      </c>
      <c r="Q7" s="21">
        <v>0</v>
      </c>
      <c r="R7" s="21">
        <v>0</v>
      </c>
      <c r="S7" s="21">
        <v>0</v>
      </c>
      <c r="T7" s="21">
        <v>0</v>
      </c>
      <c r="U7" s="21">
        <v>0</v>
      </c>
      <c r="V7" s="21">
        <v>0</v>
      </c>
      <c r="W7" s="21">
        <v>0</v>
      </c>
      <c r="X7" s="21">
        <v>0</v>
      </c>
      <c r="Y7" s="21">
        <v>0</v>
      </c>
      <c r="Z7" s="21">
        <v>0</v>
      </c>
      <c r="AA7" s="21">
        <v>0</v>
      </c>
      <c r="AB7" s="22">
        <v>0</v>
      </c>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row>
    <row r="8" spans="2:58" hidden="1">
      <c r="B8" s="18" t="s">
        <v>33</v>
      </c>
      <c r="C8" s="13" t="s">
        <v>30</v>
      </c>
      <c r="D8" s="19">
        <v>0</v>
      </c>
      <c r="E8" s="20">
        <v>0</v>
      </c>
      <c r="F8" s="20">
        <v>0</v>
      </c>
      <c r="G8" s="21">
        <v>0</v>
      </c>
      <c r="H8" s="21">
        <v>0</v>
      </c>
      <c r="I8" s="21">
        <v>0</v>
      </c>
      <c r="J8" s="21">
        <v>0</v>
      </c>
      <c r="K8" s="21">
        <v>0</v>
      </c>
      <c r="L8" s="21">
        <v>0</v>
      </c>
      <c r="M8" s="21">
        <v>0</v>
      </c>
      <c r="N8" s="21">
        <v>0</v>
      </c>
      <c r="O8" s="21">
        <v>0</v>
      </c>
      <c r="P8" s="21">
        <v>0</v>
      </c>
      <c r="Q8" s="21">
        <v>0</v>
      </c>
      <c r="R8" s="21">
        <v>0</v>
      </c>
      <c r="S8" s="21">
        <v>0</v>
      </c>
      <c r="T8" s="21">
        <v>0</v>
      </c>
      <c r="U8" s="21">
        <v>0</v>
      </c>
      <c r="V8" s="21">
        <v>0</v>
      </c>
      <c r="W8" s="21">
        <v>0</v>
      </c>
      <c r="X8" s="21">
        <v>0</v>
      </c>
      <c r="Y8" s="21">
        <v>0</v>
      </c>
      <c r="Z8" s="21">
        <v>0</v>
      </c>
      <c r="AA8" s="21">
        <v>0</v>
      </c>
      <c r="AB8" s="22">
        <v>0</v>
      </c>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row>
    <row r="9" spans="2:58" hidden="1">
      <c r="B9" s="18"/>
      <c r="C9" s="13"/>
      <c r="D9" s="19"/>
      <c r="E9" s="20"/>
      <c r="F9" s="20"/>
      <c r="G9" s="21"/>
      <c r="H9" s="21"/>
      <c r="I9" s="21"/>
      <c r="J9" s="21"/>
      <c r="K9" s="21"/>
      <c r="L9" s="21"/>
      <c r="M9" s="21"/>
      <c r="N9" s="21"/>
      <c r="O9" s="21"/>
      <c r="P9" s="21"/>
      <c r="Q9" s="21"/>
      <c r="R9" s="21"/>
      <c r="S9" s="21"/>
      <c r="T9" s="21"/>
      <c r="U9" s="21"/>
      <c r="V9" s="21"/>
      <c r="W9" s="21"/>
      <c r="X9" s="21"/>
      <c r="Y9" s="21"/>
      <c r="Z9" s="21"/>
      <c r="AA9" s="21"/>
      <c r="AB9" s="22"/>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row>
    <row r="10" spans="2:58" hidden="1">
      <c r="B10" s="24" t="s">
        <v>34</v>
      </c>
      <c r="C10" s="13"/>
      <c r="D10" s="19"/>
      <c r="E10" s="20"/>
      <c r="F10" s="20"/>
      <c r="G10" s="21"/>
      <c r="H10" s="21"/>
      <c r="I10" s="21"/>
      <c r="J10" s="21"/>
      <c r="K10" s="21"/>
      <c r="L10" s="21"/>
      <c r="M10" s="21"/>
      <c r="N10" s="21"/>
      <c r="O10" s="21"/>
      <c r="P10" s="21"/>
      <c r="Q10" s="21"/>
      <c r="R10" s="21"/>
      <c r="S10" s="21"/>
      <c r="T10" s="21"/>
      <c r="U10" s="21"/>
      <c r="V10" s="21"/>
      <c r="W10" s="21"/>
      <c r="X10" s="21"/>
      <c r="Y10" s="21"/>
      <c r="Z10" s="21"/>
      <c r="AA10" s="21"/>
      <c r="AB10" s="22"/>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row>
    <row r="11" spans="2:58" hidden="1">
      <c r="B11" s="18" t="s">
        <v>35</v>
      </c>
      <c r="C11" s="13" t="s">
        <v>36</v>
      </c>
      <c r="D11" s="19">
        <v>0</v>
      </c>
      <c r="E11" s="20">
        <v>0</v>
      </c>
      <c r="F11" s="20">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v>0</v>
      </c>
      <c r="Z11" s="21">
        <v>0</v>
      </c>
      <c r="AA11" s="21">
        <v>0</v>
      </c>
      <c r="AB11" s="22">
        <v>0</v>
      </c>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row>
    <row r="12" spans="2:58" hidden="1">
      <c r="B12" s="18" t="s">
        <v>37</v>
      </c>
      <c r="C12" s="13" t="s">
        <v>36</v>
      </c>
      <c r="D12" s="19">
        <v>0</v>
      </c>
      <c r="E12" s="20">
        <v>0</v>
      </c>
      <c r="F12" s="20">
        <v>0</v>
      </c>
      <c r="G12" s="21">
        <v>0</v>
      </c>
      <c r="H12" s="21">
        <v>0</v>
      </c>
      <c r="I12" s="21">
        <v>0</v>
      </c>
      <c r="J12" s="21">
        <v>0</v>
      </c>
      <c r="K12" s="21">
        <v>0</v>
      </c>
      <c r="L12" s="21">
        <v>0</v>
      </c>
      <c r="M12" s="21">
        <v>0</v>
      </c>
      <c r="N12" s="21">
        <v>0</v>
      </c>
      <c r="O12" s="21">
        <v>0</v>
      </c>
      <c r="P12" s="21">
        <v>0</v>
      </c>
      <c r="Q12" s="21">
        <v>0</v>
      </c>
      <c r="R12" s="21">
        <v>0</v>
      </c>
      <c r="S12" s="21">
        <v>0</v>
      </c>
      <c r="T12" s="21">
        <v>0</v>
      </c>
      <c r="U12" s="21">
        <v>0</v>
      </c>
      <c r="V12" s="21">
        <v>0</v>
      </c>
      <c r="W12" s="21">
        <v>0</v>
      </c>
      <c r="X12" s="21">
        <v>0</v>
      </c>
      <c r="Y12" s="21">
        <v>0</v>
      </c>
      <c r="Z12" s="21">
        <v>0</v>
      </c>
      <c r="AA12" s="21">
        <v>0</v>
      </c>
      <c r="AB12" s="22">
        <v>0</v>
      </c>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row>
    <row r="13" spans="2:58" hidden="1">
      <c r="B13" s="18" t="s">
        <v>38</v>
      </c>
      <c r="C13" s="13" t="s">
        <v>36</v>
      </c>
      <c r="D13" s="19">
        <v>0</v>
      </c>
      <c r="E13" s="20">
        <v>0</v>
      </c>
      <c r="F13" s="20">
        <v>0</v>
      </c>
      <c r="G13" s="21">
        <v>0</v>
      </c>
      <c r="H13" s="21">
        <v>0</v>
      </c>
      <c r="I13" s="21">
        <v>0</v>
      </c>
      <c r="J13" s="21">
        <v>0</v>
      </c>
      <c r="K13" s="21">
        <v>0</v>
      </c>
      <c r="L13" s="21">
        <v>0</v>
      </c>
      <c r="M13" s="21">
        <v>0</v>
      </c>
      <c r="N13" s="21">
        <v>0</v>
      </c>
      <c r="O13" s="21">
        <v>0</v>
      </c>
      <c r="P13" s="21">
        <v>0</v>
      </c>
      <c r="Q13" s="21">
        <v>0</v>
      </c>
      <c r="R13" s="21">
        <v>0</v>
      </c>
      <c r="S13" s="21">
        <v>0</v>
      </c>
      <c r="T13" s="21">
        <v>0</v>
      </c>
      <c r="U13" s="21">
        <v>0</v>
      </c>
      <c r="V13" s="21">
        <v>0</v>
      </c>
      <c r="W13" s="21">
        <v>0</v>
      </c>
      <c r="X13" s="21">
        <v>0</v>
      </c>
      <c r="Y13" s="21">
        <v>0</v>
      </c>
      <c r="Z13" s="21">
        <v>0</v>
      </c>
      <c r="AA13" s="21">
        <v>0</v>
      </c>
      <c r="AB13" s="22">
        <v>0</v>
      </c>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row>
    <row r="14" spans="2:58" hidden="1">
      <c r="B14" s="18" t="s">
        <v>39</v>
      </c>
      <c r="C14" s="13" t="s">
        <v>36</v>
      </c>
      <c r="D14" s="19">
        <v>0</v>
      </c>
      <c r="E14" s="20">
        <v>0</v>
      </c>
      <c r="F14" s="20">
        <v>0</v>
      </c>
      <c r="G14" s="21">
        <v>0</v>
      </c>
      <c r="H14" s="21">
        <v>0</v>
      </c>
      <c r="I14" s="21">
        <v>0</v>
      </c>
      <c r="J14" s="21">
        <v>0</v>
      </c>
      <c r="K14" s="21">
        <v>0</v>
      </c>
      <c r="L14" s="21">
        <v>0</v>
      </c>
      <c r="M14" s="21">
        <v>0</v>
      </c>
      <c r="N14" s="21">
        <v>0</v>
      </c>
      <c r="O14" s="21">
        <v>0</v>
      </c>
      <c r="P14" s="21">
        <v>0</v>
      </c>
      <c r="Q14" s="21">
        <v>0</v>
      </c>
      <c r="R14" s="21">
        <v>0</v>
      </c>
      <c r="S14" s="21">
        <v>0</v>
      </c>
      <c r="T14" s="21">
        <v>0</v>
      </c>
      <c r="U14" s="21">
        <v>0</v>
      </c>
      <c r="V14" s="21">
        <v>0</v>
      </c>
      <c r="W14" s="21">
        <v>0</v>
      </c>
      <c r="X14" s="21">
        <v>0</v>
      </c>
      <c r="Y14" s="21">
        <v>0</v>
      </c>
      <c r="Z14" s="21">
        <v>0</v>
      </c>
      <c r="AA14" s="21">
        <v>0</v>
      </c>
      <c r="AB14" s="22">
        <v>0</v>
      </c>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row>
    <row r="15" spans="2:58" hidden="1">
      <c r="B15" s="18"/>
      <c r="C15" s="13"/>
      <c r="D15" s="19"/>
      <c r="E15" s="20"/>
      <c r="F15" s="20"/>
      <c r="G15" s="21"/>
      <c r="H15" s="21"/>
      <c r="I15" s="21"/>
      <c r="J15" s="21"/>
      <c r="K15" s="21"/>
      <c r="L15" s="21"/>
      <c r="M15" s="21"/>
      <c r="N15" s="21"/>
      <c r="O15" s="21"/>
      <c r="P15" s="21"/>
      <c r="Q15" s="21"/>
      <c r="R15" s="21"/>
      <c r="S15" s="21"/>
      <c r="T15" s="21"/>
      <c r="U15" s="21"/>
      <c r="V15" s="21"/>
      <c r="W15" s="21"/>
      <c r="X15" s="21"/>
      <c r="Y15" s="21"/>
      <c r="Z15" s="21"/>
      <c r="AA15" s="21"/>
      <c r="AB15" s="22"/>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row>
    <row r="16" spans="2:58" hidden="1">
      <c r="B16" s="12" t="s">
        <v>40</v>
      </c>
      <c r="C16" s="13"/>
      <c r="D16" s="19"/>
      <c r="E16" s="20"/>
      <c r="F16" s="20"/>
      <c r="G16" s="21"/>
      <c r="H16" s="21"/>
      <c r="I16" s="21"/>
      <c r="J16" s="21"/>
      <c r="K16" s="21"/>
      <c r="L16" s="21"/>
      <c r="M16" s="21"/>
      <c r="N16" s="21"/>
      <c r="O16" s="21"/>
      <c r="P16" s="21"/>
      <c r="Q16" s="21"/>
      <c r="R16" s="21"/>
      <c r="S16" s="21"/>
      <c r="T16" s="21"/>
      <c r="U16" s="21"/>
      <c r="V16" s="21"/>
      <c r="W16" s="21"/>
      <c r="X16" s="21"/>
      <c r="Y16" s="21"/>
      <c r="Z16" s="21"/>
      <c r="AA16" s="21"/>
      <c r="AB16" s="22"/>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row>
    <row r="17" spans="2:58" hidden="1">
      <c r="B17" s="18" t="s">
        <v>41</v>
      </c>
      <c r="C17" s="13" t="s">
        <v>30</v>
      </c>
      <c r="D17" s="19">
        <v>0</v>
      </c>
      <c r="E17" s="20">
        <v>0</v>
      </c>
      <c r="F17" s="20">
        <v>0</v>
      </c>
      <c r="G17" s="21">
        <v>0</v>
      </c>
      <c r="H17" s="21">
        <v>0</v>
      </c>
      <c r="I17" s="21">
        <v>0</v>
      </c>
      <c r="J17" s="21">
        <v>0</v>
      </c>
      <c r="K17" s="21">
        <v>0</v>
      </c>
      <c r="L17" s="21">
        <v>0</v>
      </c>
      <c r="M17" s="21">
        <v>0</v>
      </c>
      <c r="N17" s="21">
        <v>0</v>
      </c>
      <c r="O17" s="21">
        <v>0</v>
      </c>
      <c r="P17" s="21">
        <v>0</v>
      </c>
      <c r="Q17" s="21">
        <v>0</v>
      </c>
      <c r="R17" s="21">
        <v>0</v>
      </c>
      <c r="S17" s="21">
        <v>0</v>
      </c>
      <c r="T17" s="21">
        <v>0</v>
      </c>
      <c r="U17" s="21">
        <v>0</v>
      </c>
      <c r="V17" s="21">
        <v>0</v>
      </c>
      <c r="W17" s="21">
        <v>0</v>
      </c>
      <c r="X17" s="21">
        <v>0</v>
      </c>
      <c r="Y17" s="21">
        <v>0</v>
      </c>
      <c r="Z17" s="21">
        <v>0</v>
      </c>
      <c r="AA17" s="21">
        <v>0</v>
      </c>
      <c r="AB17" s="22">
        <v>0</v>
      </c>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row>
    <row r="18" spans="2:58" hidden="1">
      <c r="B18" s="18" t="s">
        <v>42</v>
      </c>
      <c r="C18" s="13" t="s">
        <v>30</v>
      </c>
      <c r="D18" s="19">
        <v>0</v>
      </c>
      <c r="E18" s="20">
        <v>0</v>
      </c>
      <c r="F18" s="20">
        <v>0</v>
      </c>
      <c r="G18" s="21">
        <v>0</v>
      </c>
      <c r="H18" s="21">
        <v>0</v>
      </c>
      <c r="I18" s="21">
        <v>0</v>
      </c>
      <c r="J18" s="21">
        <v>0</v>
      </c>
      <c r="K18" s="21">
        <v>0</v>
      </c>
      <c r="L18" s="21">
        <v>0</v>
      </c>
      <c r="M18" s="21">
        <v>0</v>
      </c>
      <c r="N18" s="21">
        <v>0</v>
      </c>
      <c r="O18" s="21">
        <v>0</v>
      </c>
      <c r="P18" s="21">
        <v>0</v>
      </c>
      <c r="Q18" s="21">
        <v>0</v>
      </c>
      <c r="R18" s="21">
        <v>0</v>
      </c>
      <c r="S18" s="21">
        <v>0</v>
      </c>
      <c r="T18" s="21">
        <v>0</v>
      </c>
      <c r="U18" s="21">
        <v>0</v>
      </c>
      <c r="V18" s="21">
        <v>0</v>
      </c>
      <c r="W18" s="21">
        <v>0</v>
      </c>
      <c r="X18" s="21">
        <v>0</v>
      </c>
      <c r="Y18" s="21">
        <v>0</v>
      </c>
      <c r="Z18" s="21">
        <v>0</v>
      </c>
      <c r="AA18" s="21">
        <v>0</v>
      </c>
      <c r="AB18" s="22">
        <v>0</v>
      </c>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row>
    <row r="19" spans="2:58" hidden="1">
      <c r="B19" s="18" t="s">
        <v>43</v>
      </c>
      <c r="C19" s="13" t="s">
        <v>30</v>
      </c>
      <c r="D19" s="19">
        <v>0</v>
      </c>
      <c r="E19" s="20">
        <v>0</v>
      </c>
      <c r="F19" s="20">
        <v>0</v>
      </c>
      <c r="G19" s="21">
        <v>0</v>
      </c>
      <c r="H19" s="21">
        <v>0</v>
      </c>
      <c r="I19" s="21">
        <v>0</v>
      </c>
      <c r="J19" s="21">
        <v>0</v>
      </c>
      <c r="K19" s="21">
        <v>0</v>
      </c>
      <c r="L19" s="21">
        <v>0</v>
      </c>
      <c r="M19" s="21">
        <v>0</v>
      </c>
      <c r="N19" s="21">
        <v>0</v>
      </c>
      <c r="O19" s="21">
        <v>0</v>
      </c>
      <c r="P19" s="21">
        <v>0</v>
      </c>
      <c r="Q19" s="21">
        <v>0</v>
      </c>
      <c r="R19" s="21">
        <v>0</v>
      </c>
      <c r="S19" s="21">
        <v>0</v>
      </c>
      <c r="T19" s="21">
        <v>0</v>
      </c>
      <c r="U19" s="21">
        <v>0</v>
      </c>
      <c r="V19" s="21">
        <v>0</v>
      </c>
      <c r="W19" s="21">
        <v>0</v>
      </c>
      <c r="X19" s="21">
        <v>0</v>
      </c>
      <c r="Y19" s="21">
        <v>0</v>
      </c>
      <c r="Z19" s="21">
        <v>0</v>
      </c>
      <c r="AA19" s="21">
        <v>0</v>
      </c>
      <c r="AB19" s="22">
        <v>0</v>
      </c>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row>
    <row r="20" spans="2:58" hidden="1">
      <c r="B20" s="18" t="s">
        <v>44</v>
      </c>
      <c r="C20" s="13" t="s">
        <v>30</v>
      </c>
      <c r="D20" s="19">
        <v>0</v>
      </c>
      <c r="E20" s="20">
        <v>0</v>
      </c>
      <c r="F20" s="20">
        <v>0</v>
      </c>
      <c r="G20" s="21">
        <v>0</v>
      </c>
      <c r="H20" s="21">
        <v>0</v>
      </c>
      <c r="I20" s="21">
        <v>0</v>
      </c>
      <c r="J20" s="21">
        <v>0</v>
      </c>
      <c r="K20" s="21">
        <v>0</v>
      </c>
      <c r="L20" s="21">
        <v>0</v>
      </c>
      <c r="M20" s="21">
        <v>0</v>
      </c>
      <c r="N20" s="21">
        <v>0</v>
      </c>
      <c r="O20" s="21">
        <v>0</v>
      </c>
      <c r="P20" s="21">
        <v>0</v>
      </c>
      <c r="Q20" s="21">
        <v>0</v>
      </c>
      <c r="R20" s="21">
        <v>0</v>
      </c>
      <c r="S20" s="21">
        <v>0</v>
      </c>
      <c r="T20" s="21">
        <v>0</v>
      </c>
      <c r="U20" s="21">
        <v>0</v>
      </c>
      <c r="V20" s="21">
        <v>0</v>
      </c>
      <c r="W20" s="21">
        <v>0</v>
      </c>
      <c r="X20" s="21">
        <v>0</v>
      </c>
      <c r="Y20" s="21">
        <v>0</v>
      </c>
      <c r="Z20" s="21">
        <v>0</v>
      </c>
      <c r="AA20" s="21">
        <v>0</v>
      </c>
      <c r="AB20" s="22">
        <v>0</v>
      </c>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row>
    <row r="21" spans="2:58" hidden="1">
      <c r="B21" s="18" t="s">
        <v>45</v>
      </c>
      <c r="C21" s="13" t="s">
        <v>46</v>
      </c>
      <c r="D21" s="19">
        <v>0</v>
      </c>
      <c r="E21" s="20">
        <v>0</v>
      </c>
      <c r="F21" s="20">
        <v>0</v>
      </c>
      <c r="G21" s="21">
        <v>0</v>
      </c>
      <c r="H21" s="21">
        <v>0</v>
      </c>
      <c r="I21" s="21">
        <v>0</v>
      </c>
      <c r="J21" s="21">
        <v>0</v>
      </c>
      <c r="K21" s="21">
        <v>0</v>
      </c>
      <c r="L21" s="21">
        <v>0</v>
      </c>
      <c r="M21" s="21">
        <v>0</v>
      </c>
      <c r="N21" s="21">
        <v>0</v>
      </c>
      <c r="O21" s="21">
        <v>0</v>
      </c>
      <c r="P21" s="21">
        <v>0</v>
      </c>
      <c r="Q21" s="21">
        <v>0</v>
      </c>
      <c r="R21" s="21">
        <v>0</v>
      </c>
      <c r="S21" s="21">
        <v>0</v>
      </c>
      <c r="T21" s="21">
        <v>0</v>
      </c>
      <c r="U21" s="21">
        <v>0</v>
      </c>
      <c r="V21" s="21">
        <v>0</v>
      </c>
      <c r="W21" s="21">
        <v>0</v>
      </c>
      <c r="X21" s="21">
        <v>0</v>
      </c>
      <c r="Y21" s="21">
        <v>0</v>
      </c>
      <c r="Z21" s="21">
        <v>0</v>
      </c>
      <c r="AA21" s="21">
        <v>0</v>
      </c>
      <c r="AB21" s="22">
        <v>0</v>
      </c>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row>
    <row r="22" spans="2:58" hidden="1">
      <c r="B22" s="18" t="s">
        <v>47</v>
      </c>
      <c r="C22" s="13" t="s">
        <v>46</v>
      </c>
      <c r="D22" s="19">
        <v>0</v>
      </c>
      <c r="E22" s="20">
        <v>0</v>
      </c>
      <c r="F22" s="20">
        <v>0</v>
      </c>
      <c r="G22" s="21">
        <v>0</v>
      </c>
      <c r="H22" s="21">
        <v>0</v>
      </c>
      <c r="I22" s="21">
        <v>0</v>
      </c>
      <c r="J22" s="21">
        <v>0</v>
      </c>
      <c r="K22" s="21">
        <v>0</v>
      </c>
      <c r="L22" s="21">
        <v>0</v>
      </c>
      <c r="M22" s="21">
        <v>0</v>
      </c>
      <c r="N22" s="21">
        <v>0</v>
      </c>
      <c r="O22" s="21">
        <v>0</v>
      </c>
      <c r="P22" s="21">
        <v>0</v>
      </c>
      <c r="Q22" s="21">
        <v>0</v>
      </c>
      <c r="R22" s="21">
        <v>0</v>
      </c>
      <c r="S22" s="21">
        <v>0</v>
      </c>
      <c r="T22" s="21">
        <v>0</v>
      </c>
      <c r="U22" s="21">
        <v>0</v>
      </c>
      <c r="V22" s="21">
        <v>0</v>
      </c>
      <c r="W22" s="21">
        <v>0</v>
      </c>
      <c r="X22" s="21">
        <v>0</v>
      </c>
      <c r="Y22" s="21">
        <v>0</v>
      </c>
      <c r="Z22" s="21">
        <v>0</v>
      </c>
      <c r="AA22" s="21">
        <v>0</v>
      </c>
      <c r="AB22" s="22">
        <v>0</v>
      </c>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row>
    <row r="23" spans="2:58" hidden="1">
      <c r="B23" s="18" t="s">
        <v>48</v>
      </c>
      <c r="C23" s="13" t="s">
        <v>46</v>
      </c>
      <c r="D23" s="19">
        <v>0</v>
      </c>
      <c r="E23" s="20">
        <v>0</v>
      </c>
      <c r="F23" s="20">
        <v>0</v>
      </c>
      <c r="G23" s="21">
        <v>0</v>
      </c>
      <c r="H23" s="21">
        <v>0</v>
      </c>
      <c r="I23" s="21">
        <v>0</v>
      </c>
      <c r="J23" s="21">
        <v>0</v>
      </c>
      <c r="K23" s="21">
        <v>0</v>
      </c>
      <c r="L23" s="21">
        <v>0</v>
      </c>
      <c r="M23" s="21">
        <v>0</v>
      </c>
      <c r="N23" s="21">
        <v>0</v>
      </c>
      <c r="O23" s="21">
        <v>0</v>
      </c>
      <c r="P23" s="21">
        <v>0</v>
      </c>
      <c r="Q23" s="21">
        <v>0</v>
      </c>
      <c r="R23" s="21">
        <v>0</v>
      </c>
      <c r="S23" s="21">
        <v>0</v>
      </c>
      <c r="T23" s="21">
        <v>0</v>
      </c>
      <c r="U23" s="21">
        <v>0</v>
      </c>
      <c r="V23" s="21">
        <v>0</v>
      </c>
      <c r="W23" s="21">
        <v>0</v>
      </c>
      <c r="X23" s="21">
        <v>0</v>
      </c>
      <c r="Y23" s="21">
        <v>0</v>
      </c>
      <c r="Z23" s="21">
        <v>0</v>
      </c>
      <c r="AA23" s="21">
        <v>0</v>
      </c>
      <c r="AB23" s="22">
        <v>0</v>
      </c>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row>
    <row r="24" spans="2:58" hidden="1">
      <c r="B24" s="18"/>
      <c r="C24" s="13"/>
      <c r="D24" s="19"/>
      <c r="E24" s="20"/>
      <c r="F24" s="20"/>
      <c r="G24" s="21"/>
      <c r="H24" s="21"/>
      <c r="I24" s="21"/>
      <c r="J24" s="21"/>
      <c r="K24" s="21"/>
      <c r="L24" s="21"/>
      <c r="M24" s="21"/>
      <c r="N24" s="21"/>
      <c r="O24" s="21"/>
      <c r="P24" s="21"/>
      <c r="Q24" s="21"/>
      <c r="R24" s="21"/>
      <c r="S24" s="21"/>
      <c r="T24" s="21"/>
      <c r="U24" s="21"/>
      <c r="V24" s="21"/>
      <c r="W24" s="21"/>
      <c r="X24" s="21"/>
      <c r="Y24" s="21"/>
      <c r="Z24" s="21"/>
      <c r="AA24" s="21"/>
      <c r="AB24" s="22"/>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row>
    <row r="25" spans="2:58" hidden="1">
      <c r="B25" s="24" t="s">
        <v>49</v>
      </c>
      <c r="C25" s="13"/>
      <c r="D25" s="19"/>
      <c r="E25" s="20"/>
      <c r="F25" s="20"/>
      <c r="G25" s="21"/>
      <c r="H25" s="21"/>
      <c r="I25" s="21"/>
      <c r="J25" s="21"/>
      <c r="K25" s="21"/>
      <c r="L25" s="21"/>
      <c r="M25" s="21"/>
      <c r="N25" s="21"/>
      <c r="O25" s="21"/>
      <c r="P25" s="21"/>
      <c r="Q25" s="21"/>
      <c r="R25" s="21"/>
      <c r="S25" s="21"/>
      <c r="T25" s="21"/>
      <c r="U25" s="21"/>
      <c r="V25" s="21"/>
      <c r="W25" s="21"/>
      <c r="X25" s="21"/>
      <c r="Y25" s="21"/>
      <c r="Z25" s="21"/>
      <c r="AA25" s="21"/>
      <c r="AB25" s="22"/>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row>
    <row r="26" spans="2:58" ht="13.5" hidden="1">
      <c r="B26" s="18" t="s">
        <v>50</v>
      </c>
      <c r="C26" s="13" t="s">
        <v>46</v>
      </c>
      <c r="D26" s="19">
        <v>0</v>
      </c>
      <c r="E26" s="20">
        <v>0</v>
      </c>
      <c r="F26" s="20">
        <v>0</v>
      </c>
      <c r="G26" s="21">
        <v>0</v>
      </c>
      <c r="H26" s="21">
        <v>0</v>
      </c>
      <c r="I26" s="21">
        <v>0</v>
      </c>
      <c r="J26" s="21">
        <v>0</v>
      </c>
      <c r="K26" s="21">
        <v>0</v>
      </c>
      <c r="L26" s="21">
        <v>0</v>
      </c>
      <c r="M26" s="21">
        <v>0</v>
      </c>
      <c r="N26" s="21">
        <v>0</v>
      </c>
      <c r="O26" s="21">
        <v>0</v>
      </c>
      <c r="P26" s="21">
        <v>0</v>
      </c>
      <c r="Q26" s="21">
        <v>0</v>
      </c>
      <c r="R26" s="21">
        <v>0</v>
      </c>
      <c r="S26" s="21">
        <v>0</v>
      </c>
      <c r="T26" s="21">
        <v>0</v>
      </c>
      <c r="U26" s="21">
        <v>0</v>
      </c>
      <c r="V26" s="21">
        <v>0</v>
      </c>
      <c r="W26" s="21">
        <v>0</v>
      </c>
      <c r="X26" s="21">
        <v>0</v>
      </c>
      <c r="Y26" s="21">
        <v>0</v>
      </c>
      <c r="Z26" s="21">
        <v>0</v>
      </c>
      <c r="AA26" s="21">
        <v>0</v>
      </c>
      <c r="AB26" s="22">
        <v>0</v>
      </c>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row>
    <row r="27" spans="2:58" hidden="1">
      <c r="B27" s="18" t="s">
        <v>51</v>
      </c>
      <c r="C27" s="13" t="s">
        <v>46</v>
      </c>
      <c r="D27" s="19">
        <v>0</v>
      </c>
      <c r="E27" s="20">
        <v>0</v>
      </c>
      <c r="F27" s="20">
        <v>0</v>
      </c>
      <c r="G27" s="21">
        <v>0</v>
      </c>
      <c r="H27" s="21">
        <v>0</v>
      </c>
      <c r="I27" s="21">
        <v>0</v>
      </c>
      <c r="J27" s="21">
        <v>0</v>
      </c>
      <c r="K27" s="21">
        <v>0</v>
      </c>
      <c r="L27" s="21">
        <v>0</v>
      </c>
      <c r="M27" s="21">
        <v>0</v>
      </c>
      <c r="N27" s="21">
        <v>0</v>
      </c>
      <c r="O27" s="21">
        <v>0</v>
      </c>
      <c r="P27" s="21">
        <v>0</v>
      </c>
      <c r="Q27" s="21">
        <v>0</v>
      </c>
      <c r="R27" s="21">
        <v>0</v>
      </c>
      <c r="S27" s="21">
        <v>0</v>
      </c>
      <c r="T27" s="21">
        <v>0</v>
      </c>
      <c r="U27" s="21">
        <v>0</v>
      </c>
      <c r="V27" s="21">
        <v>0</v>
      </c>
      <c r="W27" s="21">
        <v>0</v>
      </c>
      <c r="X27" s="21">
        <v>0</v>
      </c>
      <c r="Y27" s="21">
        <v>0</v>
      </c>
      <c r="Z27" s="21">
        <v>0</v>
      </c>
      <c r="AA27" s="21">
        <v>0</v>
      </c>
      <c r="AB27" s="22">
        <v>0</v>
      </c>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row>
    <row r="28" spans="2:58" hidden="1">
      <c r="B28" s="18" t="s">
        <v>52</v>
      </c>
      <c r="C28" s="13" t="s">
        <v>46</v>
      </c>
      <c r="D28" s="19">
        <v>0</v>
      </c>
      <c r="E28" s="20">
        <v>0</v>
      </c>
      <c r="F28" s="20">
        <v>0</v>
      </c>
      <c r="G28" s="21">
        <v>0</v>
      </c>
      <c r="H28" s="21">
        <v>0</v>
      </c>
      <c r="I28" s="21">
        <v>0</v>
      </c>
      <c r="J28" s="21">
        <v>0</v>
      </c>
      <c r="K28" s="21">
        <v>0</v>
      </c>
      <c r="L28" s="21">
        <v>0</v>
      </c>
      <c r="M28" s="21">
        <v>0</v>
      </c>
      <c r="N28" s="21">
        <v>0</v>
      </c>
      <c r="O28" s="21">
        <v>0</v>
      </c>
      <c r="P28" s="21">
        <v>0</v>
      </c>
      <c r="Q28" s="21">
        <v>0</v>
      </c>
      <c r="R28" s="21">
        <v>0</v>
      </c>
      <c r="S28" s="21">
        <v>0</v>
      </c>
      <c r="T28" s="21">
        <v>0</v>
      </c>
      <c r="U28" s="21">
        <v>0</v>
      </c>
      <c r="V28" s="21">
        <v>0</v>
      </c>
      <c r="W28" s="21">
        <v>0</v>
      </c>
      <c r="X28" s="21">
        <v>0</v>
      </c>
      <c r="Y28" s="21">
        <v>0</v>
      </c>
      <c r="Z28" s="21">
        <v>0</v>
      </c>
      <c r="AA28" s="21">
        <v>0</v>
      </c>
      <c r="AB28" s="22">
        <v>0</v>
      </c>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row>
    <row r="29" spans="2:58" hidden="1">
      <c r="B29" s="18" t="s">
        <v>53</v>
      </c>
      <c r="C29" s="13" t="s">
        <v>46</v>
      </c>
      <c r="D29" s="19">
        <v>0</v>
      </c>
      <c r="E29" s="20">
        <v>0</v>
      </c>
      <c r="F29" s="20">
        <v>0</v>
      </c>
      <c r="G29" s="21">
        <v>0</v>
      </c>
      <c r="H29" s="21">
        <v>0</v>
      </c>
      <c r="I29" s="21">
        <v>0</v>
      </c>
      <c r="J29" s="21">
        <v>0</v>
      </c>
      <c r="K29" s="21">
        <v>0</v>
      </c>
      <c r="L29" s="21">
        <v>0</v>
      </c>
      <c r="M29" s="21">
        <v>0</v>
      </c>
      <c r="N29" s="21">
        <v>0</v>
      </c>
      <c r="O29" s="21">
        <v>0</v>
      </c>
      <c r="P29" s="21">
        <v>0</v>
      </c>
      <c r="Q29" s="21">
        <v>0</v>
      </c>
      <c r="R29" s="21">
        <v>0</v>
      </c>
      <c r="S29" s="21">
        <v>0</v>
      </c>
      <c r="T29" s="21">
        <v>0</v>
      </c>
      <c r="U29" s="21">
        <v>0</v>
      </c>
      <c r="V29" s="21">
        <v>0</v>
      </c>
      <c r="W29" s="21">
        <v>0</v>
      </c>
      <c r="X29" s="21">
        <v>0</v>
      </c>
      <c r="Y29" s="21">
        <v>0</v>
      </c>
      <c r="Z29" s="21">
        <v>0</v>
      </c>
      <c r="AA29" s="21">
        <v>0</v>
      </c>
      <c r="AB29" s="22">
        <v>0</v>
      </c>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row>
    <row r="30" spans="2:58" hidden="1">
      <c r="B30" s="18" t="s">
        <v>54</v>
      </c>
      <c r="C30" s="13" t="s">
        <v>46</v>
      </c>
      <c r="D30" s="19">
        <v>0</v>
      </c>
      <c r="E30" s="20">
        <v>0</v>
      </c>
      <c r="F30" s="20">
        <v>0</v>
      </c>
      <c r="G30" s="21">
        <v>0</v>
      </c>
      <c r="H30" s="21">
        <v>0</v>
      </c>
      <c r="I30" s="21">
        <v>0</v>
      </c>
      <c r="J30" s="21">
        <v>0</v>
      </c>
      <c r="K30" s="21">
        <v>0</v>
      </c>
      <c r="L30" s="21">
        <v>0</v>
      </c>
      <c r="M30" s="21">
        <v>0</v>
      </c>
      <c r="N30" s="21">
        <v>0</v>
      </c>
      <c r="O30" s="21">
        <v>0</v>
      </c>
      <c r="P30" s="21">
        <v>0</v>
      </c>
      <c r="Q30" s="21">
        <v>0</v>
      </c>
      <c r="R30" s="21">
        <v>0</v>
      </c>
      <c r="S30" s="21">
        <v>0</v>
      </c>
      <c r="T30" s="21">
        <v>0</v>
      </c>
      <c r="U30" s="21">
        <v>0</v>
      </c>
      <c r="V30" s="21">
        <v>0</v>
      </c>
      <c r="W30" s="21">
        <v>0</v>
      </c>
      <c r="X30" s="21">
        <v>0</v>
      </c>
      <c r="Y30" s="21">
        <v>0</v>
      </c>
      <c r="Z30" s="21">
        <v>0</v>
      </c>
      <c r="AA30" s="21">
        <v>0</v>
      </c>
      <c r="AB30" s="22">
        <v>0</v>
      </c>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row>
    <row r="31" spans="2:58" hidden="1">
      <c r="B31" s="18" t="s">
        <v>55</v>
      </c>
      <c r="C31" s="13" t="s">
        <v>46</v>
      </c>
      <c r="D31" s="19">
        <v>0</v>
      </c>
      <c r="E31" s="20">
        <v>0</v>
      </c>
      <c r="F31" s="20">
        <v>0</v>
      </c>
      <c r="G31" s="21">
        <v>0</v>
      </c>
      <c r="H31" s="21">
        <v>0</v>
      </c>
      <c r="I31" s="21">
        <v>0</v>
      </c>
      <c r="J31" s="21">
        <v>0</v>
      </c>
      <c r="K31" s="21">
        <v>0</v>
      </c>
      <c r="L31" s="21">
        <v>0</v>
      </c>
      <c r="M31" s="21">
        <v>0</v>
      </c>
      <c r="N31" s="21">
        <v>0</v>
      </c>
      <c r="O31" s="21">
        <v>0</v>
      </c>
      <c r="P31" s="21">
        <v>0</v>
      </c>
      <c r="Q31" s="21">
        <v>0</v>
      </c>
      <c r="R31" s="21">
        <v>0</v>
      </c>
      <c r="S31" s="21">
        <v>0</v>
      </c>
      <c r="T31" s="21">
        <v>0</v>
      </c>
      <c r="U31" s="21">
        <v>0</v>
      </c>
      <c r="V31" s="21">
        <v>0</v>
      </c>
      <c r="W31" s="21">
        <v>0</v>
      </c>
      <c r="X31" s="21">
        <v>0</v>
      </c>
      <c r="Y31" s="21">
        <v>0</v>
      </c>
      <c r="Z31" s="21">
        <v>0</v>
      </c>
      <c r="AA31" s="21">
        <v>0</v>
      </c>
      <c r="AB31" s="22">
        <v>0</v>
      </c>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row>
    <row r="32" spans="2:58" hidden="1">
      <c r="B32" s="18" t="s">
        <v>56</v>
      </c>
      <c r="C32" s="13" t="s">
        <v>46</v>
      </c>
      <c r="D32" s="19">
        <v>0</v>
      </c>
      <c r="E32" s="20">
        <v>0</v>
      </c>
      <c r="F32" s="20">
        <v>0</v>
      </c>
      <c r="G32" s="21">
        <v>0</v>
      </c>
      <c r="H32" s="21">
        <v>0</v>
      </c>
      <c r="I32" s="21">
        <v>0</v>
      </c>
      <c r="J32" s="21">
        <v>0</v>
      </c>
      <c r="K32" s="21">
        <v>0</v>
      </c>
      <c r="L32" s="21">
        <v>0</v>
      </c>
      <c r="M32" s="21">
        <v>0</v>
      </c>
      <c r="N32" s="21">
        <v>0</v>
      </c>
      <c r="O32" s="21">
        <v>0</v>
      </c>
      <c r="P32" s="21">
        <v>0</v>
      </c>
      <c r="Q32" s="21">
        <v>0</v>
      </c>
      <c r="R32" s="21">
        <v>0</v>
      </c>
      <c r="S32" s="21">
        <v>0</v>
      </c>
      <c r="T32" s="21">
        <v>0</v>
      </c>
      <c r="U32" s="21">
        <v>0</v>
      </c>
      <c r="V32" s="21">
        <v>0</v>
      </c>
      <c r="W32" s="21">
        <v>0</v>
      </c>
      <c r="X32" s="21">
        <v>0</v>
      </c>
      <c r="Y32" s="21">
        <v>0</v>
      </c>
      <c r="Z32" s="21">
        <v>0</v>
      </c>
      <c r="AA32" s="21">
        <v>0</v>
      </c>
      <c r="AB32" s="22">
        <v>0</v>
      </c>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row>
    <row r="33" spans="2:58" hidden="1">
      <c r="B33" s="18" t="s">
        <v>57</v>
      </c>
      <c r="C33" s="13" t="s">
        <v>46</v>
      </c>
      <c r="D33" s="19">
        <v>0</v>
      </c>
      <c r="E33" s="20">
        <v>0</v>
      </c>
      <c r="F33" s="20">
        <v>0</v>
      </c>
      <c r="G33" s="21">
        <v>0</v>
      </c>
      <c r="H33" s="21">
        <v>0</v>
      </c>
      <c r="I33" s="21">
        <v>0</v>
      </c>
      <c r="J33" s="21">
        <v>0</v>
      </c>
      <c r="K33" s="21">
        <v>0</v>
      </c>
      <c r="L33" s="21">
        <v>0</v>
      </c>
      <c r="M33" s="21">
        <v>0</v>
      </c>
      <c r="N33" s="21">
        <v>0</v>
      </c>
      <c r="O33" s="21">
        <v>0</v>
      </c>
      <c r="P33" s="21">
        <v>0</v>
      </c>
      <c r="Q33" s="21">
        <v>0</v>
      </c>
      <c r="R33" s="21">
        <v>0</v>
      </c>
      <c r="S33" s="21">
        <v>0</v>
      </c>
      <c r="T33" s="21">
        <v>0</v>
      </c>
      <c r="U33" s="21">
        <v>0</v>
      </c>
      <c r="V33" s="21">
        <v>0</v>
      </c>
      <c r="W33" s="21">
        <v>0</v>
      </c>
      <c r="X33" s="21">
        <v>0</v>
      </c>
      <c r="Y33" s="21">
        <v>0</v>
      </c>
      <c r="Z33" s="21">
        <v>0</v>
      </c>
      <c r="AA33" s="21">
        <v>0</v>
      </c>
      <c r="AB33" s="22">
        <v>0</v>
      </c>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row>
    <row r="34" spans="2:58" hidden="1">
      <c r="B34" s="18" t="s">
        <v>58</v>
      </c>
      <c r="C34" s="13" t="s">
        <v>46</v>
      </c>
      <c r="D34" s="19">
        <v>0</v>
      </c>
      <c r="E34" s="72">
        <v>0</v>
      </c>
      <c r="F34" s="20">
        <v>0</v>
      </c>
      <c r="G34" s="21">
        <v>0</v>
      </c>
      <c r="H34" s="21">
        <v>0</v>
      </c>
      <c r="I34" s="21">
        <v>0</v>
      </c>
      <c r="J34" s="21">
        <v>0</v>
      </c>
      <c r="K34" s="21">
        <v>0</v>
      </c>
      <c r="L34" s="21">
        <v>0</v>
      </c>
      <c r="M34" s="21">
        <v>0</v>
      </c>
      <c r="N34" s="21">
        <v>0</v>
      </c>
      <c r="O34" s="21">
        <v>0</v>
      </c>
      <c r="P34" s="21">
        <v>0</v>
      </c>
      <c r="Q34" s="21">
        <v>0</v>
      </c>
      <c r="R34" s="21">
        <v>0</v>
      </c>
      <c r="S34" s="21">
        <v>0</v>
      </c>
      <c r="T34" s="21">
        <v>0</v>
      </c>
      <c r="U34" s="21">
        <v>0</v>
      </c>
      <c r="V34" s="21">
        <v>0</v>
      </c>
      <c r="W34" s="21">
        <v>0</v>
      </c>
      <c r="X34" s="21">
        <v>0</v>
      </c>
      <c r="Y34" s="21">
        <v>0</v>
      </c>
      <c r="Z34" s="21">
        <v>0</v>
      </c>
      <c r="AA34" s="21">
        <v>0</v>
      </c>
      <c r="AB34" s="22">
        <v>0</v>
      </c>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row>
    <row r="35" spans="2:58" hidden="1">
      <c r="B35" s="18"/>
      <c r="C35" s="13"/>
      <c r="D35" s="19"/>
      <c r="E35" s="20"/>
      <c r="F35" s="20"/>
      <c r="G35" s="21"/>
      <c r="H35" s="21"/>
      <c r="I35" s="21"/>
      <c r="J35" s="21"/>
      <c r="K35" s="21"/>
      <c r="L35" s="21"/>
      <c r="M35" s="21"/>
      <c r="N35" s="21"/>
      <c r="O35" s="21"/>
      <c r="P35" s="21"/>
      <c r="Q35" s="21"/>
      <c r="R35" s="21"/>
      <c r="S35" s="21"/>
      <c r="T35" s="21"/>
      <c r="U35" s="21"/>
      <c r="V35" s="21"/>
      <c r="W35" s="21"/>
      <c r="X35" s="21"/>
      <c r="Y35" s="21"/>
      <c r="Z35" s="21"/>
      <c r="AA35" s="21"/>
      <c r="AB35" s="22"/>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row>
    <row r="36" spans="2:58" hidden="1">
      <c r="B36" s="24" t="s">
        <v>59</v>
      </c>
      <c r="C36" s="13"/>
      <c r="D36" s="19"/>
      <c r="E36" s="20"/>
      <c r="F36" s="20"/>
      <c r="G36" s="21"/>
      <c r="H36" s="21"/>
      <c r="I36" s="21"/>
      <c r="J36" s="21"/>
      <c r="K36" s="21"/>
      <c r="L36" s="21"/>
      <c r="M36" s="21"/>
      <c r="N36" s="21"/>
      <c r="O36" s="21"/>
      <c r="P36" s="21"/>
      <c r="Q36" s="21"/>
      <c r="R36" s="21"/>
      <c r="S36" s="21"/>
      <c r="T36" s="21"/>
      <c r="U36" s="21"/>
      <c r="V36" s="21"/>
      <c r="W36" s="21"/>
      <c r="X36" s="21"/>
      <c r="Y36" s="21"/>
      <c r="Z36" s="21"/>
      <c r="AA36" s="21"/>
      <c r="AB36" s="22"/>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row>
    <row r="37" spans="2:58" hidden="1">
      <c r="B37" s="18" t="s">
        <v>60</v>
      </c>
      <c r="C37" s="13" t="s">
        <v>46</v>
      </c>
      <c r="D37" s="19">
        <v>0</v>
      </c>
      <c r="E37" s="20">
        <v>0</v>
      </c>
      <c r="F37" s="20">
        <v>0</v>
      </c>
      <c r="G37" s="21">
        <v>0</v>
      </c>
      <c r="H37" s="21">
        <v>0</v>
      </c>
      <c r="I37" s="21">
        <v>0</v>
      </c>
      <c r="J37" s="21">
        <v>0</v>
      </c>
      <c r="K37" s="21">
        <v>0</v>
      </c>
      <c r="L37" s="21">
        <v>0</v>
      </c>
      <c r="M37" s="21">
        <v>0</v>
      </c>
      <c r="N37" s="21">
        <v>0</v>
      </c>
      <c r="O37" s="21">
        <v>0</v>
      </c>
      <c r="P37" s="21">
        <v>0</v>
      </c>
      <c r="Q37" s="21">
        <v>0</v>
      </c>
      <c r="R37" s="21">
        <v>0</v>
      </c>
      <c r="S37" s="21">
        <v>0</v>
      </c>
      <c r="T37" s="21">
        <v>0</v>
      </c>
      <c r="U37" s="21">
        <v>0</v>
      </c>
      <c r="V37" s="21">
        <v>0</v>
      </c>
      <c r="W37" s="21">
        <v>0</v>
      </c>
      <c r="X37" s="21">
        <v>0</v>
      </c>
      <c r="Y37" s="21">
        <v>0</v>
      </c>
      <c r="Z37" s="21">
        <v>0</v>
      </c>
      <c r="AA37" s="21">
        <v>0</v>
      </c>
      <c r="AB37" s="22">
        <v>0</v>
      </c>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row>
    <row r="38" spans="2:58" hidden="1">
      <c r="B38" s="18" t="s">
        <v>61</v>
      </c>
      <c r="C38" s="13" t="s">
        <v>46</v>
      </c>
      <c r="D38" s="19">
        <v>0</v>
      </c>
      <c r="E38" s="20">
        <v>0</v>
      </c>
      <c r="F38" s="20">
        <v>0</v>
      </c>
      <c r="G38" s="21">
        <v>0</v>
      </c>
      <c r="H38" s="21">
        <v>0</v>
      </c>
      <c r="I38" s="21">
        <v>0</v>
      </c>
      <c r="J38" s="21">
        <v>0</v>
      </c>
      <c r="K38" s="21">
        <v>0</v>
      </c>
      <c r="L38" s="21">
        <v>0</v>
      </c>
      <c r="M38" s="21">
        <v>0</v>
      </c>
      <c r="N38" s="21">
        <v>0</v>
      </c>
      <c r="O38" s="21">
        <v>0</v>
      </c>
      <c r="P38" s="21">
        <v>0</v>
      </c>
      <c r="Q38" s="21">
        <v>0</v>
      </c>
      <c r="R38" s="21">
        <v>0</v>
      </c>
      <c r="S38" s="21">
        <v>0</v>
      </c>
      <c r="T38" s="21">
        <v>0</v>
      </c>
      <c r="U38" s="21">
        <v>0</v>
      </c>
      <c r="V38" s="21">
        <v>0</v>
      </c>
      <c r="W38" s="21">
        <v>0</v>
      </c>
      <c r="X38" s="21">
        <v>0</v>
      </c>
      <c r="Y38" s="21">
        <v>0</v>
      </c>
      <c r="Z38" s="21">
        <v>0</v>
      </c>
      <c r="AA38" s="21">
        <v>0</v>
      </c>
      <c r="AB38" s="22">
        <v>0</v>
      </c>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row>
    <row r="39" spans="2:58" hidden="1">
      <c r="B39" s="18" t="s">
        <v>62</v>
      </c>
      <c r="C39" s="13" t="s">
        <v>46</v>
      </c>
      <c r="D39" s="19">
        <v>0</v>
      </c>
      <c r="E39" s="20">
        <v>0</v>
      </c>
      <c r="F39" s="20">
        <v>0</v>
      </c>
      <c r="G39" s="21">
        <v>0</v>
      </c>
      <c r="H39" s="21">
        <v>0</v>
      </c>
      <c r="I39" s="21">
        <v>0</v>
      </c>
      <c r="J39" s="21">
        <v>0</v>
      </c>
      <c r="K39" s="21">
        <v>0</v>
      </c>
      <c r="L39" s="21">
        <v>0</v>
      </c>
      <c r="M39" s="21">
        <v>0</v>
      </c>
      <c r="N39" s="21">
        <v>0</v>
      </c>
      <c r="O39" s="21">
        <v>0</v>
      </c>
      <c r="P39" s="21">
        <v>0</v>
      </c>
      <c r="Q39" s="21">
        <v>0</v>
      </c>
      <c r="R39" s="21">
        <v>0</v>
      </c>
      <c r="S39" s="21">
        <v>0</v>
      </c>
      <c r="T39" s="21">
        <v>0</v>
      </c>
      <c r="U39" s="21">
        <v>0</v>
      </c>
      <c r="V39" s="21">
        <v>0</v>
      </c>
      <c r="W39" s="21">
        <v>0</v>
      </c>
      <c r="X39" s="21">
        <v>0</v>
      </c>
      <c r="Y39" s="21">
        <v>0</v>
      </c>
      <c r="Z39" s="21">
        <v>0</v>
      </c>
      <c r="AA39" s="21">
        <v>0</v>
      </c>
      <c r="AB39" s="22">
        <v>0</v>
      </c>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row>
    <row r="40" spans="2:58" hidden="1">
      <c r="B40" s="18" t="s">
        <v>63</v>
      </c>
      <c r="C40" s="13" t="s">
        <v>46</v>
      </c>
      <c r="D40" s="19">
        <v>0</v>
      </c>
      <c r="E40" s="20">
        <v>0</v>
      </c>
      <c r="F40" s="20">
        <v>0</v>
      </c>
      <c r="G40" s="21">
        <v>0</v>
      </c>
      <c r="H40" s="21">
        <v>0</v>
      </c>
      <c r="I40" s="21">
        <v>0</v>
      </c>
      <c r="J40" s="21">
        <v>0</v>
      </c>
      <c r="K40" s="21">
        <v>0</v>
      </c>
      <c r="L40" s="21">
        <v>0</v>
      </c>
      <c r="M40" s="21">
        <v>0</v>
      </c>
      <c r="N40" s="21">
        <v>0</v>
      </c>
      <c r="O40" s="21">
        <v>0</v>
      </c>
      <c r="P40" s="21">
        <v>0</v>
      </c>
      <c r="Q40" s="21">
        <v>0</v>
      </c>
      <c r="R40" s="21">
        <v>0</v>
      </c>
      <c r="S40" s="21">
        <v>0</v>
      </c>
      <c r="T40" s="21">
        <v>0</v>
      </c>
      <c r="U40" s="21">
        <v>0</v>
      </c>
      <c r="V40" s="21">
        <v>0</v>
      </c>
      <c r="W40" s="21">
        <v>0</v>
      </c>
      <c r="X40" s="21">
        <v>0</v>
      </c>
      <c r="Y40" s="21">
        <v>0</v>
      </c>
      <c r="Z40" s="21">
        <v>0</v>
      </c>
      <c r="AA40" s="21">
        <v>0</v>
      </c>
      <c r="AB40" s="22">
        <v>0</v>
      </c>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row>
    <row r="41" spans="2:58" hidden="1">
      <c r="B41" s="18" t="s">
        <v>64</v>
      </c>
      <c r="C41" s="13" t="s">
        <v>46</v>
      </c>
      <c r="D41" s="19">
        <v>0</v>
      </c>
      <c r="E41" s="20">
        <v>0</v>
      </c>
      <c r="F41" s="20">
        <v>0</v>
      </c>
      <c r="G41" s="21">
        <v>0</v>
      </c>
      <c r="H41" s="21">
        <v>0</v>
      </c>
      <c r="I41" s="21">
        <v>0</v>
      </c>
      <c r="J41" s="21">
        <v>0</v>
      </c>
      <c r="K41" s="21">
        <v>0</v>
      </c>
      <c r="L41" s="21">
        <v>0</v>
      </c>
      <c r="M41" s="21">
        <v>0</v>
      </c>
      <c r="N41" s="21">
        <v>0</v>
      </c>
      <c r="O41" s="21">
        <v>0</v>
      </c>
      <c r="P41" s="21">
        <v>0</v>
      </c>
      <c r="Q41" s="21">
        <v>0</v>
      </c>
      <c r="R41" s="21">
        <v>0</v>
      </c>
      <c r="S41" s="21">
        <v>0</v>
      </c>
      <c r="T41" s="21">
        <v>0</v>
      </c>
      <c r="U41" s="21">
        <v>0</v>
      </c>
      <c r="V41" s="21">
        <v>0</v>
      </c>
      <c r="W41" s="21">
        <v>0</v>
      </c>
      <c r="X41" s="21">
        <v>0</v>
      </c>
      <c r="Y41" s="21">
        <v>0</v>
      </c>
      <c r="Z41" s="21">
        <v>0</v>
      </c>
      <c r="AA41" s="21">
        <v>0</v>
      </c>
      <c r="AB41" s="22">
        <v>0</v>
      </c>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row>
    <row r="42" spans="2:58" hidden="1">
      <c r="B42" s="18" t="s">
        <v>65</v>
      </c>
      <c r="C42" s="13" t="s">
        <v>46</v>
      </c>
      <c r="D42" s="19">
        <v>0</v>
      </c>
      <c r="E42" s="20">
        <v>0</v>
      </c>
      <c r="F42" s="20">
        <v>0</v>
      </c>
      <c r="G42" s="21">
        <v>0</v>
      </c>
      <c r="H42" s="21">
        <v>0</v>
      </c>
      <c r="I42" s="21">
        <v>0</v>
      </c>
      <c r="J42" s="21">
        <v>0</v>
      </c>
      <c r="K42" s="21">
        <v>0</v>
      </c>
      <c r="L42" s="21">
        <v>0</v>
      </c>
      <c r="M42" s="21">
        <v>0</v>
      </c>
      <c r="N42" s="21">
        <v>0</v>
      </c>
      <c r="O42" s="21">
        <v>0</v>
      </c>
      <c r="P42" s="21">
        <v>0</v>
      </c>
      <c r="Q42" s="21">
        <v>0</v>
      </c>
      <c r="R42" s="21">
        <v>0</v>
      </c>
      <c r="S42" s="21">
        <v>0</v>
      </c>
      <c r="T42" s="21">
        <v>0</v>
      </c>
      <c r="U42" s="21">
        <v>0</v>
      </c>
      <c r="V42" s="21">
        <v>0</v>
      </c>
      <c r="W42" s="21">
        <v>0</v>
      </c>
      <c r="X42" s="21">
        <v>0</v>
      </c>
      <c r="Y42" s="21">
        <v>0</v>
      </c>
      <c r="Z42" s="21">
        <v>0</v>
      </c>
      <c r="AA42" s="21">
        <v>0</v>
      </c>
      <c r="AB42" s="22">
        <v>0</v>
      </c>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row>
    <row r="43" spans="2:58" hidden="1">
      <c r="B43" s="18" t="s">
        <v>66</v>
      </c>
      <c r="C43" s="13" t="s">
        <v>46</v>
      </c>
      <c r="D43" s="19">
        <v>0</v>
      </c>
      <c r="E43" s="20">
        <v>0</v>
      </c>
      <c r="F43" s="20">
        <v>0</v>
      </c>
      <c r="G43" s="21">
        <v>0</v>
      </c>
      <c r="H43" s="21">
        <v>0</v>
      </c>
      <c r="I43" s="21">
        <v>0</v>
      </c>
      <c r="J43" s="21">
        <v>0</v>
      </c>
      <c r="K43" s="21">
        <v>0</v>
      </c>
      <c r="L43" s="21">
        <v>0</v>
      </c>
      <c r="M43" s="21">
        <v>0</v>
      </c>
      <c r="N43" s="21">
        <v>0</v>
      </c>
      <c r="O43" s="21">
        <v>0</v>
      </c>
      <c r="P43" s="21">
        <v>0</v>
      </c>
      <c r="Q43" s="21">
        <v>0</v>
      </c>
      <c r="R43" s="21">
        <v>0</v>
      </c>
      <c r="S43" s="21">
        <v>0</v>
      </c>
      <c r="T43" s="21">
        <v>0</v>
      </c>
      <c r="U43" s="21">
        <v>0</v>
      </c>
      <c r="V43" s="21">
        <v>0</v>
      </c>
      <c r="W43" s="21">
        <v>0</v>
      </c>
      <c r="X43" s="21">
        <v>0</v>
      </c>
      <c r="Y43" s="21">
        <v>0</v>
      </c>
      <c r="Z43" s="21">
        <v>0</v>
      </c>
      <c r="AA43" s="21">
        <v>0</v>
      </c>
      <c r="AB43" s="22">
        <v>0</v>
      </c>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row>
    <row r="44" spans="2:58" hidden="1">
      <c r="B44" s="18" t="s">
        <v>67</v>
      </c>
      <c r="C44" s="13" t="s">
        <v>46</v>
      </c>
      <c r="D44" s="19">
        <v>0</v>
      </c>
      <c r="E44" s="20">
        <v>0</v>
      </c>
      <c r="F44" s="20">
        <v>0</v>
      </c>
      <c r="G44" s="21">
        <v>0</v>
      </c>
      <c r="H44" s="21">
        <v>0</v>
      </c>
      <c r="I44" s="21">
        <v>0</v>
      </c>
      <c r="J44" s="21">
        <v>0</v>
      </c>
      <c r="K44" s="21">
        <v>0</v>
      </c>
      <c r="L44" s="21">
        <v>0</v>
      </c>
      <c r="M44" s="21">
        <v>0</v>
      </c>
      <c r="N44" s="21">
        <v>0</v>
      </c>
      <c r="O44" s="21">
        <v>0</v>
      </c>
      <c r="P44" s="21">
        <v>0</v>
      </c>
      <c r="Q44" s="21">
        <v>0</v>
      </c>
      <c r="R44" s="21">
        <v>0</v>
      </c>
      <c r="S44" s="21">
        <v>0</v>
      </c>
      <c r="T44" s="21">
        <v>0</v>
      </c>
      <c r="U44" s="21">
        <v>0</v>
      </c>
      <c r="V44" s="21">
        <v>0</v>
      </c>
      <c r="W44" s="21">
        <v>0</v>
      </c>
      <c r="X44" s="21">
        <v>0</v>
      </c>
      <c r="Y44" s="21">
        <v>0</v>
      </c>
      <c r="Z44" s="21">
        <v>0</v>
      </c>
      <c r="AA44" s="21">
        <v>0</v>
      </c>
      <c r="AB44" s="22">
        <v>0</v>
      </c>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row>
    <row r="45" spans="2:58" hidden="1">
      <c r="B45" s="18"/>
      <c r="C45" s="13"/>
      <c r="D45" s="19"/>
      <c r="E45" s="20"/>
      <c r="F45" s="20"/>
      <c r="G45" s="21"/>
      <c r="H45" s="21"/>
      <c r="I45" s="21"/>
      <c r="J45" s="21"/>
      <c r="K45" s="21"/>
      <c r="L45" s="21"/>
      <c r="M45" s="21"/>
      <c r="N45" s="21"/>
      <c r="O45" s="21"/>
      <c r="P45" s="21"/>
      <c r="Q45" s="21"/>
      <c r="R45" s="21"/>
      <c r="S45" s="21"/>
      <c r="T45" s="21"/>
      <c r="U45" s="21"/>
      <c r="V45" s="21"/>
      <c r="W45" s="21"/>
      <c r="X45" s="21"/>
      <c r="Y45" s="21"/>
      <c r="Z45" s="21"/>
      <c r="AA45" s="21"/>
      <c r="AB45" s="22"/>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row>
    <row r="46" spans="2:58" hidden="1">
      <c r="B46" s="24" t="s">
        <v>68</v>
      </c>
      <c r="C46" s="13"/>
      <c r="D46" s="19"/>
      <c r="E46" s="20"/>
      <c r="F46" s="20"/>
      <c r="G46" s="21"/>
      <c r="H46" s="21"/>
      <c r="I46" s="21"/>
      <c r="J46" s="21"/>
      <c r="K46" s="21"/>
      <c r="L46" s="21"/>
      <c r="M46" s="21"/>
      <c r="N46" s="21"/>
      <c r="O46" s="21"/>
      <c r="P46" s="21"/>
      <c r="Q46" s="21"/>
      <c r="R46" s="21"/>
      <c r="S46" s="21"/>
      <c r="T46" s="21"/>
      <c r="U46" s="21"/>
      <c r="V46" s="21"/>
      <c r="W46" s="21"/>
      <c r="X46" s="21"/>
      <c r="Y46" s="21"/>
      <c r="Z46" s="21"/>
      <c r="AA46" s="21"/>
      <c r="AB46" s="22"/>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row>
    <row r="47" spans="2:58" hidden="1">
      <c r="B47" s="18" t="s">
        <v>69</v>
      </c>
      <c r="C47" s="13" t="s">
        <v>46</v>
      </c>
      <c r="D47" s="19">
        <v>0</v>
      </c>
      <c r="E47" s="20">
        <v>0</v>
      </c>
      <c r="F47" s="20">
        <v>0</v>
      </c>
      <c r="G47" s="21">
        <v>0</v>
      </c>
      <c r="H47" s="21">
        <v>0</v>
      </c>
      <c r="I47" s="21">
        <v>0</v>
      </c>
      <c r="J47" s="21">
        <v>0</v>
      </c>
      <c r="K47" s="21">
        <v>0</v>
      </c>
      <c r="L47" s="21">
        <v>0</v>
      </c>
      <c r="M47" s="21">
        <v>0</v>
      </c>
      <c r="N47" s="21">
        <v>0</v>
      </c>
      <c r="O47" s="21">
        <v>0</v>
      </c>
      <c r="P47" s="21">
        <v>0</v>
      </c>
      <c r="Q47" s="21">
        <v>0</v>
      </c>
      <c r="R47" s="21">
        <v>0</v>
      </c>
      <c r="S47" s="21">
        <v>0</v>
      </c>
      <c r="T47" s="21">
        <v>0</v>
      </c>
      <c r="U47" s="21">
        <v>0</v>
      </c>
      <c r="V47" s="21">
        <v>0</v>
      </c>
      <c r="W47" s="21">
        <v>0</v>
      </c>
      <c r="X47" s="21">
        <v>0</v>
      </c>
      <c r="Y47" s="21">
        <v>0</v>
      </c>
      <c r="Z47" s="21">
        <v>0</v>
      </c>
      <c r="AA47" s="21">
        <v>0</v>
      </c>
      <c r="AB47" s="22">
        <v>0</v>
      </c>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row>
    <row r="48" spans="2:58" hidden="1">
      <c r="B48" s="18" t="s">
        <v>70</v>
      </c>
      <c r="C48" s="13" t="s">
        <v>46</v>
      </c>
      <c r="D48" s="19">
        <v>0</v>
      </c>
      <c r="E48" s="20">
        <v>0</v>
      </c>
      <c r="F48" s="20">
        <v>0</v>
      </c>
      <c r="G48" s="21">
        <v>0</v>
      </c>
      <c r="H48" s="21">
        <v>0</v>
      </c>
      <c r="I48" s="21">
        <v>0</v>
      </c>
      <c r="J48" s="21">
        <v>0</v>
      </c>
      <c r="K48" s="21">
        <v>0</v>
      </c>
      <c r="L48" s="21">
        <v>0</v>
      </c>
      <c r="M48" s="21">
        <v>0</v>
      </c>
      <c r="N48" s="21">
        <v>0</v>
      </c>
      <c r="O48" s="21">
        <v>0</v>
      </c>
      <c r="P48" s="21">
        <v>0</v>
      </c>
      <c r="Q48" s="21">
        <v>0</v>
      </c>
      <c r="R48" s="21">
        <v>0</v>
      </c>
      <c r="S48" s="21">
        <v>0</v>
      </c>
      <c r="T48" s="21">
        <v>0</v>
      </c>
      <c r="U48" s="21">
        <v>0</v>
      </c>
      <c r="V48" s="21">
        <v>0</v>
      </c>
      <c r="W48" s="21">
        <v>0</v>
      </c>
      <c r="X48" s="21">
        <v>0</v>
      </c>
      <c r="Y48" s="21">
        <v>0</v>
      </c>
      <c r="Z48" s="21">
        <v>0</v>
      </c>
      <c r="AA48" s="21">
        <v>0</v>
      </c>
      <c r="AB48" s="22">
        <v>0</v>
      </c>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row>
    <row r="49" spans="2:58" hidden="1">
      <c r="B49" s="18"/>
      <c r="C49" s="13"/>
      <c r="D49" s="19"/>
      <c r="E49" s="20"/>
      <c r="F49" s="20"/>
      <c r="G49" s="21"/>
      <c r="H49" s="21"/>
      <c r="I49" s="21"/>
      <c r="J49" s="21"/>
      <c r="K49" s="21"/>
      <c r="L49" s="21"/>
      <c r="M49" s="21"/>
      <c r="N49" s="21"/>
      <c r="O49" s="21"/>
      <c r="P49" s="21"/>
      <c r="Q49" s="21"/>
      <c r="R49" s="21"/>
      <c r="S49" s="21"/>
      <c r="T49" s="21"/>
      <c r="U49" s="21"/>
      <c r="V49" s="21"/>
      <c r="W49" s="21"/>
      <c r="X49" s="21"/>
      <c r="Y49" s="21"/>
      <c r="Z49" s="21"/>
      <c r="AA49" s="21"/>
      <c r="AB49" s="22"/>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row>
    <row r="50" spans="2:58" hidden="1">
      <c r="B50" s="12" t="s">
        <v>71</v>
      </c>
      <c r="C50" s="13"/>
      <c r="D50" s="19"/>
      <c r="E50" s="20"/>
      <c r="F50" s="20"/>
      <c r="G50" s="21"/>
      <c r="H50" s="21"/>
      <c r="I50" s="21"/>
      <c r="J50" s="21"/>
      <c r="K50" s="21"/>
      <c r="L50" s="21"/>
      <c r="M50" s="21"/>
      <c r="N50" s="21"/>
      <c r="O50" s="21"/>
      <c r="P50" s="21"/>
      <c r="Q50" s="21"/>
      <c r="R50" s="21"/>
      <c r="S50" s="21"/>
      <c r="T50" s="21"/>
      <c r="U50" s="21"/>
      <c r="V50" s="21"/>
      <c r="W50" s="21"/>
      <c r="X50" s="21"/>
      <c r="Y50" s="21"/>
      <c r="Z50" s="21"/>
      <c r="AA50" s="21"/>
      <c r="AB50" s="22"/>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row>
    <row r="51" spans="2:58" hidden="1">
      <c r="B51" s="18" t="s">
        <v>72</v>
      </c>
      <c r="C51" s="13" t="s">
        <v>1</v>
      </c>
      <c r="D51" s="19">
        <f>[3]Tools!$C7</f>
        <v>1</v>
      </c>
      <c r="E51" s="20">
        <v>0</v>
      </c>
      <c r="F51" s="20">
        <v>0</v>
      </c>
      <c r="G51" s="21">
        <v>0</v>
      </c>
      <c r="H51" s="21">
        <v>0</v>
      </c>
      <c r="I51" s="21">
        <v>0</v>
      </c>
      <c r="J51" s="21">
        <v>0</v>
      </c>
      <c r="K51" s="21">
        <v>0</v>
      </c>
      <c r="L51" s="21">
        <v>0</v>
      </c>
      <c r="M51" s="21">
        <v>0</v>
      </c>
      <c r="N51" s="21">
        <v>0</v>
      </c>
      <c r="O51" s="21">
        <v>0</v>
      </c>
      <c r="P51" s="21">
        <v>0</v>
      </c>
      <c r="Q51" s="21">
        <v>0</v>
      </c>
      <c r="R51" s="21">
        <v>0</v>
      </c>
      <c r="S51" s="21">
        <v>0</v>
      </c>
      <c r="T51" s="21">
        <v>0</v>
      </c>
      <c r="U51" s="21">
        <v>0</v>
      </c>
      <c r="V51" s="21">
        <v>0</v>
      </c>
      <c r="W51" s="21">
        <v>0</v>
      </c>
      <c r="X51" s="21">
        <v>0</v>
      </c>
      <c r="Y51" s="21">
        <v>0</v>
      </c>
      <c r="Z51" s="21">
        <v>0</v>
      </c>
      <c r="AA51" s="21">
        <v>0</v>
      </c>
      <c r="AB51" s="22">
        <v>0</v>
      </c>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row>
    <row r="52" spans="2:58" hidden="1">
      <c r="B52" s="18" t="s">
        <v>73</v>
      </c>
      <c r="C52" s="13" t="s">
        <v>1</v>
      </c>
      <c r="D52" s="19">
        <f>[3]Tools!$C8</f>
        <v>1</v>
      </c>
      <c r="E52" s="20">
        <v>0</v>
      </c>
      <c r="F52" s="20">
        <v>0</v>
      </c>
      <c r="G52" s="21">
        <v>0</v>
      </c>
      <c r="H52" s="21">
        <v>0</v>
      </c>
      <c r="I52" s="21">
        <v>0</v>
      </c>
      <c r="J52" s="21">
        <v>0</v>
      </c>
      <c r="K52" s="21">
        <v>0</v>
      </c>
      <c r="L52" s="21">
        <v>0</v>
      </c>
      <c r="M52" s="21">
        <v>0</v>
      </c>
      <c r="N52" s="21">
        <v>0</v>
      </c>
      <c r="O52" s="21">
        <v>0</v>
      </c>
      <c r="P52" s="21">
        <v>0</v>
      </c>
      <c r="Q52" s="21">
        <v>0</v>
      </c>
      <c r="R52" s="21">
        <v>0</v>
      </c>
      <c r="S52" s="21">
        <v>0</v>
      </c>
      <c r="T52" s="21">
        <v>0</v>
      </c>
      <c r="U52" s="21">
        <v>0</v>
      </c>
      <c r="V52" s="21">
        <v>0</v>
      </c>
      <c r="W52" s="21">
        <v>0</v>
      </c>
      <c r="X52" s="21">
        <v>0</v>
      </c>
      <c r="Y52" s="21">
        <v>0</v>
      </c>
      <c r="Z52" s="21">
        <v>0</v>
      </c>
      <c r="AA52" s="21">
        <v>0</v>
      </c>
      <c r="AB52" s="22">
        <v>0</v>
      </c>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row>
    <row r="53" spans="2:58" hidden="1">
      <c r="B53" s="18" t="s">
        <v>74</v>
      </c>
      <c r="C53" s="13" t="s">
        <v>1</v>
      </c>
      <c r="D53" s="19">
        <f>[3]Tools!$C9</f>
        <v>1</v>
      </c>
      <c r="E53" s="20">
        <v>0</v>
      </c>
      <c r="F53" s="20">
        <v>0</v>
      </c>
      <c r="G53" s="21">
        <v>0</v>
      </c>
      <c r="H53" s="21">
        <v>0</v>
      </c>
      <c r="I53" s="21">
        <v>0</v>
      </c>
      <c r="J53" s="21">
        <v>0</v>
      </c>
      <c r="K53" s="21">
        <v>0</v>
      </c>
      <c r="L53" s="21">
        <v>0</v>
      </c>
      <c r="M53" s="21">
        <v>0</v>
      </c>
      <c r="N53" s="21">
        <v>0</v>
      </c>
      <c r="O53" s="21">
        <v>0</v>
      </c>
      <c r="P53" s="21">
        <v>0</v>
      </c>
      <c r="Q53" s="21">
        <v>0</v>
      </c>
      <c r="R53" s="21">
        <v>0</v>
      </c>
      <c r="S53" s="21">
        <v>0</v>
      </c>
      <c r="T53" s="21">
        <v>0</v>
      </c>
      <c r="U53" s="21">
        <v>0</v>
      </c>
      <c r="V53" s="21">
        <v>0</v>
      </c>
      <c r="W53" s="21">
        <v>0</v>
      </c>
      <c r="X53" s="21">
        <v>0</v>
      </c>
      <c r="Y53" s="21">
        <v>0</v>
      </c>
      <c r="Z53" s="21">
        <v>0</v>
      </c>
      <c r="AA53" s="21">
        <v>0</v>
      </c>
      <c r="AB53" s="22">
        <v>0</v>
      </c>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row>
    <row r="54" spans="2:58" hidden="1">
      <c r="B54" s="18" t="s">
        <v>75</v>
      </c>
      <c r="C54" s="13" t="s">
        <v>1</v>
      </c>
      <c r="D54" s="19">
        <f>[3]Tools!$C10</f>
        <v>1</v>
      </c>
      <c r="E54" s="20">
        <v>0</v>
      </c>
      <c r="F54" s="20">
        <v>0</v>
      </c>
      <c r="G54" s="21">
        <v>0</v>
      </c>
      <c r="H54" s="21">
        <v>0</v>
      </c>
      <c r="I54" s="21">
        <v>0</v>
      </c>
      <c r="J54" s="21">
        <v>0</v>
      </c>
      <c r="K54" s="21">
        <v>0</v>
      </c>
      <c r="L54" s="21">
        <v>0</v>
      </c>
      <c r="M54" s="21">
        <v>0</v>
      </c>
      <c r="N54" s="21">
        <v>0</v>
      </c>
      <c r="O54" s="21">
        <v>0</v>
      </c>
      <c r="P54" s="21">
        <v>0</v>
      </c>
      <c r="Q54" s="21">
        <v>0</v>
      </c>
      <c r="R54" s="21">
        <v>0</v>
      </c>
      <c r="S54" s="21">
        <v>0</v>
      </c>
      <c r="T54" s="21">
        <v>0</v>
      </c>
      <c r="U54" s="21">
        <v>0</v>
      </c>
      <c r="V54" s="21">
        <v>0</v>
      </c>
      <c r="W54" s="21">
        <v>0</v>
      </c>
      <c r="X54" s="21">
        <v>0</v>
      </c>
      <c r="Y54" s="21">
        <v>0</v>
      </c>
      <c r="Z54" s="21">
        <v>0</v>
      </c>
      <c r="AA54" s="21">
        <v>0</v>
      </c>
      <c r="AB54" s="22">
        <v>0</v>
      </c>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row>
    <row r="55" spans="2:58" hidden="1">
      <c r="B55" s="18" t="s">
        <v>76</v>
      </c>
      <c r="C55" s="13" t="s">
        <v>1</v>
      </c>
      <c r="D55" s="19">
        <f>((100/23)*D168)/50</f>
        <v>0</v>
      </c>
      <c r="E55" s="20">
        <f>((100/23)*E168)/50</f>
        <v>0</v>
      </c>
      <c r="F55" s="20">
        <f t="shared" ref="F55:AB55" si="0">((100/23)*F168)/50</f>
        <v>4.3478260869565215</v>
      </c>
      <c r="G55" s="21">
        <f t="shared" si="0"/>
        <v>43.478260869565212</v>
      </c>
      <c r="H55" s="21">
        <f t="shared" si="0"/>
        <v>104.34782608695652</v>
      </c>
      <c r="I55" s="21">
        <f t="shared" si="0"/>
        <v>121.7391304347826</v>
      </c>
      <c r="J55" s="21">
        <f t="shared" si="0"/>
        <v>78.260869565217391</v>
      </c>
      <c r="K55" s="21">
        <f t="shared" si="0"/>
        <v>43.478260869565212</v>
      </c>
      <c r="L55" s="21">
        <f t="shared" si="0"/>
        <v>26.086956521739129</v>
      </c>
      <c r="M55" s="21">
        <f t="shared" si="0"/>
        <v>0</v>
      </c>
      <c r="N55" s="21">
        <f t="shared" si="0"/>
        <v>0</v>
      </c>
      <c r="O55" s="21">
        <f t="shared" si="0"/>
        <v>0</v>
      </c>
      <c r="P55" s="21">
        <f t="shared" si="0"/>
        <v>0</v>
      </c>
      <c r="Q55" s="21">
        <f t="shared" si="0"/>
        <v>0</v>
      </c>
      <c r="R55" s="21">
        <f t="shared" si="0"/>
        <v>0</v>
      </c>
      <c r="S55" s="21">
        <f t="shared" si="0"/>
        <v>0</v>
      </c>
      <c r="T55" s="21">
        <f t="shared" si="0"/>
        <v>0</v>
      </c>
      <c r="U55" s="21">
        <f t="shared" si="0"/>
        <v>0</v>
      </c>
      <c r="V55" s="21">
        <f t="shared" si="0"/>
        <v>0</v>
      </c>
      <c r="W55" s="21">
        <f t="shared" si="0"/>
        <v>0</v>
      </c>
      <c r="X55" s="21">
        <f t="shared" si="0"/>
        <v>0</v>
      </c>
      <c r="Y55" s="21">
        <f t="shared" si="0"/>
        <v>0</v>
      </c>
      <c r="Z55" s="21">
        <f t="shared" si="0"/>
        <v>0</v>
      </c>
      <c r="AA55" s="21">
        <f t="shared" si="0"/>
        <v>0</v>
      </c>
      <c r="AB55" s="22">
        <f t="shared" si="0"/>
        <v>0</v>
      </c>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row>
    <row r="56" spans="2:58" hidden="1">
      <c r="B56" s="18" t="s">
        <v>77</v>
      </c>
      <c r="C56" s="13" t="s">
        <v>1</v>
      </c>
      <c r="D56" s="19">
        <v>0</v>
      </c>
      <c r="E56" s="20">
        <v>0</v>
      </c>
      <c r="F56" s="20">
        <v>0</v>
      </c>
      <c r="G56" s="21">
        <v>0</v>
      </c>
      <c r="H56" s="21">
        <v>0</v>
      </c>
      <c r="I56" s="21">
        <v>0</v>
      </c>
      <c r="J56" s="21">
        <v>0</v>
      </c>
      <c r="K56" s="21">
        <v>0</v>
      </c>
      <c r="L56" s="21">
        <v>0</v>
      </c>
      <c r="M56" s="21">
        <v>0</v>
      </c>
      <c r="N56" s="21">
        <v>0</v>
      </c>
      <c r="O56" s="21">
        <v>0</v>
      </c>
      <c r="P56" s="21">
        <v>0</v>
      </c>
      <c r="Q56" s="21">
        <v>0</v>
      </c>
      <c r="R56" s="21">
        <v>0</v>
      </c>
      <c r="S56" s="21">
        <v>0</v>
      </c>
      <c r="T56" s="21">
        <v>0</v>
      </c>
      <c r="U56" s="21">
        <v>0</v>
      </c>
      <c r="V56" s="21">
        <v>0</v>
      </c>
      <c r="W56" s="21">
        <v>0</v>
      </c>
      <c r="X56" s="21">
        <v>0</v>
      </c>
      <c r="Y56" s="21">
        <v>0</v>
      </c>
      <c r="Z56" s="21">
        <v>0</v>
      </c>
      <c r="AA56" s="21">
        <v>0</v>
      </c>
      <c r="AB56" s="22">
        <v>0</v>
      </c>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row>
    <row r="57" spans="2:58" hidden="1">
      <c r="B57" s="18"/>
      <c r="C57" s="13"/>
      <c r="D57" s="19"/>
      <c r="E57" s="20"/>
      <c r="F57" s="20"/>
      <c r="G57" s="21"/>
      <c r="H57" s="21"/>
      <c r="I57" s="21"/>
      <c r="J57" s="21"/>
      <c r="K57" s="21"/>
      <c r="L57" s="21"/>
      <c r="M57" s="21"/>
      <c r="N57" s="21"/>
      <c r="O57" s="21"/>
      <c r="P57" s="21"/>
      <c r="Q57" s="21"/>
      <c r="R57" s="21"/>
      <c r="S57" s="21"/>
      <c r="T57" s="21"/>
      <c r="U57" s="21"/>
      <c r="V57" s="21"/>
      <c r="W57" s="21"/>
      <c r="X57" s="21"/>
      <c r="Y57" s="21"/>
      <c r="Z57" s="21"/>
      <c r="AA57" s="21"/>
      <c r="AB57" s="22"/>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row>
    <row r="58" spans="2:58" hidden="1">
      <c r="B58" s="12" t="s">
        <v>78</v>
      </c>
      <c r="C58" s="25"/>
      <c r="D58" s="19"/>
      <c r="E58" s="20"/>
      <c r="F58" s="20"/>
      <c r="G58" s="21"/>
      <c r="H58" s="21"/>
      <c r="I58" s="21"/>
      <c r="J58" s="21"/>
      <c r="K58" s="21"/>
      <c r="L58" s="21"/>
      <c r="M58" s="21"/>
      <c r="N58" s="21"/>
      <c r="O58" s="21"/>
      <c r="P58" s="21"/>
      <c r="Q58" s="21"/>
      <c r="R58" s="21"/>
      <c r="S58" s="21"/>
      <c r="T58" s="21"/>
      <c r="U58" s="21"/>
      <c r="V58" s="21"/>
      <c r="W58" s="21"/>
      <c r="X58" s="21"/>
      <c r="Y58" s="21"/>
      <c r="Z58" s="21"/>
      <c r="AA58" s="21"/>
      <c r="AB58" s="22"/>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row>
    <row r="59" spans="2:58" hidden="1">
      <c r="B59" s="26" t="s">
        <v>79</v>
      </c>
      <c r="C59" s="27" t="s">
        <v>30</v>
      </c>
      <c r="D59" s="19">
        <f>'[4]Chili (L)'!$E$9</f>
        <v>2</v>
      </c>
      <c r="E59" s="20">
        <v>0</v>
      </c>
      <c r="F59" s="20">
        <f>'[4]Chili (L)'!$E$9</f>
        <v>2</v>
      </c>
      <c r="G59" s="21">
        <v>0</v>
      </c>
      <c r="H59" s="21">
        <v>0</v>
      </c>
      <c r="I59" s="21">
        <v>0</v>
      </c>
      <c r="J59" s="21">
        <v>0</v>
      </c>
      <c r="K59" s="21">
        <v>0</v>
      </c>
      <c r="L59" s="21">
        <v>0</v>
      </c>
      <c r="M59" s="21">
        <v>0</v>
      </c>
      <c r="N59" s="21">
        <v>0</v>
      </c>
      <c r="O59" s="21">
        <v>0</v>
      </c>
      <c r="P59" s="21">
        <v>0</v>
      </c>
      <c r="Q59" s="21">
        <v>0</v>
      </c>
      <c r="R59" s="21">
        <v>0</v>
      </c>
      <c r="S59" s="21">
        <v>0</v>
      </c>
      <c r="T59" s="21">
        <v>0</v>
      </c>
      <c r="U59" s="21">
        <v>0</v>
      </c>
      <c r="V59" s="21">
        <v>0</v>
      </c>
      <c r="W59" s="21">
        <v>0</v>
      </c>
      <c r="X59" s="21">
        <v>0</v>
      </c>
      <c r="Y59" s="21">
        <v>0</v>
      </c>
      <c r="Z59" s="21">
        <v>0</v>
      </c>
      <c r="AA59" s="21">
        <v>0</v>
      </c>
      <c r="AB59" s="22">
        <v>0</v>
      </c>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row>
    <row r="60" spans="2:58" hidden="1">
      <c r="B60" s="26" t="s">
        <v>80</v>
      </c>
      <c r="C60" s="27" t="s">
        <v>30</v>
      </c>
      <c r="D60" s="19">
        <v>0</v>
      </c>
      <c r="E60" s="20">
        <v>0</v>
      </c>
      <c r="F60" s="20">
        <v>0</v>
      </c>
      <c r="G60" s="21">
        <v>0</v>
      </c>
      <c r="H60" s="21">
        <v>0</v>
      </c>
      <c r="I60" s="21">
        <v>0</v>
      </c>
      <c r="J60" s="21">
        <v>0</v>
      </c>
      <c r="K60" s="21">
        <v>0</v>
      </c>
      <c r="L60" s="21">
        <v>0</v>
      </c>
      <c r="M60" s="21">
        <v>0</v>
      </c>
      <c r="N60" s="21">
        <v>0</v>
      </c>
      <c r="O60" s="21">
        <v>0</v>
      </c>
      <c r="P60" s="21">
        <v>0</v>
      </c>
      <c r="Q60" s="21">
        <v>0</v>
      </c>
      <c r="R60" s="21">
        <v>0</v>
      </c>
      <c r="S60" s="21">
        <v>0</v>
      </c>
      <c r="T60" s="21">
        <v>0</v>
      </c>
      <c r="U60" s="21">
        <v>0</v>
      </c>
      <c r="V60" s="21">
        <v>0</v>
      </c>
      <c r="W60" s="21">
        <v>0</v>
      </c>
      <c r="X60" s="21">
        <v>0</v>
      </c>
      <c r="Y60" s="21">
        <v>0</v>
      </c>
      <c r="Z60" s="21">
        <v>0</v>
      </c>
      <c r="AA60" s="21">
        <v>0</v>
      </c>
      <c r="AB60" s="22">
        <v>0</v>
      </c>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row>
    <row r="61" spans="2:58" hidden="1">
      <c r="B61" s="28" t="s">
        <v>81</v>
      </c>
      <c r="C61" s="29" t="s">
        <v>30</v>
      </c>
      <c r="D61" s="19">
        <v>0</v>
      </c>
      <c r="E61" s="20">
        <f>'[4]Redbean (L)'!$E$9</f>
        <v>30</v>
      </c>
      <c r="F61" s="20">
        <f>'[4]Redbean (L)'!$E$9</f>
        <v>30</v>
      </c>
      <c r="G61" s="21">
        <v>0</v>
      </c>
      <c r="H61" s="21">
        <v>0</v>
      </c>
      <c r="I61" s="21">
        <v>0</v>
      </c>
      <c r="J61" s="21">
        <v>0</v>
      </c>
      <c r="K61" s="21">
        <v>0</v>
      </c>
      <c r="L61" s="21">
        <v>0</v>
      </c>
      <c r="M61" s="21">
        <v>0</v>
      </c>
      <c r="N61" s="21">
        <v>0</v>
      </c>
      <c r="O61" s="21">
        <v>0</v>
      </c>
      <c r="P61" s="21">
        <v>0</v>
      </c>
      <c r="Q61" s="21">
        <v>0</v>
      </c>
      <c r="R61" s="21">
        <v>0</v>
      </c>
      <c r="S61" s="21">
        <v>0</v>
      </c>
      <c r="T61" s="21">
        <v>0</v>
      </c>
      <c r="U61" s="21">
        <v>0</v>
      </c>
      <c r="V61" s="21">
        <v>0</v>
      </c>
      <c r="W61" s="21">
        <v>0</v>
      </c>
      <c r="X61" s="21">
        <v>0</v>
      </c>
      <c r="Y61" s="21">
        <v>0</v>
      </c>
      <c r="Z61" s="21">
        <v>0</v>
      </c>
      <c r="AA61" s="21">
        <v>0</v>
      </c>
      <c r="AB61" s="22">
        <v>0</v>
      </c>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row>
    <row r="62" spans="2:58" hidden="1">
      <c r="B62" s="28" t="s">
        <v>82</v>
      </c>
      <c r="C62" s="29" t="s">
        <v>83</v>
      </c>
      <c r="D62" s="19">
        <v>0</v>
      </c>
      <c r="E62" s="20">
        <f>'[4]Tobacco (L)'!$E$9</f>
        <v>1</v>
      </c>
      <c r="F62" s="20">
        <v>0</v>
      </c>
      <c r="G62" s="21">
        <v>0</v>
      </c>
      <c r="H62" s="21">
        <v>0</v>
      </c>
      <c r="I62" s="21">
        <v>0</v>
      </c>
      <c r="J62" s="21">
        <v>0</v>
      </c>
      <c r="K62" s="21">
        <v>0</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2">
        <v>0</v>
      </c>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row>
    <row r="63" spans="2:58" hidden="1">
      <c r="B63" s="28" t="s">
        <v>84</v>
      </c>
      <c r="C63" s="29" t="s">
        <v>85</v>
      </c>
      <c r="D63" s="19">
        <v>0</v>
      </c>
      <c r="E63" s="20">
        <v>0</v>
      </c>
      <c r="F63" s="20">
        <v>0</v>
      </c>
      <c r="G63" s="21">
        <v>0</v>
      </c>
      <c r="H63" s="21">
        <v>0</v>
      </c>
      <c r="I63" s="21">
        <v>0</v>
      </c>
      <c r="J63" s="21">
        <v>0</v>
      </c>
      <c r="K63" s="21">
        <v>0</v>
      </c>
      <c r="L63" s="21">
        <v>0</v>
      </c>
      <c r="M63" s="21">
        <v>0</v>
      </c>
      <c r="N63" s="21">
        <v>0</v>
      </c>
      <c r="O63" s="21">
        <v>0</v>
      </c>
      <c r="P63" s="21">
        <v>0</v>
      </c>
      <c r="Q63" s="21">
        <v>0</v>
      </c>
      <c r="R63" s="21">
        <v>0</v>
      </c>
      <c r="S63" s="21">
        <v>0</v>
      </c>
      <c r="T63" s="21">
        <v>0</v>
      </c>
      <c r="U63" s="21">
        <v>0</v>
      </c>
      <c r="V63" s="21">
        <v>0</v>
      </c>
      <c r="W63" s="21">
        <v>0</v>
      </c>
      <c r="X63" s="21">
        <v>0</v>
      </c>
      <c r="Y63" s="21">
        <v>0</v>
      </c>
      <c r="Z63" s="21">
        <v>0</v>
      </c>
      <c r="AA63" s="21">
        <v>0</v>
      </c>
      <c r="AB63" s="22">
        <v>0</v>
      </c>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row>
    <row r="64" spans="2:58" hidden="1">
      <c r="B64" s="28" t="s">
        <v>86</v>
      </c>
      <c r="C64" s="29" t="s">
        <v>221</v>
      </c>
      <c r="D64" s="19">
        <v>0</v>
      </c>
      <c r="E64" s="20">
        <v>0</v>
      </c>
      <c r="F64" s="20">
        <f>'[4]Mix Struct'!$C$23</f>
        <v>2500</v>
      </c>
      <c r="G64" s="21">
        <v>0</v>
      </c>
      <c r="H64" s="21">
        <v>0</v>
      </c>
      <c r="I64" s="21">
        <v>0</v>
      </c>
      <c r="J64" s="21">
        <v>0</v>
      </c>
      <c r="K64" s="21">
        <v>0</v>
      </c>
      <c r="L64" s="21">
        <v>0</v>
      </c>
      <c r="M64" s="21">
        <v>0</v>
      </c>
      <c r="N64" s="21">
        <v>0</v>
      </c>
      <c r="O64" s="21">
        <v>0</v>
      </c>
      <c r="P64" s="21">
        <v>0</v>
      </c>
      <c r="Q64" s="21">
        <v>0</v>
      </c>
      <c r="R64" s="21">
        <v>0</v>
      </c>
      <c r="S64" s="21">
        <v>0</v>
      </c>
      <c r="T64" s="21">
        <v>0</v>
      </c>
      <c r="U64" s="21">
        <v>0</v>
      </c>
      <c r="V64" s="21">
        <v>0</v>
      </c>
      <c r="W64" s="21">
        <v>0</v>
      </c>
      <c r="X64" s="21">
        <v>0</v>
      </c>
      <c r="Y64" s="21">
        <v>0</v>
      </c>
      <c r="Z64" s="21">
        <v>0</v>
      </c>
      <c r="AA64" s="21">
        <v>0</v>
      </c>
      <c r="AB64" s="22">
        <v>0</v>
      </c>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row>
    <row r="65" spans="2:58" hidden="1">
      <c r="B65" s="28" t="s">
        <v>88</v>
      </c>
      <c r="C65" s="29" t="s">
        <v>87</v>
      </c>
      <c r="D65" s="19">
        <f>'[4]Mix Struct'!$C$5</f>
        <v>300</v>
      </c>
      <c r="E65" s="20">
        <v>0</v>
      </c>
      <c r="F65" s="20">
        <v>0</v>
      </c>
      <c r="G65" s="21">
        <v>0</v>
      </c>
      <c r="H65" s="21">
        <v>0</v>
      </c>
      <c r="I65" s="21">
        <v>0</v>
      </c>
      <c r="J65" s="21">
        <v>0</v>
      </c>
      <c r="K65" s="21">
        <v>0</v>
      </c>
      <c r="L65" s="21">
        <v>0</v>
      </c>
      <c r="M65" s="21">
        <v>0</v>
      </c>
      <c r="N65" s="21">
        <v>0</v>
      </c>
      <c r="O65" s="21">
        <v>0</v>
      </c>
      <c r="P65" s="21">
        <v>0</v>
      </c>
      <c r="Q65" s="21">
        <v>0</v>
      </c>
      <c r="R65" s="21">
        <v>0</v>
      </c>
      <c r="S65" s="21">
        <v>0</v>
      </c>
      <c r="T65" s="21">
        <v>0</v>
      </c>
      <c r="U65" s="21">
        <v>0</v>
      </c>
      <c r="V65" s="21">
        <v>0</v>
      </c>
      <c r="W65" s="21">
        <v>0</v>
      </c>
      <c r="X65" s="21">
        <v>0</v>
      </c>
      <c r="Y65" s="21">
        <v>0</v>
      </c>
      <c r="Z65" s="21">
        <v>0</v>
      </c>
      <c r="AA65" s="21">
        <v>0</v>
      </c>
      <c r="AB65" s="22">
        <v>0</v>
      </c>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row>
    <row r="66" spans="2:58" hidden="1">
      <c r="B66" s="28" t="s">
        <v>89</v>
      </c>
      <c r="C66" s="29" t="s">
        <v>87</v>
      </c>
      <c r="D66" s="19">
        <v>0</v>
      </c>
      <c r="E66" s="20">
        <v>0</v>
      </c>
      <c r="F66" s="20">
        <v>0</v>
      </c>
      <c r="G66" s="21">
        <v>0</v>
      </c>
      <c r="H66" s="21">
        <v>0</v>
      </c>
      <c r="I66" s="21">
        <v>0</v>
      </c>
      <c r="J66" s="21">
        <v>0</v>
      </c>
      <c r="K66" s="21">
        <v>0</v>
      </c>
      <c r="L66" s="21">
        <v>0</v>
      </c>
      <c r="M66" s="21">
        <v>0</v>
      </c>
      <c r="N66" s="21">
        <v>0</v>
      </c>
      <c r="O66" s="21">
        <v>0</v>
      </c>
      <c r="P66" s="21">
        <v>0</v>
      </c>
      <c r="Q66" s="21">
        <v>0</v>
      </c>
      <c r="R66" s="21">
        <v>0</v>
      </c>
      <c r="S66" s="21">
        <v>0</v>
      </c>
      <c r="T66" s="21">
        <v>0</v>
      </c>
      <c r="U66" s="21">
        <v>0</v>
      </c>
      <c r="V66" s="21">
        <v>0</v>
      </c>
      <c r="W66" s="21">
        <v>0</v>
      </c>
      <c r="X66" s="21">
        <v>0</v>
      </c>
      <c r="Y66" s="21">
        <v>0</v>
      </c>
      <c r="Z66" s="21">
        <v>0</v>
      </c>
      <c r="AA66" s="21">
        <v>0</v>
      </c>
      <c r="AB66" s="22">
        <v>0</v>
      </c>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row>
    <row r="67" spans="2:58" hidden="1">
      <c r="B67" s="28" t="s">
        <v>90</v>
      </c>
      <c r="C67" s="29" t="s">
        <v>87</v>
      </c>
      <c r="D67" s="19">
        <v>0</v>
      </c>
      <c r="E67" s="20">
        <v>0</v>
      </c>
      <c r="F67" s="20">
        <v>0</v>
      </c>
      <c r="G67" s="21">
        <v>0</v>
      </c>
      <c r="H67" s="21">
        <v>0</v>
      </c>
      <c r="I67" s="21">
        <v>0</v>
      </c>
      <c r="J67" s="21">
        <v>0</v>
      </c>
      <c r="K67" s="21">
        <v>0</v>
      </c>
      <c r="L67" s="21">
        <v>0</v>
      </c>
      <c r="M67" s="21">
        <v>0</v>
      </c>
      <c r="N67" s="21">
        <v>0</v>
      </c>
      <c r="O67" s="21">
        <v>0</v>
      </c>
      <c r="P67" s="21">
        <v>0</v>
      </c>
      <c r="Q67" s="21">
        <v>0</v>
      </c>
      <c r="R67" s="21">
        <v>0</v>
      </c>
      <c r="S67" s="21">
        <v>0</v>
      </c>
      <c r="T67" s="21">
        <v>0</v>
      </c>
      <c r="U67" s="21">
        <v>0</v>
      </c>
      <c r="V67" s="21">
        <v>0</v>
      </c>
      <c r="W67" s="21">
        <v>0</v>
      </c>
      <c r="X67" s="21">
        <v>0</v>
      </c>
      <c r="Y67" s="21">
        <v>0</v>
      </c>
      <c r="Z67" s="21">
        <v>0</v>
      </c>
      <c r="AA67" s="21">
        <v>0</v>
      </c>
      <c r="AB67" s="22">
        <v>0</v>
      </c>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row>
    <row r="68" spans="2:58" hidden="1">
      <c r="B68" s="28" t="s">
        <v>91</v>
      </c>
      <c r="C68" s="29" t="s">
        <v>87</v>
      </c>
      <c r="D68" s="19">
        <v>0</v>
      </c>
      <c r="E68" s="20">
        <v>0</v>
      </c>
      <c r="F68" s="20">
        <v>0</v>
      </c>
      <c r="G68" s="21">
        <v>0</v>
      </c>
      <c r="H68" s="21">
        <v>0</v>
      </c>
      <c r="I68" s="21">
        <v>0</v>
      </c>
      <c r="J68" s="21">
        <v>0</v>
      </c>
      <c r="K68" s="21">
        <v>0</v>
      </c>
      <c r="L68" s="21">
        <v>0</v>
      </c>
      <c r="M68" s="21">
        <v>0</v>
      </c>
      <c r="N68" s="21">
        <v>0</v>
      </c>
      <c r="O68" s="21">
        <v>0</v>
      </c>
      <c r="P68" s="21">
        <v>0</v>
      </c>
      <c r="Q68" s="21">
        <v>0</v>
      </c>
      <c r="R68" s="21">
        <v>0</v>
      </c>
      <c r="S68" s="21">
        <v>0</v>
      </c>
      <c r="T68" s="21">
        <v>0</v>
      </c>
      <c r="U68" s="21">
        <v>0</v>
      </c>
      <c r="V68" s="21">
        <v>0</v>
      </c>
      <c r="W68" s="21">
        <v>0</v>
      </c>
      <c r="X68" s="21">
        <v>0</v>
      </c>
      <c r="Y68" s="21">
        <v>0</v>
      </c>
      <c r="Z68" s="21">
        <v>0</v>
      </c>
      <c r="AA68" s="21">
        <v>0</v>
      </c>
      <c r="AB68" s="22">
        <v>0</v>
      </c>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row>
    <row r="69" spans="2:58" hidden="1">
      <c r="B69" s="28" t="s">
        <v>92</v>
      </c>
      <c r="C69" s="29" t="s">
        <v>87</v>
      </c>
      <c r="D69" s="19">
        <v>0</v>
      </c>
      <c r="E69" s="20">
        <v>0</v>
      </c>
      <c r="F69" s="20">
        <v>0</v>
      </c>
      <c r="G69" s="21">
        <v>0</v>
      </c>
      <c r="H69" s="21">
        <v>0</v>
      </c>
      <c r="I69" s="21">
        <v>0</v>
      </c>
      <c r="J69" s="21">
        <v>0</v>
      </c>
      <c r="K69" s="21">
        <v>0</v>
      </c>
      <c r="L69" s="21">
        <v>0</v>
      </c>
      <c r="M69" s="21">
        <v>0</v>
      </c>
      <c r="N69" s="21">
        <v>0</v>
      </c>
      <c r="O69" s="21">
        <v>0</v>
      </c>
      <c r="P69" s="21">
        <v>0</v>
      </c>
      <c r="Q69" s="21">
        <v>0</v>
      </c>
      <c r="R69" s="21">
        <v>0</v>
      </c>
      <c r="S69" s="21">
        <v>0</v>
      </c>
      <c r="T69" s="21">
        <v>0</v>
      </c>
      <c r="U69" s="21">
        <v>0</v>
      </c>
      <c r="V69" s="21">
        <v>0</v>
      </c>
      <c r="W69" s="21">
        <v>0</v>
      </c>
      <c r="X69" s="21">
        <v>0</v>
      </c>
      <c r="Y69" s="21">
        <v>0</v>
      </c>
      <c r="Z69" s="21">
        <v>0</v>
      </c>
      <c r="AA69" s="21">
        <v>0</v>
      </c>
      <c r="AB69" s="22">
        <v>0</v>
      </c>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row>
    <row r="70" spans="2:58" hidden="1">
      <c r="B70" s="28" t="s">
        <v>93</v>
      </c>
      <c r="C70" s="29" t="s">
        <v>87</v>
      </c>
      <c r="D70" s="19">
        <v>0</v>
      </c>
      <c r="E70" s="20">
        <v>0</v>
      </c>
      <c r="F70" s="20">
        <v>0</v>
      </c>
      <c r="G70" s="21">
        <v>0</v>
      </c>
      <c r="H70" s="21">
        <v>0</v>
      </c>
      <c r="I70" s="21">
        <v>0</v>
      </c>
      <c r="J70" s="21">
        <v>0</v>
      </c>
      <c r="K70" s="21">
        <v>0</v>
      </c>
      <c r="L70" s="21">
        <v>0</v>
      </c>
      <c r="M70" s="21">
        <v>0</v>
      </c>
      <c r="N70" s="21">
        <v>0</v>
      </c>
      <c r="O70" s="21">
        <v>0</v>
      </c>
      <c r="P70" s="21">
        <v>0</v>
      </c>
      <c r="Q70" s="21">
        <v>0</v>
      </c>
      <c r="R70" s="21">
        <v>0</v>
      </c>
      <c r="S70" s="21">
        <v>0</v>
      </c>
      <c r="T70" s="21">
        <v>0</v>
      </c>
      <c r="U70" s="21">
        <v>0</v>
      </c>
      <c r="V70" s="21">
        <v>0</v>
      </c>
      <c r="W70" s="21">
        <v>0</v>
      </c>
      <c r="X70" s="21">
        <v>0</v>
      </c>
      <c r="Y70" s="21">
        <v>0</v>
      </c>
      <c r="Z70" s="21">
        <v>0</v>
      </c>
      <c r="AA70" s="21">
        <v>0</v>
      </c>
      <c r="AB70" s="22">
        <v>0</v>
      </c>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row>
    <row r="71" spans="2:58" hidden="1">
      <c r="B71" s="28" t="s">
        <v>94</v>
      </c>
      <c r="C71" s="29" t="s">
        <v>87</v>
      </c>
      <c r="D71" s="19">
        <v>0</v>
      </c>
      <c r="E71" s="20">
        <v>0</v>
      </c>
      <c r="F71" s="20">
        <v>0</v>
      </c>
      <c r="G71" s="21">
        <v>0</v>
      </c>
      <c r="H71" s="21">
        <v>0</v>
      </c>
      <c r="I71" s="21">
        <v>0</v>
      </c>
      <c r="J71" s="21">
        <v>0</v>
      </c>
      <c r="K71" s="21">
        <v>0</v>
      </c>
      <c r="L71" s="21">
        <v>0</v>
      </c>
      <c r="M71" s="21">
        <v>0</v>
      </c>
      <c r="N71" s="21">
        <v>0</v>
      </c>
      <c r="O71" s="21">
        <v>0</v>
      </c>
      <c r="P71" s="21">
        <v>0</v>
      </c>
      <c r="Q71" s="21">
        <v>0</v>
      </c>
      <c r="R71" s="21">
        <v>0</v>
      </c>
      <c r="S71" s="21">
        <v>0</v>
      </c>
      <c r="T71" s="21">
        <v>0</v>
      </c>
      <c r="U71" s="21">
        <v>0</v>
      </c>
      <c r="V71" s="21">
        <v>0</v>
      </c>
      <c r="W71" s="21">
        <v>0</v>
      </c>
      <c r="X71" s="21">
        <v>0</v>
      </c>
      <c r="Y71" s="21">
        <v>0</v>
      </c>
      <c r="Z71" s="21">
        <v>0</v>
      </c>
      <c r="AA71" s="21">
        <v>0</v>
      </c>
      <c r="AB71" s="22">
        <v>0</v>
      </c>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row>
    <row r="72" spans="2:58" hidden="1">
      <c r="B72" s="28" t="s">
        <v>95</v>
      </c>
      <c r="C72" s="29" t="s">
        <v>87</v>
      </c>
      <c r="D72" s="19">
        <v>0</v>
      </c>
      <c r="E72" s="20">
        <v>0</v>
      </c>
      <c r="F72" s="20">
        <v>0</v>
      </c>
      <c r="G72" s="21">
        <v>0</v>
      </c>
      <c r="H72" s="21">
        <v>0</v>
      </c>
      <c r="I72" s="21">
        <v>0</v>
      </c>
      <c r="J72" s="21">
        <v>0</v>
      </c>
      <c r="K72" s="21">
        <v>0</v>
      </c>
      <c r="L72" s="21">
        <v>0</v>
      </c>
      <c r="M72" s="21">
        <v>0</v>
      </c>
      <c r="N72" s="21">
        <v>0</v>
      </c>
      <c r="O72" s="21">
        <v>0</v>
      </c>
      <c r="P72" s="21">
        <v>0</v>
      </c>
      <c r="Q72" s="21">
        <v>0</v>
      </c>
      <c r="R72" s="21">
        <v>0</v>
      </c>
      <c r="S72" s="21">
        <v>0</v>
      </c>
      <c r="T72" s="21">
        <v>0</v>
      </c>
      <c r="U72" s="21">
        <v>0</v>
      </c>
      <c r="V72" s="21">
        <v>0</v>
      </c>
      <c r="W72" s="21">
        <v>0</v>
      </c>
      <c r="X72" s="21">
        <v>0</v>
      </c>
      <c r="Y72" s="21">
        <v>0</v>
      </c>
      <c r="Z72" s="21">
        <v>0</v>
      </c>
      <c r="AA72" s="21">
        <v>0</v>
      </c>
      <c r="AB72" s="22">
        <v>0</v>
      </c>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row>
    <row r="73" spans="2:58" hidden="1">
      <c r="B73" s="28" t="s">
        <v>96</v>
      </c>
      <c r="C73" s="29" t="s">
        <v>87</v>
      </c>
      <c r="D73" s="19">
        <v>0</v>
      </c>
      <c r="E73" s="20">
        <v>0</v>
      </c>
      <c r="F73" s="20">
        <v>0</v>
      </c>
      <c r="G73" s="21">
        <v>0</v>
      </c>
      <c r="H73" s="21">
        <v>0</v>
      </c>
      <c r="I73" s="21">
        <v>0</v>
      </c>
      <c r="J73" s="21">
        <v>0</v>
      </c>
      <c r="K73" s="21">
        <v>0</v>
      </c>
      <c r="L73" s="21">
        <v>0</v>
      </c>
      <c r="M73" s="21">
        <v>0</v>
      </c>
      <c r="N73" s="21">
        <v>0</v>
      </c>
      <c r="O73" s="21">
        <v>0</v>
      </c>
      <c r="P73" s="21">
        <v>0</v>
      </c>
      <c r="Q73" s="21">
        <v>0</v>
      </c>
      <c r="R73" s="21">
        <v>0</v>
      </c>
      <c r="S73" s="21">
        <v>0</v>
      </c>
      <c r="T73" s="21">
        <v>0</v>
      </c>
      <c r="U73" s="21">
        <v>0</v>
      </c>
      <c r="V73" s="21">
        <v>0</v>
      </c>
      <c r="W73" s="21">
        <v>0</v>
      </c>
      <c r="X73" s="21">
        <v>0</v>
      </c>
      <c r="Y73" s="21">
        <v>0</v>
      </c>
      <c r="Z73" s="21">
        <v>0</v>
      </c>
      <c r="AA73" s="21">
        <v>0</v>
      </c>
      <c r="AB73" s="22">
        <v>0</v>
      </c>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row>
    <row r="74" spans="2:58" hidden="1">
      <c r="B74" s="28" t="s">
        <v>97</v>
      </c>
      <c r="C74" s="29" t="s">
        <v>87</v>
      </c>
      <c r="D74" s="19">
        <v>0</v>
      </c>
      <c r="E74" s="20">
        <v>0</v>
      </c>
      <c r="F74" s="20">
        <v>0</v>
      </c>
      <c r="G74" s="21">
        <v>0</v>
      </c>
      <c r="H74" s="21">
        <v>0</v>
      </c>
      <c r="I74" s="21">
        <v>0</v>
      </c>
      <c r="J74" s="21">
        <v>0</v>
      </c>
      <c r="K74" s="21">
        <v>0</v>
      </c>
      <c r="L74" s="21">
        <v>0</v>
      </c>
      <c r="M74" s="21">
        <v>0</v>
      </c>
      <c r="N74" s="21">
        <v>0</v>
      </c>
      <c r="O74" s="21">
        <v>0</v>
      </c>
      <c r="P74" s="21">
        <v>0</v>
      </c>
      <c r="Q74" s="21">
        <v>0</v>
      </c>
      <c r="R74" s="21">
        <v>0</v>
      </c>
      <c r="S74" s="21">
        <v>0</v>
      </c>
      <c r="T74" s="21">
        <v>0</v>
      </c>
      <c r="U74" s="21">
        <v>0</v>
      </c>
      <c r="V74" s="21">
        <v>0</v>
      </c>
      <c r="W74" s="21">
        <v>0</v>
      </c>
      <c r="X74" s="21">
        <v>0</v>
      </c>
      <c r="Y74" s="21">
        <v>0</v>
      </c>
      <c r="Z74" s="21">
        <v>0</v>
      </c>
      <c r="AA74" s="21">
        <v>0</v>
      </c>
      <c r="AB74" s="22">
        <v>0</v>
      </c>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row>
    <row r="75" spans="2:58" hidden="1">
      <c r="B75" s="28" t="s">
        <v>98</v>
      </c>
      <c r="C75" s="29" t="s">
        <v>87</v>
      </c>
      <c r="D75" s="19">
        <v>0</v>
      </c>
      <c r="E75" s="20">
        <v>0</v>
      </c>
      <c r="F75" s="20">
        <v>0</v>
      </c>
      <c r="G75" s="21">
        <v>0</v>
      </c>
      <c r="H75" s="21">
        <v>0</v>
      </c>
      <c r="I75" s="21">
        <v>0</v>
      </c>
      <c r="J75" s="21">
        <v>0</v>
      </c>
      <c r="K75" s="21">
        <v>0</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2">
        <v>0</v>
      </c>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c r="BC75" s="23"/>
      <c r="BD75" s="23"/>
      <c r="BE75" s="23"/>
      <c r="BF75" s="23"/>
    </row>
    <row r="76" spans="2:58" hidden="1">
      <c r="B76" s="28" t="s">
        <v>99</v>
      </c>
      <c r="C76" s="29" t="s">
        <v>87</v>
      </c>
      <c r="D76" s="19">
        <v>0</v>
      </c>
      <c r="E76" s="20">
        <v>0</v>
      </c>
      <c r="F76" s="20">
        <v>0</v>
      </c>
      <c r="G76" s="21">
        <v>0</v>
      </c>
      <c r="H76" s="21">
        <v>0</v>
      </c>
      <c r="I76" s="21">
        <v>0</v>
      </c>
      <c r="J76" s="21">
        <v>0</v>
      </c>
      <c r="K76" s="21">
        <v>0</v>
      </c>
      <c r="L76" s="21">
        <v>0</v>
      </c>
      <c r="M76" s="21">
        <v>0</v>
      </c>
      <c r="N76" s="21">
        <v>0</v>
      </c>
      <c r="O76" s="21">
        <v>0</v>
      </c>
      <c r="P76" s="21">
        <v>0</v>
      </c>
      <c r="Q76" s="21">
        <v>0</v>
      </c>
      <c r="R76" s="21">
        <v>0</v>
      </c>
      <c r="S76" s="21">
        <v>0</v>
      </c>
      <c r="T76" s="21">
        <v>0</v>
      </c>
      <c r="U76" s="21">
        <v>0</v>
      </c>
      <c r="V76" s="21">
        <v>0</v>
      </c>
      <c r="W76" s="21">
        <v>0</v>
      </c>
      <c r="X76" s="21">
        <v>0</v>
      </c>
      <c r="Y76" s="21">
        <v>0</v>
      </c>
      <c r="Z76" s="21">
        <v>0</v>
      </c>
      <c r="AA76" s="21">
        <v>0</v>
      </c>
      <c r="AB76" s="22">
        <v>0</v>
      </c>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c r="BC76" s="23"/>
      <c r="BD76" s="23"/>
      <c r="BE76" s="23"/>
      <c r="BF76" s="23"/>
    </row>
    <row r="77" spans="2:58" hidden="1">
      <c r="B77" s="28" t="s">
        <v>100</v>
      </c>
      <c r="C77" s="29" t="s">
        <v>87</v>
      </c>
      <c r="D77" s="19">
        <v>0</v>
      </c>
      <c r="E77" s="20">
        <v>0</v>
      </c>
      <c r="F77" s="20">
        <v>0</v>
      </c>
      <c r="G77" s="21">
        <v>0</v>
      </c>
      <c r="H77" s="21">
        <v>0</v>
      </c>
      <c r="I77" s="21">
        <v>0</v>
      </c>
      <c r="J77" s="21">
        <v>0</v>
      </c>
      <c r="K77" s="21">
        <v>0</v>
      </c>
      <c r="L77" s="21">
        <v>0</v>
      </c>
      <c r="M77" s="21">
        <v>0</v>
      </c>
      <c r="N77" s="21">
        <v>0</v>
      </c>
      <c r="O77" s="21">
        <v>0</v>
      </c>
      <c r="P77" s="21">
        <v>0</v>
      </c>
      <c r="Q77" s="21">
        <v>0</v>
      </c>
      <c r="R77" s="21">
        <v>0</v>
      </c>
      <c r="S77" s="21">
        <v>0</v>
      </c>
      <c r="T77" s="21">
        <v>0</v>
      </c>
      <c r="U77" s="21">
        <v>0</v>
      </c>
      <c r="V77" s="21">
        <v>0</v>
      </c>
      <c r="W77" s="21">
        <v>0</v>
      </c>
      <c r="X77" s="21">
        <v>0</v>
      </c>
      <c r="Y77" s="21">
        <v>0</v>
      </c>
      <c r="Z77" s="21">
        <v>0</v>
      </c>
      <c r="AA77" s="21">
        <v>0</v>
      </c>
      <c r="AB77" s="22">
        <v>0</v>
      </c>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row>
    <row r="78" spans="2:58" hidden="1">
      <c r="B78" s="28"/>
      <c r="C78" s="29"/>
      <c r="D78" s="30"/>
      <c r="E78" s="21"/>
      <c r="F78" s="21"/>
      <c r="G78" s="21"/>
      <c r="H78" s="21"/>
      <c r="I78" s="21"/>
      <c r="J78" s="21"/>
      <c r="K78" s="21"/>
      <c r="L78" s="21"/>
      <c r="M78" s="21"/>
      <c r="N78" s="21"/>
      <c r="O78" s="21"/>
      <c r="P78" s="21"/>
      <c r="Q78" s="21"/>
      <c r="R78" s="21"/>
      <c r="S78" s="21"/>
      <c r="T78" s="21"/>
      <c r="U78" s="21"/>
      <c r="V78" s="21"/>
      <c r="W78" s="21"/>
      <c r="X78" s="21"/>
      <c r="Y78" s="21"/>
      <c r="Z78" s="21"/>
      <c r="AA78" s="21"/>
      <c r="AB78" s="22"/>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row>
    <row r="79" spans="2:58" ht="15.75">
      <c r="B79" s="31" t="s">
        <v>101</v>
      </c>
      <c r="C79" s="27"/>
      <c r="D79" s="30"/>
      <c r="E79" s="21"/>
      <c r="F79" s="21"/>
      <c r="G79" s="21"/>
      <c r="H79" s="21"/>
      <c r="I79" s="21"/>
      <c r="J79" s="21"/>
      <c r="K79" s="21"/>
      <c r="L79" s="21"/>
      <c r="M79" s="21"/>
      <c r="N79" s="21"/>
      <c r="O79" s="21"/>
      <c r="P79" s="21"/>
      <c r="Q79" s="21"/>
      <c r="R79" s="21"/>
      <c r="S79" s="21"/>
      <c r="T79" s="21"/>
      <c r="U79" s="21"/>
      <c r="V79" s="21"/>
      <c r="W79" s="21"/>
      <c r="X79" s="21"/>
      <c r="Y79" s="21"/>
      <c r="Z79" s="21"/>
      <c r="AA79" s="21"/>
      <c r="AB79" s="22"/>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row>
    <row r="80" spans="2:58">
      <c r="B80" s="12" t="s">
        <v>102</v>
      </c>
      <c r="C80" s="13"/>
      <c r="D80" s="30"/>
      <c r="E80" s="21"/>
      <c r="F80" s="21"/>
      <c r="G80" s="21"/>
      <c r="H80" s="21"/>
      <c r="I80" s="21"/>
      <c r="J80" s="21"/>
      <c r="K80" s="21"/>
      <c r="L80" s="21"/>
      <c r="M80" s="21"/>
      <c r="N80" s="21"/>
      <c r="O80" s="21"/>
      <c r="P80" s="21"/>
      <c r="Q80" s="21"/>
      <c r="R80" s="21"/>
      <c r="S80" s="21"/>
      <c r="T80" s="21"/>
      <c r="U80" s="21"/>
      <c r="V80" s="21"/>
      <c r="W80" s="21"/>
      <c r="X80" s="21"/>
      <c r="Y80" s="21"/>
      <c r="Z80" s="21"/>
      <c r="AA80" s="21"/>
      <c r="AB80" s="22"/>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row>
    <row r="81" spans="2:58">
      <c r="B81" s="18" t="s">
        <v>103</v>
      </c>
      <c r="C81" s="13" t="s">
        <v>104</v>
      </c>
      <c r="D81" s="19">
        <f>'IO Table'!D20</f>
        <v>30</v>
      </c>
      <c r="E81" s="20">
        <f>'IO Table'!E20</f>
        <v>0</v>
      </c>
      <c r="F81" s="20">
        <f>'IO Table'!F20</f>
        <v>0</v>
      </c>
      <c r="G81" s="20">
        <f>'IO Table'!G20</f>
        <v>0</v>
      </c>
      <c r="H81" s="20">
        <f>'IO Table'!H20</f>
        <v>0</v>
      </c>
      <c r="I81" s="20">
        <f>'IO Table'!I20</f>
        <v>0</v>
      </c>
      <c r="J81" s="20">
        <f>'IO Table'!J20</f>
        <v>0</v>
      </c>
      <c r="K81" s="20">
        <f>'IO Table'!K20</f>
        <v>0</v>
      </c>
      <c r="L81" s="20">
        <f>'IO Table'!L20</f>
        <v>0</v>
      </c>
      <c r="M81" s="20">
        <f>'IO Table'!M20</f>
        <v>0</v>
      </c>
      <c r="N81" s="20">
        <f>'IO Table'!N20</f>
        <v>0</v>
      </c>
      <c r="O81" s="20">
        <f>'IO Table'!O20</f>
        <v>0</v>
      </c>
      <c r="P81" s="20">
        <f>'IO Table'!P20</f>
        <v>0</v>
      </c>
      <c r="Q81" s="20">
        <f>'IO Table'!Q20</f>
        <v>0</v>
      </c>
      <c r="R81" s="20">
        <f>'IO Table'!R20</f>
        <v>0</v>
      </c>
      <c r="S81" s="20">
        <f>'IO Table'!S20</f>
        <v>0</v>
      </c>
      <c r="T81" s="20">
        <f>'IO Table'!T20</f>
        <v>0</v>
      </c>
      <c r="U81" s="20">
        <f>'IO Table'!U20</f>
        <v>0</v>
      </c>
      <c r="V81" s="20">
        <f>'IO Table'!V20</f>
        <v>0</v>
      </c>
      <c r="W81" s="20">
        <f>'IO Table'!W20</f>
        <v>0</v>
      </c>
      <c r="X81" s="20">
        <f>'IO Table'!X20</f>
        <v>0</v>
      </c>
      <c r="Y81" s="20">
        <f>'IO Table'!Y20</f>
        <v>0</v>
      </c>
      <c r="Z81" s="20">
        <f>'IO Table'!Z20</f>
        <v>0</v>
      </c>
      <c r="AA81" s="20">
        <f>'IO Table'!AA20</f>
        <v>0</v>
      </c>
      <c r="AB81" s="125">
        <f>'IO Table'!AG20</f>
        <v>0</v>
      </c>
      <c r="AC81" s="23">
        <f>SUM(D81:AB81)</f>
        <v>30</v>
      </c>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row>
    <row r="82" spans="2:58">
      <c r="B82" s="18" t="s">
        <v>105</v>
      </c>
      <c r="C82" s="13" t="s">
        <v>104</v>
      </c>
      <c r="D82" s="19">
        <f>'IO Table'!D21</f>
        <v>1</v>
      </c>
      <c r="E82" s="20">
        <f>'IO Table'!E21</f>
        <v>0</v>
      </c>
      <c r="F82" s="20">
        <f>'IO Table'!F21</f>
        <v>0</v>
      </c>
      <c r="G82" s="20">
        <f>'IO Table'!G21</f>
        <v>0</v>
      </c>
      <c r="H82" s="20">
        <f>'IO Table'!H21</f>
        <v>0</v>
      </c>
      <c r="I82" s="20">
        <f>'IO Table'!I21</f>
        <v>0</v>
      </c>
      <c r="J82" s="20">
        <f>'IO Table'!J21</f>
        <v>0</v>
      </c>
      <c r="K82" s="20">
        <f>'IO Table'!K21</f>
        <v>0</v>
      </c>
      <c r="L82" s="20">
        <f>'IO Table'!L21</f>
        <v>0</v>
      </c>
      <c r="M82" s="20">
        <f>'IO Table'!M21</f>
        <v>0</v>
      </c>
      <c r="N82" s="20">
        <f>'IO Table'!N21</f>
        <v>0</v>
      </c>
      <c r="O82" s="20">
        <f>'IO Table'!O21</f>
        <v>0</v>
      </c>
      <c r="P82" s="20">
        <f>'IO Table'!P21</f>
        <v>0</v>
      </c>
      <c r="Q82" s="20">
        <f>'IO Table'!Q21</f>
        <v>0</v>
      </c>
      <c r="R82" s="20">
        <f>'IO Table'!R21</f>
        <v>0</v>
      </c>
      <c r="S82" s="20">
        <f>'IO Table'!S21</f>
        <v>0</v>
      </c>
      <c r="T82" s="20">
        <f>'IO Table'!T21</f>
        <v>0</v>
      </c>
      <c r="U82" s="20">
        <f>'IO Table'!U21</f>
        <v>0</v>
      </c>
      <c r="V82" s="20">
        <f>'IO Table'!V21</f>
        <v>0</v>
      </c>
      <c r="W82" s="20">
        <f>'IO Table'!W21</f>
        <v>0</v>
      </c>
      <c r="X82" s="20">
        <f>'IO Table'!X21</f>
        <v>0</v>
      </c>
      <c r="Y82" s="20">
        <f>'IO Table'!Y21</f>
        <v>0</v>
      </c>
      <c r="Z82" s="20">
        <f>'IO Table'!Z21</f>
        <v>0</v>
      </c>
      <c r="AA82" s="20">
        <f>'IO Table'!AA21</f>
        <v>0</v>
      </c>
      <c r="AB82" s="125">
        <f>'IO Table'!AG21</f>
        <v>0</v>
      </c>
      <c r="AC82" s="23">
        <f t="shared" ref="AC82:AC95" si="1">SUM(D82:AB82)</f>
        <v>1</v>
      </c>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row>
    <row r="83" spans="2:58">
      <c r="B83" s="18" t="s">
        <v>106</v>
      </c>
      <c r="C83" s="13" t="s">
        <v>104</v>
      </c>
      <c r="D83" s="19">
        <f>'IO Table'!D22</f>
        <v>14</v>
      </c>
      <c r="E83" s="20">
        <f>'IO Table'!E22</f>
        <v>0</v>
      </c>
      <c r="F83" s="20">
        <f>'IO Table'!F22</f>
        <v>0</v>
      </c>
      <c r="G83" s="20">
        <f>'IO Table'!G22</f>
        <v>0</v>
      </c>
      <c r="H83" s="20">
        <f>'IO Table'!H22</f>
        <v>0</v>
      </c>
      <c r="I83" s="20">
        <f>'IO Table'!I22</f>
        <v>0</v>
      </c>
      <c r="J83" s="20">
        <f>'IO Table'!J22</f>
        <v>0</v>
      </c>
      <c r="K83" s="20">
        <f>'IO Table'!K22</f>
        <v>0</v>
      </c>
      <c r="L83" s="20">
        <f>'IO Table'!L22</f>
        <v>0</v>
      </c>
      <c r="M83" s="20">
        <f>'IO Table'!M22</f>
        <v>0</v>
      </c>
      <c r="N83" s="20">
        <f>'IO Table'!N22</f>
        <v>0</v>
      </c>
      <c r="O83" s="20">
        <f>'IO Table'!O22</f>
        <v>0</v>
      </c>
      <c r="P83" s="20">
        <f>'IO Table'!P22</f>
        <v>0</v>
      </c>
      <c r="Q83" s="20">
        <f>'IO Table'!Q22</f>
        <v>0</v>
      </c>
      <c r="R83" s="20">
        <f>'IO Table'!R22</f>
        <v>0</v>
      </c>
      <c r="S83" s="20">
        <f>'IO Table'!S22</f>
        <v>0</v>
      </c>
      <c r="T83" s="20">
        <f>'IO Table'!T22</f>
        <v>0</v>
      </c>
      <c r="U83" s="20">
        <f>'IO Table'!U22</f>
        <v>0</v>
      </c>
      <c r="V83" s="20">
        <f>'IO Table'!V22</f>
        <v>0</v>
      </c>
      <c r="W83" s="20">
        <f>'IO Table'!W22</f>
        <v>0</v>
      </c>
      <c r="X83" s="20">
        <f>'IO Table'!X22</f>
        <v>0</v>
      </c>
      <c r="Y83" s="20">
        <f>'IO Table'!Y22</f>
        <v>0</v>
      </c>
      <c r="Z83" s="20">
        <f>'IO Table'!Z22</f>
        <v>0</v>
      </c>
      <c r="AA83" s="20">
        <f>'IO Table'!AA22</f>
        <v>0</v>
      </c>
      <c r="AB83" s="125">
        <f>'IO Table'!AG22</f>
        <v>0</v>
      </c>
      <c r="AC83" s="23">
        <f t="shared" si="1"/>
        <v>14</v>
      </c>
      <c r="AD83" s="23"/>
      <c r="AE83" s="23"/>
      <c r="AF83" s="23"/>
      <c r="AG83" s="23"/>
      <c r="AH83" s="23"/>
      <c r="AI83" s="23"/>
      <c r="AJ83" s="23"/>
      <c r="AK83" s="23"/>
      <c r="AL83" s="23"/>
      <c r="AM83" s="23"/>
      <c r="AN83" s="23"/>
      <c r="AO83" s="23"/>
      <c r="AP83" s="23"/>
      <c r="AQ83" s="23"/>
      <c r="AR83" s="23"/>
      <c r="AS83" s="23"/>
      <c r="AT83" s="23"/>
      <c r="AU83" s="23"/>
      <c r="AV83" s="23"/>
      <c r="AW83" s="23"/>
      <c r="AX83" s="23"/>
      <c r="AY83" s="23"/>
      <c r="AZ83" s="23"/>
      <c r="BA83" s="23"/>
      <c r="BB83" s="23"/>
      <c r="BC83" s="23"/>
      <c r="BD83" s="23"/>
      <c r="BE83" s="23"/>
      <c r="BF83" s="23"/>
    </row>
    <row r="84" spans="2:58">
      <c r="B84" s="18" t="s">
        <v>107</v>
      </c>
      <c r="C84" s="13" t="s">
        <v>104</v>
      </c>
      <c r="D84" s="19">
        <f>'IO Table'!D23</f>
        <v>80</v>
      </c>
      <c r="E84" s="20">
        <f>'IO Table'!E23</f>
        <v>0</v>
      </c>
      <c r="F84" s="20">
        <f>'IO Table'!F23</f>
        <v>0</v>
      </c>
      <c r="G84" s="20">
        <f>'IO Table'!G23</f>
        <v>0</v>
      </c>
      <c r="H84" s="20">
        <f>'IO Table'!H23</f>
        <v>0</v>
      </c>
      <c r="I84" s="20">
        <f>'IO Table'!I23</f>
        <v>0</v>
      </c>
      <c r="J84" s="20">
        <f>'IO Table'!J23</f>
        <v>0</v>
      </c>
      <c r="K84" s="20">
        <f>'IO Table'!K23</f>
        <v>0</v>
      </c>
      <c r="L84" s="20">
        <f>'IO Table'!L23</f>
        <v>0</v>
      </c>
      <c r="M84" s="20">
        <f>'IO Table'!M23</f>
        <v>0</v>
      </c>
      <c r="N84" s="20">
        <f>'IO Table'!N23</f>
        <v>0</v>
      </c>
      <c r="O84" s="20">
        <f>'IO Table'!O23</f>
        <v>0</v>
      </c>
      <c r="P84" s="20">
        <f>'IO Table'!P23</f>
        <v>0</v>
      </c>
      <c r="Q84" s="20">
        <f>'IO Table'!Q23</f>
        <v>0</v>
      </c>
      <c r="R84" s="20">
        <f>'IO Table'!R23</f>
        <v>0</v>
      </c>
      <c r="S84" s="20">
        <f>'IO Table'!S23</f>
        <v>0</v>
      </c>
      <c r="T84" s="20">
        <f>'IO Table'!T23</f>
        <v>0</v>
      </c>
      <c r="U84" s="20">
        <f>'IO Table'!U23</f>
        <v>0</v>
      </c>
      <c r="V84" s="20">
        <f>'IO Table'!V23</f>
        <v>0</v>
      </c>
      <c r="W84" s="20">
        <f>'IO Table'!W23</f>
        <v>0</v>
      </c>
      <c r="X84" s="20">
        <f>'IO Table'!X23</f>
        <v>0</v>
      </c>
      <c r="Y84" s="20">
        <f>'IO Table'!Y23</f>
        <v>0</v>
      </c>
      <c r="Z84" s="20">
        <f>'IO Table'!Z23</f>
        <v>0</v>
      </c>
      <c r="AA84" s="20">
        <f>'IO Table'!AA23</f>
        <v>0</v>
      </c>
      <c r="AB84" s="125">
        <f>'IO Table'!AG23</f>
        <v>0</v>
      </c>
      <c r="AC84" s="23">
        <f t="shared" si="1"/>
        <v>80</v>
      </c>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row>
    <row r="85" spans="2:58">
      <c r="B85" s="18" t="s">
        <v>108</v>
      </c>
      <c r="C85" s="13" t="s">
        <v>104</v>
      </c>
      <c r="D85" s="19">
        <f>'IO Table'!D24</f>
        <v>40</v>
      </c>
      <c r="E85" s="20">
        <f>'IO Table'!E24</f>
        <v>0</v>
      </c>
      <c r="F85" s="20">
        <f>'IO Table'!F24</f>
        <v>0</v>
      </c>
      <c r="G85" s="20">
        <f>'IO Table'!G24</f>
        <v>0</v>
      </c>
      <c r="H85" s="20">
        <f>'IO Table'!H24</f>
        <v>0</v>
      </c>
      <c r="I85" s="20">
        <f>'IO Table'!I24</f>
        <v>0</v>
      </c>
      <c r="J85" s="20">
        <f>'IO Table'!J24</f>
        <v>0</v>
      </c>
      <c r="K85" s="20">
        <f>'IO Table'!K24</f>
        <v>0</v>
      </c>
      <c r="L85" s="20">
        <f>'IO Table'!L24</f>
        <v>0</v>
      </c>
      <c r="M85" s="20">
        <f>'IO Table'!M24</f>
        <v>0</v>
      </c>
      <c r="N85" s="20">
        <f>'IO Table'!N24</f>
        <v>0</v>
      </c>
      <c r="O85" s="20">
        <f>'IO Table'!O24</f>
        <v>0</v>
      </c>
      <c r="P85" s="20">
        <f>'IO Table'!P24</f>
        <v>0</v>
      </c>
      <c r="Q85" s="20">
        <f>'IO Table'!Q24</f>
        <v>0</v>
      </c>
      <c r="R85" s="20">
        <f>'IO Table'!R24</f>
        <v>0</v>
      </c>
      <c r="S85" s="20">
        <f>'IO Table'!S24</f>
        <v>0</v>
      </c>
      <c r="T85" s="20">
        <f>'IO Table'!T24</f>
        <v>0</v>
      </c>
      <c r="U85" s="20">
        <f>'IO Table'!U24</f>
        <v>0</v>
      </c>
      <c r="V85" s="20">
        <f>'IO Table'!V24</f>
        <v>0</v>
      </c>
      <c r="W85" s="20">
        <f>'IO Table'!W24</f>
        <v>0</v>
      </c>
      <c r="X85" s="20">
        <f>'IO Table'!X24</f>
        <v>0</v>
      </c>
      <c r="Y85" s="20">
        <f>'IO Table'!Y24</f>
        <v>0</v>
      </c>
      <c r="Z85" s="20">
        <f>'IO Table'!Z24</f>
        <v>0</v>
      </c>
      <c r="AA85" s="20">
        <f>'IO Table'!AA24</f>
        <v>0</v>
      </c>
      <c r="AB85" s="125">
        <f>'IO Table'!AG24</f>
        <v>0</v>
      </c>
      <c r="AC85" s="23">
        <f t="shared" si="1"/>
        <v>40</v>
      </c>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c r="BB85" s="23"/>
      <c r="BC85" s="23"/>
      <c r="BD85" s="23"/>
      <c r="BE85" s="23"/>
      <c r="BF85" s="23"/>
    </row>
    <row r="86" spans="2:58">
      <c r="B86" s="32"/>
      <c r="C86" s="25"/>
      <c r="D86" s="30"/>
      <c r="E86" s="21"/>
      <c r="F86" s="21"/>
      <c r="G86" s="21"/>
      <c r="H86" s="21"/>
      <c r="I86" s="21"/>
      <c r="J86" s="21"/>
      <c r="K86" s="21"/>
      <c r="L86" s="21"/>
      <c r="M86" s="21"/>
      <c r="N86" s="21"/>
      <c r="O86" s="21"/>
      <c r="P86" s="21"/>
      <c r="Q86" s="21"/>
      <c r="R86" s="21"/>
      <c r="S86" s="21"/>
      <c r="T86" s="21"/>
      <c r="U86" s="21"/>
      <c r="V86" s="21"/>
      <c r="W86" s="21"/>
      <c r="X86" s="21"/>
      <c r="Y86" s="21"/>
      <c r="Z86" s="21"/>
      <c r="AA86" s="21"/>
      <c r="AB86" s="22"/>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c r="BB86" s="23"/>
      <c r="BC86" s="23"/>
      <c r="BD86" s="23"/>
      <c r="BE86" s="23"/>
      <c r="BF86" s="23"/>
    </row>
    <row r="87" spans="2:58">
      <c r="B87" s="33" t="s">
        <v>109</v>
      </c>
      <c r="C87" s="34"/>
      <c r="D87" s="30"/>
      <c r="E87" s="21"/>
      <c r="F87" s="21"/>
      <c r="G87" s="21"/>
      <c r="H87" s="21"/>
      <c r="I87" s="21"/>
      <c r="J87" s="21"/>
      <c r="K87" s="21"/>
      <c r="L87" s="21"/>
      <c r="M87" s="21"/>
      <c r="N87" s="21"/>
      <c r="O87" s="21"/>
      <c r="P87" s="21"/>
      <c r="Q87" s="21"/>
      <c r="R87" s="21"/>
      <c r="S87" s="21"/>
      <c r="T87" s="21"/>
      <c r="U87" s="21"/>
      <c r="V87" s="21"/>
      <c r="W87" s="21"/>
      <c r="X87" s="21"/>
      <c r="Y87" s="21"/>
      <c r="Z87" s="21"/>
      <c r="AA87" s="21"/>
      <c r="AB87" s="22"/>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c r="BB87" s="23"/>
      <c r="BC87" s="23"/>
      <c r="BD87" s="23"/>
      <c r="BE87" s="23"/>
      <c r="BF87" s="23"/>
    </row>
    <row r="88" spans="2:58">
      <c r="B88" s="26" t="s">
        <v>79</v>
      </c>
      <c r="C88" s="13" t="s">
        <v>104</v>
      </c>
      <c r="D88" s="19">
        <f>'IO Table'!D27</f>
        <v>1</v>
      </c>
      <c r="E88" s="21">
        <f>'IO Table'!E27</f>
        <v>0</v>
      </c>
      <c r="F88" s="21">
        <f>'IO Table'!F27</f>
        <v>1</v>
      </c>
      <c r="G88" s="21">
        <f>'IO Table'!G27</f>
        <v>0</v>
      </c>
      <c r="H88" s="21">
        <f>'IO Table'!H27</f>
        <v>0</v>
      </c>
      <c r="I88" s="21">
        <f>'IO Table'!I27</f>
        <v>0</v>
      </c>
      <c r="J88" s="21">
        <f>'IO Table'!J27</f>
        <v>0</v>
      </c>
      <c r="K88" s="21">
        <f>'IO Table'!K27</f>
        <v>0</v>
      </c>
      <c r="L88" s="21">
        <f>'IO Table'!L27</f>
        <v>0</v>
      </c>
      <c r="M88" s="21">
        <f>'IO Table'!M27</f>
        <v>0</v>
      </c>
      <c r="N88" s="21">
        <f>'IO Table'!N27</f>
        <v>0</v>
      </c>
      <c r="O88" s="21">
        <f>'IO Table'!O27</f>
        <v>0</v>
      </c>
      <c r="P88" s="21">
        <f>'IO Table'!P27</f>
        <v>0</v>
      </c>
      <c r="Q88" s="21">
        <f>'IO Table'!Q27</f>
        <v>0</v>
      </c>
      <c r="R88" s="21">
        <f>'IO Table'!R27</f>
        <v>0</v>
      </c>
      <c r="S88" s="21">
        <f>'IO Table'!S27</f>
        <v>0</v>
      </c>
      <c r="T88" s="21">
        <f>'IO Table'!T27</f>
        <v>0</v>
      </c>
      <c r="U88" s="21">
        <f>'IO Table'!U27</f>
        <v>0</v>
      </c>
      <c r="V88" s="21">
        <f>'IO Table'!V27</f>
        <v>0</v>
      </c>
      <c r="W88" s="21">
        <f>'IO Table'!W27</f>
        <v>0</v>
      </c>
      <c r="X88" s="21">
        <f>'IO Table'!X27</f>
        <v>0</v>
      </c>
      <c r="Y88" s="21">
        <f>'IO Table'!Y27</f>
        <v>0</v>
      </c>
      <c r="Z88" s="21">
        <f>'IO Table'!Z27</f>
        <v>0</v>
      </c>
      <c r="AA88" s="21">
        <f>'IO Table'!AA27</f>
        <v>0</v>
      </c>
      <c r="AB88" s="22">
        <f>'IO Table'!AG27</f>
        <v>0</v>
      </c>
      <c r="AC88" s="23">
        <f t="shared" si="1"/>
        <v>2</v>
      </c>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c r="BB88" s="23"/>
      <c r="BC88" s="23"/>
      <c r="BD88" s="23"/>
      <c r="BE88" s="23"/>
      <c r="BF88" s="23"/>
    </row>
    <row r="89" spans="2:58">
      <c r="B89" s="28" t="s">
        <v>86</v>
      </c>
      <c r="C89" s="13" t="s">
        <v>104</v>
      </c>
      <c r="D89" s="30">
        <f>'IO Table'!D28</f>
        <v>0</v>
      </c>
      <c r="E89" s="21">
        <f>'IO Table'!E28</f>
        <v>0</v>
      </c>
      <c r="F89" s="21">
        <f>'IO Table'!F28</f>
        <v>0</v>
      </c>
      <c r="G89" s="21">
        <f>'IO Table'!G28</f>
        <v>0</v>
      </c>
      <c r="H89" s="21">
        <f>'IO Table'!H28</f>
        <v>0</v>
      </c>
      <c r="I89" s="21">
        <f>'IO Table'!I28</f>
        <v>0</v>
      </c>
      <c r="J89" s="21">
        <f>'IO Table'!J28</f>
        <v>0</v>
      </c>
      <c r="K89" s="21">
        <f>'IO Table'!K28</f>
        <v>0</v>
      </c>
      <c r="L89" s="21">
        <f>'IO Table'!L28</f>
        <v>0</v>
      </c>
      <c r="M89" s="21">
        <f>'IO Table'!M28</f>
        <v>0</v>
      </c>
      <c r="N89" s="21">
        <f>'IO Table'!N28</f>
        <v>0</v>
      </c>
      <c r="O89" s="21">
        <f>'IO Table'!O28</f>
        <v>0</v>
      </c>
      <c r="P89" s="21">
        <f>'IO Table'!P28</f>
        <v>0</v>
      </c>
      <c r="Q89" s="21">
        <f>'IO Table'!Q28</f>
        <v>0</v>
      </c>
      <c r="R89" s="21">
        <f>'IO Table'!R28</f>
        <v>0</v>
      </c>
      <c r="S89" s="21">
        <f>'IO Table'!S28</f>
        <v>0</v>
      </c>
      <c r="T89" s="21">
        <f>'IO Table'!T28</f>
        <v>0</v>
      </c>
      <c r="U89" s="21">
        <f>'IO Table'!U28</f>
        <v>0</v>
      </c>
      <c r="V89" s="21">
        <f>'IO Table'!V28</f>
        <v>0</v>
      </c>
      <c r="W89" s="21">
        <f>'IO Table'!W28</f>
        <v>0</v>
      </c>
      <c r="X89" s="21">
        <f>'IO Table'!X28</f>
        <v>0</v>
      </c>
      <c r="Y89" s="21">
        <f>'IO Table'!Y28</f>
        <v>0</v>
      </c>
      <c r="Z89" s="21">
        <f>'IO Table'!Z28</f>
        <v>0</v>
      </c>
      <c r="AA89" s="21">
        <f>'IO Table'!AA28</f>
        <v>0</v>
      </c>
      <c r="AB89" s="22">
        <f>'IO Table'!AG28</f>
        <v>0</v>
      </c>
      <c r="AC89" s="23">
        <f t="shared" si="1"/>
        <v>0</v>
      </c>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c r="BB89" s="23"/>
      <c r="BC89" s="23"/>
      <c r="BD89" s="23"/>
      <c r="BE89" s="23"/>
      <c r="BF89" s="23"/>
    </row>
    <row r="90" spans="2:58">
      <c r="B90" s="28" t="s">
        <v>88</v>
      </c>
      <c r="C90" s="13" t="s">
        <v>104</v>
      </c>
      <c r="D90" s="30">
        <f>'IO Table'!D29</f>
        <v>0</v>
      </c>
      <c r="E90" s="21">
        <f>'IO Table'!E29</f>
        <v>0</v>
      </c>
      <c r="F90" s="21">
        <f>'IO Table'!F29</f>
        <v>0</v>
      </c>
      <c r="G90" s="21">
        <f>'IO Table'!G29</f>
        <v>0</v>
      </c>
      <c r="H90" s="21">
        <f>'IO Table'!H29</f>
        <v>0</v>
      </c>
      <c r="I90" s="21">
        <f>'IO Table'!I29</f>
        <v>0</v>
      </c>
      <c r="J90" s="21">
        <f>'IO Table'!J29</f>
        <v>0</v>
      </c>
      <c r="K90" s="21">
        <f>'IO Table'!K29</f>
        <v>0</v>
      </c>
      <c r="L90" s="21">
        <f>'IO Table'!L29</f>
        <v>0</v>
      </c>
      <c r="M90" s="21">
        <f>'IO Table'!M29</f>
        <v>0</v>
      </c>
      <c r="N90" s="21">
        <f>'IO Table'!N29</f>
        <v>0</v>
      </c>
      <c r="O90" s="21">
        <f>'IO Table'!O29</f>
        <v>0</v>
      </c>
      <c r="P90" s="21">
        <f>'IO Table'!P29</f>
        <v>0</v>
      </c>
      <c r="Q90" s="21">
        <f>'IO Table'!Q29</f>
        <v>0</v>
      </c>
      <c r="R90" s="21">
        <f>'IO Table'!R29</f>
        <v>0</v>
      </c>
      <c r="S90" s="21">
        <f>'IO Table'!S29</f>
        <v>0</v>
      </c>
      <c r="T90" s="21">
        <f>'IO Table'!T29</f>
        <v>0</v>
      </c>
      <c r="U90" s="21">
        <f>'IO Table'!U29</f>
        <v>0</v>
      </c>
      <c r="V90" s="21">
        <f>'IO Table'!V29</f>
        <v>0</v>
      </c>
      <c r="W90" s="21">
        <f>'IO Table'!W29</f>
        <v>0</v>
      </c>
      <c r="X90" s="21">
        <f>'IO Table'!X29</f>
        <v>0</v>
      </c>
      <c r="Y90" s="21">
        <f>'IO Table'!Y29</f>
        <v>0</v>
      </c>
      <c r="Z90" s="21">
        <f>'IO Table'!Z29</f>
        <v>0</v>
      </c>
      <c r="AA90" s="21">
        <f>'IO Table'!AA29</f>
        <v>0</v>
      </c>
      <c r="AB90" s="22">
        <f>'IO Table'!AG29</f>
        <v>0</v>
      </c>
      <c r="AC90" s="23">
        <f t="shared" si="1"/>
        <v>0</v>
      </c>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c r="BB90" s="23"/>
      <c r="BC90" s="23"/>
      <c r="BD90" s="23"/>
      <c r="BE90" s="23"/>
      <c r="BF90" s="23"/>
    </row>
    <row r="91" spans="2:58">
      <c r="B91" s="35"/>
      <c r="C91" s="36"/>
      <c r="D91" s="30"/>
      <c r="E91" s="21"/>
      <c r="F91" s="21"/>
      <c r="G91" s="21"/>
      <c r="H91" s="21"/>
      <c r="I91" s="21"/>
      <c r="J91" s="21"/>
      <c r="K91" s="21"/>
      <c r="L91" s="21"/>
      <c r="M91" s="21"/>
      <c r="N91" s="21"/>
      <c r="O91" s="21"/>
      <c r="P91" s="21"/>
      <c r="Q91" s="21"/>
      <c r="R91" s="21"/>
      <c r="S91" s="21"/>
      <c r="T91" s="21"/>
      <c r="U91" s="21"/>
      <c r="V91" s="21"/>
      <c r="W91" s="21"/>
      <c r="X91" s="21"/>
      <c r="Y91" s="21"/>
      <c r="Z91" s="21"/>
      <c r="AA91" s="21"/>
      <c r="AB91" s="22"/>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c r="BB91" s="23"/>
      <c r="BC91" s="23"/>
      <c r="BD91" s="23"/>
      <c r="BE91" s="23"/>
      <c r="BF91" s="23"/>
    </row>
    <row r="92" spans="2:58">
      <c r="B92" s="37" t="s">
        <v>110</v>
      </c>
      <c r="C92" s="36"/>
      <c r="D92" s="30"/>
      <c r="E92" s="21"/>
      <c r="F92" s="21"/>
      <c r="G92" s="21"/>
      <c r="H92" s="21"/>
      <c r="I92" s="21"/>
      <c r="J92" s="21"/>
      <c r="K92" s="21"/>
      <c r="L92" s="21"/>
      <c r="M92" s="21"/>
      <c r="N92" s="21"/>
      <c r="O92" s="21"/>
      <c r="P92" s="21"/>
      <c r="Q92" s="21"/>
      <c r="R92" s="21"/>
      <c r="S92" s="21"/>
      <c r="T92" s="21"/>
      <c r="U92" s="21"/>
      <c r="V92" s="21"/>
      <c r="W92" s="21"/>
      <c r="X92" s="21"/>
      <c r="Y92" s="21"/>
      <c r="Z92" s="21"/>
      <c r="AA92" s="21"/>
      <c r="AB92" s="22"/>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c r="BB92" s="23"/>
      <c r="BC92" s="23"/>
      <c r="BD92" s="23"/>
      <c r="BE92" s="23"/>
      <c r="BF92" s="23"/>
    </row>
    <row r="93" spans="2:58">
      <c r="B93" s="38" t="s">
        <v>80</v>
      </c>
      <c r="C93" s="36"/>
      <c r="D93" s="30"/>
      <c r="E93" s="21"/>
      <c r="F93" s="21"/>
      <c r="G93" s="21"/>
      <c r="H93" s="21"/>
      <c r="I93" s="21"/>
      <c r="J93" s="21"/>
      <c r="K93" s="21"/>
      <c r="L93" s="21"/>
      <c r="M93" s="21"/>
      <c r="N93" s="21"/>
      <c r="O93" s="21"/>
      <c r="P93" s="21"/>
      <c r="Q93" s="21"/>
      <c r="R93" s="21"/>
      <c r="S93" s="21"/>
      <c r="T93" s="21"/>
      <c r="U93" s="21"/>
      <c r="V93" s="21"/>
      <c r="W93" s="21"/>
      <c r="X93" s="21"/>
      <c r="Y93" s="21"/>
      <c r="Z93" s="21"/>
      <c r="AA93" s="21"/>
      <c r="AB93" s="22"/>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c r="BB93" s="23"/>
      <c r="BC93" s="23"/>
      <c r="BD93" s="23"/>
      <c r="BE93" s="23"/>
      <c r="BF93" s="23"/>
    </row>
    <row r="94" spans="2:58">
      <c r="B94" s="35" t="s">
        <v>86</v>
      </c>
      <c r="C94" s="36" t="s">
        <v>104</v>
      </c>
      <c r="D94" s="30">
        <f>'IO Table'!D33</f>
        <v>0</v>
      </c>
      <c r="E94" s="21">
        <f>'IO Table'!E33</f>
        <v>0</v>
      </c>
      <c r="F94" s="21">
        <f>'IO Table'!F33</f>
        <v>30</v>
      </c>
      <c r="G94" s="21">
        <f>'IO Table'!G33</f>
        <v>0</v>
      </c>
      <c r="H94" s="21">
        <f>'IO Table'!H33</f>
        <v>0</v>
      </c>
      <c r="I94" s="21">
        <f>'IO Table'!I33</f>
        <v>0</v>
      </c>
      <c r="J94" s="21">
        <f>'IO Table'!J33</f>
        <v>0</v>
      </c>
      <c r="K94" s="21">
        <f>'IO Table'!K33</f>
        <v>0</v>
      </c>
      <c r="L94" s="21">
        <f>'IO Table'!L33</f>
        <v>0</v>
      </c>
      <c r="M94" s="21">
        <f>'IO Table'!M33</f>
        <v>0</v>
      </c>
      <c r="N94" s="21">
        <f>'IO Table'!N33</f>
        <v>0</v>
      </c>
      <c r="O94" s="21">
        <f>'IO Table'!O33</f>
        <v>0</v>
      </c>
      <c r="P94" s="21">
        <f>'IO Table'!P33</f>
        <v>0</v>
      </c>
      <c r="Q94" s="21">
        <f>'IO Table'!Q33</f>
        <v>0</v>
      </c>
      <c r="R94" s="21">
        <f>'IO Table'!R33</f>
        <v>0</v>
      </c>
      <c r="S94" s="21">
        <f>'IO Table'!S33</f>
        <v>0</v>
      </c>
      <c r="T94" s="21">
        <f>'IO Table'!T33</f>
        <v>0</v>
      </c>
      <c r="U94" s="21">
        <f>'IO Table'!U33</f>
        <v>0</v>
      </c>
      <c r="V94" s="21">
        <f>'IO Table'!V33</f>
        <v>0</v>
      </c>
      <c r="W94" s="21">
        <f>'IO Table'!W33</f>
        <v>0</v>
      </c>
      <c r="X94" s="21">
        <f>'IO Table'!X33</f>
        <v>0</v>
      </c>
      <c r="Y94" s="21">
        <f>'IO Table'!Y33</f>
        <v>0</v>
      </c>
      <c r="Z94" s="21">
        <f>'IO Table'!Z33</f>
        <v>0</v>
      </c>
      <c r="AA94" s="21">
        <f>'IO Table'!AA33</f>
        <v>0</v>
      </c>
      <c r="AB94" s="22">
        <f>'IO Table'!AG33</f>
        <v>0</v>
      </c>
      <c r="AC94" s="23">
        <f t="shared" si="1"/>
        <v>30</v>
      </c>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c r="BB94" s="23"/>
      <c r="BC94" s="23"/>
      <c r="BD94" s="23"/>
      <c r="BE94" s="23"/>
      <c r="BF94" s="23"/>
    </row>
    <row r="95" spans="2:58">
      <c r="B95" s="35" t="s">
        <v>88</v>
      </c>
      <c r="C95" s="36" t="s">
        <v>104</v>
      </c>
      <c r="D95" s="19">
        <f>'IO Table'!D34</f>
        <v>0</v>
      </c>
      <c r="E95" s="21">
        <f>'IO Table'!E34</f>
        <v>0</v>
      </c>
      <c r="F95" s="21">
        <f>'IO Table'!F34</f>
        <v>0</v>
      </c>
      <c r="G95" s="21">
        <f>'IO Table'!G34</f>
        <v>0</v>
      </c>
      <c r="H95" s="21">
        <f>'IO Table'!H34</f>
        <v>0</v>
      </c>
      <c r="I95" s="21">
        <f>'IO Table'!I34</f>
        <v>0</v>
      </c>
      <c r="J95" s="21">
        <f>'IO Table'!J34</f>
        <v>0</v>
      </c>
      <c r="K95" s="21">
        <f>'IO Table'!K34</f>
        <v>0</v>
      </c>
      <c r="L95" s="21">
        <f>'IO Table'!L34</f>
        <v>0</v>
      </c>
      <c r="M95" s="21">
        <f>'IO Table'!M34</f>
        <v>0</v>
      </c>
      <c r="N95" s="21">
        <f>'IO Table'!N34</f>
        <v>0</v>
      </c>
      <c r="O95" s="21">
        <f>'IO Table'!O34</f>
        <v>0</v>
      </c>
      <c r="P95" s="21">
        <f>'IO Table'!P34</f>
        <v>0</v>
      </c>
      <c r="Q95" s="21">
        <f>'IO Table'!Q34</f>
        <v>0</v>
      </c>
      <c r="R95" s="21">
        <f>'IO Table'!R34</f>
        <v>0</v>
      </c>
      <c r="S95" s="21">
        <f>'IO Table'!S34</f>
        <v>0</v>
      </c>
      <c r="T95" s="21">
        <f>'IO Table'!T34</f>
        <v>0</v>
      </c>
      <c r="U95" s="21">
        <f>'IO Table'!U34</f>
        <v>0</v>
      </c>
      <c r="V95" s="21">
        <f>'IO Table'!V34</f>
        <v>0</v>
      </c>
      <c r="W95" s="21">
        <f>'IO Table'!W34</f>
        <v>0</v>
      </c>
      <c r="X95" s="21">
        <f>'IO Table'!X34</f>
        <v>0</v>
      </c>
      <c r="Y95" s="21">
        <f>'IO Table'!Y34</f>
        <v>0</v>
      </c>
      <c r="Z95" s="21">
        <f>'IO Table'!Z34</f>
        <v>0</v>
      </c>
      <c r="AA95" s="21">
        <f>'IO Table'!AA34</f>
        <v>0</v>
      </c>
      <c r="AB95" s="22">
        <f>'IO Table'!AG34</f>
        <v>0</v>
      </c>
      <c r="AC95" s="23">
        <f t="shared" si="1"/>
        <v>0</v>
      </c>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23"/>
      <c r="BD95" s="23"/>
      <c r="BE95" s="23"/>
      <c r="BF95" s="23"/>
    </row>
    <row r="96" spans="2:58">
      <c r="B96" s="39"/>
      <c r="C96" s="36"/>
      <c r="D96" s="30"/>
      <c r="E96" s="21"/>
      <c r="F96" s="21"/>
      <c r="G96" s="21"/>
      <c r="H96" s="21"/>
      <c r="I96" s="21"/>
      <c r="J96" s="21"/>
      <c r="K96" s="21"/>
      <c r="L96" s="21"/>
      <c r="M96" s="21"/>
      <c r="N96" s="21"/>
      <c r="O96" s="21"/>
      <c r="P96" s="21"/>
      <c r="Q96" s="21"/>
      <c r="R96" s="21"/>
      <c r="S96" s="21"/>
      <c r="T96" s="21"/>
      <c r="U96" s="21"/>
      <c r="V96" s="21"/>
      <c r="W96" s="21"/>
      <c r="X96" s="21"/>
      <c r="Y96" s="21"/>
      <c r="Z96" s="21"/>
      <c r="AA96" s="21"/>
      <c r="AB96" s="22"/>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23"/>
      <c r="BE96" s="23"/>
      <c r="BF96" s="23"/>
    </row>
    <row r="97" spans="2:58">
      <c r="B97" s="37" t="s">
        <v>111</v>
      </c>
      <c r="C97" s="43"/>
      <c r="D97" s="30"/>
      <c r="E97" s="21"/>
      <c r="F97" s="21"/>
      <c r="G97" s="21"/>
      <c r="H97" s="21"/>
      <c r="I97" s="21"/>
      <c r="J97" s="21"/>
      <c r="K97" s="21"/>
      <c r="L97" s="21"/>
      <c r="M97" s="21"/>
      <c r="N97" s="21"/>
      <c r="O97" s="21"/>
      <c r="P97" s="21"/>
      <c r="Q97" s="21"/>
      <c r="R97" s="21"/>
      <c r="S97" s="21"/>
      <c r="T97" s="21"/>
      <c r="U97" s="21"/>
      <c r="V97" s="21"/>
      <c r="W97" s="21"/>
      <c r="X97" s="21"/>
      <c r="Y97" s="21"/>
      <c r="Z97" s="21"/>
      <c r="AA97" s="21"/>
      <c r="AB97" s="22"/>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c r="BB97" s="23"/>
      <c r="BC97" s="23"/>
      <c r="BD97" s="23"/>
      <c r="BE97" s="23"/>
      <c r="BF97" s="23"/>
    </row>
    <row r="98" spans="2:58">
      <c r="B98" s="40" t="s">
        <v>88</v>
      </c>
      <c r="C98" s="43"/>
      <c r="D98" s="30"/>
      <c r="E98" s="21"/>
      <c r="F98" s="21"/>
      <c r="G98" s="21"/>
      <c r="H98" s="21"/>
      <c r="I98" s="21"/>
      <c r="J98" s="21"/>
      <c r="K98" s="21"/>
      <c r="L98" s="21"/>
      <c r="M98" s="21"/>
      <c r="N98" s="21"/>
      <c r="O98" s="21"/>
      <c r="P98" s="21"/>
      <c r="Q98" s="21"/>
      <c r="R98" s="21"/>
      <c r="S98" s="21"/>
      <c r="T98" s="21"/>
      <c r="U98" s="21"/>
      <c r="V98" s="21"/>
      <c r="W98" s="21"/>
      <c r="X98" s="21"/>
      <c r="Y98" s="21"/>
      <c r="Z98" s="21"/>
      <c r="AA98" s="21"/>
      <c r="AB98" s="22"/>
      <c r="AC98" s="23">
        <f t="shared" ref="AC98:AC117" si="2">SUM(D98:AB98)</f>
        <v>0</v>
      </c>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row>
    <row r="99" spans="2:58">
      <c r="B99" s="41" t="s">
        <v>116</v>
      </c>
      <c r="C99" s="43" t="s">
        <v>104</v>
      </c>
      <c r="D99" s="30">
        <f>'IO Table'!D38</f>
        <v>0</v>
      </c>
      <c r="E99" s="21">
        <f>'IO Table'!E38</f>
        <v>0</v>
      </c>
      <c r="F99" s="21">
        <f>'IO Table'!F38</f>
        <v>0</v>
      </c>
      <c r="G99" s="21">
        <f>'IO Table'!G38</f>
        <v>0</v>
      </c>
      <c r="H99" s="21">
        <f>'IO Table'!H38</f>
        <v>0</v>
      </c>
      <c r="I99" s="21">
        <f>'IO Table'!I38</f>
        <v>0</v>
      </c>
      <c r="J99" s="21">
        <f>'IO Table'!J38</f>
        <v>0</v>
      </c>
      <c r="K99" s="21">
        <f>'IO Table'!K38</f>
        <v>0</v>
      </c>
      <c r="L99" s="21">
        <f>'IO Table'!L38</f>
        <v>0</v>
      </c>
      <c r="M99" s="21">
        <f>'IO Table'!M38</f>
        <v>0</v>
      </c>
      <c r="N99" s="21">
        <f>'IO Table'!N38</f>
        <v>0</v>
      </c>
      <c r="O99" s="21">
        <f>'IO Table'!O38</f>
        <v>0</v>
      </c>
      <c r="P99" s="21">
        <f>'IO Table'!P38</f>
        <v>0</v>
      </c>
      <c r="Q99" s="21">
        <f>'IO Table'!Q38</f>
        <v>0</v>
      </c>
      <c r="R99" s="21">
        <f>'IO Table'!R38</f>
        <v>0</v>
      </c>
      <c r="S99" s="21">
        <f>'IO Table'!S38</f>
        <v>0</v>
      </c>
      <c r="T99" s="21">
        <f>'IO Table'!T38</f>
        <v>0</v>
      </c>
      <c r="U99" s="21">
        <f>'IO Table'!U38</f>
        <v>0</v>
      </c>
      <c r="V99" s="21">
        <f>'IO Table'!V38</f>
        <v>0</v>
      </c>
      <c r="W99" s="21">
        <f>'IO Table'!W38</f>
        <v>0</v>
      </c>
      <c r="X99" s="21">
        <f>'IO Table'!X38</f>
        <v>0</v>
      </c>
      <c r="Y99" s="21">
        <f>'IO Table'!Y38</f>
        <v>0</v>
      </c>
      <c r="Z99" s="21">
        <f>'IO Table'!Z38</f>
        <v>0</v>
      </c>
      <c r="AA99" s="21">
        <f>'IO Table'!AA38</f>
        <v>0</v>
      </c>
      <c r="AB99" s="22">
        <f>'IO Table'!AG38</f>
        <v>0</v>
      </c>
      <c r="AC99" s="23">
        <f t="shared" si="2"/>
        <v>0</v>
      </c>
      <c r="AD99" s="23"/>
      <c r="AE99" s="23"/>
      <c r="AF99" s="23"/>
      <c r="AG99" s="23"/>
      <c r="AH99" s="23"/>
      <c r="AI99" s="23"/>
      <c r="AJ99" s="23"/>
      <c r="AK99" s="23"/>
      <c r="AL99" s="23"/>
      <c r="AM99" s="23"/>
      <c r="AN99" s="23"/>
      <c r="AO99" s="23"/>
      <c r="AP99" s="23"/>
      <c r="AQ99" s="23"/>
      <c r="AR99" s="23"/>
      <c r="AS99" s="23"/>
      <c r="AT99" s="23"/>
      <c r="AU99" s="23"/>
      <c r="AV99" s="23"/>
      <c r="AW99" s="23"/>
      <c r="AX99" s="23"/>
      <c r="AY99" s="23"/>
      <c r="AZ99" s="23"/>
      <c r="BA99" s="23"/>
      <c r="BB99" s="23"/>
      <c r="BC99" s="23"/>
      <c r="BD99" s="23"/>
      <c r="BE99" s="23"/>
      <c r="BF99" s="23"/>
    </row>
    <row r="100" spans="2:58">
      <c r="B100" s="32" t="s">
        <v>113</v>
      </c>
      <c r="C100" s="34" t="s">
        <v>104</v>
      </c>
      <c r="D100" s="30">
        <f>'IO Table'!D39</f>
        <v>0</v>
      </c>
      <c r="E100" s="21">
        <f>'IO Table'!E39</f>
        <v>0</v>
      </c>
      <c r="F100" s="21">
        <f>'IO Table'!F39</f>
        <v>0</v>
      </c>
      <c r="G100" s="21">
        <f>'IO Table'!G39</f>
        <v>0</v>
      </c>
      <c r="H100" s="21">
        <f>'IO Table'!H39</f>
        <v>0</v>
      </c>
      <c r="I100" s="21">
        <f>'IO Table'!I39</f>
        <v>0</v>
      </c>
      <c r="J100" s="21">
        <f>'IO Table'!J39</f>
        <v>0</v>
      </c>
      <c r="K100" s="21">
        <f>'IO Table'!K39</f>
        <v>0</v>
      </c>
      <c r="L100" s="21">
        <f>'IO Table'!L39</f>
        <v>0</v>
      </c>
      <c r="M100" s="21">
        <f>'IO Table'!M39</f>
        <v>0</v>
      </c>
      <c r="N100" s="21">
        <f>'IO Table'!N39</f>
        <v>0</v>
      </c>
      <c r="O100" s="21">
        <f>'IO Table'!O39</f>
        <v>0</v>
      </c>
      <c r="P100" s="21">
        <f>'IO Table'!P39</f>
        <v>0</v>
      </c>
      <c r="Q100" s="21">
        <f>'IO Table'!Q39</f>
        <v>0</v>
      </c>
      <c r="R100" s="21">
        <f>'IO Table'!R39</f>
        <v>0</v>
      </c>
      <c r="S100" s="21">
        <f>'IO Table'!S39</f>
        <v>0</v>
      </c>
      <c r="T100" s="21">
        <f>'IO Table'!T39</f>
        <v>0</v>
      </c>
      <c r="U100" s="21">
        <f>'IO Table'!U39</f>
        <v>0</v>
      </c>
      <c r="V100" s="21">
        <f>'IO Table'!V39</f>
        <v>0</v>
      </c>
      <c r="W100" s="21">
        <f>'IO Table'!W39</f>
        <v>0</v>
      </c>
      <c r="X100" s="21">
        <f>'IO Table'!X39</f>
        <v>0</v>
      </c>
      <c r="Y100" s="21">
        <f>'IO Table'!Y39</f>
        <v>0</v>
      </c>
      <c r="Z100" s="21">
        <f>'IO Table'!Z39</f>
        <v>0</v>
      </c>
      <c r="AA100" s="21">
        <f>'IO Table'!AA39</f>
        <v>0</v>
      </c>
      <c r="AB100" s="22">
        <f>'IO Table'!AG39</f>
        <v>0</v>
      </c>
      <c r="AC100" s="23">
        <f t="shared" si="2"/>
        <v>0</v>
      </c>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row>
    <row r="101" spans="2:58">
      <c r="B101" s="41" t="s">
        <v>117</v>
      </c>
      <c r="C101" s="43" t="s">
        <v>104</v>
      </c>
      <c r="D101" s="30">
        <f>'IO Table'!D40</f>
        <v>0</v>
      </c>
      <c r="E101" s="21">
        <f>'IO Table'!E40</f>
        <v>0</v>
      </c>
      <c r="F101" s="21">
        <f>'IO Table'!F40</f>
        <v>0</v>
      </c>
      <c r="G101" s="21">
        <f>'IO Table'!G40</f>
        <v>0</v>
      </c>
      <c r="H101" s="21">
        <f>'IO Table'!H40</f>
        <v>0</v>
      </c>
      <c r="I101" s="21">
        <f>'IO Table'!I40</f>
        <v>0</v>
      </c>
      <c r="J101" s="21">
        <f>'IO Table'!J40</f>
        <v>0</v>
      </c>
      <c r="K101" s="21">
        <f>'IO Table'!K40</f>
        <v>0</v>
      </c>
      <c r="L101" s="21">
        <f>'IO Table'!L40</f>
        <v>0</v>
      </c>
      <c r="M101" s="21">
        <f>'IO Table'!M40</f>
        <v>0</v>
      </c>
      <c r="N101" s="21">
        <f>'IO Table'!N40</f>
        <v>0</v>
      </c>
      <c r="O101" s="21">
        <f>'IO Table'!O40</f>
        <v>0</v>
      </c>
      <c r="P101" s="21">
        <f>'IO Table'!P40</f>
        <v>0</v>
      </c>
      <c r="Q101" s="21">
        <f>'IO Table'!Q40</f>
        <v>0</v>
      </c>
      <c r="R101" s="21">
        <f>'IO Table'!R40</f>
        <v>0</v>
      </c>
      <c r="S101" s="21">
        <f>'IO Table'!S40</f>
        <v>0</v>
      </c>
      <c r="T101" s="21">
        <f>'IO Table'!T40</f>
        <v>0</v>
      </c>
      <c r="U101" s="21">
        <f>'IO Table'!U40</f>
        <v>0</v>
      </c>
      <c r="V101" s="21">
        <f>'IO Table'!V40</f>
        <v>0</v>
      </c>
      <c r="W101" s="21">
        <f>'IO Table'!W40</f>
        <v>0</v>
      </c>
      <c r="X101" s="21">
        <f>'IO Table'!X40</f>
        <v>0</v>
      </c>
      <c r="Y101" s="21">
        <f>'IO Table'!Y40</f>
        <v>0</v>
      </c>
      <c r="Z101" s="21">
        <f>'IO Table'!Z40</f>
        <v>0</v>
      </c>
      <c r="AA101" s="21">
        <f>'IO Table'!AA40</f>
        <v>0</v>
      </c>
      <c r="AB101" s="22">
        <f>'IO Table'!AG40</f>
        <v>0</v>
      </c>
      <c r="AC101" s="23">
        <f t="shared" si="2"/>
        <v>0</v>
      </c>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row>
    <row r="102" spans="2:58">
      <c r="B102" s="41" t="s">
        <v>114</v>
      </c>
      <c r="C102" s="43" t="s">
        <v>104</v>
      </c>
      <c r="D102" s="30">
        <f>'IO Table'!D41</f>
        <v>0</v>
      </c>
      <c r="E102" s="21">
        <f>'IO Table'!E41</f>
        <v>0</v>
      </c>
      <c r="F102" s="21">
        <f>'IO Table'!F41</f>
        <v>0</v>
      </c>
      <c r="G102" s="21">
        <f>'IO Table'!G41</f>
        <v>0</v>
      </c>
      <c r="H102" s="21">
        <f>'IO Table'!H41</f>
        <v>0</v>
      </c>
      <c r="I102" s="21">
        <f>'IO Table'!I41</f>
        <v>0</v>
      </c>
      <c r="J102" s="21">
        <f>'IO Table'!J41</f>
        <v>0</v>
      </c>
      <c r="K102" s="21">
        <f>'IO Table'!K41</f>
        <v>0</v>
      </c>
      <c r="L102" s="21">
        <f>'IO Table'!L41</f>
        <v>0</v>
      </c>
      <c r="M102" s="21">
        <f>'IO Table'!M41</f>
        <v>0</v>
      </c>
      <c r="N102" s="21">
        <f>'IO Table'!N41</f>
        <v>0</v>
      </c>
      <c r="O102" s="21">
        <f>'IO Table'!O41</f>
        <v>0</v>
      </c>
      <c r="P102" s="21">
        <f>'IO Table'!P41</f>
        <v>0</v>
      </c>
      <c r="Q102" s="21">
        <f>'IO Table'!Q41</f>
        <v>0</v>
      </c>
      <c r="R102" s="21">
        <f>'IO Table'!R41</f>
        <v>0</v>
      </c>
      <c r="S102" s="21">
        <f>'IO Table'!S41</f>
        <v>0</v>
      </c>
      <c r="T102" s="21">
        <f>'IO Table'!T41</f>
        <v>0</v>
      </c>
      <c r="U102" s="21">
        <f>'IO Table'!U41</f>
        <v>0</v>
      </c>
      <c r="V102" s="21">
        <f>'IO Table'!V41</f>
        <v>0</v>
      </c>
      <c r="W102" s="21">
        <f>'IO Table'!W41</f>
        <v>0</v>
      </c>
      <c r="X102" s="21">
        <f>'IO Table'!X41</f>
        <v>0</v>
      </c>
      <c r="Y102" s="21">
        <f>'IO Table'!Y41</f>
        <v>0</v>
      </c>
      <c r="Z102" s="21">
        <f>'IO Table'!Z41</f>
        <v>0</v>
      </c>
      <c r="AA102" s="21">
        <f>'IO Table'!AA41</f>
        <v>0</v>
      </c>
      <c r="AB102" s="22">
        <f>'IO Table'!AG41</f>
        <v>0</v>
      </c>
      <c r="AC102" s="23">
        <f t="shared" si="2"/>
        <v>0</v>
      </c>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row>
    <row r="103" spans="2:58">
      <c r="B103" s="41" t="s">
        <v>118</v>
      </c>
      <c r="C103" s="43" t="s">
        <v>104</v>
      </c>
      <c r="D103" s="30">
        <f>'IO Table'!D42</f>
        <v>0</v>
      </c>
      <c r="E103" s="21">
        <f>'IO Table'!E42</f>
        <v>0</v>
      </c>
      <c r="F103" s="21">
        <f>'IO Table'!F42</f>
        <v>0</v>
      </c>
      <c r="G103" s="21">
        <f>'IO Table'!G42</f>
        <v>0</v>
      </c>
      <c r="H103" s="21">
        <f>'IO Table'!H42</f>
        <v>0</v>
      </c>
      <c r="I103" s="21">
        <f>'IO Table'!I42</f>
        <v>0</v>
      </c>
      <c r="J103" s="21">
        <f>'IO Table'!J42</f>
        <v>0</v>
      </c>
      <c r="K103" s="21">
        <f>'IO Table'!K42</f>
        <v>0</v>
      </c>
      <c r="L103" s="21">
        <f>'IO Table'!L42</f>
        <v>0</v>
      </c>
      <c r="M103" s="21">
        <f>'IO Table'!M42</f>
        <v>0</v>
      </c>
      <c r="N103" s="21">
        <f>'IO Table'!N42</f>
        <v>0</v>
      </c>
      <c r="O103" s="21">
        <f>'IO Table'!O42</f>
        <v>0</v>
      </c>
      <c r="P103" s="21">
        <f>'IO Table'!P42</f>
        <v>0</v>
      </c>
      <c r="Q103" s="21">
        <f>'IO Table'!Q42</f>
        <v>0</v>
      </c>
      <c r="R103" s="21">
        <f>'IO Table'!R42</f>
        <v>0</v>
      </c>
      <c r="S103" s="21">
        <f>'IO Table'!S42</f>
        <v>0</v>
      </c>
      <c r="T103" s="21">
        <f>'IO Table'!T42</f>
        <v>0</v>
      </c>
      <c r="U103" s="21">
        <f>'IO Table'!U42</f>
        <v>0</v>
      </c>
      <c r="V103" s="21">
        <f>'IO Table'!V42</f>
        <v>0</v>
      </c>
      <c r="W103" s="21">
        <f>'IO Table'!W42</f>
        <v>0</v>
      </c>
      <c r="X103" s="21">
        <f>'IO Table'!X42</f>
        <v>0</v>
      </c>
      <c r="Y103" s="21">
        <f>'IO Table'!Y42</f>
        <v>0</v>
      </c>
      <c r="Z103" s="21">
        <f>'IO Table'!Z42</f>
        <v>0</v>
      </c>
      <c r="AA103" s="21">
        <f>'IO Table'!AA42</f>
        <v>0</v>
      </c>
      <c r="AB103" s="22">
        <f>'IO Table'!AG42</f>
        <v>0</v>
      </c>
      <c r="AC103" s="23">
        <f t="shared" si="2"/>
        <v>0</v>
      </c>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row>
    <row r="104" spans="2:58">
      <c r="B104" s="41" t="s">
        <v>119</v>
      </c>
      <c r="C104" s="43"/>
      <c r="D104" s="30"/>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2"/>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c r="AZ104" s="23"/>
      <c r="BA104" s="23"/>
      <c r="BB104" s="23"/>
      <c r="BC104" s="23"/>
      <c r="BD104" s="23"/>
      <c r="BE104" s="23"/>
      <c r="BF104" s="23"/>
    </row>
    <row r="105" spans="2:58">
      <c r="B105" s="39" t="s">
        <v>120</v>
      </c>
      <c r="C105" s="43" t="s">
        <v>104</v>
      </c>
      <c r="D105" s="30">
        <f>'IO Table'!D44</f>
        <v>0</v>
      </c>
      <c r="E105" s="21">
        <f>'IO Table'!E44</f>
        <v>0</v>
      </c>
      <c r="F105" s="21">
        <f>'IO Table'!F44</f>
        <v>0</v>
      </c>
      <c r="G105" s="21">
        <f>'IO Table'!G44</f>
        <v>0</v>
      </c>
      <c r="H105" s="21">
        <f>'IO Table'!H44</f>
        <v>0</v>
      </c>
      <c r="I105" s="21">
        <f>'IO Table'!I44</f>
        <v>0</v>
      </c>
      <c r="J105" s="21">
        <f>'IO Table'!J44</f>
        <v>0</v>
      </c>
      <c r="K105" s="21">
        <f>'IO Table'!K44</f>
        <v>0</v>
      </c>
      <c r="L105" s="21">
        <f>'IO Table'!L44</f>
        <v>0</v>
      </c>
      <c r="M105" s="21">
        <f>'IO Table'!M44</f>
        <v>0</v>
      </c>
      <c r="N105" s="21">
        <f>'IO Table'!N44</f>
        <v>0</v>
      </c>
      <c r="O105" s="21">
        <f>'IO Table'!O44</f>
        <v>0</v>
      </c>
      <c r="P105" s="21">
        <f>'IO Table'!P44</f>
        <v>0</v>
      </c>
      <c r="Q105" s="21">
        <f>'IO Table'!Q44</f>
        <v>0</v>
      </c>
      <c r="R105" s="21">
        <f>'IO Table'!R44</f>
        <v>0</v>
      </c>
      <c r="S105" s="21">
        <f>'IO Table'!S44</f>
        <v>0</v>
      </c>
      <c r="T105" s="21">
        <f>'IO Table'!T44</f>
        <v>0</v>
      </c>
      <c r="U105" s="21">
        <f>'IO Table'!U44</f>
        <v>0</v>
      </c>
      <c r="V105" s="21">
        <f>'IO Table'!V44</f>
        <v>0</v>
      </c>
      <c r="W105" s="21">
        <f>'IO Table'!W44</f>
        <v>0</v>
      </c>
      <c r="X105" s="21">
        <f>'IO Table'!X44</f>
        <v>0</v>
      </c>
      <c r="Y105" s="21">
        <f>'IO Table'!Y44</f>
        <v>0</v>
      </c>
      <c r="Z105" s="21">
        <f>'IO Table'!Z44</f>
        <v>0</v>
      </c>
      <c r="AA105" s="21">
        <f>'IO Table'!AA44</f>
        <v>0</v>
      </c>
      <c r="AB105" s="22">
        <f>'IO Table'!AG44</f>
        <v>0</v>
      </c>
      <c r="AC105" s="23">
        <f t="shared" si="2"/>
        <v>0</v>
      </c>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row>
    <row r="106" spans="2:58">
      <c r="B106" s="39" t="s">
        <v>121</v>
      </c>
      <c r="C106" s="43" t="s">
        <v>104</v>
      </c>
      <c r="D106" s="30">
        <f>'IO Table'!D45</f>
        <v>0</v>
      </c>
      <c r="E106" s="21">
        <f>'IO Table'!E45</f>
        <v>0</v>
      </c>
      <c r="F106" s="21">
        <f>'IO Table'!F45</f>
        <v>0</v>
      </c>
      <c r="G106" s="21">
        <f>'IO Table'!G45</f>
        <v>0</v>
      </c>
      <c r="H106" s="21">
        <f>'IO Table'!H45</f>
        <v>0</v>
      </c>
      <c r="I106" s="21">
        <f>'IO Table'!I45</f>
        <v>0</v>
      </c>
      <c r="J106" s="21">
        <f>'IO Table'!J45</f>
        <v>0</v>
      </c>
      <c r="K106" s="21">
        <f>'IO Table'!K45</f>
        <v>0</v>
      </c>
      <c r="L106" s="21">
        <f>'IO Table'!L45</f>
        <v>0</v>
      </c>
      <c r="M106" s="21">
        <f>'IO Table'!M45</f>
        <v>0</v>
      </c>
      <c r="N106" s="21">
        <f>'IO Table'!N45</f>
        <v>0</v>
      </c>
      <c r="O106" s="21">
        <f>'IO Table'!O45</f>
        <v>0</v>
      </c>
      <c r="P106" s="21">
        <f>'IO Table'!P45</f>
        <v>0</v>
      </c>
      <c r="Q106" s="21">
        <f>'IO Table'!Q45</f>
        <v>0</v>
      </c>
      <c r="R106" s="21">
        <f>'IO Table'!R45</f>
        <v>0</v>
      </c>
      <c r="S106" s="21">
        <f>'IO Table'!S45</f>
        <v>0</v>
      </c>
      <c r="T106" s="21">
        <f>'IO Table'!T45</f>
        <v>0</v>
      </c>
      <c r="U106" s="21">
        <f>'IO Table'!U45</f>
        <v>0</v>
      </c>
      <c r="V106" s="21">
        <f>'IO Table'!V45</f>
        <v>0</v>
      </c>
      <c r="W106" s="21">
        <f>'IO Table'!W45</f>
        <v>0</v>
      </c>
      <c r="X106" s="21">
        <f>'IO Table'!X45</f>
        <v>0</v>
      </c>
      <c r="Y106" s="21">
        <f>'IO Table'!Y45</f>
        <v>0</v>
      </c>
      <c r="Z106" s="21">
        <f>'IO Table'!Z45</f>
        <v>0</v>
      </c>
      <c r="AA106" s="21">
        <f>'IO Table'!AA45</f>
        <v>0</v>
      </c>
      <c r="AB106" s="22">
        <f>'IO Table'!AG45</f>
        <v>0</v>
      </c>
      <c r="AC106" s="23">
        <f t="shared" si="2"/>
        <v>0</v>
      </c>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row>
    <row r="107" spans="2:58">
      <c r="B107" s="41" t="s">
        <v>122</v>
      </c>
      <c r="C107" s="43" t="s">
        <v>104</v>
      </c>
      <c r="D107" s="30">
        <f>'IO Table'!D46</f>
        <v>0</v>
      </c>
      <c r="E107" s="21">
        <f>'IO Table'!E46</f>
        <v>0</v>
      </c>
      <c r="F107" s="21">
        <f>'IO Table'!F46</f>
        <v>0</v>
      </c>
      <c r="G107" s="21">
        <f>'IO Table'!G46</f>
        <v>0</v>
      </c>
      <c r="H107" s="21">
        <f>'IO Table'!H46</f>
        <v>0</v>
      </c>
      <c r="I107" s="21">
        <f>'IO Table'!I46</f>
        <v>0</v>
      </c>
      <c r="J107" s="21">
        <f>'IO Table'!J46</f>
        <v>0</v>
      </c>
      <c r="K107" s="21">
        <f>'IO Table'!K46</f>
        <v>0</v>
      </c>
      <c r="L107" s="21">
        <f>'IO Table'!L46</f>
        <v>0</v>
      </c>
      <c r="M107" s="21">
        <f>'IO Table'!M46</f>
        <v>0</v>
      </c>
      <c r="N107" s="21">
        <f>'IO Table'!N46</f>
        <v>0</v>
      </c>
      <c r="O107" s="21">
        <f>'IO Table'!O46</f>
        <v>0</v>
      </c>
      <c r="P107" s="21">
        <f>'IO Table'!P46</f>
        <v>0</v>
      </c>
      <c r="Q107" s="21">
        <f>'IO Table'!Q46</f>
        <v>0</v>
      </c>
      <c r="R107" s="21">
        <f>'IO Table'!R46</f>
        <v>0</v>
      </c>
      <c r="S107" s="21">
        <f>'IO Table'!S46</f>
        <v>0</v>
      </c>
      <c r="T107" s="21">
        <f>'IO Table'!T46</f>
        <v>0</v>
      </c>
      <c r="U107" s="21">
        <f>'IO Table'!U46</f>
        <v>0</v>
      </c>
      <c r="V107" s="21">
        <f>'IO Table'!V46</f>
        <v>0</v>
      </c>
      <c r="W107" s="21">
        <f>'IO Table'!W46</f>
        <v>0</v>
      </c>
      <c r="X107" s="21">
        <f>'IO Table'!X46</f>
        <v>0</v>
      </c>
      <c r="Y107" s="21">
        <f>'IO Table'!Y46</f>
        <v>0</v>
      </c>
      <c r="Z107" s="21">
        <f>'IO Table'!Z46</f>
        <v>0</v>
      </c>
      <c r="AA107" s="21">
        <f>'IO Table'!AA46</f>
        <v>0</v>
      </c>
      <c r="AB107" s="22">
        <f>'IO Table'!AG46</f>
        <v>0</v>
      </c>
      <c r="AC107" s="23">
        <f t="shared" si="2"/>
        <v>0</v>
      </c>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row>
    <row r="108" spans="2:58">
      <c r="B108" s="41" t="s">
        <v>123</v>
      </c>
      <c r="C108" s="43" t="s">
        <v>104</v>
      </c>
      <c r="D108" s="30">
        <f>'IO Table'!D47</f>
        <v>0</v>
      </c>
      <c r="E108" s="21">
        <f>'IO Table'!E47</f>
        <v>0</v>
      </c>
      <c r="F108" s="21">
        <f>'IO Table'!F47</f>
        <v>0</v>
      </c>
      <c r="G108" s="21">
        <f>'IO Table'!G47</f>
        <v>0</v>
      </c>
      <c r="H108" s="21">
        <f>'IO Table'!H47</f>
        <v>0</v>
      </c>
      <c r="I108" s="21">
        <f>'IO Table'!I47</f>
        <v>0</v>
      </c>
      <c r="J108" s="21">
        <f>'IO Table'!J47</f>
        <v>0</v>
      </c>
      <c r="K108" s="21">
        <f>'IO Table'!K47</f>
        <v>0</v>
      </c>
      <c r="L108" s="21">
        <f>'IO Table'!L47</f>
        <v>0</v>
      </c>
      <c r="M108" s="21">
        <f>'IO Table'!M47</f>
        <v>0</v>
      </c>
      <c r="N108" s="21">
        <f>'IO Table'!N47</f>
        <v>0</v>
      </c>
      <c r="O108" s="21">
        <f>'IO Table'!O47</f>
        <v>0</v>
      </c>
      <c r="P108" s="21">
        <f>'IO Table'!P47</f>
        <v>0</v>
      </c>
      <c r="Q108" s="21">
        <f>'IO Table'!Q47</f>
        <v>0</v>
      </c>
      <c r="R108" s="21">
        <f>'IO Table'!R47</f>
        <v>0</v>
      </c>
      <c r="S108" s="21">
        <f>'IO Table'!S47</f>
        <v>0</v>
      </c>
      <c r="T108" s="21">
        <f>'IO Table'!T47</f>
        <v>0</v>
      </c>
      <c r="U108" s="21">
        <f>'IO Table'!U47</f>
        <v>0</v>
      </c>
      <c r="V108" s="21">
        <f>'IO Table'!V47</f>
        <v>0</v>
      </c>
      <c r="W108" s="21">
        <f>'IO Table'!W47</f>
        <v>0</v>
      </c>
      <c r="X108" s="21">
        <f>'IO Table'!X47</f>
        <v>0</v>
      </c>
      <c r="Y108" s="21">
        <f>'IO Table'!Y47</f>
        <v>0</v>
      </c>
      <c r="Z108" s="21">
        <f>'IO Table'!Z47</f>
        <v>0</v>
      </c>
      <c r="AA108" s="21">
        <f>'IO Table'!AA47</f>
        <v>0</v>
      </c>
      <c r="AB108" s="22">
        <f>'IO Table'!AG47</f>
        <v>0</v>
      </c>
      <c r="AC108" s="23">
        <f t="shared" si="2"/>
        <v>0</v>
      </c>
      <c r="AD108" s="23"/>
      <c r="AE108" s="23"/>
      <c r="AF108" s="23"/>
      <c r="AG108" s="23"/>
      <c r="AH108" s="23"/>
      <c r="AI108" s="23"/>
      <c r="AJ108" s="23"/>
      <c r="AK108" s="23"/>
      <c r="AL108" s="23"/>
      <c r="AM108" s="23"/>
      <c r="AN108" s="23"/>
      <c r="AO108" s="23"/>
      <c r="AP108" s="23"/>
      <c r="AQ108" s="23"/>
      <c r="AR108" s="23"/>
      <c r="AS108" s="23"/>
      <c r="AT108" s="23"/>
      <c r="AU108" s="23"/>
      <c r="AV108" s="23"/>
      <c r="AW108" s="23"/>
      <c r="AX108" s="23"/>
      <c r="AY108" s="23"/>
      <c r="AZ108" s="23"/>
      <c r="BA108" s="23"/>
      <c r="BB108" s="23"/>
      <c r="BC108" s="23"/>
      <c r="BD108" s="23"/>
      <c r="BE108" s="23"/>
      <c r="BF108" s="23"/>
    </row>
    <row r="109" spans="2:58">
      <c r="B109" s="40" t="s">
        <v>86</v>
      </c>
      <c r="C109" s="36"/>
      <c r="D109" s="30"/>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2"/>
      <c r="AC109" s="23">
        <f t="shared" si="2"/>
        <v>0</v>
      </c>
      <c r="AD109" s="23"/>
      <c r="AE109" s="23"/>
      <c r="AF109" s="23"/>
      <c r="AG109" s="23"/>
      <c r="AH109" s="23"/>
      <c r="AI109" s="23"/>
      <c r="AJ109" s="23"/>
      <c r="AK109" s="23"/>
      <c r="AL109" s="23"/>
      <c r="AM109" s="23"/>
      <c r="AN109" s="23"/>
      <c r="AO109" s="23"/>
      <c r="AP109" s="23"/>
      <c r="AQ109" s="23"/>
      <c r="AR109" s="23"/>
      <c r="AS109" s="23"/>
      <c r="AT109" s="23"/>
      <c r="AU109" s="23"/>
      <c r="AV109" s="23"/>
      <c r="AW109" s="23"/>
      <c r="AX109" s="23"/>
      <c r="AY109" s="23"/>
      <c r="AZ109" s="23"/>
      <c r="BA109" s="23"/>
      <c r="BB109" s="23"/>
      <c r="BC109" s="23"/>
      <c r="BD109" s="23"/>
      <c r="BE109" s="23"/>
      <c r="BF109" s="23"/>
    </row>
    <row r="110" spans="2:58">
      <c r="B110" s="41" t="s">
        <v>120</v>
      </c>
      <c r="C110" s="36" t="s">
        <v>104</v>
      </c>
      <c r="D110" s="19">
        <f>'IO Table'!D49</f>
        <v>0</v>
      </c>
      <c r="E110" s="20">
        <f>'IO Table'!E49</f>
        <v>0</v>
      </c>
      <c r="F110" s="20">
        <f>'IO Table'!F49</f>
        <v>0</v>
      </c>
      <c r="G110" s="20">
        <f>'IO Table'!G49</f>
        <v>0</v>
      </c>
      <c r="H110" s="20">
        <f>'IO Table'!H49</f>
        <v>0</v>
      </c>
      <c r="I110" s="20">
        <f>'IO Table'!I49</f>
        <v>1.6670000000000003</v>
      </c>
      <c r="J110" s="20">
        <f>'IO Table'!J49</f>
        <v>2.5004999999999997</v>
      </c>
      <c r="K110" s="20">
        <f>'IO Table'!K49</f>
        <v>2.5004999999999997</v>
      </c>
      <c r="L110" s="20">
        <f>'IO Table'!L49</f>
        <v>1.8059999999999998</v>
      </c>
      <c r="M110" s="20">
        <f>'IO Table'!M49</f>
        <v>2.4080000000000004</v>
      </c>
      <c r="N110" s="20">
        <f>'IO Table'!N49</f>
        <v>3.0100000000000002</v>
      </c>
      <c r="O110" s="20">
        <f>'IO Table'!O49</f>
        <v>2.9640000000000004</v>
      </c>
      <c r="P110" s="20">
        <f>'IO Table'!P49</f>
        <v>3.7050000000000005</v>
      </c>
      <c r="Q110" s="20">
        <f>'IO Table'!Q49</f>
        <v>3.7050000000000005</v>
      </c>
      <c r="R110" s="20">
        <f>'IO Table'!R49</f>
        <v>1.6679999999999999</v>
      </c>
      <c r="S110" s="20">
        <f>'IO Table'!S49</f>
        <v>0</v>
      </c>
      <c r="T110" s="20">
        <f>'IO Table'!T49</f>
        <v>0</v>
      </c>
      <c r="U110" s="20">
        <f>'IO Table'!U49</f>
        <v>0</v>
      </c>
      <c r="V110" s="20">
        <f>'IO Table'!V49</f>
        <v>0</v>
      </c>
      <c r="W110" s="20">
        <f>'IO Table'!W49</f>
        <v>0</v>
      </c>
      <c r="X110" s="20">
        <f>'IO Table'!X49</f>
        <v>1.6670000000000003</v>
      </c>
      <c r="Y110" s="20">
        <f>'IO Table'!Y49</f>
        <v>2.5004999999999997</v>
      </c>
      <c r="Z110" s="20">
        <f>'IO Table'!Z49</f>
        <v>2.5004999999999997</v>
      </c>
      <c r="AA110" s="20">
        <f>'IO Table'!AA49</f>
        <v>1.8059999999999998</v>
      </c>
      <c r="AB110" s="125">
        <f>'IO Table'!AG49</f>
        <v>0</v>
      </c>
      <c r="AC110" s="23">
        <f t="shared" si="2"/>
        <v>34.408000000000001</v>
      </c>
      <c r="AD110" s="23"/>
      <c r="AE110" s="23"/>
      <c r="AF110" s="23"/>
      <c r="AG110" s="23"/>
      <c r="AH110" s="23"/>
      <c r="AI110" s="23"/>
      <c r="AJ110" s="23"/>
      <c r="AK110" s="23"/>
      <c r="AL110" s="23"/>
      <c r="AM110" s="23"/>
      <c r="AN110" s="23"/>
      <c r="AO110" s="23"/>
      <c r="AP110" s="23"/>
      <c r="AQ110" s="23"/>
      <c r="AR110" s="23"/>
      <c r="AS110" s="23"/>
      <c r="AT110" s="23"/>
      <c r="AU110" s="23"/>
      <c r="AV110" s="23"/>
      <c r="AW110" s="23"/>
      <c r="AX110" s="23"/>
      <c r="AY110" s="23"/>
      <c r="AZ110" s="23"/>
      <c r="BA110" s="23"/>
      <c r="BB110" s="23"/>
      <c r="BC110" s="23"/>
      <c r="BD110" s="23"/>
      <c r="BE110" s="23"/>
      <c r="BF110" s="23"/>
    </row>
    <row r="111" spans="2:58">
      <c r="B111" s="41" t="s">
        <v>124</v>
      </c>
      <c r="C111" s="36" t="s">
        <v>104</v>
      </c>
      <c r="D111" s="19">
        <f>'IO Table'!D50</f>
        <v>0</v>
      </c>
      <c r="E111" s="20">
        <f>'IO Table'!E50</f>
        <v>0</v>
      </c>
      <c r="F111" s="20">
        <f>'IO Table'!F50</f>
        <v>0</v>
      </c>
      <c r="G111" s="20">
        <f>'IO Table'!G50</f>
        <v>0</v>
      </c>
      <c r="H111" s="20">
        <f>'IO Table'!H50</f>
        <v>0</v>
      </c>
      <c r="I111" s="20">
        <f>'IO Table'!I50</f>
        <v>0</v>
      </c>
      <c r="J111" s="20">
        <f>'IO Table'!J50</f>
        <v>0</v>
      </c>
      <c r="K111" s="20">
        <f>'IO Table'!K50</f>
        <v>0</v>
      </c>
      <c r="L111" s="20">
        <f>'IO Table'!L50</f>
        <v>5.0930000000000009</v>
      </c>
      <c r="M111" s="20">
        <f>'IO Table'!M50</f>
        <v>0</v>
      </c>
      <c r="N111" s="20">
        <f>'IO Table'!N50</f>
        <v>0</v>
      </c>
      <c r="O111" s="20">
        <f>'IO Table'!O50</f>
        <v>14.353</v>
      </c>
      <c r="P111" s="20">
        <f>'IO Table'!P50</f>
        <v>0</v>
      </c>
      <c r="Q111" s="20">
        <f>'IO Table'!Q50</f>
        <v>0</v>
      </c>
      <c r="R111" s="20">
        <f>'IO Table'!R50</f>
        <v>20.140500000000003</v>
      </c>
      <c r="S111" s="20">
        <f>'IO Table'!S50</f>
        <v>0</v>
      </c>
      <c r="T111" s="20">
        <f>'IO Table'!T50</f>
        <v>0</v>
      </c>
      <c r="U111" s="20">
        <f>'IO Table'!U50</f>
        <v>0</v>
      </c>
      <c r="V111" s="20">
        <f>'IO Table'!V50</f>
        <v>0</v>
      </c>
      <c r="W111" s="20">
        <f>'IO Table'!W50</f>
        <v>0</v>
      </c>
      <c r="X111" s="20">
        <f>'IO Table'!X50</f>
        <v>0</v>
      </c>
      <c r="Y111" s="20">
        <f>'IO Table'!Y50</f>
        <v>0</v>
      </c>
      <c r="Z111" s="20">
        <f>'IO Table'!Z50</f>
        <v>0</v>
      </c>
      <c r="AA111" s="20">
        <f>'IO Table'!AA50</f>
        <v>5.0930000000000009</v>
      </c>
      <c r="AB111" s="125">
        <f>'IO Table'!AG50</f>
        <v>20.140500000000003</v>
      </c>
      <c r="AC111" s="23">
        <f t="shared" si="2"/>
        <v>64.820000000000007</v>
      </c>
      <c r="AD111" s="23"/>
      <c r="AE111" s="23"/>
      <c r="AF111" s="23"/>
      <c r="AG111" s="23"/>
      <c r="AH111" s="23"/>
      <c r="AI111" s="23"/>
      <c r="AJ111" s="23"/>
      <c r="AK111" s="23"/>
      <c r="AL111" s="23"/>
      <c r="AM111" s="23"/>
      <c r="AN111" s="23"/>
      <c r="AO111" s="23"/>
      <c r="AP111" s="23"/>
      <c r="AQ111" s="23"/>
      <c r="AR111" s="23"/>
      <c r="AS111" s="23"/>
      <c r="AT111" s="23"/>
      <c r="AU111" s="23"/>
      <c r="AV111" s="23"/>
      <c r="AW111" s="23"/>
      <c r="AX111" s="23"/>
      <c r="AY111" s="23"/>
      <c r="AZ111" s="23"/>
      <c r="BA111" s="23"/>
      <c r="BB111" s="23"/>
      <c r="BC111" s="23"/>
      <c r="BD111" s="23"/>
      <c r="BE111" s="23"/>
      <c r="BF111" s="23"/>
    </row>
    <row r="112" spans="2:58">
      <c r="B112" s="35"/>
      <c r="C112" s="36"/>
      <c r="D112" s="30"/>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2"/>
      <c r="AC112" s="23"/>
      <c r="AD112" s="23"/>
      <c r="AE112" s="23"/>
      <c r="AF112" s="23"/>
      <c r="AG112" s="23"/>
      <c r="AH112" s="23"/>
      <c r="AI112" s="23"/>
      <c r="AJ112" s="23"/>
      <c r="AK112" s="23"/>
      <c r="AL112" s="23"/>
      <c r="AM112" s="23"/>
      <c r="AN112" s="23"/>
      <c r="AO112" s="23"/>
      <c r="AP112" s="23"/>
      <c r="AQ112" s="23"/>
      <c r="AR112" s="23"/>
      <c r="AS112" s="23"/>
      <c r="AT112" s="23"/>
      <c r="AU112" s="23"/>
      <c r="AV112" s="23"/>
      <c r="AW112" s="23"/>
      <c r="AX112" s="23"/>
      <c r="AY112" s="23"/>
      <c r="AZ112" s="23"/>
      <c r="BA112" s="23"/>
      <c r="BB112" s="23"/>
      <c r="BC112" s="23"/>
      <c r="BD112" s="23"/>
      <c r="BE112" s="23"/>
      <c r="BF112" s="23"/>
    </row>
    <row r="113" spans="2:58">
      <c r="B113" s="37" t="s">
        <v>125</v>
      </c>
      <c r="C113" s="36"/>
      <c r="D113" s="30"/>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2"/>
      <c r="AC113" s="23"/>
      <c r="AD113" s="23"/>
      <c r="AE113" s="23"/>
      <c r="AF113" s="23"/>
      <c r="AG113" s="23"/>
      <c r="AH113" s="23"/>
      <c r="AI113" s="23"/>
      <c r="AJ113" s="23"/>
      <c r="AK113" s="23"/>
      <c r="AL113" s="23"/>
      <c r="AM113" s="23"/>
      <c r="AN113" s="23"/>
      <c r="AO113" s="23"/>
      <c r="AP113" s="23"/>
      <c r="AQ113" s="23"/>
      <c r="AR113" s="23"/>
      <c r="AS113" s="23"/>
      <c r="AT113" s="23"/>
      <c r="AU113" s="23"/>
      <c r="AV113" s="23"/>
      <c r="AW113" s="23"/>
      <c r="AX113" s="23"/>
      <c r="AY113" s="23"/>
      <c r="AZ113" s="23"/>
      <c r="BA113" s="23"/>
      <c r="BB113" s="23"/>
      <c r="BC113" s="23"/>
      <c r="BD113" s="23"/>
      <c r="BE113" s="23"/>
      <c r="BF113" s="23"/>
    </row>
    <row r="114" spans="2:58">
      <c r="B114" s="42" t="s">
        <v>86</v>
      </c>
      <c r="C114" s="36"/>
      <c r="D114" s="30"/>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2"/>
      <c r="AC114" s="23"/>
      <c r="AD114" s="23"/>
      <c r="AE114" s="23"/>
      <c r="AF114" s="23"/>
      <c r="AG114" s="23"/>
      <c r="AH114" s="23"/>
      <c r="AI114" s="23"/>
      <c r="AJ114" s="23"/>
      <c r="AK114" s="23"/>
      <c r="AL114" s="23"/>
      <c r="AM114" s="23"/>
      <c r="AN114" s="23"/>
      <c r="AO114" s="23"/>
      <c r="AP114" s="23"/>
      <c r="AQ114" s="23"/>
      <c r="AR114" s="23"/>
      <c r="AS114" s="23"/>
      <c r="AT114" s="23"/>
      <c r="AU114" s="23"/>
      <c r="AV114" s="23"/>
      <c r="AW114" s="23"/>
      <c r="AX114" s="23"/>
      <c r="AY114" s="23"/>
      <c r="AZ114" s="23"/>
      <c r="BA114" s="23"/>
      <c r="BB114" s="23"/>
      <c r="BC114" s="23"/>
      <c r="BD114" s="23"/>
      <c r="BE114" s="23"/>
      <c r="BF114" s="23"/>
    </row>
    <row r="115" spans="2:58">
      <c r="B115" s="32" t="s">
        <v>222</v>
      </c>
      <c r="C115" s="36" t="s">
        <v>104</v>
      </c>
      <c r="D115" s="30">
        <f>'IO Table'!D54</f>
        <v>0</v>
      </c>
      <c r="E115" s="21">
        <f>'IO Table'!E54</f>
        <v>0</v>
      </c>
      <c r="F115" s="21">
        <f>'IO Table'!F54</f>
        <v>0</v>
      </c>
      <c r="G115" s="21">
        <f>'IO Table'!G54</f>
        <v>0</v>
      </c>
      <c r="H115" s="21">
        <f>'IO Table'!H54</f>
        <v>0</v>
      </c>
      <c r="I115" s="126">
        <f>'IO Table'!I54</f>
        <v>0.66680000000000006</v>
      </c>
      <c r="J115" s="20">
        <f>'IO Table'!J54</f>
        <v>1.0002</v>
      </c>
      <c r="K115" s="20">
        <f>'IO Table'!K54</f>
        <v>1.0002</v>
      </c>
      <c r="L115" s="20">
        <f>'IO Table'!L54</f>
        <v>2.7596000000000003</v>
      </c>
      <c r="M115" s="20">
        <f>'IO Table'!M54</f>
        <v>0.96320000000000028</v>
      </c>
      <c r="N115" s="20">
        <f>'IO Table'!N54</f>
        <v>1.204</v>
      </c>
      <c r="O115" s="20">
        <f>'IO Table'!O54</f>
        <v>6.926800000000001</v>
      </c>
      <c r="P115" s="20">
        <f>'IO Table'!P54</f>
        <v>1.4820000000000002</v>
      </c>
      <c r="Q115" s="21">
        <f>'IO Table'!Q54</f>
        <v>1.4820000000000002</v>
      </c>
      <c r="R115" s="21">
        <f>'IO Table'!R54</f>
        <v>8.7234000000000016</v>
      </c>
      <c r="S115" s="21">
        <f>'IO Table'!S54</f>
        <v>0</v>
      </c>
      <c r="T115" s="21">
        <f>'IO Table'!T54</f>
        <v>0</v>
      </c>
      <c r="U115" s="21">
        <f>'IO Table'!U54</f>
        <v>0</v>
      </c>
      <c r="V115" s="21">
        <f>'IO Table'!V54</f>
        <v>0</v>
      </c>
      <c r="W115" s="21">
        <f>'IO Table'!W54</f>
        <v>0</v>
      </c>
      <c r="X115" s="21">
        <f>'IO Table'!X54</f>
        <v>0.66680000000000006</v>
      </c>
      <c r="Y115" s="21">
        <f>'IO Table'!Y54</f>
        <v>1.0002</v>
      </c>
      <c r="Z115" s="21">
        <f>'IO Table'!Z54</f>
        <v>1.0002</v>
      </c>
      <c r="AA115" s="21">
        <f>'IO Table'!AA54</f>
        <v>2.7596000000000003</v>
      </c>
      <c r="AB115" s="22">
        <f>'IO Table'!AG54</f>
        <v>8.7234000000000016</v>
      </c>
      <c r="AC115" s="23">
        <f t="shared" si="2"/>
        <v>40.358400000000003</v>
      </c>
      <c r="AD115" s="23"/>
      <c r="AE115" s="23"/>
      <c r="AF115" s="23"/>
      <c r="AG115" s="23"/>
      <c r="AH115" s="23"/>
      <c r="AI115" s="23"/>
      <c r="AJ115" s="23"/>
      <c r="AK115" s="23"/>
      <c r="AL115" s="23"/>
      <c r="AM115" s="23"/>
      <c r="AN115" s="23"/>
      <c r="AO115" s="23"/>
      <c r="AP115" s="23"/>
      <c r="AQ115" s="23"/>
      <c r="AR115" s="23"/>
      <c r="AS115" s="23"/>
      <c r="AT115" s="23"/>
      <c r="AU115" s="23"/>
      <c r="AV115" s="23"/>
      <c r="AW115" s="23"/>
      <c r="AX115" s="23"/>
      <c r="AY115" s="23"/>
      <c r="AZ115" s="23"/>
      <c r="BA115" s="23"/>
      <c r="BB115" s="23"/>
      <c r="BC115" s="23"/>
      <c r="BD115" s="23"/>
      <c r="BE115" s="23"/>
      <c r="BF115" s="23"/>
    </row>
    <row r="116" spans="2:58">
      <c r="B116" s="32" t="s">
        <v>138</v>
      </c>
      <c r="C116" s="36" t="s">
        <v>104</v>
      </c>
      <c r="D116" s="30">
        <f>'IO Table'!D55</f>
        <v>0</v>
      </c>
      <c r="E116" s="21">
        <f>'IO Table'!E55</f>
        <v>0</v>
      </c>
      <c r="F116" s="21">
        <f>'IO Table'!F55</f>
        <v>0</v>
      </c>
      <c r="G116" s="21">
        <f>'IO Table'!G55</f>
        <v>0</v>
      </c>
      <c r="H116" s="21">
        <f>'IO Table'!H55</f>
        <v>0</v>
      </c>
      <c r="I116" s="20">
        <f>'IO Table'!I55</f>
        <v>2.5005000000000002</v>
      </c>
      <c r="J116" s="20">
        <f>'IO Table'!J55</f>
        <v>4.3758749999999988</v>
      </c>
      <c r="K116" s="20">
        <f>'IO Table'!K55</f>
        <v>4.8759749999999995</v>
      </c>
      <c r="L116" s="20">
        <f>'IO Table'!L55</f>
        <v>15.522750000000002</v>
      </c>
      <c r="M116" s="20">
        <f>'IO Table'!M55</f>
        <v>5.2374000000000018</v>
      </c>
      <c r="N116" s="20">
        <f>'IO Table'!N55</f>
        <v>6.6219999999999999</v>
      </c>
      <c r="O116" s="20">
        <f>'IO Table'!O55</f>
        <v>38.530325000000005</v>
      </c>
      <c r="P116" s="20">
        <f>'IO Table'!P55</f>
        <v>8.1510000000000016</v>
      </c>
      <c r="Q116" s="21">
        <f>'IO Table'!Q55</f>
        <v>5.557500000000001</v>
      </c>
      <c r="R116" s="21">
        <f>'IO Table'!R55</f>
        <v>32.712750000000007</v>
      </c>
      <c r="S116" s="21">
        <f>'IO Table'!S55</f>
        <v>0</v>
      </c>
      <c r="T116" s="21">
        <f>'IO Table'!T55</f>
        <v>0</v>
      </c>
      <c r="U116" s="21">
        <f>'IO Table'!U55</f>
        <v>0</v>
      </c>
      <c r="V116" s="21">
        <f>'IO Table'!V55</f>
        <v>0</v>
      </c>
      <c r="W116" s="21">
        <f>'IO Table'!W55</f>
        <v>0</v>
      </c>
      <c r="X116" s="21">
        <f>'IO Table'!X55</f>
        <v>2.5005000000000002</v>
      </c>
      <c r="Y116" s="21">
        <f>'IO Table'!Y55</f>
        <v>4.3758749999999988</v>
      </c>
      <c r="Z116" s="21">
        <f>'IO Table'!Z55</f>
        <v>5.0009999999999994</v>
      </c>
      <c r="AA116" s="21">
        <f>'IO Table'!AA55</f>
        <v>15.177800000000001</v>
      </c>
      <c r="AB116" s="22">
        <f>'IO Table'!AG55</f>
        <v>49.069125000000007</v>
      </c>
      <c r="AC116" s="23">
        <f t="shared" si="2"/>
        <v>200.21037500000003</v>
      </c>
      <c r="AD116" s="23"/>
      <c r="AE116" s="23"/>
      <c r="AF116" s="23"/>
      <c r="AG116" s="23"/>
      <c r="AH116" s="23"/>
      <c r="AI116" s="23"/>
      <c r="AJ116" s="23"/>
      <c r="AK116" s="23"/>
      <c r="AL116" s="23"/>
      <c r="AM116" s="23"/>
      <c r="AN116" s="23"/>
      <c r="AO116" s="23"/>
      <c r="AP116" s="23"/>
      <c r="AQ116" s="23"/>
      <c r="AR116" s="23"/>
      <c r="AS116" s="23"/>
      <c r="AT116" s="23"/>
      <c r="AU116" s="23"/>
      <c r="AV116" s="23"/>
      <c r="AW116" s="23"/>
      <c r="AX116" s="23"/>
      <c r="AY116" s="23"/>
      <c r="AZ116" s="23"/>
      <c r="BA116" s="23"/>
      <c r="BB116" s="23"/>
      <c r="BC116" s="23"/>
      <c r="BD116" s="23"/>
      <c r="BE116" s="23"/>
      <c r="BF116" s="23"/>
    </row>
    <row r="117" spans="2:58">
      <c r="B117" s="32" t="s">
        <v>223</v>
      </c>
      <c r="C117" s="36" t="s">
        <v>104</v>
      </c>
      <c r="D117" s="30">
        <f>'IO Table'!D56</f>
        <v>0</v>
      </c>
      <c r="E117" s="21">
        <f>'IO Table'!E56</f>
        <v>0</v>
      </c>
      <c r="F117" s="21">
        <f>'IO Table'!F56</f>
        <v>0</v>
      </c>
      <c r="G117" s="21">
        <f>'IO Table'!G56</f>
        <v>0</v>
      </c>
      <c r="H117" s="21">
        <f>'IO Table'!H56</f>
        <v>0</v>
      </c>
      <c r="I117" s="126">
        <f>'IO Table'!I56</f>
        <v>0.26672000000000001</v>
      </c>
      <c r="J117" s="20">
        <f>'IO Table'!J56</f>
        <v>0.40007999999999999</v>
      </c>
      <c r="K117" s="20">
        <f>'IO Table'!K56</f>
        <v>0.40007999999999999</v>
      </c>
      <c r="L117" s="20">
        <f>'IO Table'!L56</f>
        <v>1.1038400000000002</v>
      </c>
      <c r="M117" s="20">
        <f>'IO Table'!M56</f>
        <v>0.38528000000000007</v>
      </c>
      <c r="N117" s="20">
        <f>'IO Table'!N56</f>
        <v>0.48160000000000003</v>
      </c>
      <c r="O117" s="20">
        <f>'IO Table'!O56</f>
        <v>2.7707200000000003</v>
      </c>
      <c r="P117" s="20">
        <f>'IO Table'!P56</f>
        <v>0.5928000000000001</v>
      </c>
      <c r="Q117" s="21">
        <f>'IO Table'!Q56</f>
        <v>0.5928000000000001</v>
      </c>
      <c r="R117" s="21">
        <f>'IO Table'!R56</f>
        <v>3.4893600000000005</v>
      </c>
      <c r="S117" s="21">
        <f>'IO Table'!S56</f>
        <v>0</v>
      </c>
      <c r="T117" s="21">
        <f>'IO Table'!T56</f>
        <v>0</v>
      </c>
      <c r="U117" s="21">
        <f>'IO Table'!U56</f>
        <v>0</v>
      </c>
      <c r="V117" s="21">
        <f>'IO Table'!V56</f>
        <v>0</v>
      </c>
      <c r="W117" s="21">
        <f>'IO Table'!W56</f>
        <v>0</v>
      </c>
      <c r="X117" s="21">
        <f>'IO Table'!X56</f>
        <v>0.26672000000000001</v>
      </c>
      <c r="Y117" s="21">
        <f>'IO Table'!Y56</f>
        <v>0.40007999999999999</v>
      </c>
      <c r="Z117" s="21">
        <f>'IO Table'!Z56</f>
        <v>0.40007999999999999</v>
      </c>
      <c r="AA117" s="21">
        <f>'IO Table'!AA56</f>
        <v>1.1038400000000002</v>
      </c>
      <c r="AB117" s="22">
        <f>'IO Table'!AG56</f>
        <v>3.4893600000000005</v>
      </c>
      <c r="AC117" s="23">
        <f t="shared" si="2"/>
        <v>16.143359999999998</v>
      </c>
      <c r="AD117" s="23"/>
      <c r="AE117" s="23"/>
      <c r="AF117" s="23"/>
      <c r="AG117" s="23"/>
      <c r="AH117" s="23"/>
      <c r="AI117" s="23"/>
      <c r="AJ117" s="23"/>
      <c r="AK117" s="23"/>
      <c r="AL117" s="23"/>
      <c r="AM117" s="23"/>
      <c r="AN117" s="23"/>
      <c r="AO117" s="23"/>
      <c r="AP117" s="23"/>
      <c r="AQ117" s="23"/>
      <c r="AR117" s="23"/>
      <c r="AS117" s="23"/>
      <c r="AT117" s="23"/>
      <c r="AU117" s="23"/>
      <c r="AV117" s="23"/>
      <c r="AW117" s="23"/>
      <c r="AX117" s="23"/>
      <c r="AY117" s="23"/>
      <c r="AZ117" s="23"/>
      <c r="BA117" s="23"/>
      <c r="BB117" s="23"/>
      <c r="BC117" s="23"/>
      <c r="BD117" s="23"/>
      <c r="BE117" s="23"/>
      <c r="BF117" s="23"/>
    </row>
    <row r="118" spans="2:58">
      <c r="B118" s="32" t="s">
        <v>244</v>
      </c>
      <c r="C118" s="36" t="s">
        <v>104</v>
      </c>
      <c r="D118" s="30">
        <f>'IO Table'!D57</f>
        <v>0</v>
      </c>
      <c r="E118" s="21">
        <f>'IO Table'!E57</f>
        <v>0</v>
      </c>
      <c r="F118" s="20">
        <f>'IO Table'!F57</f>
        <v>0</v>
      </c>
      <c r="G118" s="21">
        <f>'IO Table'!G57</f>
        <v>0</v>
      </c>
      <c r="H118" s="21">
        <f>'IO Table'!H57</f>
        <v>0</v>
      </c>
      <c r="I118" s="21">
        <f>'IO Table'!I57</f>
        <v>0</v>
      </c>
      <c r="J118" s="21">
        <f>'IO Table'!J57</f>
        <v>0</v>
      </c>
      <c r="K118" s="21">
        <f>'IO Table'!K57</f>
        <v>0</v>
      </c>
      <c r="L118" s="21">
        <f>'IO Table'!L57</f>
        <v>0</v>
      </c>
      <c r="M118" s="21">
        <f>'IO Table'!M57</f>
        <v>0</v>
      </c>
      <c r="N118" s="21">
        <f>'IO Table'!N57</f>
        <v>0</v>
      </c>
      <c r="O118" s="21">
        <f>'IO Table'!O57</f>
        <v>0</v>
      </c>
      <c r="P118" s="21">
        <f>'IO Table'!P57</f>
        <v>0</v>
      </c>
      <c r="Q118" s="21">
        <f>'IO Table'!Q57</f>
        <v>0</v>
      </c>
      <c r="R118" s="21">
        <f>'IO Table'!R57</f>
        <v>0</v>
      </c>
      <c r="S118" s="21">
        <f>'IO Table'!S57</f>
        <v>0</v>
      </c>
      <c r="T118" s="21">
        <f>'IO Table'!T57</f>
        <v>0</v>
      </c>
      <c r="U118" s="21">
        <f>'IO Table'!U57</f>
        <v>0</v>
      </c>
      <c r="V118" s="21">
        <f>'IO Table'!V57</f>
        <v>0</v>
      </c>
      <c r="W118" s="21">
        <f>'IO Table'!W57</f>
        <v>0</v>
      </c>
      <c r="X118" s="21">
        <f>'IO Table'!X57</f>
        <v>0</v>
      </c>
      <c r="Y118" s="21">
        <f>'IO Table'!Y57</f>
        <v>0</v>
      </c>
      <c r="Z118" s="21">
        <f>'IO Table'!Z57</f>
        <v>0</v>
      </c>
      <c r="AA118" s="21">
        <f>'IO Table'!AA57</f>
        <v>0</v>
      </c>
      <c r="AB118" s="22">
        <f>'IO Table'!AG57</f>
        <v>1.0425</v>
      </c>
      <c r="AC118" s="23">
        <f>SUM(D118:AB118)</f>
        <v>1.0425</v>
      </c>
      <c r="AD118" s="23"/>
      <c r="AE118" s="23"/>
      <c r="AF118" s="23"/>
      <c r="AG118" s="23"/>
      <c r="AH118" s="23"/>
      <c r="AI118" s="23"/>
      <c r="AJ118" s="23"/>
      <c r="AK118" s="23"/>
      <c r="AL118" s="23"/>
      <c r="AM118" s="23"/>
      <c r="AN118" s="23"/>
      <c r="AO118" s="23"/>
      <c r="AP118" s="23"/>
      <c r="AQ118" s="23"/>
      <c r="AR118" s="23"/>
      <c r="AS118" s="23"/>
      <c r="AT118" s="23"/>
      <c r="AU118" s="23"/>
      <c r="AV118" s="23"/>
      <c r="AW118" s="23"/>
      <c r="AX118" s="23"/>
      <c r="AY118" s="23"/>
      <c r="AZ118" s="23"/>
      <c r="BA118" s="23"/>
      <c r="BB118" s="23"/>
      <c r="BC118" s="23"/>
      <c r="BD118" s="23"/>
      <c r="BE118" s="23"/>
      <c r="BF118" s="23"/>
    </row>
    <row r="119" spans="2:58">
      <c r="B119" s="28" t="s">
        <v>88</v>
      </c>
      <c r="C119" s="36" t="s">
        <v>104</v>
      </c>
      <c r="D119" s="30">
        <f>'IO Table'!D58</f>
        <v>0</v>
      </c>
      <c r="E119" s="21">
        <f>'IO Table'!E58</f>
        <v>0</v>
      </c>
      <c r="F119" s="20">
        <f>'IO Table'!F58</f>
        <v>1.6666666666666666E-2</v>
      </c>
      <c r="G119" s="21">
        <f>'IO Table'!G58</f>
        <v>0.16666666666666666</v>
      </c>
      <c r="H119" s="21">
        <f>'IO Table'!H58</f>
        <v>0.4</v>
      </c>
      <c r="I119" s="21">
        <f>'IO Table'!I58</f>
        <v>0.46666666666666667</v>
      </c>
      <c r="J119" s="21">
        <f>'IO Table'!J58</f>
        <v>0.3</v>
      </c>
      <c r="K119" s="21">
        <f>'IO Table'!K58</f>
        <v>0.16666666666666666</v>
      </c>
      <c r="L119" s="21">
        <f>'IO Table'!L58</f>
        <v>0.1</v>
      </c>
      <c r="M119" s="21">
        <f>'IO Table'!M58</f>
        <v>0</v>
      </c>
      <c r="N119" s="21">
        <f>'IO Table'!N58</f>
        <v>0</v>
      </c>
      <c r="O119" s="21">
        <f>'IO Table'!O58</f>
        <v>0</v>
      </c>
      <c r="P119" s="21">
        <f>'IO Table'!P58</f>
        <v>0</v>
      </c>
      <c r="Q119" s="21">
        <f>'IO Table'!Q58</f>
        <v>0</v>
      </c>
      <c r="R119" s="21">
        <f>'IO Table'!R58</f>
        <v>0</v>
      </c>
      <c r="S119" s="21">
        <f>'IO Table'!S58</f>
        <v>0</v>
      </c>
      <c r="T119" s="21">
        <f>'IO Table'!T58</f>
        <v>0</v>
      </c>
      <c r="U119" s="21">
        <f>'IO Table'!U58</f>
        <v>1.6666666666666666E-2</v>
      </c>
      <c r="V119" s="21">
        <f>'IO Table'!V58</f>
        <v>0.16666666666666666</v>
      </c>
      <c r="W119" s="21">
        <f>'IO Table'!W58</f>
        <v>0.4</v>
      </c>
      <c r="X119" s="21">
        <f>'IO Table'!X58</f>
        <v>0.46666666666666667</v>
      </c>
      <c r="Y119" s="21">
        <f>'IO Table'!Y58</f>
        <v>0.3</v>
      </c>
      <c r="Z119" s="21">
        <f>'IO Table'!Z58</f>
        <v>0.16666666666666666</v>
      </c>
      <c r="AA119" s="21">
        <f>'IO Table'!AA58</f>
        <v>0.1</v>
      </c>
      <c r="AB119" s="22">
        <f>'IO Table'!AG58</f>
        <v>0</v>
      </c>
      <c r="AC119" s="23">
        <f>SUM(D119:AB119)</f>
        <v>3.2333333333333334</v>
      </c>
      <c r="AD119" s="23"/>
      <c r="AE119" s="23"/>
      <c r="AF119" s="23"/>
      <c r="AG119" s="23"/>
      <c r="AH119" s="23"/>
      <c r="AI119" s="23"/>
      <c r="AJ119" s="23"/>
      <c r="AK119" s="23"/>
      <c r="AL119" s="23"/>
      <c r="AM119" s="23"/>
      <c r="AN119" s="23"/>
      <c r="AO119" s="23"/>
      <c r="AP119" s="23"/>
      <c r="AQ119" s="23"/>
      <c r="AR119" s="23"/>
      <c r="AS119" s="23"/>
      <c r="AT119" s="23"/>
      <c r="AU119" s="23"/>
      <c r="AV119" s="23"/>
      <c r="AW119" s="23"/>
      <c r="AX119" s="23"/>
      <c r="AY119" s="23"/>
      <c r="AZ119" s="23"/>
      <c r="BA119" s="23"/>
      <c r="BB119" s="23"/>
      <c r="BC119" s="23"/>
      <c r="BD119" s="23"/>
      <c r="BE119" s="23"/>
      <c r="BF119" s="23"/>
    </row>
    <row r="120" spans="2:58">
      <c r="B120" s="48"/>
      <c r="C120" s="47"/>
      <c r="D120" s="30"/>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2"/>
      <c r="AC120" s="23"/>
      <c r="AD120" s="23"/>
      <c r="AE120" s="23"/>
      <c r="AF120" s="23"/>
      <c r="AG120" s="23"/>
      <c r="AH120" s="23"/>
      <c r="AI120" s="23"/>
      <c r="AJ120" s="23"/>
      <c r="AK120" s="23"/>
      <c r="AL120" s="23"/>
      <c r="AM120" s="23"/>
      <c r="AN120" s="23"/>
      <c r="AO120" s="23"/>
      <c r="AP120" s="23"/>
      <c r="AQ120" s="23"/>
      <c r="AR120" s="23"/>
      <c r="AS120" s="23"/>
      <c r="AT120" s="23"/>
      <c r="AU120" s="23"/>
      <c r="AV120" s="23"/>
      <c r="AW120" s="23"/>
      <c r="AX120" s="23"/>
      <c r="AY120" s="23"/>
      <c r="AZ120" s="23"/>
      <c r="BA120" s="23"/>
      <c r="BB120" s="23"/>
      <c r="BC120" s="23"/>
      <c r="BD120" s="23"/>
      <c r="BE120" s="23"/>
      <c r="BF120" s="23"/>
    </row>
    <row r="121" spans="2:58">
      <c r="B121" s="48" t="s">
        <v>129</v>
      </c>
      <c r="C121" s="47"/>
      <c r="D121" s="30"/>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2"/>
      <c r="AC121" s="23">
        <f>SUM(D121:AB121)</f>
        <v>0</v>
      </c>
      <c r="AD121" s="23"/>
      <c r="AE121" s="23"/>
      <c r="AF121" s="23"/>
      <c r="AG121" s="23"/>
      <c r="AH121" s="23"/>
      <c r="AI121" s="23"/>
      <c r="AJ121" s="23"/>
      <c r="AK121" s="23"/>
      <c r="AL121" s="23"/>
      <c r="AM121" s="23"/>
      <c r="AN121" s="23"/>
      <c r="AO121" s="23"/>
      <c r="AP121" s="23"/>
      <c r="AQ121" s="23"/>
      <c r="AR121" s="23"/>
      <c r="AS121" s="23"/>
      <c r="AT121" s="23"/>
      <c r="AU121" s="23"/>
      <c r="AV121" s="23"/>
      <c r="AW121" s="23"/>
      <c r="AX121" s="23"/>
      <c r="AY121" s="23"/>
      <c r="AZ121" s="23"/>
      <c r="BA121" s="23"/>
      <c r="BB121" s="23"/>
      <c r="BC121" s="23"/>
      <c r="BD121" s="23"/>
      <c r="BE121" s="23"/>
      <c r="BF121" s="23"/>
    </row>
    <row r="122" spans="2:58">
      <c r="B122" s="46" t="s">
        <v>130</v>
      </c>
      <c r="C122" s="49" t="s">
        <v>104</v>
      </c>
      <c r="D122" s="19">
        <f>'IO Table'!D61</f>
        <v>0</v>
      </c>
      <c r="E122" s="20">
        <f>'IO Table'!E61</f>
        <v>0</v>
      </c>
      <c r="F122" s="20">
        <f>'IO Table'!F61</f>
        <v>0.33333333333333331</v>
      </c>
      <c r="G122" s="20">
        <f>'IO Table'!G61</f>
        <v>3.3333333333333335</v>
      </c>
      <c r="H122" s="20">
        <f>'IO Table'!H61</f>
        <v>8</v>
      </c>
      <c r="I122" s="20">
        <f>'IO Table'!I61</f>
        <v>9.3333333333333339</v>
      </c>
      <c r="J122" s="20">
        <f>'IO Table'!J61</f>
        <v>6</v>
      </c>
      <c r="K122" s="20">
        <f>'IO Table'!K61</f>
        <v>3.3333333333333335</v>
      </c>
      <c r="L122" s="20">
        <f>'IO Table'!L61</f>
        <v>2</v>
      </c>
      <c r="M122" s="20">
        <f>'IO Table'!M61</f>
        <v>0</v>
      </c>
      <c r="N122" s="20">
        <f>'IO Table'!N61</f>
        <v>0</v>
      </c>
      <c r="O122" s="20">
        <f>'IO Table'!O61</f>
        <v>0</v>
      </c>
      <c r="P122" s="20">
        <f>'IO Table'!P61</f>
        <v>0</v>
      </c>
      <c r="Q122" s="20">
        <f>'IO Table'!Q61</f>
        <v>0</v>
      </c>
      <c r="R122" s="20">
        <f>'IO Table'!R61</f>
        <v>0</v>
      </c>
      <c r="S122" s="20">
        <f>'IO Table'!S61</f>
        <v>0</v>
      </c>
      <c r="T122" s="20">
        <f>'IO Table'!T61</f>
        <v>0</v>
      </c>
      <c r="U122" s="20">
        <f>'IO Table'!U61</f>
        <v>0.33333333333333331</v>
      </c>
      <c r="V122" s="20">
        <f>'IO Table'!V61</f>
        <v>3.3333333333333335</v>
      </c>
      <c r="W122" s="20">
        <f>'IO Table'!W61</f>
        <v>8</v>
      </c>
      <c r="X122" s="20">
        <f>'IO Table'!X61</f>
        <v>9.3333333333333339</v>
      </c>
      <c r="Y122" s="20">
        <f>'IO Table'!Y61</f>
        <v>6</v>
      </c>
      <c r="Z122" s="20">
        <f>'IO Table'!Z61</f>
        <v>3.3333333333333335</v>
      </c>
      <c r="AA122" s="20">
        <f>'IO Table'!AA61</f>
        <v>2</v>
      </c>
      <c r="AB122" s="125">
        <f>'IO Table'!AG61</f>
        <v>0</v>
      </c>
      <c r="AC122" s="23">
        <f>'IO Table'!AH61</f>
        <v>0</v>
      </c>
      <c r="AD122" s="23"/>
      <c r="AE122" s="23"/>
      <c r="AF122" s="23"/>
      <c r="AG122" s="23"/>
      <c r="AH122" s="23"/>
      <c r="AI122" s="23"/>
      <c r="AJ122" s="23"/>
      <c r="AK122" s="23"/>
      <c r="AL122" s="23"/>
      <c r="AM122" s="23"/>
      <c r="AN122" s="23"/>
      <c r="AO122" s="23"/>
      <c r="AP122" s="23"/>
      <c r="AQ122" s="23"/>
      <c r="AR122" s="23"/>
      <c r="AS122" s="23"/>
      <c r="AT122" s="23"/>
      <c r="AU122" s="23"/>
      <c r="AV122" s="23"/>
      <c r="AW122" s="23"/>
      <c r="AX122" s="23"/>
      <c r="AY122" s="23"/>
      <c r="AZ122" s="23"/>
      <c r="BA122" s="23"/>
      <c r="BB122" s="23"/>
      <c r="BC122" s="23"/>
      <c r="BD122" s="23"/>
      <c r="BE122" s="23"/>
      <c r="BF122" s="23"/>
    </row>
    <row r="123" spans="2:58" hidden="1">
      <c r="B123" s="46"/>
      <c r="C123" s="49"/>
      <c r="D123" s="30"/>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2"/>
      <c r="AC123" s="23"/>
      <c r="AD123" s="23"/>
      <c r="AE123" s="23"/>
      <c r="AF123" s="23"/>
      <c r="AG123" s="23"/>
      <c r="AH123" s="23"/>
      <c r="AI123" s="23"/>
      <c r="AJ123" s="23"/>
      <c r="AK123" s="23"/>
      <c r="AL123" s="23"/>
      <c r="AM123" s="23"/>
      <c r="AN123" s="23"/>
      <c r="AO123" s="23"/>
      <c r="AP123" s="23"/>
      <c r="AQ123" s="23"/>
      <c r="AR123" s="23"/>
      <c r="AS123" s="23"/>
      <c r="AT123" s="23"/>
      <c r="AU123" s="23"/>
      <c r="AV123" s="23"/>
      <c r="AW123" s="23"/>
      <c r="AX123" s="23"/>
      <c r="AY123" s="23"/>
      <c r="AZ123" s="23"/>
      <c r="BA123" s="23"/>
      <c r="BB123" s="23"/>
      <c r="BC123" s="23"/>
      <c r="BD123" s="23"/>
      <c r="BE123" s="23"/>
      <c r="BF123" s="23"/>
    </row>
    <row r="124" spans="2:58" ht="15.75" hidden="1">
      <c r="B124" s="50" t="s">
        <v>131</v>
      </c>
      <c r="C124" s="47"/>
      <c r="D124" s="30"/>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2"/>
      <c r="AC124" s="23"/>
      <c r="AD124" s="23"/>
      <c r="AE124" s="23"/>
      <c r="AF124" s="23"/>
      <c r="AG124" s="23"/>
      <c r="AH124" s="23"/>
      <c r="AI124" s="23"/>
      <c r="AJ124" s="23"/>
      <c r="AK124" s="23"/>
      <c r="AL124" s="23"/>
      <c r="AM124" s="23"/>
      <c r="AN124" s="23"/>
      <c r="AO124" s="23"/>
      <c r="AP124" s="23"/>
      <c r="AQ124" s="23"/>
      <c r="AR124" s="23"/>
      <c r="AS124" s="23"/>
      <c r="AT124" s="23"/>
      <c r="AU124" s="23"/>
      <c r="AV124" s="23"/>
      <c r="AW124" s="23"/>
      <c r="AX124" s="23"/>
      <c r="AY124" s="23"/>
      <c r="AZ124" s="23"/>
      <c r="BA124" s="23"/>
      <c r="BB124" s="23"/>
      <c r="BC124" s="23"/>
      <c r="BD124" s="23"/>
      <c r="BE124" s="23"/>
      <c r="BF124" s="23"/>
    </row>
    <row r="125" spans="2:58" ht="15.75" hidden="1">
      <c r="B125" s="51" t="s">
        <v>132</v>
      </c>
      <c r="C125" s="36"/>
      <c r="D125" s="30"/>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2"/>
      <c r="AC125" s="23"/>
      <c r="AD125" s="23"/>
      <c r="AE125" s="23"/>
      <c r="AF125" s="23"/>
      <c r="AG125" s="23"/>
      <c r="AH125" s="23"/>
      <c r="AI125" s="23"/>
      <c r="AJ125" s="23"/>
      <c r="AK125" s="23"/>
      <c r="AL125" s="23"/>
      <c r="AM125" s="23"/>
      <c r="AN125" s="23"/>
      <c r="AO125" s="23"/>
      <c r="AP125" s="23"/>
      <c r="AQ125" s="23"/>
      <c r="AR125" s="23"/>
      <c r="AS125" s="23"/>
      <c r="AT125" s="23"/>
      <c r="AU125" s="23"/>
      <c r="AV125" s="23"/>
      <c r="AW125" s="23"/>
      <c r="AX125" s="23"/>
      <c r="AY125" s="23"/>
      <c r="AZ125" s="23"/>
      <c r="BA125" s="23"/>
      <c r="BB125" s="23"/>
      <c r="BC125" s="23"/>
      <c r="BD125" s="23"/>
      <c r="BE125" s="23"/>
      <c r="BF125" s="23"/>
    </row>
    <row r="126" spans="2:58" hidden="1">
      <c r="B126" s="52" t="s">
        <v>133</v>
      </c>
      <c r="C126" s="36" t="s">
        <v>134</v>
      </c>
      <c r="D126" s="30">
        <v>0</v>
      </c>
      <c r="E126" s="21">
        <v>0</v>
      </c>
      <c r="F126" s="20">
        <f t="shared" ref="F126:N126" si="3">0.04*F168</f>
        <v>2</v>
      </c>
      <c r="G126" s="21">
        <f t="shared" si="3"/>
        <v>20</v>
      </c>
      <c r="H126" s="21">
        <f t="shared" si="3"/>
        <v>48</v>
      </c>
      <c r="I126" s="21">
        <f t="shared" si="3"/>
        <v>56</v>
      </c>
      <c r="J126" s="21">
        <f t="shared" si="3"/>
        <v>36</v>
      </c>
      <c r="K126" s="21">
        <f t="shared" si="3"/>
        <v>20</v>
      </c>
      <c r="L126" s="21">
        <f t="shared" si="3"/>
        <v>12</v>
      </c>
      <c r="M126" s="21">
        <f t="shared" si="3"/>
        <v>0</v>
      </c>
      <c r="N126" s="21">
        <f t="shared" si="3"/>
        <v>0</v>
      </c>
      <c r="O126" s="21">
        <v>0</v>
      </c>
      <c r="P126" s="21">
        <v>0</v>
      </c>
      <c r="Q126" s="21">
        <v>0</v>
      </c>
      <c r="R126" s="21">
        <v>0</v>
      </c>
      <c r="S126" s="21">
        <v>0</v>
      </c>
      <c r="T126" s="21">
        <v>0</v>
      </c>
      <c r="U126" s="21">
        <v>0</v>
      </c>
      <c r="V126" s="21">
        <v>0</v>
      </c>
      <c r="W126" s="21">
        <v>0</v>
      </c>
      <c r="X126" s="21">
        <v>0</v>
      </c>
      <c r="Y126" s="21">
        <v>0</v>
      </c>
      <c r="Z126" s="21">
        <v>0</v>
      </c>
      <c r="AA126" s="21">
        <v>0</v>
      </c>
      <c r="AB126" s="22">
        <v>0</v>
      </c>
      <c r="AC126" s="23"/>
      <c r="AD126" s="23"/>
      <c r="AE126" s="23"/>
      <c r="AF126" s="23"/>
      <c r="AG126" s="23"/>
      <c r="AH126" s="23"/>
      <c r="AI126" s="23"/>
      <c r="AJ126" s="23"/>
      <c r="AK126" s="23"/>
      <c r="AL126" s="23"/>
      <c r="AM126" s="23"/>
      <c r="AN126" s="23"/>
      <c r="AO126" s="23"/>
      <c r="AP126" s="23"/>
      <c r="AQ126" s="23"/>
      <c r="AR126" s="23"/>
      <c r="AS126" s="23"/>
      <c r="AT126" s="23"/>
      <c r="AU126" s="23"/>
      <c r="AV126" s="23"/>
      <c r="AW126" s="23"/>
      <c r="AX126" s="23"/>
      <c r="AY126" s="23"/>
      <c r="AZ126" s="23"/>
      <c r="BA126" s="23"/>
      <c r="BB126" s="23"/>
      <c r="BC126" s="23"/>
      <c r="BD126" s="23"/>
      <c r="BE126" s="23"/>
      <c r="BF126" s="23"/>
    </row>
    <row r="127" spans="2:58" hidden="1">
      <c r="B127" s="53" t="s">
        <v>135</v>
      </c>
      <c r="C127" s="36"/>
      <c r="D127" s="30"/>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2"/>
      <c r="AC127" s="23"/>
      <c r="AD127" s="23"/>
      <c r="AE127" s="23"/>
      <c r="AF127" s="23"/>
      <c r="AG127" s="23"/>
      <c r="AH127" s="23"/>
      <c r="AI127" s="23"/>
      <c r="AJ127" s="23"/>
      <c r="AK127" s="23"/>
      <c r="AL127" s="23"/>
      <c r="AM127" s="23"/>
      <c r="AN127" s="23"/>
      <c r="AO127" s="23"/>
      <c r="AP127" s="23"/>
      <c r="AQ127" s="23"/>
      <c r="AR127" s="23"/>
      <c r="AS127" s="23"/>
      <c r="AT127" s="23"/>
      <c r="AU127" s="23"/>
      <c r="AV127" s="23"/>
      <c r="AW127" s="23"/>
      <c r="AX127" s="23"/>
      <c r="AY127" s="23"/>
      <c r="AZ127" s="23"/>
      <c r="BA127" s="23"/>
      <c r="BB127" s="23"/>
      <c r="BC127" s="23"/>
      <c r="BD127" s="23"/>
      <c r="BE127" s="23"/>
      <c r="BF127" s="23"/>
    </row>
    <row r="128" spans="2:58" hidden="1">
      <c r="B128" s="26" t="s">
        <v>112</v>
      </c>
      <c r="C128" s="36" t="s">
        <v>136</v>
      </c>
      <c r="D128" s="30">
        <v>0</v>
      </c>
      <c r="E128" s="21">
        <v>0</v>
      </c>
      <c r="F128" s="21">
        <v>0</v>
      </c>
      <c r="G128" s="21">
        <v>0</v>
      </c>
      <c r="H128" s="21">
        <v>0</v>
      </c>
      <c r="I128" s="21">
        <v>0</v>
      </c>
      <c r="J128" s="21">
        <v>0</v>
      </c>
      <c r="K128" s="21">
        <v>0</v>
      </c>
      <c r="L128" s="21">
        <v>0</v>
      </c>
      <c r="M128" s="21">
        <v>0</v>
      </c>
      <c r="N128" s="21">
        <v>0</v>
      </c>
      <c r="O128" s="21">
        <v>0</v>
      </c>
      <c r="P128" s="21">
        <v>0</v>
      </c>
      <c r="Q128" s="21">
        <v>0</v>
      </c>
      <c r="R128" s="21">
        <v>0</v>
      </c>
      <c r="S128" s="21">
        <v>0</v>
      </c>
      <c r="T128" s="21">
        <v>0</v>
      </c>
      <c r="U128" s="21">
        <v>0</v>
      </c>
      <c r="V128" s="21">
        <v>0</v>
      </c>
      <c r="W128" s="21">
        <v>0</v>
      </c>
      <c r="X128" s="21">
        <v>0</v>
      </c>
      <c r="Y128" s="21">
        <v>0</v>
      </c>
      <c r="Z128" s="21">
        <v>0</v>
      </c>
      <c r="AA128" s="21">
        <v>0</v>
      </c>
      <c r="AB128" s="22">
        <v>0</v>
      </c>
      <c r="AC128" s="23"/>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c r="AZ128" s="23"/>
      <c r="BA128" s="23"/>
      <c r="BB128" s="23"/>
      <c r="BC128" s="23"/>
      <c r="BD128" s="23"/>
      <c r="BE128" s="23"/>
      <c r="BF128" s="23"/>
    </row>
    <row r="129" spans="2:58" hidden="1">
      <c r="B129" s="26" t="s">
        <v>126</v>
      </c>
      <c r="C129" s="36" t="s">
        <v>136</v>
      </c>
      <c r="D129" s="30">
        <f>'[4]Chili (L)'!$E$34</f>
        <v>1300</v>
      </c>
      <c r="E129" s="21">
        <v>0</v>
      </c>
      <c r="F129" s="21">
        <f>'[4]Chili (L)'!$E$34</f>
        <v>1300</v>
      </c>
      <c r="G129" s="21">
        <v>0</v>
      </c>
      <c r="H129" s="21">
        <v>0</v>
      </c>
      <c r="I129" s="21">
        <v>0</v>
      </c>
      <c r="J129" s="21">
        <v>0</v>
      </c>
      <c r="K129" s="21">
        <v>0</v>
      </c>
      <c r="L129" s="21">
        <v>0</v>
      </c>
      <c r="M129" s="21">
        <v>0</v>
      </c>
      <c r="N129" s="21">
        <v>0</v>
      </c>
      <c r="O129" s="21">
        <v>0</v>
      </c>
      <c r="P129" s="21">
        <v>0</v>
      </c>
      <c r="Q129" s="21">
        <v>0</v>
      </c>
      <c r="R129" s="21">
        <v>0</v>
      </c>
      <c r="S129" s="21">
        <v>0</v>
      </c>
      <c r="T129" s="21">
        <v>0</v>
      </c>
      <c r="U129" s="21">
        <v>0</v>
      </c>
      <c r="V129" s="21">
        <v>0</v>
      </c>
      <c r="W129" s="21">
        <v>0</v>
      </c>
      <c r="X129" s="21">
        <v>0</v>
      </c>
      <c r="Y129" s="21">
        <v>0</v>
      </c>
      <c r="Z129" s="21">
        <v>0</v>
      </c>
      <c r="AA129" s="21">
        <v>0</v>
      </c>
      <c r="AB129" s="22">
        <v>0</v>
      </c>
      <c r="AC129" s="23"/>
      <c r="AD129" s="23"/>
      <c r="AE129" s="23"/>
      <c r="AF129" s="23"/>
      <c r="AG129" s="23"/>
      <c r="AH129" s="23"/>
      <c r="AI129" s="23"/>
      <c r="AJ129" s="23"/>
      <c r="AK129" s="23"/>
      <c r="AL129" s="23"/>
      <c r="AM129" s="23"/>
      <c r="AN129" s="23"/>
      <c r="AO129" s="23"/>
      <c r="AP129" s="23"/>
      <c r="AQ129" s="23"/>
      <c r="AR129" s="23"/>
      <c r="AS129" s="23"/>
      <c r="AT129" s="23"/>
      <c r="AU129" s="23"/>
      <c r="AV129" s="23"/>
      <c r="AW129" s="23"/>
      <c r="AX129" s="23"/>
      <c r="AY129" s="23"/>
      <c r="AZ129" s="23"/>
      <c r="BA129" s="23"/>
      <c r="BB129" s="23"/>
      <c r="BC129" s="23"/>
      <c r="BD129" s="23"/>
      <c r="BE129" s="23"/>
      <c r="BF129" s="23"/>
    </row>
    <row r="130" spans="2:58" hidden="1">
      <c r="B130" s="28" t="s">
        <v>115</v>
      </c>
      <c r="C130" s="36" t="s">
        <v>136</v>
      </c>
      <c r="D130" s="30">
        <v>0</v>
      </c>
      <c r="E130" s="21">
        <f>'[4]Redbean (L)'!$E$34</f>
        <v>1200</v>
      </c>
      <c r="F130" s="21">
        <f>'[4]Redbean (L)'!$E$34</f>
        <v>1200</v>
      </c>
      <c r="G130" s="21">
        <v>0</v>
      </c>
      <c r="H130" s="21">
        <v>0</v>
      </c>
      <c r="I130" s="21">
        <v>0</v>
      </c>
      <c r="J130" s="21">
        <v>0</v>
      </c>
      <c r="K130" s="21">
        <v>0</v>
      </c>
      <c r="L130" s="21">
        <v>0</v>
      </c>
      <c r="M130" s="21">
        <v>0</v>
      </c>
      <c r="N130" s="21">
        <v>0</v>
      </c>
      <c r="O130" s="21">
        <v>0</v>
      </c>
      <c r="P130" s="21">
        <v>0</v>
      </c>
      <c r="Q130" s="21">
        <v>0</v>
      </c>
      <c r="R130" s="21">
        <v>0</v>
      </c>
      <c r="S130" s="21">
        <v>0</v>
      </c>
      <c r="T130" s="21">
        <v>0</v>
      </c>
      <c r="U130" s="21">
        <v>0</v>
      </c>
      <c r="V130" s="21">
        <v>0</v>
      </c>
      <c r="W130" s="21">
        <v>0</v>
      </c>
      <c r="X130" s="21">
        <v>0</v>
      </c>
      <c r="Y130" s="21">
        <v>0</v>
      </c>
      <c r="Z130" s="21">
        <v>0</v>
      </c>
      <c r="AA130" s="21">
        <v>0</v>
      </c>
      <c r="AB130" s="22">
        <v>0</v>
      </c>
      <c r="AC130" s="23"/>
      <c r="AD130" s="23"/>
      <c r="AE130" s="23"/>
      <c r="AF130" s="23"/>
      <c r="AG130" s="23"/>
      <c r="AH130" s="23"/>
      <c r="AI130" s="23"/>
      <c r="AJ130" s="23"/>
      <c r="AK130" s="23"/>
      <c r="AL130" s="23"/>
      <c r="AM130" s="23"/>
      <c r="AN130" s="23"/>
      <c r="AO130" s="23"/>
      <c r="AP130" s="23"/>
      <c r="AQ130" s="23"/>
      <c r="AR130" s="23"/>
      <c r="AS130" s="23"/>
      <c r="AT130" s="23"/>
      <c r="AU130" s="23"/>
      <c r="AV130" s="23"/>
      <c r="AW130" s="23"/>
      <c r="AX130" s="23"/>
      <c r="AY130" s="23"/>
      <c r="AZ130" s="23"/>
      <c r="BA130" s="23"/>
      <c r="BB130" s="23"/>
      <c r="BC130" s="23"/>
      <c r="BD130" s="23"/>
      <c r="BE130" s="23"/>
      <c r="BF130" s="23"/>
    </row>
    <row r="131" spans="2:58" hidden="1">
      <c r="B131" s="28" t="s">
        <v>127</v>
      </c>
      <c r="C131" s="36" t="s">
        <v>136</v>
      </c>
      <c r="D131" s="19">
        <v>0</v>
      </c>
      <c r="E131" s="21">
        <f>'[4]Tobacco (L)'!$E$27</f>
        <v>300</v>
      </c>
      <c r="F131" s="21">
        <v>0</v>
      </c>
      <c r="G131" s="21">
        <v>0</v>
      </c>
      <c r="H131" s="21">
        <v>0</v>
      </c>
      <c r="I131" s="21">
        <v>0</v>
      </c>
      <c r="J131" s="21">
        <v>0</v>
      </c>
      <c r="K131" s="21">
        <v>0</v>
      </c>
      <c r="L131" s="21">
        <v>0</v>
      </c>
      <c r="M131" s="21">
        <v>0</v>
      </c>
      <c r="N131" s="21">
        <v>0</v>
      </c>
      <c r="O131" s="21">
        <v>0</v>
      </c>
      <c r="P131" s="21">
        <v>0</v>
      </c>
      <c r="Q131" s="21">
        <v>0</v>
      </c>
      <c r="R131" s="21">
        <v>0</v>
      </c>
      <c r="S131" s="21">
        <v>0</v>
      </c>
      <c r="T131" s="21">
        <v>0</v>
      </c>
      <c r="U131" s="21">
        <v>0</v>
      </c>
      <c r="V131" s="21">
        <v>0</v>
      </c>
      <c r="W131" s="21">
        <v>0</v>
      </c>
      <c r="X131" s="21">
        <v>0</v>
      </c>
      <c r="Y131" s="21">
        <v>0</v>
      </c>
      <c r="Z131" s="21">
        <v>0</v>
      </c>
      <c r="AA131" s="21">
        <v>0</v>
      </c>
      <c r="AB131" s="22">
        <v>0</v>
      </c>
      <c r="AC131" s="23"/>
      <c r="AD131" s="23"/>
      <c r="AE131" s="23"/>
      <c r="AF131" s="23"/>
      <c r="AG131" s="23"/>
      <c r="AH131" s="23"/>
      <c r="AI131" s="23"/>
      <c r="AJ131" s="23"/>
      <c r="AK131" s="23"/>
      <c r="AL131" s="23"/>
      <c r="AM131" s="23"/>
      <c r="AN131" s="23"/>
      <c r="AO131" s="23"/>
      <c r="AP131" s="23"/>
      <c r="AQ131" s="23"/>
      <c r="AR131" s="23"/>
      <c r="AS131" s="23"/>
      <c r="AT131" s="23"/>
      <c r="AU131" s="23"/>
      <c r="AV131" s="23"/>
      <c r="AW131" s="23"/>
      <c r="AX131" s="23"/>
      <c r="AY131" s="23"/>
      <c r="AZ131" s="23"/>
      <c r="BA131" s="23"/>
      <c r="BB131" s="23"/>
      <c r="BC131" s="23"/>
      <c r="BD131" s="23"/>
      <c r="BE131" s="23"/>
      <c r="BF131" s="23"/>
    </row>
    <row r="132" spans="2:58" hidden="1">
      <c r="B132" s="28" t="s">
        <v>128</v>
      </c>
      <c r="C132" s="36" t="s">
        <v>136</v>
      </c>
      <c r="D132" s="30">
        <v>0</v>
      </c>
      <c r="E132" s="21">
        <v>0</v>
      </c>
      <c r="F132" s="21">
        <v>0</v>
      </c>
      <c r="G132" s="21">
        <v>0</v>
      </c>
      <c r="H132" s="21">
        <v>0</v>
      </c>
      <c r="I132" s="21">
        <v>0</v>
      </c>
      <c r="J132" s="21">
        <v>0</v>
      </c>
      <c r="K132" s="21">
        <v>0</v>
      </c>
      <c r="L132" s="21">
        <v>0</v>
      </c>
      <c r="M132" s="21">
        <v>0</v>
      </c>
      <c r="N132" s="21">
        <v>0</v>
      </c>
      <c r="O132" s="21">
        <v>0</v>
      </c>
      <c r="P132" s="21">
        <v>0</v>
      </c>
      <c r="Q132" s="21">
        <v>0</v>
      </c>
      <c r="R132" s="21">
        <v>0</v>
      </c>
      <c r="S132" s="21">
        <v>0</v>
      </c>
      <c r="T132" s="21">
        <v>0</v>
      </c>
      <c r="U132" s="21">
        <v>0</v>
      </c>
      <c r="V132" s="21">
        <v>0</v>
      </c>
      <c r="W132" s="21">
        <v>0</v>
      </c>
      <c r="X132" s="21">
        <v>0</v>
      </c>
      <c r="Y132" s="21">
        <v>0</v>
      </c>
      <c r="Z132" s="21">
        <v>0</v>
      </c>
      <c r="AA132" s="21">
        <v>0</v>
      </c>
      <c r="AB132" s="22">
        <v>0</v>
      </c>
      <c r="AC132" s="23"/>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c r="AZ132" s="23"/>
      <c r="BA132" s="23"/>
      <c r="BB132" s="23"/>
      <c r="BC132" s="23"/>
      <c r="BD132" s="23"/>
      <c r="BE132" s="23"/>
      <c r="BF132" s="23"/>
    </row>
    <row r="133" spans="2:58" hidden="1">
      <c r="B133" s="28" t="s">
        <v>88</v>
      </c>
      <c r="C133" s="36" t="s">
        <v>136</v>
      </c>
      <c r="D133" s="30">
        <v>0</v>
      </c>
      <c r="E133" s="21">
        <v>0</v>
      </c>
      <c r="F133" s="20">
        <f>F168</f>
        <v>50</v>
      </c>
      <c r="G133" s="21">
        <f t="shared" ref="G133:N133" si="4">G168</f>
        <v>500</v>
      </c>
      <c r="H133" s="21">
        <f t="shared" si="4"/>
        <v>1200</v>
      </c>
      <c r="I133" s="21">
        <f t="shared" si="4"/>
        <v>1400</v>
      </c>
      <c r="J133" s="21">
        <f t="shared" si="4"/>
        <v>900</v>
      </c>
      <c r="K133" s="21">
        <f t="shared" si="4"/>
        <v>500</v>
      </c>
      <c r="L133" s="21">
        <f t="shared" si="4"/>
        <v>300</v>
      </c>
      <c r="M133" s="21">
        <f t="shared" si="4"/>
        <v>0</v>
      </c>
      <c r="N133" s="21">
        <f t="shared" si="4"/>
        <v>0</v>
      </c>
      <c r="O133" s="21">
        <v>0</v>
      </c>
      <c r="P133" s="21">
        <v>0</v>
      </c>
      <c r="Q133" s="21">
        <v>0</v>
      </c>
      <c r="R133" s="21">
        <v>0</v>
      </c>
      <c r="S133" s="21">
        <v>0</v>
      </c>
      <c r="T133" s="20">
        <f>T168</f>
        <v>0</v>
      </c>
      <c r="U133" s="21">
        <f t="shared" ref="U133:Z133" si="5">U168</f>
        <v>0</v>
      </c>
      <c r="V133" s="21">
        <f t="shared" si="5"/>
        <v>0</v>
      </c>
      <c r="W133" s="21">
        <f t="shared" si="5"/>
        <v>0</v>
      </c>
      <c r="X133" s="21">
        <f t="shared" si="5"/>
        <v>0</v>
      </c>
      <c r="Y133" s="21">
        <f t="shared" si="5"/>
        <v>0</v>
      </c>
      <c r="Z133" s="21">
        <f t="shared" si="5"/>
        <v>0</v>
      </c>
      <c r="AA133" s="21">
        <v>0</v>
      </c>
      <c r="AB133" s="22">
        <v>0</v>
      </c>
      <c r="AC133" s="23"/>
      <c r="AD133" s="23"/>
      <c r="AE133" s="23"/>
      <c r="AF133" s="23"/>
      <c r="AG133" s="23"/>
      <c r="AH133" s="23"/>
      <c r="AI133" s="23"/>
      <c r="AJ133" s="23"/>
      <c r="AK133" s="23"/>
      <c r="AL133" s="23"/>
      <c r="AM133" s="23"/>
      <c r="AN133" s="23"/>
      <c r="AO133" s="23"/>
      <c r="AP133" s="23"/>
      <c r="AQ133" s="23"/>
      <c r="AR133" s="23"/>
      <c r="AS133" s="23"/>
      <c r="AT133" s="23"/>
      <c r="AU133" s="23"/>
      <c r="AV133" s="23"/>
      <c r="AW133" s="23"/>
      <c r="AX133" s="23"/>
      <c r="AY133" s="23"/>
      <c r="AZ133" s="23"/>
      <c r="BA133" s="23"/>
      <c r="BB133" s="23"/>
      <c r="BC133" s="23"/>
      <c r="BD133" s="23"/>
      <c r="BE133" s="23"/>
      <c r="BF133" s="23"/>
    </row>
    <row r="134" spans="2:58" hidden="1">
      <c r="B134" s="28" t="s">
        <v>89</v>
      </c>
      <c r="C134" s="36" t="s">
        <v>136</v>
      </c>
      <c r="D134" s="30">
        <v>0</v>
      </c>
      <c r="E134" s="21">
        <v>0</v>
      </c>
      <c r="F134" s="21">
        <v>0</v>
      </c>
      <c r="G134" s="21">
        <v>0</v>
      </c>
      <c r="H134" s="21">
        <v>0</v>
      </c>
      <c r="I134" s="21">
        <v>0</v>
      </c>
      <c r="J134" s="21">
        <v>0</v>
      </c>
      <c r="K134" s="21">
        <v>0</v>
      </c>
      <c r="L134" s="21">
        <v>0</v>
      </c>
      <c r="M134" s="21">
        <v>0</v>
      </c>
      <c r="N134" s="21">
        <v>0</v>
      </c>
      <c r="O134" s="21">
        <v>0</v>
      </c>
      <c r="P134" s="21">
        <v>0</v>
      </c>
      <c r="Q134" s="21">
        <v>0</v>
      </c>
      <c r="R134" s="21">
        <v>0</v>
      </c>
      <c r="S134" s="21">
        <v>0</v>
      </c>
      <c r="T134" s="21">
        <v>0</v>
      </c>
      <c r="U134" s="21">
        <v>0</v>
      </c>
      <c r="V134" s="21">
        <v>0</v>
      </c>
      <c r="W134" s="21">
        <v>0</v>
      </c>
      <c r="X134" s="21">
        <v>0</v>
      </c>
      <c r="Y134" s="21">
        <v>0</v>
      </c>
      <c r="Z134" s="21">
        <v>0</v>
      </c>
      <c r="AA134" s="21">
        <v>0</v>
      </c>
      <c r="AB134" s="22">
        <v>0</v>
      </c>
      <c r="AC134" s="23"/>
      <c r="AD134" s="23"/>
      <c r="AE134" s="23"/>
      <c r="AF134" s="23"/>
      <c r="AG134" s="23"/>
      <c r="AH134" s="23"/>
      <c r="AI134" s="23"/>
      <c r="AJ134" s="23"/>
      <c r="AK134" s="23"/>
      <c r="AL134" s="23"/>
      <c r="AM134" s="23"/>
      <c r="AN134" s="23"/>
      <c r="AO134" s="23"/>
      <c r="AP134" s="23"/>
      <c r="AQ134" s="23"/>
      <c r="AR134" s="23"/>
      <c r="AS134" s="23"/>
      <c r="AT134" s="23"/>
      <c r="AU134" s="23"/>
      <c r="AV134" s="23"/>
      <c r="AW134" s="23"/>
      <c r="AX134" s="23"/>
      <c r="AY134" s="23"/>
      <c r="AZ134" s="23"/>
      <c r="BA134" s="23"/>
      <c r="BB134" s="23"/>
      <c r="BC134" s="23"/>
      <c r="BD134" s="23"/>
      <c r="BE134" s="23"/>
      <c r="BF134" s="23"/>
    </row>
    <row r="135" spans="2:58" hidden="1">
      <c r="B135" s="28" t="s">
        <v>90</v>
      </c>
      <c r="C135" s="36" t="s">
        <v>136</v>
      </c>
      <c r="D135" s="30">
        <v>0</v>
      </c>
      <c r="E135" s="21">
        <v>0</v>
      </c>
      <c r="F135" s="21">
        <v>0</v>
      </c>
      <c r="G135" s="21">
        <v>0</v>
      </c>
      <c r="H135" s="21">
        <v>0</v>
      </c>
      <c r="I135" s="21">
        <v>0</v>
      </c>
      <c r="J135" s="21">
        <v>0</v>
      </c>
      <c r="K135" s="21">
        <v>0</v>
      </c>
      <c r="L135" s="21">
        <v>0</v>
      </c>
      <c r="M135" s="21">
        <v>0</v>
      </c>
      <c r="N135" s="21">
        <v>0</v>
      </c>
      <c r="O135" s="21">
        <v>0</v>
      </c>
      <c r="P135" s="21">
        <v>0</v>
      </c>
      <c r="Q135" s="21">
        <v>0</v>
      </c>
      <c r="R135" s="21">
        <v>0</v>
      </c>
      <c r="S135" s="21">
        <v>0</v>
      </c>
      <c r="T135" s="21">
        <v>0</v>
      </c>
      <c r="U135" s="21">
        <v>0</v>
      </c>
      <c r="V135" s="21">
        <v>0</v>
      </c>
      <c r="W135" s="21">
        <v>0</v>
      </c>
      <c r="X135" s="21">
        <v>0</v>
      </c>
      <c r="Y135" s="21">
        <v>0</v>
      </c>
      <c r="Z135" s="21">
        <v>0</v>
      </c>
      <c r="AA135" s="21">
        <v>0</v>
      </c>
      <c r="AB135" s="22">
        <v>0</v>
      </c>
      <c r="AC135" s="23"/>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c r="AZ135" s="23"/>
      <c r="BA135" s="23"/>
      <c r="BB135" s="23"/>
      <c r="BC135" s="23"/>
      <c r="BD135" s="23"/>
      <c r="BE135" s="23"/>
      <c r="BF135" s="23"/>
    </row>
    <row r="136" spans="2:58" hidden="1">
      <c r="B136" s="28" t="s">
        <v>91</v>
      </c>
      <c r="C136" s="36" t="s">
        <v>136</v>
      </c>
      <c r="D136" s="30">
        <v>0</v>
      </c>
      <c r="E136" s="21">
        <v>0</v>
      </c>
      <c r="F136" s="21">
        <v>0</v>
      </c>
      <c r="G136" s="21">
        <v>0</v>
      </c>
      <c r="H136" s="21">
        <v>0</v>
      </c>
      <c r="I136" s="21">
        <v>0</v>
      </c>
      <c r="J136" s="21">
        <v>0</v>
      </c>
      <c r="K136" s="21">
        <v>0</v>
      </c>
      <c r="L136" s="21">
        <v>0</v>
      </c>
      <c r="M136" s="21">
        <v>0</v>
      </c>
      <c r="N136" s="21">
        <v>0</v>
      </c>
      <c r="O136" s="21">
        <v>0</v>
      </c>
      <c r="P136" s="21">
        <v>0</v>
      </c>
      <c r="Q136" s="21">
        <v>0</v>
      </c>
      <c r="R136" s="21">
        <v>0</v>
      </c>
      <c r="S136" s="21">
        <v>0</v>
      </c>
      <c r="T136" s="21">
        <v>0</v>
      </c>
      <c r="U136" s="21">
        <v>0</v>
      </c>
      <c r="V136" s="21">
        <v>0</v>
      </c>
      <c r="W136" s="21">
        <v>0</v>
      </c>
      <c r="X136" s="21">
        <v>0</v>
      </c>
      <c r="Y136" s="21">
        <v>0</v>
      </c>
      <c r="Z136" s="21">
        <v>0</v>
      </c>
      <c r="AA136" s="21">
        <v>0</v>
      </c>
      <c r="AB136" s="22">
        <v>0</v>
      </c>
      <c r="AC136" s="23"/>
      <c r="AD136" s="23"/>
      <c r="AE136" s="23"/>
      <c r="AF136" s="23"/>
      <c r="AG136" s="23"/>
      <c r="AH136" s="23"/>
      <c r="AI136" s="23"/>
      <c r="AJ136" s="23"/>
      <c r="AK136" s="23"/>
      <c r="AL136" s="23"/>
      <c r="AM136" s="23"/>
      <c r="AN136" s="23"/>
      <c r="AO136" s="23"/>
      <c r="AP136" s="23"/>
      <c r="AQ136" s="23"/>
      <c r="AR136" s="23"/>
      <c r="AS136" s="23"/>
      <c r="AT136" s="23"/>
      <c r="AU136" s="23"/>
      <c r="AV136" s="23"/>
      <c r="AW136" s="23"/>
      <c r="AX136" s="23"/>
      <c r="AY136" s="23"/>
      <c r="AZ136" s="23"/>
      <c r="BA136" s="23"/>
      <c r="BB136" s="23"/>
      <c r="BC136" s="23"/>
      <c r="BD136" s="23"/>
      <c r="BE136" s="23"/>
      <c r="BF136" s="23"/>
    </row>
    <row r="137" spans="2:58" hidden="1">
      <c r="B137" s="42" t="s">
        <v>228</v>
      </c>
      <c r="C137" s="36"/>
      <c r="D137" s="30"/>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2"/>
      <c r="AC137" s="23"/>
      <c r="AD137" s="23"/>
      <c r="AE137" s="23"/>
      <c r="AF137" s="23"/>
      <c r="AG137" s="23"/>
      <c r="AH137" s="23"/>
      <c r="AI137" s="23"/>
      <c r="AJ137" s="23"/>
      <c r="AK137" s="23"/>
      <c r="AL137" s="23"/>
      <c r="AM137" s="23"/>
      <c r="AN137" s="23"/>
      <c r="AO137" s="23"/>
      <c r="AP137" s="23"/>
      <c r="AQ137" s="23"/>
      <c r="AR137" s="23"/>
      <c r="AS137" s="23"/>
      <c r="AT137" s="23"/>
      <c r="AU137" s="23"/>
      <c r="AV137" s="23"/>
      <c r="AW137" s="23"/>
      <c r="AX137" s="23"/>
      <c r="AY137" s="23"/>
      <c r="AZ137" s="23"/>
      <c r="BA137" s="23"/>
      <c r="BB137" s="23"/>
      <c r="BC137" s="23"/>
      <c r="BD137" s="23"/>
      <c r="BE137" s="23"/>
      <c r="BF137" s="23"/>
    </row>
    <row r="138" spans="2:58" hidden="1">
      <c r="B138" s="32" t="s">
        <v>224</v>
      </c>
      <c r="C138" s="36" t="s">
        <v>225</v>
      </c>
      <c r="D138" s="30">
        <v>0</v>
      </c>
      <c r="E138" s="21">
        <v>0</v>
      </c>
      <c r="F138" s="21">
        <v>0</v>
      </c>
      <c r="G138" s="21">
        <v>0</v>
      </c>
      <c r="H138" s="21">
        <v>0</v>
      </c>
      <c r="I138" s="21">
        <v>0</v>
      </c>
      <c r="J138" s="21">
        <v>0</v>
      </c>
      <c r="K138" s="21">
        <v>0</v>
      </c>
      <c r="L138" s="21">
        <v>0</v>
      </c>
      <c r="M138" s="21">
        <v>0</v>
      </c>
      <c r="N138" s="21">
        <v>0</v>
      </c>
      <c r="O138" s="21">
        <v>0</v>
      </c>
      <c r="P138" s="21">
        <v>0</v>
      </c>
      <c r="Q138" s="21">
        <v>0</v>
      </c>
      <c r="R138" s="21">
        <v>0</v>
      </c>
      <c r="S138" s="21">
        <v>0</v>
      </c>
      <c r="T138" s="21">
        <v>0</v>
      </c>
      <c r="U138" s="21">
        <v>0</v>
      </c>
      <c r="V138" s="21">
        <v>0</v>
      </c>
      <c r="W138" s="21">
        <v>0</v>
      </c>
      <c r="X138" s="21">
        <v>0</v>
      </c>
      <c r="Y138" s="21">
        <v>0</v>
      </c>
      <c r="Z138" s="21">
        <v>0</v>
      </c>
      <c r="AA138" s="21">
        <v>0</v>
      </c>
      <c r="AB138" s="22">
        <v>0</v>
      </c>
      <c r="AC138" s="23"/>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c r="AZ138" s="23"/>
      <c r="BA138" s="23"/>
      <c r="BB138" s="23"/>
      <c r="BC138" s="23"/>
      <c r="BD138" s="23"/>
      <c r="BE138" s="23"/>
      <c r="BF138" s="23"/>
    </row>
    <row r="139" spans="2:58" hidden="1">
      <c r="B139" s="32" t="s">
        <v>226</v>
      </c>
      <c r="C139" s="36" t="s">
        <v>227</v>
      </c>
      <c r="D139" s="30">
        <v>0</v>
      </c>
      <c r="E139" s="21">
        <v>0</v>
      </c>
      <c r="F139" s="21">
        <v>0</v>
      </c>
      <c r="G139" s="21">
        <v>0</v>
      </c>
      <c r="H139" s="21">
        <v>0</v>
      </c>
      <c r="I139" s="21">
        <v>0</v>
      </c>
      <c r="J139" s="21">
        <v>0</v>
      </c>
      <c r="K139" s="21">
        <v>0</v>
      </c>
      <c r="L139" s="21">
        <v>0</v>
      </c>
      <c r="M139" s="21">
        <v>0</v>
      </c>
      <c r="N139" s="21">
        <v>0</v>
      </c>
      <c r="O139" s="21">
        <v>0</v>
      </c>
      <c r="P139" s="21">
        <v>0</v>
      </c>
      <c r="Q139" s="21">
        <v>0</v>
      </c>
      <c r="R139" s="21">
        <v>0</v>
      </c>
      <c r="S139" s="21">
        <v>0</v>
      </c>
      <c r="T139" s="21">
        <v>0</v>
      </c>
      <c r="U139" s="21">
        <v>0</v>
      </c>
      <c r="V139" s="21">
        <v>0</v>
      </c>
      <c r="W139" s="21">
        <v>0</v>
      </c>
      <c r="X139" s="21">
        <v>0</v>
      </c>
      <c r="Y139" s="21">
        <v>0</v>
      </c>
      <c r="Z139" s="21">
        <v>0</v>
      </c>
      <c r="AA139" s="21">
        <v>0</v>
      </c>
      <c r="AB139" s="22">
        <v>0</v>
      </c>
      <c r="AC139" s="23"/>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c r="AZ139" s="23"/>
      <c r="BA139" s="23"/>
      <c r="BB139" s="23"/>
      <c r="BC139" s="23"/>
      <c r="BD139" s="23"/>
      <c r="BE139" s="23"/>
      <c r="BF139" s="23"/>
    </row>
    <row r="140" spans="2:58" hidden="1">
      <c r="B140" s="28" t="s">
        <v>93</v>
      </c>
      <c r="C140" s="36" t="s">
        <v>136</v>
      </c>
      <c r="D140" s="30">
        <v>0</v>
      </c>
      <c r="E140" s="21">
        <v>0</v>
      </c>
      <c r="F140" s="21">
        <v>0</v>
      </c>
      <c r="G140" s="21">
        <v>0</v>
      </c>
      <c r="H140" s="21">
        <v>0</v>
      </c>
      <c r="I140" s="21">
        <v>0</v>
      </c>
      <c r="J140" s="21">
        <v>0</v>
      </c>
      <c r="K140" s="21">
        <v>0</v>
      </c>
      <c r="L140" s="21">
        <v>0</v>
      </c>
      <c r="M140" s="21">
        <v>0</v>
      </c>
      <c r="N140" s="21">
        <v>0</v>
      </c>
      <c r="O140" s="21">
        <v>0</v>
      </c>
      <c r="P140" s="21">
        <v>0</v>
      </c>
      <c r="Q140" s="21">
        <v>0</v>
      </c>
      <c r="R140" s="21">
        <v>0</v>
      </c>
      <c r="S140" s="21">
        <v>0</v>
      </c>
      <c r="T140" s="21">
        <v>0</v>
      </c>
      <c r="U140" s="21">
        <v>0</v>
      </c>
      <c r="V140" s="21">
        <v>0</v>
      </c>
      <c r="W140" s="21">
        <v>0</v>
      </c>
      <c r="X140" s="21">
        <v>0</v>
      </c>
      <c r="Y140" s="21">
        <v>0</v>
      </c>
      <c r="Z140" s="21">
        <v>0</v>
      </c>
      <c r="AA140" s="21">
        <v>0</v>
      </c>
      <c r="AB140" s="22">
        <v>0</v>
      </c>
      <c r="AC140" s="23"/>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c r="AZ140" s="23"/>
      <c r="BA140" s="23"/>
      <c r="BB140" s="23"/>
      <c r="BC140" s="23"/>
      <c r="BD140" s="23"/>
      <c r="BE140" s="23"/>
      <c r="BF140" s="23"/>
    </row>
    <row r="141" spans="2:58" hidden="1">
      <c r="B141" s="28" t="s">
        <v>94</v>
      </c>
      <c r="C141" s="36" t="s">
        <v>136</v>
      </c>
      <c r="D141" s="30">
        <v>0</v>
      </c>
      <c r="E141" s="21">
        <v>0</v>
      </c>
      <c r="F141" s="21">
        <v>0</v>
      </c>
      <c r="G141" s="21">
        <v>0</v>
      </c>
      <c r="H141" s="21">
        <v>0</v>
      </c>
      <c r="I141" s="21">
        <v>0</v>
      </c>
      <c r="J141" s="21">
        <v>0</v>
      </c>
      <c r="K141" s="21">
        <v>0</v>
      </c>
      <c r="L141" s="21">
        <v>0</v>
      </c>
      <c r="M141" s="21">
        <v>0</v>
      </c>
      <c r="N141" s="21">
        <v>0</v>
      </c>
      <c r="O141" s="21">
        <v>0</v>
      </c>
      <c r="P141" s="21">
        <v>0</v>
      </c>
      <c r="Q141" s="21">
        <v>0</v>
      </c>
      <c r="R141" s="21">
        <v>0</v>
      </c>
      <c r="S141" s="21">
        <v>0</v>
      </c>
      <c r="T141" s="21">
        <v>0</v>
      </c>
      <c r="U141" s="21">
        <v>0</v>
      </c>
      <c r="V141" s="21">
        <v>0</v>
      </c>
      <c r="W141" s="21">
        <v>0</v>
      </c>
      <c r="X141" s="21">
        <v>0</v>
      </c>
      <c r="Y141" s="21">
        <v>0</v>
      </c>
      <c r="Z141" s="21">
        <v>0</v>
      </c>
      <c r="AA141" s="21">
        <v>0</v>
      </c>
      <c r="AB141" s="22">
        <v>0</v>
      </c>
      <c r="AC141" s="23"/>
      <c r="AD141" s="23"/>
      <c r="AE141" s="23"/>
      <c r="AF141" s="23"/>
      <c r="AG141" s="23"/>
      <c r="AH141" s="23"/>
      <c r="AI141" s="23"/>
      <c r="AJ141" s="23"/>
      <c r="AK141" s="23"/>
      <c r="AL141" s="23"/>
      <c r="AM141" s="23"/>
      <c r="AN141" s="23"/>
      <c r="AO141" s="23"/>
      <c r="AP141" s="23"/>
      <c r="AQ141" s="23"/>
      <c r="AR141" s="23"/>
      <c r="AS141" s="23"/>
      <c r="AT141" s="23"/>
      <c r="AU141" s="23"/>
      <c r="AV141" s="23"/>
      <c r="AW141" s="23"/>
      <c r="AX141" s="23"/>
      <c r="AY141" s="23"/>
      <c r="AZ141" s="23"/>
      <c r="BA141" s="23"/>
      <c r="BB141" s="23"/>
      <c r="BC141" s="23"/>
      <c r="BD141" s="23"/>
      <c r="BE141" s="23"/>
      <c r="BF141" s="23"/>
    </row>
    <row r="142" spans="2:58" hidden="1">
      <c r="B142" s="28" t="s">
        <v>95</v>
      </c>
      <c r="C142" s="36" t="s">
        <v>136</v>
      </c>
      <c r="D142" s="30">
        <v>0</v>
      </c>
      <c r="E142" s="21">
        <v>0</v>
      </c>
      <c r="F142" s="21">
        <v>0</v>
      </c>
      <c r="G142" s="21">
        <v>0</v>
      </c>
      <c r="H142" s="21">
        <v>0</v>
      </c>
      <c r="I142" s="21">
        <v>0</v>
      </c>
      <c r="J142" s="21">
        <v>0</v>
      </c>
      <c r="K142" s="21">
        <v>0</v>
      </c>
      <c r="L142" s="21">
        <v>0</v>
      </c>
      <c r="M142" s="21">
        <v>0</v>
      </c>
      <c r="N142" s="21">
        <v>0</v>
      </c>
      <c r="O142" s="21">
        <v>0</v>
      </c>
      <c r="P142" s="21">
        <v>0</v>
      </c>
      <c r="Q142" s="21">
        <v>0</v>
      </c>
      <c r="R142" s="21">
        <v>0</v>
      </c>
      <c r="S142" s="21">
        <v>0</v>
      </c>
      <c r="T142" s="21">
        <v>0</v>
      </c>
      <c r="U142" s="21">
        <v>0</v>
      </c>
      <c r="V142" s="21">
        <v>0</v>
      </c>
      <c r="W142" s="21">
        <v>0</v>
      </c>
      <c r="X142" s="21">
        <v>0</v>
      </c>
      <c r="Y142" s="21">
        <v>0</v>
      </c>
      <c r="Z142" s="21">
        <v>0</v>
      </c>
      <c r="AA142" s="21">
        <v>0</v>
      </c>
      <c r="AB142" s="22">
        <v>0</v>
      </c>
      <c r="AC142" s="23"/>
      <c r="AD142" s="23"/>
      <c r="AE142" s="23"/>
      <c r="AF142" s="23"/>
      <c r="AG142" s="23"/>
      <c r="AH142" s="23"/>
      <c r="AI142" s="23"/>
      <c r="AJ142" s="23"/>
      <c r="AK142" s="23"/>
      <c r="AL142" s="23"/>
      <c r="AM142" s="23"/>
      <c r="AN142" s="23"/>
      <c r="AO142" s="23"/>
      <c r="AP142" s="23"/>
      <c r="AQ142" s="23"/>
      <c r="AR142" s="23"/>
      <c r="AS142" s="23"/>
      <c r="AT142" s="23"/>
      <c r="AU142" s="23"/>
      <c r="AV142" s="23"/>
      <c r="AW142" s="23"/>
      <c r="AX142" s="23"/>
      <c r="AY142" s="23"/>
      <c r="AZ142" s="23"/>
      <c r="BA142" s="23"/>
      <c r="BB142" s="23"/>
      <c r="BC142" s="23"/>
      <c r="BD142" s="23"/>
      <c r="BE142" s="23"/>
      <c r="BF142" s="23"/>
    </row>
    <row r="143" spans="2:58" hidden="1">
      <c r="B143" s="28" t="s">
        <v>96</v>
      </c>
      <c r="C143" s="36" t="s">
        <v>136</v>
      </c>
      <c r="D143" s="30">
        <v>0</v>
      </c>
      <c r="E143" s="21">
        <v>0</v>
      </c>
      <c r="F143" s="21">
        <v>0</v>
      </c>
      <c r="G143" s="21">
        <v>0</v>
      </c>
      <c r="H143" s="21">
        <v>0</v>
      </c>
      <c r="I143" s="21">
        <v>0</v>
      </c>
      <c r="J143" s="21">
        <v>0</v>
      </c>
      <c r="K143" s="21">
        <v>0</v>
      </c>
      <c r="L143" s="21">
        <v>0</v>
      </c>
      <c r="M143" s="21">
        <v>0</v>
      </c>
      <c r="N143" s="21">
        <v>0</v>
      </c>
      <c r="O143" s="21">
        <v>0</v>
      </c>
      <c r="P143" s="21">
        <v>0</v>
      </c>
      <c r="Q143" s="21">
        <v>0</v>
      </c>
      <c r="R143" s="21">
        <v>0</v>
      </c>
      <c r="S143" s="21">
        <v>0</v>
      </c>
      <c r="T143" s="21">
        <v>0</v>
      </c>
      <c r="U143" s="21">
        <v>0</v>
      </c>
      <c r="V143" s="21">
        <v>0</v>
      </c>
      <c r="W143" s="21">
        <v>0</v>
      </c>
      <c r="X143" s="21">
        <v>0</v>
      </c>
      <c r="Y143" s="21">
        <v>0</v>
      </c>
      <c r="Z143" s="21">
        <v>0</v>
      </c>
      <c r="AA143" s="21">
        <v>0</v>
      </c>
      <c r="AB143" s="22">
        <v>0</v>
      </c>
      <c r="AC143" s="23"/>
      <c r="AD143" s="23"/>
      <c r="AE143" s="23"/>
      <c r="AF143" s="23"/>
      <c r="AG143" s="23"/>
      <c r="AH143" s="23"/>
      <c r="AI143" s="23"/>
      <c r="AJ143" s="23"/>
      <c r="AK143" s="23"/>
      <c r="AL143" s="23"/>
      <c r="AM143" s="23"/>
      <c r="AN143" s="23"/>
      <c r="AO143" s="23"/>
      <c r="AP143" s="23"/>
      <c r="AQ143" s="23"/>
      <c r="AR143" s="23"/>
      <c r="AS143" s="23"/>
      <c r="AT143" s="23"/>
      <c r="AU143" s="23"/>
      <c r="AV143" s="23"/>
      <c r="AW143" s="23"/>
      <c r="AX143" s="23"/>
      <c r="AY143" s="23"/>
      <c r="AZ143" s="23"/>
      <c r="BA143" s="23"/>
      <c r="BB143" s="23"/>
      <c r="BC143" s="23"/>
      <c r="BD143" s="23"/>
      <c r="BE143" s="23"/>
      <c r="BF143" s="23"/>
    </row>
    <row r="144" spans="2:58" hidden="1">
      <c r="B144" s="28" t="s">
        <v>97</v>
      </c>
      <c r="C144" s="36" t="s">
        <v>136</v>
      </c>
      <c r="D144" s="30">
        <v>0</v>
      </c>
      <c r="E144" s="21">
        <v>0</v>
      </c>
      <c r="F144" s="21">
        <v>0</v>
      </c>
      <c r="G144" s="21">
        <v>0</v>
      </c>
      <c r="H144" s="21">
        <v>0</v>
      </c>
      <c r="I144" s="21">
        <v>0</v>
      </c>
      <c r="J144" s="21">
        <v>0</v>
      </c>
      <c r="K144" s="21">
        <v>0</v>
      </c>
      <c r="L144" s="21">
        <v>0</v>
      </c>
      <c r="M144" s="21">
        <v>0</v>
      </c>
      <c r="N144" s="21">
        <v>0</v>
      </c>
      <c r="O144" s="21">
        <v>0</v>
      </c>
      <c r="P144" s="21">
        <v>0</v>
      </c>
      <c r="Q144" s="21">
        <v>0</v>
      </c>
      <c r="R144" s="21">
        <v>0</v>
      </c>
      <c r="S144" s="21">
        <v>0</v>
      </c>
      <c r="T144" s="21">
        <v>0</v>
      </c>
      <c r="U144" s="21">
        <v>0</v>
      </c>
      <c r="V144" s="21">
        <v>0</v>
      </c>
      <c r="W144" s="21">
        <v>0</v>
      </c>
      <c r="X144" s="21">
        <v>0</v>
      </c>
      <c r="Y144" s="21">
        <v>0</v>
      </c>
      <c r="Z144" s="21">
        <v>0</v>
      </c>
      <c r="AA144" s="21">
        <v>0</v>
      </c>
      <c r="AB144" s="22">
        <v>0</v>
      </c>
      <c r="AC144" s="23"/>
      <c r="AD144" s="23"/>
      <c r="AE144" s="23"/>
      <c r="AF144" s="23"/>
      <c r="AG144" s="23"/>
      <c r="AH144" s="23"/>
      <c r="AI144" s="23"/>
      <c r="AJ144" s="23"/>
      <c r="AK144" s="23"/>
      <c r="AL144" s="23"/>
      <c r="AM144" s="23"/>
      <c r="AN144" s="23"/>
      <c r="AO144" s="23"/>
      <c r="AP144" s="23"/>
      <c r="AQ144" s="23"/>
      <c r="AR144" s="23"/>
      <c r="AS144" s="23"/>
      <c r="AT144" s="23"/>
      <c r="AU144" s="23"/>
      <c r="AV144" s="23"/>
      <c r="AW144" s="23"/>
      <c r="AX144" s="23"/>
      <c r="AY144" s="23"/>
      <c r="AZ144" s="23"/>
      <c r="BA144" s="23"/>
      <c r="BB144" s="23"/>
      <c r="BC144" s="23"/>
      <c r="BD144" s="23"/>
      <c r="BE144" s="23"/>
      <c r="BF144" s="23"/>
    </row>
    <row r="145" spans="2:58" hidden="1">
      <c r="B145" s="28" t="s">
        <v>98</v>
      </c>
      <c r="C145" s="36" t="s">
        <v>136</v>
      </c>
      <c r="D145" s="30">
        <v>0</v>
      </c>
      <c r="E145" s="21">
        <v>0</v>
      </c>
      <c r="F145" s="21">
        <v>0</v>
      </c>
      <c r="G145" s="21">
        <v>0</v>
      </c>
      <c r="H145" s="21">
        <v>0</v>
      </c>
      <c r="I145" s="21">
        <v>0</v>
      </c>
      <c r="J145" s="21">
        <v>0</v>
      </c>
      <c r="K145" s="21">
        <v>0</v>
      </c>
      <c r="L145" s="21">
        <v>0</v>
      </c>
      <c r="M145" s="21">
        <v>0</v>
      </c>
      <c r="N145" s="21">
        <v>0</v>
      </c>
      <c r="O145" s="21">
        <v>0</v>
      </c>
      <c r="P145" s="21">
        <v>0</v>
      </c>
      <c r="Q145" s="21">
        <v>0</v>
      </c>
      <c r="R145" s="21">
        <v>0</v>
      </c>
      <c r="S145" s="21">
        <v>0</v>
      </c>
      <c r="T145" s="21">
        <v>0</v>
      </c>
      <c r="U145" s="21">
        <v>0</v>
      </c>
      <c r="V145" s="21">
        <v>0</v>
      </c>
      <c r="W145" s="21">
        <v>0</v>
      </c>
      <c r="X145" s="21">
        <v>0</v>
      </c>
      <c r="Y145" s="21">
        <v>0</v>
      </c>
      <c r="Z145" s="21">
        <v>0</v>
      </c>
      <c r="AA145" s="21">
        <v>0</v>
      </c>
      <c r="AB145" s="22">
        <v>0</v>
      </c>
      <c r="AC145" s="23"/>
      <c r="AD145" s="23"/>
      <c r="AE145" s="23"/>
      <c r="AF145" s="23"/>
      <c r="AG145" s="23"/>
      <c r="AH145" s="23"/>
      <c r="AI145" s="23"/>
      <c r="AJ145" s="23"/>
      <c r="AK145" s="23"/>
      <c r="AL145" s="23"/>
      <c r="AM145" s="23"/>
      <c r="AN145" s="23"/>
      <c r="AO145" s="23"/>
      <c r="AP145" s="23"/>
      <c r="AQ145" s="23"/>
      <c r="AR145" s="23"/>
      <c r="AS145" s="23"/>
      <c r="AT145" s="23"/>
      <c r="AU145" s="23"/>
      <c r="AV145" s="23"/>
      <c r="AW145" s="23"/>
      <c r="AX145" s="23"/>
      <c r="AY145" s="23"/>
      <c r="AZ145" s="23"/>
      <c r="BA145" s="23"/>
      <c r="BB145" s="23"/>
      <c r="BC145" s="23"/>
      <c r="BD145" s="23"/>
      <c r="BE145" s="23"/>
      <c r="BF145" s="23"/>
    </row>
    <row r="146" spans="2:58" hidden="1">
      <c r="B146" s="28" t="s">
        <v>99</v>
      </c>
      <c r="C146" s="36" t="s">
        <v>136</v>
      </c>
      <c r="D146" s="30">
        <v>0</v>
      </c>
      <c r="E146" s="21">
        <v>0</v>
      </c>
      <c r="F146" s="21">
        <v>0</v>
      </c>
      <c r="G146" s="21">
        <v>0</v>
      </c>
      <c r="H146" s="21">
        <v>0</v>
      </c>
      <c r="I146" s="21">
        <v>0</v>
      </c>
      <c r="J146" s="21">
        <v>0</v>
      </c>
      <c r="K146" s="21">
        <v>0</v>
      </c>
      <c r="L146" s="21">
        <v>0</v>
      </c>
      <c r="M146" s="21">
        <v>0</v>
      </c>
      <c r="N146" s="21">
        <v>0</v>
      </c>
      <c r="O146" s="21">
        <v>0</v>
      </c>
      <c r="P146" s="21">
        <v>0</v>
      </c>
      <c r="Q146" s="21">
        <v>0</v>
      </c>
      <c r="R146" s="21">
        <v>0</v>
      </c>
      <c r="S146" s="21">
        <v>0</v>
      </c>
      <c r="T146" s="21">
        <v>0</v>
      </c>
      <c r="U146" s="21">
        <v>0</v>
      </c>
      <c r="V146" s="21">
        <v>0</v>
      </c>
      <c r="W146" s="21">
        <v>0</v>
      </c>
      <c r="X146" s="21">
        <v>0</v>
      </c>
      <c r="Y146" s="21">
        <v>0</v>
      </c>
      <c r="Z146" s="21">
        <v>0</v>
      </c>
      <c r="AA146" s="21">
        <v>0</v>
      </c>
      <c r="AB146" s="22">
        <v>0</v>
      </c>
      <c r="AC146" s="23"/>
      <c r="AD146" s="23"/>
      <c r="AE146" s="23"/>
      <c r="AF146" s="23"/>
      <c r="AG146" s="23"/>
      <c r="AH146" s="23"/>
      <c r="AI146" s="23"/>
      <c r="AJ146" s="23"/>
      <c r="AK146" s="23"/>
      <c r="AL146" s="23"/>
      <c r="AM146" s="23"/>
      <c r="AN146" s="23"/>
      <c r="AO146" s="23"/>
      <c r="AP146" s="23"/>
      <c r="AQ146" s="23"/>
      <c r="AR146" s="23"/>
      <c r="AS146" s="23"/>
      <c r="AT146" s="23"/>
      <c r="AU146" s="23"/>
      <c r="AV146" s="23"/>
      <c r="AW146" s="23"/>
      <c r="AX146" s="23"/>
      <c r="AY146" s="23"/>
      <c r="AZ146" s="23"/>
      <c r="BA146" s="23"/>
      <c r="BB146" s="23"/>
      <c r="BC146" s="23"/>
      <c r="BD146" s="23"/>
      <c r="BE146" s="23"/>
      <c r="BF146" s="23"/>
    </row>
    <row r="147" spans="2:58" hidden="1">
      <c r="B147" s="28" t="s">
        <v>100</v>
      </c>
      <c r="C147" s="36" t="s">
        <v>136</v>
      </c>
      <c r="D147" s="30">
        <v>0</v>
      </c>
      <c r="E147" s="21">
        <v>0</v>
      </c>
      <c r="F147" s="21">
        <v>0</v>
      </c>
      <c r="G147" s="21">
        <v>0</v>
      </c>
      <c r="H147" s="21">
        <v>0</v>
      </c>
      <c r="I147" s="21">
        <v>0</v>
      </c>
      <c r="J147" s="21">
        <v>0</v>
      </c>
      <c r="K147" s="21">
        <v>0</v>
      </c>
      <c r="L147" s="21">
        <v>0</v>
      </c>
      <c r="M147" s="21">
        <v>0</v>
      </c>
      <c r="N147" s="21">
        <v>0</v>
      </c>
      <c r="O147" s="21">
        <v>0</v>
      </c>
      <c r="P147" s="21">
        <v>0</v>
      </c>
      <c r="Q147" s="21">
        <v>0</v>
      </c>
      <c r="R147" s="21">
        <v>0</v>
      </c>
      <c r="S147" s="21">
        <v>0</v>
      </c>
      <c r="T147" s="21">
        <v>0</v>
      </c>
      <c r="U147" s="21">
        <v>0</v>
      </c>
      <c r="V147" s="21">
        <v>0</v>
      </c>
      <c r="W147" s="21">
        <v>0</v>
      </c>
      <c r="X147" s="21">
        <v>0</v>
      </c>
      <c r="Y147" s="21">
        <v>0</v>
      </c>
      <c r="Z147" s="21">
        <v>0</v>
      </c>
      <c r="AA147" s="21">
        <v>0</v>
      </c>
      <c r="AB147" s="22">
        <v>0</v>
      </c>
      <c r="AC147" s="23"/>
      <c r="AD147" s="23"/>
      <c r="AE147" s="23"/>
      <c r="AF147" s="23"/>
      <c r="AG147" s="23"/>
      <c r="AH147" s="23"/>
      <c r="AI147" s="23"/>
      <c r="AJ147" s="23"/>
      <c r="AK147" s="23"/>
      <c r="AL147" s="23"/>
      <c r="AM147" s="23"/>
      <c r="AN147" s="23"/>
      <c r="AO147" s="23"/>
      <c r="AP147" s="23"/>
      <c r="AQ147" s="23"/>
      <c r="AR147" s="23"/>
      <c r="AS147" s="23"/>
      <c r="AT147" s="23"/>
      <c r="AU147" s="23"/>
      <c r="AV147" s="23"/>
      <c r="AW147" s="23"/>
      <c r="AX147" s="23"/>
      <c r="AY147" s="23"/>
      <c r="AZ147" s="23"/>
      <c r="BA147" s="23"/>
      <c r="BB147" s="23"/>
      <c r="BC147" s="23"/>
      <c r="BD147" s="23"/>
      <c r="BE147" s="23"/>
      <c r="BF147" s="23"/>
    </row>
    <row r="148" spans="2:58" hidden="1">
      <c r="B148" s="42" t="s">
        <v>86</v>
      </c>
      <c r="C148" s="36"/>
      <c r="D148" s="30"/>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2"/>
      <c r="AC148" s="23"/>
      <c r="AD148" s="23"/>
      <c r="AE148" s="23"/>
      <c r="AF148" s="23"/>
      <c r="AG148" s="23"/>
      <c r="AH148" s="23"/>
      <c r="AI148" s="23"/>
      <c r="AJ148" s="23"/>
      <c r="AK148" s="23"/>
      <c r="AL148" s="23"/>
      <c r="AM148" s="23"/>
      <c r="AN148" s="23"/>
      <c r="AO148" s="23"/>
      <c r="AP148" s="23"/>
      <c r="AQ148" s="23"/>
      <c r="AR148" s="23"/>
      <c r="AS148" s="23"/>
      <c r="AT148" s="23"/>
      <c r="AU148" s="23"/>
      <c r="AV148" s="23"/>
      <c r="AW148" s="23"/>
      <c r="AX148" s="23"/>
      <c r="AY148" s="23"/>
      <c r="AZ148" s="23"/>
      <c r="BA148" s="23"/>
      <c r="BB148" s="23"/>
      <c r="BC148" s="23"/>
      <c r="BD148" s="23"/>
      <c r="BE148" s="23"/>
      <c r="BF148" s="23"/>
    </row>
    <row r="149" spans="2:58" hidden="1">
      <c r="B149" s="32" t="s">
        <v>137</v>
      </c>
      <c r="C149" s="54" t="s">
        <v>136</v>
      </c>
      <c r="D149" s="30">
        <f>SUM(D164:D166)*10</f>
        <v>0</v>
      </c>
      <c r="E149" s="21">
        <f t="shared" ref="E149:AB149" si="6">SUM(E164:E166)*10</f>
        <v>0</v>
      </c>
      <c r="F149" s="21">
        <f t="shared" si="6"/>
        <v>0</v>
      </c>
      <c r="G149" s="21">
        <f t="shared" si="6"/>
        <v>0</v>
      </c>
      <c r="H149" s="21">
        <f t="shared" si="6"/>
        <v>0</v>
      </c>
      <c r="I149" s="21">
        <f t="shared" si="6"/>
        <v>2167</v>
      </c>
      <c r="J149" s="21">
        <f t="shared" si="6"/>
        <v>3945</v>
      </c>
      <c r="K149" s="21">
        <f t="shared" si="6"/>
        <v>5334</v>
      </c>
      <c r="L149" s="21">
        <f t="shared" si="6"/>
        <v>7278.6000000000013</v>
      </c>
      <c r="M149" s="21">
        <f t="shared" si="6"/>
        <v>8389.7999999999993</v>
      </c>
      <c r="N149" s="21">
        <f t="shared" si="6"/>
        <v>13890.500000000002</v>
      </c>
      <c r="O149" s="21">
        <f t="shared" si="6"/>
        <v>22558</v>
      </c>
      <c r="P149" s="21">
        <f t="shared" si="6"/>
        <v>26114.000000000007</v>
      </c>
      <c r="Q149" s="21">
        <f t="shared" si="6"/>
        <v>0</v>
      </c>
      <c r="R149" s="21">
        <f t="shared" si="6"/>
        <v>0</v>
      </c>
      <c r="S149" s="21">
        <f t="shared" si="6"/>
        <v>0</v>
      </c>
      <c r="T149" s="21">
        <f>SUM(T164:T166)*10</f>
        <v>0</v>
      </c>
      <c r="U149" s="21">
        <f t="shared" si="6"/>
        <v>0</v>
      </c>
      <c r="V149" s="21">
        <f t="shared" si="6"/>
        <v>0</v>
      </c>
      <c r="W149" s="21">
        <f t="shared" si="6"/>
        <v>0</v>
      </c>
      <c r="X149" s="21">
        <f t="shared" si="6"/>
        <v>0</v>
      </c>
      <c r="Y149" s="21">
        <f t="shared" si="6"/>
        <v>0</v>
      </c>
      <c r="Z149" s="21">
        <f t="shared" si="6"/>
        <v>0</v>
      </c>
      <c r="AA149" s="21">
        <f t="shared" si="6"/>
        <v>0</v>
      </c>
      <c r="AB149" s="22">
        <f t="shared" si="6"/>
        <v>94520</v>
      </c>
      <c r="AC149" s="23"/>
      <c r="AD149" s="23"/>
      <c r="AE149" s="23"/>
      <c r="AF149" s="23"/>
      <c r="AG149" s="23"/>
      <c r="AH149" s="23"/>
      <c r="AI149" s="23"/>
      <c r="AJ149" s="23"/>
      <c r="AK149" s="23"/>
      <c r="AL149" s="23"/>
      <c r="AM149" s="23"/>
      <c r="AN149" s="23"/>
      <c r="AO149" s="23"/>
      <c r="AP149" s="23"/>
      <c r="AQ149" s="23"/>
      <c r="AR149" s="23"/>
      <c r="AS149" s="23"/>
      <c r="AT149" s="23"/>
      <c r="AU149" s="23"/>
      <c r="AV149" s="23"/>
      <c r="AW149" s="23"/>
      <c r="AX149" s="23"/>
      <c r="AY149" s="23"/>
      <c r="AZ149" s="23"/>
      <c r="BA149" s="23"/>
      <c r="BB149" s="23"/>
      <c r="BC149" s="23"/>
      <c r="BD149" s="23"/>
      <c r="BE149" s="23"/>
      <c r="BF149" s="23"/>
    </row>
    <row r="150" spans="2:58" hidden="1">
      <c r="B150" s="32" t="s">
        <v>138</v>
      </c>
      <c r="C150" s="54" t="s">
        <v>136</v>
      </c>
      <c r="D150" s="30">
        <f>SUM(D164:D166)*350</f>
        <v>0</v>
      </c>
      <c r="E150" s="21">
        <f t="shared" ref="E150:AB150" si="7">SUM(E164:E166)*350</f>
        <v>0</v>
      </c>
      <c r="F150" s="21">
        <f t="shared" si="7"/>
        <v>0</v>
      </c>
      <c r="G150" s="21">
        <f t="shared" si="7"/>
        <v>0</v>
      </c>
      <c r="H150" s="21">
        <f t="shared" si="7"/>
        <v>0</v>
      </c>
      <c r="I150" s="21">
        <f t="shared" si="7"/>
        <v>75845</v>
      </c>
      <c r="J150" s="21">
        <f t="shared" si="7"/>
        <v>138075</v>
      </c>
      <c r="K150" s="21">
        <f t="shared" si="7"/>
        <v>186690</v>
      </c>
      <c r="L150" s="21">
        <f t="shared" si="7"/>
        <v>254751.00000000006</v>
      </c>
      <c r="M150" s="21">
        <f t="shared" si="7"/>
        <v>293643</v>
      </c>
      <c r="N150" s="21">
        <f t="shared" si="7"/>
        <v>486167.50000000006</v>
      </c>
      <c r="O150" s="21">
        <f t="shared" si="7"/>
        <v>789530.00000000012</v>
      </c>
      <c r="P150" s="21">
        <f t="shared" si="7"/>
        <v>913990.00000000023</v>
      </c>
      <c r="Q150" s="21">
        <f t="shared" si="7"/>
        <v>0</v>
      </c>
      <c r="R150" s="21">
        <f t="shared" si="7"/>
        <v>0</v>
      </c>
      <c r="S150" s="21">
        <f t="shared" si="7"/>
        <v>0</v>
      </c>
      <c r="T150" s="21">
        <f>SUM(T164:T166)*350</f>
        <v>0</v>
      </c>
      <c r="U150" s="21">
        <f t="shared" si="7"/>
        <v>0</v>
      </c>
      <c r="V150" s="21">
        <f t="shared" si="7"/>
        <v>0</v>
      </c>
      <c r="W150" s="21">
        <f t="shared" si="7"/>
        <v>0</v>
      </c>
      <c r="X150" s="21">
        <f t="shared" si="7"/>
        <v>0</v>
      </c>
      <c r="Y150" s="21">
        <f t="shared" si="7"/>
        <v>0</v>
      </c>
      <c r="Z150" s="21">
        <f t="shared" si="7"/>
        <v>0</v>
      </c>
      <c r="AA150" s="21">
        <f t="shared" si="7"/>
        <v>0</v>
      </c>
      <c r="AB150" s="22">
        <f t="shared" si="7"/>
        <v>3308200</v>
      </c>
      <c r="AC150" s="23"/>
      <c r="AD150" s="23"/>
      <c r="AE150" s="23"/>
      <c r="AF150" s="23"/>
      <c r="AG150" s="23"/>
      <c r="AH150" s="23"/>
      <c r="AI150" s="23"/>
      <c r="AJ150" s="23"/>
      <c r="AK150" s="23"/>
      <c r="AL150" s="23"/>
      <c r="AM150" s="23"/>
      <c r="AN150" s="23"/>
      <c r="AO150" s="23"/>
      <c r="AP150" s="23"/>
      <c r="AQ150" s="23"/>
      <c r="AR150" s="23"/>
      <c r="AS150" s="23"/>
      <c r="AT150" s="23"/>
      <c r="AU150" s="23"/>
      <c r="AV150" s="23"/>
      <c r="AW150" s="23"/>
      <c r="AX150" s="23"/>
      <c r="AY150" s="23"/>
      <c r="AZ150" s="23"/>
      <c r="BA150" s="23"/>
      <c r="BB150" s="23"/>
      <c r="BC150" s="23"/>
      <c r="BD150" s="23"/>
      <c r="BE150" s="23"/>
      <c r="BF150" s="23"/>
    </row>
    <row r="151" spans="2:58" hidden="1">
      <c r="B151" s="32" t="s">
        <v>139</v>
      </c>
      <c r="C151" s="54" t="s">
        <v>136</v>
      </c>
      <c r="D151" s="30">
        <f>SUM(D164:D166)*100</f>
        <v>0</v>
      </c>
      <c r="E151" s="21">
        <f t="shared" ref="E151:AB151" si="8">SUM(E164:E166)*100</f>
        <v>0</v>
      </c>
      <c r="F151" s="21">
        <f t="shared" si="8"/>
        <v>0</v>
      </c>
      <c r="G151" s="21">
        <f t="shared" si="8"/>
        <v>0</v>
      </c>
      <c r="H151" s="21">
        <f t="shared" si="8"/>
        <v>0</v>
      </c>
      <c r="I151" s="21">
        <f t="shared" si="8"/>
        <v>21670</v>
      </c>
      <c r="J151" s="21">
        <f t="shared" si="8"/>
        <v>39450</v>
      </c>
      <c r="K151" s="21">
        <f t="shared" si="8"/>
        <v>53340</v>
      </c>
      <c r="L151" s="21">
        <f t="shared" si="8"/>
        <v>72786.000000000015</v>
      </c>
      <c r="M151" s="21">
        <f t="shared" si="8"/>
        <v>83898</v>
      </c>
      <c r="N151" s="21">
        <f t="shared" si="8"/>
        <v>138905.00000000003</v>
      </c>
      <c r="O151" s="21">
        <f t="shared" si="8"/>
        <v>225580.00000000003</v>
      </c>
      <c r="P151" s="21">
        <f t="shared" si="8"/>
        <v>261140.00000000006</v>
      </c>
      <c r="Q151" s="21">
        <f t="shared" si="8"/>
        <v>0</v>
      </c>
      <c r="R151" s="21">
        <f t="shared" si="8"/>
        <v>0</v>
      </c>
      <c r="S151" s="21">
        <f t="shared" si="8"/>
        <v>0</v>
      </c>
      <c r="T151" s="21">
        <f>SUM(T164:T166)*100</f>
        <v>0</v>
      </c>
      <c r="U151" s="21">
        <f t="shared" si="8"/>
        <v>0</v>
      </c>
      <c r="V151" s="21">
        <f t="shared" si="8"/>
        <v>0</v>
      </c>
      <c r="W151" s="21">
        <f t="shared" si="8"/>
        <v>0</v>
      </c>
      <c r="X151" s="21">
        <f t="shared" si="8"/>
        <v>0</v>
      </c>
      <c r="Y151" s="21">
        <f t="shared" si="8"/>
        <v>0</v>
      </c>
      <c r="Z151" s="21">
        <f t="shared" si="8"/>
        <v>0</v>
      </c>
      <c r="AA151" s="21">
        <f t="shared" si="8"/>
        <v>0</v>
      </c>
      <c r="AB151" s="22">
        <f t="shared" si="8"/>
        <v>945200</v>
      </c>
      <c r="AC151" s="23"/>
      <c r="AD151" s="23"/>
      <c r="AE151" s="23"/>
      <c r="AF151" s="23"/>
      <c r="AG151" s="23"/>
      <c r="AH151" s="23"/>
      <c r="AI151" s="23"/>
      <c r="AJ151" s="23"/>
      <c r="AK151" s="23"/>
      <c r="AL151" s="23"/>
      <c r="AM151" s="23"/>
      <c r="AN151" s="23"/>
      <c r="AO151" s="23"/>
      <c r="AP151" s="23"/>
      <c r="AQ151" s="23"/>
      <c r="AR151" s="23"/>
      <c r="AS151" s="23"/>
      <c r="AT151" s="23"/>
      <c r="AU151" s="23"/>
      <c r="AV151" s="23"/>
      <c r="AW151" s="23"/>
      <c r="AX151" s="23"/>
      <c r="AY151" s="23"/>
      <c r="AZ151" s="23"/>
      <c r="BA151" s="23"/>
      <c r="BB151" s="23"/>
      <c r="BC151" s="23"/>
      <c r="BD151" s="23"/>
      <c r="BE151" s="23"/>
      <c r="BF151" s="23"/>
    </row>
    <row r="152" spans="2:58" hidden="1">
      <c r="B152" s="52" t="s">
        <v>140</v>
      </c>
      <c r="C152" s="54" t="s">
        <v>136</v>
      </c>
      <c r="D152" s="30">
        <v>0</v>
      </c>
      <c r="E152" s="21">
        <v>0</v>
      </c>
      <c r="F152" s="21">
        <v>0</v>
      </c>
      <c r="G152" s="21">
        <v>0</v>
      </c>
      <c r="H152" s="21">
        <v>0</v>
      </c>
      <c r="I152" s="21">
        <v>0</v>
      </c>
      <c r="J152" s="21">
        <v>0</v>
      </c>
      <c r="K152" s="21">
        <v>0</v>
      </c>
      <c r="L152" s="21">
        <v>0</v>
      </c>
      <c r="M152" s="21">
        <v>0</v>
      </c>
      <c r="N152" s="21">
        <v>0</v>
      </c>
      <c r="O152" s="21">
        <v>0</v>
      </c>
      <c r="P152" s="21">
        <v>0</v>
      </c>
      <c r="Q152" s="21">
        <v>0</v>
      </c>
      <c r="R152" s="21">
        <v>0</v>
      </c>
      <c r="S152" s="21">
        <v>0</v>
      </c>
      <c r="T152" s="21">
        <v>0</v>
      </c>
      <c r="U152" s="21">
        <v>0</v>
      </c>
      <c r="V152" s="21">
        <v>0</v>
      </c>
      <c r="W152" s="21">
        <v>0</v>
      </c>
      <c r="X152" s="21">
        <v>0</v>
      </c>
      <c r="Y152" s="21">
        <v>0</v>
      </c>
      <c r="Z152" s="21">
        <v>0</v>
      </c>
      <c r="AA152" s="21">
        <v>0</v>
      </c>
      <c r="AB152" s="22">
        <v>0</v>
      </c>
      <c r="AC152" s="23"/>
      <c r="AD152" s="23"/>
      <c r="AE152" s="23"/>
      <c r="AF152" s="23"/>
      <c r="AG152" s="23"/>
      <c r="AH152" s="23"/>
      <c r="AI152" s="23"/>
      <c r="AJ152" s="23"/>
      <c r="AK152" s="23"/>
      <c r="AL152" s="23"/>
      <c r="AM152" s="23"/>
      <c r="AN152" s="23"/>
      <c r="AO152" s="23"/>
      <c r="AP152" s="23"/>
      <c r="AQ152" s="23"/>
      <c r="AR152" s="23"/>
      <c r="AS152" s="23"/>
      <c r="AT152" s="23"/>
      <c r="AU152" s="23"/>
      <c r="AV152" s="23"/>
      <c r="AW152" s="23"/>
      <c r="AX152" s="23"/>
      <c r="AY152" s="23"/>
      <c r="AZ152" s="23"/>
      <c r="BA152" s="23"/>
      <c r="BB152" s="23"/>
      <c r="BC152" s="23"/>
      <c r="BD152" s="23"/>
      <c r="BE152" s="23"/>
      <c r="BF152" s="23"/>
    </row>
    <row r="153" spans="2:58" hidden="1">
      <c r="B153" s="52"/>
      <c r="C153" s="54"/>
      <c r="D153" s="30"/>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2"/>
      <c r="AC153" s="23"/>
      <c r="AD153" s="23"/>
      <c r="AE153" s="23"/>
      <c r="AF153" s="23"/>
      <c r="AG153" s="23"/>
      <c r="AH153" s="23"/>
      <c r="AI153" s="23"/>
      <c r="AJ153" s="23"/>
      <c r="AK153" s="23"/>
      <c r="AL153" s="23"/>
      <c r="AM153" s="23"/>
      <c r="AN153" s="23"/>
      <c r="AO153" s="23"/>
      <c r="AP153" s="23"/>
      <c r="AQ153" s="23"/>
      <c r="AR153" s="23"/>
      <c r="AS153" s="23"/>
      <c r="AT153" s="23"/>
      <c r="AU153" s="23"/>
      <c r="AV153" s="23"/>
      <c r="AW153" s="23"/>
      <c r="AX153" s="23"/>
      <c r="AY153" s="23"/>
      <c r="AZ153" s="23"/>
      <c r="BA153" s="23"/>
      <c r="BB153" s="23"/>
      <c r="BC153" s="23"/>
      <c r="BD153" s="23"/>
      <c r="BE153" s="23"/>
      <c r="BF153" s="23"/>
    </row>
    <row r="154" spans="2:58" hidden="1">
      <c r="B154" s="52"/>
      <c r="C154" s="54"/>
      <c r="D154" s="30"/>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2"/>
      <c r="AC154" s="23"/>
      <c r="AD154" s="23"/>
      <c r="AE154" s="23"/>
      <c r="AF154" s="23"/>
      <c r="AG154" s="23"/>
      <c r="AH154" s="23"/>
      <c r="AI154" s="23"/>
      <c r="AJ154" s="23"/>
      <c r="AK154" s="23"/>
      <c r="AL154" s="23"/>
      <c r="AM154" s="23"/>
      <c r="AN154" s="23"/>
      <c r="AO154" s="23"/>
      <c r="AP154" s="23"/>
      <c r="AQ154" s="23"/>
      <c r="AR154" s="23"/>
      <c r="AS154" s="23"/>
      <c r="AT154" s="23"/>
      <c r="AU154" s="23"/>
      <c r="AV154" s="23"/>
      <c r="AW154" s="23"/>
      <c r="AX154" s="23"/>
      <c r="AY154" s="23"/>
      <c r="AZ154" s="23"/>
      <c r="BA154" s="23"/>
      <c r="BB154" s="23"/>
      <c r="BC154" s="23"/>
      <c r="BD154" s="23"/>
      <c r="BE154" s="23"/>
      <c r="BF154" s="23"/>
    </row>
    <row r="155" spans="2:58" ht="15.75" hidden="1">
      <c r="B155" s="51" t="s">
        <v>141</v>
      </c>
      <c r="C155" s="55"/>
      <c r="D155" s="30"/>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2"/>
      <c r="AC155" s="23"/>
      <c r="AD155" s="23"/>
      <c r="AE155" s="23"/>
      <c r="AF155" s="23"/>
      <c r="AG155" s="23"/>
      <c r="AH155" s="23"/>
      <c r="AI155" s="23"/>
      <c r="AJ155" s="23"/>
      <c r="AK155" s="23"/>
      <c r="AL155" s="23"/>
      <c r="AM155" s="23"/>
      <c r="AN155" s="23"/>
      <c r="AO155" s="23"/>
      <c r="AP155" s="23"/>
      <c r="AQ155" s="23"/>
      <c r="AR155" s="23"/>
      <c r="AS155" s="23"/>
      <c r="AT155" s="23"/>
      <c r="AU155" s="23"/>
      <c r="AV155" s="23"/>
      <c r="AW155" s="23"/>
      <c r="AX155" s="23"/>
      <c r="AY155" s="23"/>
      <c r="AZ155" s="23"/>
      <c r="BA155" s="23"/>
      <c r="BB155" s="23"/>
      <c r="BC155" s="23"/>
      <c r="BD155" s="23"/>
      <c r="BE155" s="23"/>
      <c r="BF155" s="23"/>
    </row>
    <row r="156" spans="2:58" hidden="1">
      <c r="B156" s="52" t="s">
        <v>142</v>
      </c>
      <c r="C156" s="36"/>
      <c r="D156" s="30"/>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2"/>
      <c r="AC156" s="23"/>
      <c r="AD156" s="23"/>
      <c r="AE156" s="23"/>
      <c r="AF156" s="23"/>
      <c r="AG156" s="23"/>
      <c r="AH156" s="23"/>
      <c r="AI156" s="23"/>
      <c r="AJ156" s="23"/>
      <c r="AK156" s="23"/>
      <c r="AL156" s="23"/>
      <c r="AM156" s="23"/>
      <c r="AN156" s="23"/>
      <c r="AO156" s="23"/>
      <c r="AP156" s="23"/>
      <c r="AQ156" s="23"/>
      <c r="AR156" s="23"/>
      <c r="AS156" s="23"/>
      <c r="AT156" s="23"/>
      <c r="AU156" s="23"/>
      <c r="AV156" s="23"/>
      <c r="AW156" s="23"/>
      <c r="AX156" s="23"/>
      <c r="AY156" s="23"/>
      <c r="AZ156" s="23"/>
      <c r="BA156" s="23"/>
      <c r="BB156" s="23"/>
      <c r="BC156" s="23"/>
      <c r="BD156" s="23"/>
      <c r="BE156" s="23"/>
      <c r="BF156" s="23"/>
    </row>
    <row r="157" spans="2:58" hidden="1">
      <c r="B157" s="26" t="s">
        <v>112</v>
      </c>
      <c r="C157" s="36" t="s">
        <v>30</v>
      </c>
      <c r="D157" s="30">
        <v>0</v>
      </c>
      <c r="E157" s="21">
        <v>0</v>
      </c>
      <c r="F157" s="21">
        <v>0</v>
      </c>
      <c r="G157" s="21">
        <v>0</v>
      </c>
      <c r="H157" s="21">
        <v>0</v>
      </c>
      <c r="I157" s="21">
        <v>0</v>
      </c>
      <c r="J157" s="21">
        <v>0</v>
      </c>
      <c r="K157" s="21">
        <v>0</v>
      </c>
      <c r="L157" s="21">
        <v>0</v>
      </c>
      <c r="M157" s="21">
        <v>0</v>
      </c>
      <c r="N157" s="21">
        <v>0</v>
      </c>
      <c r="O157" s="21">
        <v>0</v>
      </c>
      <c r="P157" s="21">
        <v>0</v>
      </c>
      <c r="Q157" s="21">
        <v>0</v>
      </c>
      <c r="R157" s="21">
        <v>0</v>
      </c>
      <c r="S157" s="21">
        <v>0</v>
      </c>
      <c r="T157" s="21">
        <v>0</v>
      </c>
      <c r="U157" s="21">
        <v>0</v>
      </c>
      <c r="V157" s="21">
        <v>0</v>
      </c>
      <c r="W157" s="21">
        <v>0</v>
      </c>
      <c r="X157" s="21">
        <v>0</v>
      </c>
      <c r="Y157" s="21">
        <v>0</v>
      </c>
      <c r="Z157" s="21">
        <v>0</v>
      </c>
      <c r="AA157" s="21">
        <v>0</v>
      </c>
      <c r="AB157" s="22">
        <v>0</v>
      </c>
      <c r="AC157" s="23"/>
      <c r="AD157" s="23"/>
      <c r="AE157" s="23"/>
      <c r="AF157" s="23"/>
      <c r="AG157" s="23"/>
      <c r="AH157" s="23"/>
      <c r="AI157" s="23"/>
      <c r="AJ157" s="23"/>
      <c r="AK157" s="23"/>
      <c r="AL157" s="23"/>
      <c r="AM157" s="23"/>
      <c r="AN157" s="23"/>
      <c r="AO157" s="23"/>
      <c r="AP157" s="23"/>
      <c r="AQ157" s="23"/>
      <c r="AR157" s="23"/>
      <c r="AS157" s="23"/>
      <c r="AT157" s="23"/>
      <c r="AU157" s="23"/>
      <c r="AV157" s="23"/>
      <c r="AW157" s="23"/>
      <c r="AX157" s="23"/>
      <c r="AY157" s="23"/>
      <c r="AZ157" s="23"/>
      <c r="BA157" s="23"/>
      <c r="BB157" s="23"/>
      <c r="BC157" s="23"/>
      <c r="BD157" s="23"/>
      <c r="BE157" s="23"/>
      <c r="BF157" s="23"/>
    </row>
    <row r="158" spans="2:58" hidden="1">
      <c r="B158" s="26" t="s">
        <v>126</v>
      </c>
      <c r="C158" s="36" t="s">
        <v>30</v>
      </c>
      <c r="D158" s="30">
        <f>'[4]Chili (L)'!$E$34</f>
        <v>1300</v>
      </c>
      <c r="E158" s="21">
        <v>0</v>
      </c>
      <c r="F158" s="21">
        <f>'[4]Chili (L)'!$E$34</f>
        <v>1300</v>
      </c>
      <c r="G158" s="21">
        <v>0</v>
      </c>
      <c r="H158" s="21">
        <v>0</v>
      </c>
      <c r="I158" s="21">
        <v>0</v>
      </c>
      <c r="J158" s="21">
        <v>0</v>
      </c>
      <c r="K158" s="21">
        <v>0</v>
      </c>
      <c r="L158" s="21">
        <v>0</v>
      </c>
      <c r="M158" s="21">
        <v>0</v>
      </c>
      <c r="N158" s="21">
        <v>0</v>
      </c>
      <c r="O158" s="21">
        <v>0</v>
      </c>
      <c r="P158" s="21">
        <v>0</v>
      </c>
      <c r="Q158" s="21">
        <v>0</v>
      </c>
      <c r="R158" s="21">
        <v>0</v>
      </c>
      <c r="S158" s="21">
        <v>0</v>
      </c>
      <c r="T158" s="21">
        <v>0</v>
      </c>
      <c r="U158" s="21">
        <v>0</v>
      </c>
      <c r="V158" s="21">
        <v>0</v>
      </c>
      <c r="W158" s="21">
        <v>0</v>
      </c>
      <c r="X158" s="21">
        <v>0</v>
      </c>
      <c r="Y158" s="21">
        <v>0</v>
      </c>
      <c r="Z158" s="21">
        <v>0</v>
      </c>
      <c r="AA158" s="21">
        <v>0</v>
      </c>
      <c r="AB158" s="22">
        <v>0</v>
      </c>
      <c r="AC158" s="23"/>
      <c r="AD158" s="23"/>
      <c r="AE158" s="23"/>
      <c r="AF158" s="23"/>
      <c r="AG158" s="23"/>
      <c r="AH158" s="23"/>
      <c r="AI158" s="23"/>
      <c r="AJ158" s="23"/>
      <c r="AK158" s="23"/>
      <c r="AL158" s="23"/>
      <c r="AM158" s="23"/>
      <c r="AN158" s="23"/>
      <c r="AO158" s="23"/>
      <c r="AP158" s="23"/>
      <c r="AQ158" s="23"/>
      <c r="AR158" s="23"/>
      <c r="AS158" s="23"/>
      <c r="AT158" s="23"/>
      <c r="AU158" s="23"/>
      <c r="AV158" s="23"/>
      <c r="AW158" s="23"/>
      <c r="AX158" s="23"/>
      <c r="AY158" s="23"/>
      <c r="AZ158" s="23"/>
      <c r="BA158" s="23"/>
      <c r="BB158" s="23"/>
      <c r="BC158" s="23"/>
      <c r="BD158" s="23"/>
      <c r="BE158" s="23"/>
      <c r="BF158" s="23"/>
    </row>
    <row r="159" spans="2:58" hidden="1">
      <c r="B159" s="28" t="s">
        <v>115</v>
      </c>
      <c r="C159" s="36" t="s">
        <v>30</v>
      </c>
      <c r="D159" s="30">
        <v>0</v>
      </c>
      <c r="E159" s="21">
        <f>'[4]Redbean (L)'!$E$34</f>
        <v>1200</v>
      </c>
      <c r="F159" s="21">
        <f>'[4]Redbean (L)'!$E$34</f>
        <v>1200</v>
      </c>
      <c r="G159" s="21">
        <v>0</v>
      </c>
      <c r="H159" s="21">
        <v>0</v>
      </c>
      <c r="I159" s="21">
        <v>0</v>
      </c>
      <c r="J159" s="21">
        <v>0</v>
      </c>
      <c r="K159" s="21">
        <v>0</v>
      </c>
      <c r="L159" s="21">
        <v>0</v>
      </c>
      <c r="M159" s="21">
        <v>0</v>
      </c>
      <c r="N159" s="21">
        <v>0</v>
      </c>
      <c r="O159" s="21">
        <v>0</v>
      </c>
      <c r="P159" s="21">
        <v>0</v>
      </c>
      <c r="Q159" s="21">
        <v>0</v>
      </c>
      <c r="R159" s="21">
        <v>0</v>
      </c>
      <c r="S159" s="21">
        <v>0</v>
      </c>
      <c r="T159" s="21">
        <v>0</v>
      </c>
      <c r="U159" s="21">
        <v>0</v>
      </c>
      <c r="V159" s="21">
        <v>0</v>
      </c>
      <c r="W159" s="21">
        <v>0</v>
      </c>
      <c r="X159" s="21">
        <v>0</v>
      </c>
      <c r="Y159" s="21">
        <v>0</v>
      </c>
      <c r="Z159" s="21">
        <v>0</v>
      </c>
      <c r="AA159" s="21">
        <v>0</v>
      </c>
      <c r="AB159" s="22">
        <v>0</v>
      </c>
      <c r="AC159" s="23"/>
      <c r="AD159" s="23"/>
      <c r="AE159" s="23"/>
      <c r="AF159" s="23"/>
      <c r="AG159" s="23"/>
      <c r="AH159" s="23"/>
      <c r="AI159" s="23"/>
      <c r="AJ159" s="23"/>
      <c r="AK159" s="23"/>
      <c r="AL159" s="23"/>
      <c r="AM159" s="23"/>
      <c r="AN159" s="23"/>
      <c r="AO159" s="23"/>
      <c r="AP159" s="23"/>
      <c r="AQ159" s="23"/>
      <c r="AR159" s="23"/>
      <c r="AS159" s="23"/>
      <c r="AT159" s="23"/>
      <c r="AU159" s="23"/>
      <c r="AV159" s="23"/>
      <c r="AW159" s="23"/>
      <c r="AX159" s="23"/>
      <c r="AY159" s="23"/>
      <c r="AZ159" s="23"/>
      <c r="BA159" s="23"/>
      <c r="BB159" s="23"/>
      <c r="BC159" s="23"/>
      <c r="BD159" s="23"/>
      <c r="BE159" s="23"/>
      <c r="BF159" s="23"/>
    </row>
    <row r="160" spans="2:58" ht="12.75" hidden="1" customHeight="1">
      <c r="B160" s="28" t="s">
        <v>127</v>
      </c>
      <c r="C160" s="36" t="s">
        <v>30</v>
      </c>
      <c r="D160" s="19">
        <v>0</v>
      </c>
      <c r="E160" s="21">
        <f>'[4]Tobacco (L)'!$E$27</f>
        <v>300</v>
      </c>
      <c r="F160" s="21">
        <v>0</v>
      </c>
      <c r="G160" s="21">
        <v>0</v>
      </c>
      <c r="H160" s="21">
        <v>0</v>
      </c>
      <c r="I160" s="21">
        <v>0</v>
      </c>
      <c r="J160" s="21">
        <v>0</v>
      </c>
      <c r="K160" s="21">
        <v>0</v>
      </c>
      <c r="L160" s="21">
        <v>0</v>
      </c>
      <c r="M160" s="21">
        <v>0</v>
      </c>
      <c r="N160" s="21">
        <v>0</v>
      </c>
      <c r="O160" s="21">
        <v>0</v>
      </c>
      <c r="P160" s="21">
        <v>0</v>
      </c>
      <c r="Q160" s="21">
        <v>0</v>
      </c>
      <c r="R160" s="21">
        <v>0</v>
      </c>
      <c r="S160" s="21">
        <v>0</v>
      </c>
      <c r="T160" s="21">
        <v>0</v>
      </c>
      <c r="U160" s="21">
        <v>0</v>
      </c>
      <c r="V160" s="21">
        <v>0</v>
      </c>
      <c r="W160" s="21">
        <v>0</v>
      </c>
      <c r="X160" s="21">
        <v>0</v>
      </c>
      <c r="Y160" s="21">
        <v>0</v>
      </c>
      <c r="Z160" s="21">
        <v>0</v>
      </c>
      <c r="AA160" s="21">
        <v>0</v>
      </c>
      <c r="AB160" s="22">
        <v>0</v>
      </c>
      <c r="AC160" s="23"/>
      <c r="AD160" s="23"/>
      <c r="AE160" s="23"/>
      <c r="AF160" s="23"/>
      <c r="AG160" s="23"/>
      <c r="AH160" s="23"/>
      <c r="AI160" s="23"/>
      <c r="AJ160" s="23"/>
      <c r="AK160" s="23"/>
      <c r="AL160" s="23"/>
      <c r="AM160" s="23"/>
      <c r="AN160" s="23"/>
      <c r="AO160" s="23"/>
      <c r="AP160" s="23"/>
      <c r="AQ160" s="23"/>
      <c r="AR160" s="23"/>
      <c r="AS160" s="23"/>
      <c r="AT160" s="23"/>
      <c r="AU160" s="23"/>
      <c r="AV160" s="23"/>
      <c r="AW160" s="23"/>
      <c r="AX160" s="23"/>
      <c r="AY160" s="23"/>
      <c r="AZ160" s="23"/>
      <c r="BA160" s="23"/>
      <c r="BB160" s="23"/>
      <c r="BC160" s="23"/>
      <c r="BD160" s="23"/>
      <c r="BE160" s="23"/>
      <c r="BF160" s="23"/>
    </row>
    <row r="161" spans="2:58" ht="12.75" hidden="1" customHeight="1">
      <c r="B161" s="28" t="s">
        <v>128</v>
      </c>
      <c r="C161" s="36" t="s">
        <v>30</v>
      </c>
      <c r="D161" s="30">
        <v>0</v>
      </c>
      <c r="E161" s="21">
        <v>0</v>
      </c>
      <c r="F161" s="21">
        <v>0</v>
      </c>
      <c r="G161" s="21">
        <v>0</v>
      </c>
      <c r="H161" s="21">
        <v>0</v>
      </c>
      <c r="I161" s="21">
        <v>0</v>
      </c>
      <c r="J161" s="21">
        <v>0</v>
      </c>
      <c r="K161" s="21">
        <v>0</v>
      </c>
      <c r="L161" s="21">
        <v>0</v>
      </c>
      <c r="M161" s="21">
        <v>0</v>
      </c>
      <c r="N161" s="21">
        <v>0</v>
      </c>
      <c r="O161" s="21">
        <v>0</v>
      </c>
      <c r="P161" s="21">
        <v>0</v>
      </c>
      <c r="Q161" s="21">
        <v>0</v>
      </c>
      <c r="R161" s="21">
        <v>0</v>
      </c>
      <c r="S161" s="21">
        <v>0</v>
      </c>
      <c r="T161" s="21">
        <v>0</v>
      </c>
      <c r="U161" s="21">
        <v>0</v>
      </c>
      <c r="V161" s="21">
        <v>0</v>
      </c>
      <c r="W161" s="21">
        <v>0</v>
      </c>
      <c r="X161" s="21">
        <v>0</v>
      </c>
      <c r="Y161" s="21">
        <v>0</v>
      </c>
      <c r="Z161" s="21">
        <v>0</v>
      </c>
      <c r="AA161" s="21">
        <v>0</v>
      </c>
      <c r="AB161" s="22">
        <v>0</v>
      </c>
      <c r="AC161" s="23"/>
      <c r="AD161" s="23"/>
      <c r="AE161" s="23"/>
      <c r="AF161" s="23"/>
      <c r="AG161" s="23"/>
      <c r="AH161" s="23"/>
      <c r="AI161" s="23"/>
      <c r="AJ161" s="23"/>
      <c r="AK161" s="23"/>
      <c r="AL161" s="23"/>
      <c r="AM161" s="23"/>
      <c r="AN161" s="23"/>
      <c r="AO161" s="23"/>
      <c r="AP161" s="23"/>
      <c r="AQ161" s="23"/>
      <c r="AR161" s="23"/>
      <c r="AS161" s="23"/>
      <c r="AT161" s="23"/>
      <c r="AU161" s="23"/>
      <c r="AV161" s="23"/>
      <c r="AW161" s="23"/>
      <c r="AX161" s="23"/>
      <c r="AY161" s="23"/>
      <c r="AZ161" s="23"/>
      <c r="BA161" s="23"/>
      <c r="BB161" s="23"/>
      <c r="BC161" s="23"/>
      <c r="BD161" s="23"/>
      <c r="BE161" s="23"/>
      <c r="BF161" s="23"/>
    </row>
    <row r="162" spans="2:58" ht="12.75" hidden="1" customHeight="1">
      <c r="B162" s="56" t="s">
        <v>143</v>
      </c>
      <c r="C162" s="36"/>
      <c r="D162" s="30"/>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2"/>
      <c r="AC162" s="23"/>
      <c r="AD162" s="23"/>
      <c r="AE162" s="23"/>
      <c r="AF162" s="23"/>
      <c r="AG162" s="23"/>
      <c r="AH162" s="23"/>
      <c r="AI162" s="23"/>
      <c r="AJ162" s="23"/>
      <c r="AK162" s="23"/>
      <c r="AL162" s="23"/>
      <c r="AM162" s="23"/>
      <c r="AN162" s="23"/>
      <c r="AO162" s="23"/>
      <c r="AP162" s="23"/>
      <c r="AQ162" s="23"/>
      <c r="AR162" s="23"/>
      <c r="AS162" s="23"/>
      <c r="AT162" s="23"/>
      <c r="AU162" s="23"/>
      <c r="AV162" s="23"/>
      <c r="AW162" s="23"/>
      <c r="AX162" s="23"/>
      <c r="AY162" s="23"/>
      <c r="AZ162" s="23"/>
      <c r="BA162" s="23"/>
      <c r="BB162" s="23"/>
      <c r="BC162" s="23"/>
      <c r="BD162" s="23"/>
      <c r="BE162" s="23"/>
      <c r="BF162" s="23"/>
    </row>
    <row r="163" spans="2:58" hidden="1">
      <c r="B163" s="42" t="s">
        <v>86</v>
      </c>
      <c r="C163" s="36"/>
      <c r="D163" s="30"/>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2"/>
      <c r="AC163" s="23"/>
      <c r="AD163" s="23"/>
      <c r="AE163" s="23"/>
      <c r="AF163" s="23"/>
      <c r="AG163" s="23"/>
      <c r="AH163" s="23"/>
      <c r="AI163" s="23"/>
      <c r="AJ163" s="23"/>
      <c r="AK163" s="23"/>
      <c r="AL163" s="23"/>
      <c r="AM163" s="23"/>
      <c r="AN163" s="23"/>
      <c r="AO163" s="23"/>
      <c r="AP163" s="23"/>
      <c r="AQ163" s="23"/>
      <c r="AR163" s="23"/>
      <c r="AS163" s="23"/>
      <c r="AT163" s="23"/>
      <c r="AU163" s="23"/>
      <c r="AV163" s="23"/>
      <c r="AW163" s="23"/>
      <c r="AX163" s="23"/>
      <c r="AY163" s="23"/>
      <c r="AZ163" s="23"/>
      <c r="BA163" s="23"/>
      <c r="BB163" s="23"/>
      <c r="BC163" s="23"/>
      <c r="BD163" s="23"/>
      <c r="BE163" s="23"/>
      <c r="BF163" s="23"/>
    </row>
    <row r="164" spans="2:58" hidden="1">
      <c r="B164" s="28" t="s">
        <v>154</v>
      </c>
      <c r="C164" s="36" t="s">
        <v>30</v>
      </c>
      <c r="D164" s="30">
        <v>0</v>
      </c>
      <c r="E164" s="21">
        <v>0</v>
      </c>
      <c r="F164" s="21">
        <v>0</v>
      </c>
      <c r="G164" s="21">
        <v>0</v>
      </c>
      <c r="H164" s="21">
        <v>0</v>
      </c>
      <c r="I164" s="21">
        <f>'[2]Mono Yield'!$B12*0.4*[2]Concept!$B$50</f>
        <v>0</v>
      </c>
      <c r="J164" s="21">
        <f>'[2]Mono Yield'!$B13*0.4*[2]Concept!$B$50</f>
        <v>0</v>
      </c>
      <c r="K164" s="21">
        <f>'[2]Mono Yield'!$B14*0.4*[2]Concept!$B$50</f>
        <v>166.68</v>
      </c>
      <c r="L164" s="21">
        <f>'[2]Mono Yield'!$B15*0.4*[2]Concept!$B$50</f>
        <v>277.8</v>
      </c>
      <c r="M164" s="21">
        <f>'[2]Mono Yield'!$B16*0.4*[2]Concept!$B$50</f>
        <v>333.36</v>
      </c>
      <c r="N164" s="21">
        <f>'[2]Mono Yield'!$B17*0.4*[2]Concept!$B$50</f>
        <v>444.48000000000008</v>
      </c>
      <c r="O164" s="21">
        <f>'[2]Mono Yield'!$B18*0.4*[2]Concept!$B$50</f>
        <v>777.83999999999992</v>
      </c>
      <c r="P164" s="21">
        <f>'[2]Mono Yield'!$B19*0.4*[2]Concept!$B$50</f>
        <v>888.96000000000015</v>
      </c>
      <c r="Q164" s="21">
        <v>0</v>
      </c>
      <c r="R164" s="21">
        <v>0</v>
      </c>
      <c r="S164" s="21">
        <v>0</v>
      </c>
      <c r="T164" s="21">
        <v>0</v>
      </c>
      <c r="U164" s="21">
        <v>0</v>
      </c>
      <c r="V164" s="21">
        <v>0</v>
      </c>
      <c r="W164" s="21">
        <v>0</v>
      </c>
      <c r="X164" s="21">
        <v>0</v>
      </c>
      <c r="Y164" s="21">
        <v>0</v>
      </c>
      <c r="Z164" s="21">
        <v>0</v>
      </c>
      <c r="AA164" s="21">
        <v>0</v>
      </c>
      <c r="AB164" s="22">
        <f>'[2]Mono Yield'!$B$31*0.4*[2]Concept!$E$47</f>
        <v>2780</v>
      </c>
      <c r="AC164" s="23"/>
      <c r="AD164" s="23"/>
      <c r="AE164" s="23"/>
      <c r="AF164" s="23"/>
      <c r="AG164" s="23"/>
      <c r="AH164" s="23"/>
      <c r="AI164" s="23"/>
      <c r="AJ164" s="23"/>
      <c r="AK164" s="23"/>
      <c r="AL164" s="23"/>
      <c r="AM164" s="23"/>
      <c r="AN164" s="23"/>
      <c r="AO164" s="23"/>
      <c r="AP164" s="23"/>
      <c r="AQ164" s="23"/>
      <c r="AR164" s="23"/>
      <c r="AS164" s="23"/>
      <c r="AT164" s="23"/>
      <c r="AU164" s="23"/>
      <c r="AV164" s="23"/>
      <c r="AW164" s="23"/>
      <c r="AX164" s="23"/>
      <c r="AY164" s="23"/>
      <c r="AZ164" s="23"/>
      <c r="BA164" s="23"/>
      <c r="BB164" s="23"/>
      <c r="BC164" s="23"/>
      <c r="BD164" s="23"/>
      <c r="BE164" s="23"/>
      <c r="BF164" s="23"/>
    </row>
    <row r="165" spans="2:58" hidden="1">
      <c r="B165" s="28" t="s">
        <v>155</v>
      </c>
      <c r="C165" s="36" t="s">
        <v>30</v>
      </c>
      <c r="D165" s="30">
        <v>0</v>
      </c>
      <c r="E165" s="21">
        <v>0</v>
      </c>
      <c r="F165" s="21">
        <v>0</v>
      </c>
      <c r="G165" s="21">
        <v>0</v>
      </c>
      <c r="H165" s="21">
        <v>0</v>
      </c>
      <c r="I165" s="21">
        <f>'[2]Mono Yield'!$C$12*0.4*[2]Concept!$B$50</f>
        <v>83.34</v>
      </c>
      <c r="J165" s="21">
        <f>('[2]Mono Yield'!$C13+'[2]Mono Yield'!$H$13)*0.4*[2]Concept!$B$50</f>
        <v>194.45999999999998</v>
      </c>
      <c r="K165" s="21">
        <f>('[2]Mono Yield'!$C14+'[2]Mono Yield'!$H14)*0.4*[2]Concept!$B$50</f>
        <v>166.68</v>
      </c>
      <c r="L165" s="21">
        <f>('[2]Mono Yield'!$C15+'[2]Mono Yield'!$H15)*0.4*[2]Concept!$B$50</f>
        <v>333.36000000000007</v>
      </c>
      <c r="M165" s="21">
        <f>('[2]Mono Yield'!$C16+'[2]Mono Yield'!$H$16)*0.4*[2]Concept!$B$50</f>
        <v>388.91999999999996</v>
      </c>
      <c r="N165" s="21">
        <f>('[2]Mono Yield'!$C$17+'[2]Mono Yield'!$H$17)*0.4*[2]Concept!$B$50</f>
        <v>527.82000000000005</v>
      </c>
      <c r="O165" s="21">
        <f>('[2]Mono Yield'!$C18+'[2]Mono Yield'!$H$18)*0.4*[2]Concept!$B$50</f>
        <v>944.5200000000001</v>
      </c>
      <c r="P165" s="21">
        <f>('[2]Mono Yield'!$C19+'[2]Mono Yield'!$H$19)*0.4*[2]Concept!$B$50</f>
        <v>1055.6400000000001</v>
      </c>
      <c r="Q165" s="21">
        <v>0</v>
      </c>
      <c r="R165" s="21">
        <v>0</v>
      </c>
      <c r="S165" s="21">
        <v>0</v>
      </c>
      <c r="T165" s="21">
        <v>0</v>
      </c>
      <c r="U165" s="21">
        <v>0</v>
      </c>
      <c r="V165" s="21">
        <v>0</v>
      </c>
      <c r="W165" s="21">
        <v>0</v>
      </c>
      <c r="X165" s="21">
        <v>0</v>
      </c>
      <c r="Y165" s="21">
        <v>0</v>
      </c>
      <c r="Z165" s="21">
        <v>0</v>
      </c>
      <c r="AA165" s="21">
        <v>0</v>
      </c>
      <c r="AB165" s="22">
        <f>('[2]Mono Yield'!$C$31+'[2]Mono Yield'!$F$31+'[2]Mono Yield'!$G$31+'[2]Mono Yield'!$H$31)*0.4*[2]Concept!$E$47</f>
        <v>3892</v>
      </c>
      <c r="AC165" s="23"/>
      <c r="AD165" s="23"/>
      <c r="AE165" s="23"/>
      <c r="AF165" s="23"/>
      <c r="AG165" s="23"/>
      <c r="AH165" s="23"/>
      <c r="AI165" s="23"/>
      <c r="AJ165" s="23"/>
      <c r="AK165" s="23"/>
      <c r="AL165" s="23"/>
      <c r="AM165" s="23"/>
      <c r="AN165" s="23"/>
      <c r="AO165" s="23"/>
      <c r="AP165" s="23"/>
      <c r="AQ165" s="23"/>
      <c r="AR165" s="23"/>
      <c r="AS165" s="23"/>
      <c r="AT165" s="23"/>
      <c r="AU165" s="23"/>
      <c r="AV165" s="23"/>
      <c r="AW165" s="23"/>
      <c r="AX165" s="23"/>
      <c r="AY165" s="23"/>
      <c r="AZ165" s="23"/>
      <c r="BA165" s="23"/>
      <c r="BB165" s="23"/>
      <c r="BC165" s="23"/>
      <c r="BD165" s="23"/>
      <c r="BE165" s="23"/>
      <c r="BF165" s="23"/>
    </row>
    <row r="166" spans="2:58" hidden="1">
      <c r="B166" s="28" t="s">
        <v>156</v>
      </c>
      <c r="C166" s="36" t="s">
        <v>30</v>
      </c>
      <c r="D166" s="30">
        <v>0</v>
      </c>
      <c r="E166" s="21">
        <v>0</v>
      </c>
      <c r="F166" s="21">
        <v>0</v>
      </c>
      <c r="G166" s="21">
        <v>0</v>
      </c>
      <c r="H166" s="21">
        <v>0</v>
      </c>
      <c r="I166" s="21">
        <f>'[2]Mono Yield'!$D12*0.4*[2]Concept!$C$45</f>
        <v>133.36000000000001</v>
      </c>
      <c r="J166" s="21">
        <f>'[2]Mono Yield'!$D13*0.4*[2]Concept!$D45</f>
        <v>200.04</v>
      </c>
      <c r="K166" s="21">
        <f>'[2]Mono Yield'!$D13*0.4*[2]Concept!$E45</f>
        <v>200.04</v>
      </c>
      <c r="L166" s="21">
        <f>'[2]Mono Yield'!$D13*0.4*[2]Concept!$F45</f>
        <v>116.69999999999999</v>
      </c>
      <c r="M166" s="21">
        <f>'[2]Mono Yield'!$D13*0.4*[2]Concept!$G45</f>
        <v>116.69999999999999</v>
      </c>
      <c r="N166" s="21">
        <f>'[2]Mono Yield'!$D$17*0.5*[2]Concept!$B$45</f>
        <v>416.75</v>
      </c>
      <c r="O166" s="21">
        <f>'[2]Mono Yield'!$D$18*0.4*[2]Concept!$C$45</f>
        <v>533.44000000000005</v>
      </c>
      <c r="P166" s="21">
        <f>'[2]Mono Yield'!$D$19*0.4*[2]Concept!$D$45</f>
        <v>666.80000000000007</v>
      </c>
      <c r="Q166" s="20">
        <v>0</v>
      </c>
      <c r="R166" s="20">
        <v>0</v>
      </c>
      <c r="S166" s="21">
        <v>0</v>
      </c>
      <c r="T166" s="21">
        <v>0</v>
      </c>
      <c r="U166" s="21">
        <v>0</v>
      </c>
      <c r="V166" s="21">
        <v>0</v>
      </c>
      <c r="W166" s="21">
        <v>0</v>
      </c>
      <c r="X166" s="21">
        <v>0</v>
      </c>
      <c r="Y166" s="21">
        <v>0</v>
      </c>
      <c r="Z166" s="21">
        <v>0</v>
      </c>
      <c r="AA166" s="21">
        <v>0</v>
      </c>
      <c r="AB166" s="22">
        <f>'[2]Mono Yield'!$B$31*0.4*[2]Concept!$E$47</f>
        <v>2780</v>
      </c>
      <c r="AC166" s="23"/>
      <c r="AD166" s="23"/>
      <c r="AE166" s="23"/>
      <c r="AF166" s="23"/>
      <c r="AG166" s="23"/>
      <c r="AH166" s="23"/>
      <c r="AI166" s="23"/>
      <c r="AJ166" s="23"/>
      <c r="AK166" s="23"/>
      <c r="AL166" s="23"/>
      <c r="AM166" s="23"/>
      <c r="AN166" s="23"/>
      <c r="AO166" s="23"/>
      <c r="AP166" s="23"/>
      <c r="AQ166" s="23"/>
      <c r="AR166" s="23"/>
      <c r="AS166" s="23"/>
      <c r="AT166" s="23"/>
      <c r="AU166" s="23"/>
      <c r="AV166" s="23"/>
      <c r="AW166" s="23"/>
      <c r="AX166" s="23"/>
      <c r="AY166" s="23"/>
      <c r="AZ166" s="23"/>
      <c r="BA166" s="23"/>
      <c r="BB166" s="23"/>
      <c r="BC166" s="23"/>
      <c r="BD166" s="23"/>
      <c r="BE166" s="23"/>
      <c r="BF166" s="23"/>
    </row>
    <row r="167" spans="2:58" hidden="1">
      <c r="B167" s="56" t="s">
        <v>144</v>
      </c>
      <c r="C167" s="36"/>
      <c r="D167" s="30"/>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2"/>
      <c r="AC167" s="23"/>
      <c r="AD167" s="23"/>
      <c r="AE167" s="23"/>
      <c r="AF167" s="23"/>
      <c r="AG167" s="23"/>
      <c r="AH167" s="23"/>
      <c r="AI167" s="23"/>
      <c r="AJ167" s="23"/>
      <c r="AK167" s="23"/>
      <c r="AL167" s="23"/>
      <c r="AM167" s="23"/>
      <c r="AN167" s="23"/>
      <c r="AO167" s="23"/>
      <c r="AP167" s="23"/>
      <c r="AQ167" s="23"/>
      <c r="AR167" s="23"/>
      <c r="AS167" s="23"/>
      <c r="AT167" s="23"/>
      <c r="AU167" s="23"/>
      <c r="AV167" s="23"/>
      <c r="AW167" s="23"/>
      <c r="AX167" s="23"/>
      <c r="AY167" s="23"/>
      <c r="AZ167" s="23"/>
      <c r="BA167" s="23"/>
      <c r="BB167" s="23"/>
      <c r="BC167" s="23"/>
      <c r="BD167" s="23"/>
      <c r="BE167" s="23"/>
      <c r="BF167" s="23"/>
    </row>
    <row r="168" spans="2:58" hidden="1">
      <c r="B168" s="28" t="s">
        <v>88</v>
      </c>
      <c r="C168" s="36" t="s">
        <v>30</v>
      </c>
      <c r="D168" s="19">
        <v>0</v>
      </c>
      <c r="E168" s="20">
        <v>0</v>
      </c>
      <c r="F168" s="20">
        <v>50</v>
      </c>
      <c r="G168" s="20">
        <v>500</v>
      </c>
      <c r="H168" s="20">
        <v>1200</v>
      </c>
      <c r="I168" s="20">
        <v>1400</v>
      </c>
      <c r="J168" s="20">
        <v>900</v>
      </c>
      <c r="K168" s="20">
        <v>500</v>
      </c>
      <c r="L168" s="20">
        <v>300</v>
      </c>
      <c r="M168" s="20">
        <v>0</v>
      </c>
      <c r="N168" s="20">
        <v>0</v>
      </c>
      <c r="O168" s="20">
        <v>0</v>
      </c>
      <c r="P168" s="20">
        <v>0</v>
      </c>
      <c r="Q168" s="20">
        <v>0</v>
      </c>
      <c r="R168" s="20">
        <v>0</v>
      </c>
      <c r="S168" s="20">
        <v>0</v>
      </c>
      <c r="T168" s="20">
        <v>0</v>
      </c>
      <c r="U168" s="20">
        <v>0</v>
      </c>
      <c r="V168" s="20">
        <v>0</v>
      </c>
      <c r="W168" s="20">
        <v>0</v>
      </c>
      <c r="X168" s="20">
        <v>0</v>
      </c>
      <c r="Y168" s="20">
        <v>0</v>
      </c>
      <c r="Z168" s="20">
        <v>0</v>
      </c>
      <c r="AA168" s="20">
        <v>0</v>
      </c>
      <c r="AB168" s="125">
        <v>0</v>
      </c>
      <c r="AC168" s="23"/>
      <c r="AD168" s="23"/>
      <c r="AE168" s="23"/>
      <c r="AF168" s="23"/>
      <c r="AG168" s="23"/>
      <c r="AH168" s="23"/>
      <c r="AI168" s="23"/>
      <c r="AJ168" s="23"/>
      <c r="AK168" s="23"/>
      <c r="AL168" s="23"/>
      <c r="AM168" s="23"/>
      <c r="AN168" s="23"/>
      <c r="AO168" s="23"/>
      <c r="AP168" s="23"/>
      <c r="AQ168" s="23"/>
      <c r="AR168" s="23"/>
      <c r="AS168" s="23"/>
      <c r="AT168" s="23"/>
      <c r="AU168" s="23"/>
      <c r="AV168" s="23"/>
      <c r="AW168" s="23"/>
      <c r="AX168" s="23"/>
      <c r="AY168" s="23"/>
      <c r="AZ168" s="23"/>
      <c r="BA168" s="23"/>
      <c r="BB168" s="23"/>
      <c r="BC168" s="23"/>
      <c r="BD168" s="23"/>
      <c r="BE168" s="23"/>
      <c r="BF168" s="23"/>
    </row>
    <row r="169" spans="2:58" hidden="1">
      <c r="B169" s="28" t="s">
        <v>89</v>
      </c>
      <c r="C169" s="36" t="s">
        <v>30</v>
      </c>
      <c r="D169" s="30">
        <v>0</v>
      </c>
      <c r="E169" s="21">
        <v>0</v>
      </c>
      <c r="F169" s="21">
        <v>0</v>
      </c>
      <c r="G169" s="21">
        <v>0</v>
      </c>
      <c r="H169" s="21">
        <v>0</v>
      </c>
      <c r="I169" s="21">
        <v>0</v>
      </c>
      <c r="J169" s="21">
        <v>0</v>
      </c>
      <c r="K169" s="21">
        <v>0</v>
      </c>
      <c r="L169" s="21">
        <v>0</v>
      </c>
      <c r="M169" s="21">
        <v>0</v>
      </c>
      <c r="N169" s="21">
        <v>0</v>
      </c>
      <c r="O169" s="21">
        <v>0</v>
      </c>
      <c r="P169" s="21">
        <v>0</v>
      </c>
      <c r="Q169" s="21">
        <v>0</v>
      </c>
      <c r="R169" s="21">
        <v>0</v>
      </c>
      <c r="S169" s="21">
        <v>0</v>
      </c>
      <c r="T169" s="21">
        <v>0</v>
      </c>
      <c r="U169" s="21">
        <v>0</v>
      </c>
      <c r="V169" s="21">
        <v>0</v>
      </c>
      <c r="W169" s="21">
        <v>0</v>
      </c>
      <c r="X169" s="21">
        <v>0</v>
      </c>
      <c r="Y169" s="21">
        <v>0</v>
      </c>
      <c r="Z169" s="21">
        <v>0</v>
      </c>
      <c r="AA169" s="21">
        <v>0</v>
      </c>
      <c r="AB169" s="22">
        <v>0</v>
      </c>
      <c r="AC169" s="23"/>
      <c r="AD169" s="23"/>
      <c r="AE169" s="23"/>
      <c r="AF169" s="23"/>
      <c r="AG169" s="23"/>
      <c r="AH169" s="23"/>
      <c r="AI169" s="23"/>
      <c r="AJ169" s="23"/>
      <c r="AK169" s="23"/>
      <c r="AL169" s="23"/>
      <c r="AM169" s="23"/>
      <c r="AN169" s="23"/>
      <c r="AO169" s="23"/>
      <c r="AP169" s="23"/>
      <c r="AQ169" s="23"/>
      <c r="AR169" s="23"/>
      <c r="AS169" s="23"/>
      <c r="AT169" s="23"/>
      <c r="AU169" s="23"/>
      <c r="AV169" s="23"/>
      <c r="AW169" s="23"/>
      <c r="AX169" s="23"/>
      <c r="AY169" s="23"/>
      <c r="AZ169" s="23"/>
      <c r="BA169" s="23"/>
      <c r="BB169" s="23"/>
      <c r="BC169" s="23"/>
      <c r="BD169" s="23"/>
      <c r="BE169" s="23"/>
      <c r="BF169" s="23"/>
    </row>
    <row r="170" spans="2:58" hidden="1">
      <c r="B170" s="28" t="s">
        <v>90</v>
      </c>
      <c r="C170" s="36" t="s">
        <v>30</v>
      </c>
      <c r="D170" s="30">
        <v>0</v>
      </c>
      <c r="E170" s="21">
        <v>0</v>
      </c>
      <c r="F170" s="21">
        <v>0</v>
      </c>
      <c r="G170" s="21">
        <v>0</v>
      </c>
      <c r="H170" s="21">
        <v>0</v>
      </c>
      <c r="I170" s="21">
        <v>0</v>
      </c>
      <c r="J170" s="21">
        <v>0</v>
      </c>
      <c r="K170" s="21">
        <v>0</v>
      </c>
      <c r="L170" s="21">
        <v>0</v>
      </c>
      <c r="M170" s="21">
        <v>0</v>
      </c>
      <c r="N170" s="21">
        <v>0</v>
      </c>
      <c r="O170" s="21">
        <v>0</v>
      </c>
      <c r="P170" s="21">
        <v>0</v>
      </c>
      <c r="Q170" s="21">
        <v>0</v>
      </c>
      <c r="R170" s="21">
        <v>0</v>
      </c>
      <c r="S170" s="21">
        <v>0</v>
      </c>
      <c r="T170" s="21">
        <v>0</v>
      </c>
      <c r="U170" s="21">
        <v>0</v>
      </c>
      <c r="V170" s="21">
        <v>0</v>
      </c>
      <c r="W170" s="21">
        <v>0</v>
      </c>
      <c r="X170" s="21">
        <v>0</v>
      </c>
      <c r="Y170" s="21">
        <v>0</v>
      </c>
      <c r="Z170" s="21">
        <v>0</v>
      </c>
      <c r="AA170" s="21">
        <v>0</v>
      </c>
      <c r="AB170" s="22">
        <v>0</v>
      </c>
      <c r="AC170" s="23"/>
      <c r="AD170" s="23"/>
      <c r="AE170" s="23"/>
      <c r="AF170" s="23"/>
      <c r="AG170" s="23"/>
      <c r="AH170" s="23"/>
      <c r="AI170" s="23"/>
      <c r="AJ170" s="23"/>
      <c r="AK170" s="23"/>
      <c r="AL170" s="23"/>
      <c r="AM170" s="23"/>
      <c r="AN170" s="23"/>
      <c r="AO170" s="23"/>
      <c r="AP170" s="23"/>
      <c r="AQ170" s="23"/>
      <c r="AR170" s="23"/>
      <c r="AS170" s="23"/>
      <c r="AT170" s="23"/>
      <c r="AU170" s="23"/>
      <c r="AV170" s="23"/>
      <c r="AW170" s="23"/>
      <c r="AX170" s="23"/>
      <c r="AY170" s="23"/>
      <c r="AZ170" s="23"/>
      <c r="BA170" s="23"/>
      <c r="BB170" s="23"/>
      <c r="BC170" s="23"/>
      <c r="BD170" s="23"/>
      <c r="BE170" s="23"/>
      <c r="BF170" s="23"/>
    </row>
    <row r="171" spans="2:58" hidden="1">
      <c r="B171" s="28" t="s">
        <v>91</v>
      </c>
      <c r="C171" s="36" t="s">
        <v>30</v>
      </c>
      <c r="D171" s="30">
        <v>0</v>
      </c>
      <c r="E171" s="21">
        <v>0</v>
      </c>
      <c r="F171" s="21">
        <v>0</v>
      </c>
      <c r="G171" s="21">
        <v>0</v>
      </c>
      <c r="H171" s="21">
        <v>0</v>
      </c>
      <c r="I171" s="21">
        <v>0</v>
      </c>
      <c r="J171" s="21">
        <v>0</v>
      </c>
      <c r="K171" s="21">
        <v>0</v>
      </c>
      <c r="L171" s="21">
        <v>0</v>
      </c>
      <c r="M171" s="21">
        <v>0</v>
      </c>
      <c r="N171" s="21">
        <v>0</v>
      </c>
      <c r="O171" s="21">
        <v>0</v>
      </c>
      <c r="P171" s="21">
        <v>0</v>
      </c>
      <c r="Q171" s="21">
        <v>0</v>
      </c>
      <c r="R171" s="21">
        <v>0</v>
      </c>
      <c r="S171" s="21">
        <v>0</v>
      </c>
      <c r="T171" s="21">
        <v>0</v>
      </c>
      <c r="U171" s="21">
        <v>0</v>
      </c>
      <c r="V171" s="21">
        <v>0</v>
      </c>
      <c r="W171" s="21">
        <v>0</v>
      </c>
      <c r="X171" s="21">
        <v>0</v>
      </c>
      <c r="Y171" s="21">
        <v>0</v>
      </c>
      <c r="Z171" s="21">
        <v>0</v>
      </c>
      <c r="AA171" s="21">
        <v>0</v>
      </c>
      <c r="AB171" s="22">
        <v>0</v>
      </c>
      <c r="AC171" s="23"/>
      <c r="AD171" s="23"/>
      <c r="AE171" s="23"/>
      <c r="AF171" s="23"/>
      <c r="AG171" s="23"/>
      <c r="AH171" s="23"/>
      <c r="AI171" s="23"/>
      <c r="AJ171" s="23"/>
      <c r="AK171" s="23"/>
      <c r="AL171" s="23"/>
      <c r="AM171" s="23"/>
      <c r="AN171" s="23"/>
      <c r="AO171" s="23"/>
      <c r="AP171" s="23"/>
      <c r="AQ171" s="23"/>
      <c r="AR171" s="23"/>
      <c r="AS171" s="23"/>
      <c r="AT171" s="23"/>
      <c r="AU171" s="23"/>
      <c r="AV171" s="23"/>
      <c r="AW171" s="23"/>
      <c r="AX171" s="23"/>
      <c r="AY171" s="23"/>
      <c r="AZ171" s="23"/>
      <c r="BA171" s="23"/>
      <c r="BB171" s="23"/>
      <c r="BC171" s="23"/>
      <c r="BD171" s="23"/>
      <c r="BE171" s="23"/>
      <c r="BF171" s="23"/>
    </row>
    <row r="172" spans="2:58" hidden="1">
      <c r="B172" s="28" t="s">
        <v>92</v>
      </c>
      <c r="C172" s="36" t="s">
        <v>30</v>
      </c>
      <c r="D172" s="30">
        <v>0</v>
      </c>
      <c r="E172" s="21">
        <v>0</v>
      </c>
      <c r="F172" s="21">
        <v>0</v>
      </c>
      <c r="G172" s="21">
        <v>0</v>
      </c>
      <c r="H172" s="21">
        <v>0</v>
      </c>
      <c r="I172" s="21">
        <v>0</v>
      </c>
      <c r="J172" s="21">
        <v>0</v>
      </c>
      <c r="K172" s="21">
        <v>0</v>
      </c>
      <c r="L172" s="21">
        <v>0</v>
      </c>
      <c r="M172" s="21">
        <v>0</v>
      </c>
      <c r="N172" s="21">
        <v>0</v>
      </c>
      <c r="O172" s="21">
        <v>0</v>
      </c>
      <c r="P172" s="21">
        <v>0</v>
      </c>
      <c r="Q172" s="21">
        <v>0</v>
      </c>
      <c r="R172" s="21">
        <v>0</v>
      </c>
      <c r="S172" s="21">
        <v>0</v>
      </c>
      <c r="T172" s="21">
        <v>0</v>
      </c>
      <c r="U172" s="21">
        <v>0</v>
      </c>
      <c r="V172" s="21">
        <v>0</v>
      </c>
      <c r="W172" s="21">
        <v>0</v>
      </c>
      <c r="X172" s="21">
        <v>0</v>
      </c>
      <c r="Y172" s="21">
        <v>0</v>
      </c>
      <c r="Z172" s="21">
        <v>0</v>
      </c>
      <c r="AA172" s="21">
        <v>0</v>
      </c>
      <c r="AB172" s="22">
        <v>0</v>
      </c>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c r="AY172" s="23"/>
      <c r="AZ172" s="23"/>
      <c r="BA172" s="23"/>
      <c r="BB172" s="23"/>
      <c r="BC172" s="23"/>
      <c r="BD172" s="23"/>
      <c r="BE172" s="23"/>
      <c r="BF172" s="23"/>
    </row>
    <row r="173" spans="2:58" hidden="1">
      <c r="B173" s="28" t="s">
        <v>93</v>
      </c>
      <c r="C173" s="36" t="s">
        <v>30</v>
      </c>
      <c r="D173" s="30">
        <v>0</v>
      </c>
      <c r="E173" s="21">
        <v>0</v>
      </c>
      <c r="F173" s="21">
        <v>0</v>
      </c>
      <c r="G173" s="21">
        <v>0</v>
      </c>
      <c r="H173" s="21">
        <v>0</v>
      </c>
      <c r="I173" s="21">
        <v>0</v>
      </c>
      <c r="J173" s="21">
        <v>0</v>
      </c>
      <c r="K173" s="21">
        <v>0</v>
      </c>
      <c r="L173" s="21">
        <v>0</v>
      </c>
      <c r="M173" s="21">
        <v>0</v>
      </c>
      <c r="N173" s="21">
        <v>0</v>
      </c>
      <c r="O173" s="21">
        <v>0</v>
      </c>
      <c r="P173" s="21">
        <v>0</v>
      </c>
      <c r="Q173" s="21">
        <v>0</v>
      </c>
      <c r="R173" s="21">
        <v>0</v>
      </c>
      <c r="S173" s="21">
        <v>0</v>
      </c>
      <c r="T173" s="21">
        <v>0</v>
      </c>
      <c r="U173" s="21">
        <v>0</v>
      </c>
      <c r="V173" s="21">
        <v>0</v>
      </c>
      <c r="W173" s="21">
        <v>0</v>
      </c>
      <c r="X173" s="21">
        <v>0</v>
      </c>
      <c r="Y173" s="21">
        <v>0</v>
      </c>
      <c r="Z173" s="21">
        <v>0</v>
      </c>
      <c r="AA173" s="21">
        <v>0</v>
      </c>
      <c r="AB173" s="22">
        <v>0</v>
      </c>
      <c r="AC173" s="23"/>
      <c r="AD173" s="23"/>
      <c r="AE173" s="23"/>
      <c r="AF173" s="23"/>
      <c r="AG173" s="23"/>
      <c r="AH173" s="23"/>
      <c r="AI173" s="23"/>
      <c r="AJ173" s="23"/>
      <c r="AK173" s="23"/>
      <c r="AL173" s="23"/>
      <c r="AM173" s="23"/>
      <c r="AN173" s="23"/>
      <c r="AO173" s="23"/>
      <c r="AP173" s="23"/>
      <c r="AQ173" s="23"/>
      <c r="AR173" s="23"/>
      <c r="AS173" s="23"/>
      <c r="AT173" s="23"/>
      <c r="AU173" s="23"/>
      <c r="AV173" s="23"/>
      <c r="AW173" s="23"/>
      <c r="AX173" s="23"/>
      <c r="AY173" s="23"/>
      <c r="AZ173" s="23"/>
      <c r="BA173" s="23"/>
      <c r="BB173" s="23"/>
      <c r="BC173" s="23"/>
      <c r="BD173" s="23"/>
      <c r="BE173" s="23"/>
      <c r="BF173" s="23"/>
    </row>
    <row r="174" spans="2:58" hidden="1">
      <c r="B174" s="28" t="s">
        <v>94</v>
      </c>
      <c r="C174" s="36" t="s">
        <v>30</v>
      </c>
      <c r="D174" s="30">
        <v>0</v>
      </c>
      <c r="E174" s="21">
        <v>0</v>
      </c>
      <c r="F174" s="21">
        <v>0</v>
      </c>
      <c r="G174" s="21">
        <v>0</v>
      </c>
      <c r="H174" s="21">
        <v>0</v>
      </c>
      <c r="I174" s="21">
        <v>0</v>
      </c>
      <c r="J174" s="21">
        <v>0</v>
      </c>
      <c r="K174" s="21">
        <v>0</v>
      </c>
      <c r="L174" s="21">
        <v>0</v>
      </c>
      <c r="M174" s="21">
        <v>0</v>
      </c>
      <c r="N174" s="21">
        <v>0</v>
      </c>
      <c r="O174" s="21">
        <v>0</v>
      </c>
      <c r="P174" s="21">
        <v>0</v>
      </c>
      <c r="Q174" s="21">
        <v>0</v>
      </c>
      <c r="R174" s="21">
        <v>0</v>
      </c>
      <c r="S174" s="21">
        <v>0</v>
      </c>
      <c r="T174" s="21">
        <v>0</v>
      </c>
      <c r="U174" s="21">
        <v>0</v>
      </c>
      <c r="V174" s="21">
        <v>0</v>
      </c>
      <c r="W174" s="21">
        <v>0</v>
      </c>
      <c r="X174" s="21">
        <v>0</v>
      </c>
      <c r="Y174" s="21">
        <v>0</v>
      </c>
      <c r="Z174" s="21">
        <v>0</v>
      </c>
      <c r="AA174" s="21">
        <v>0</v>
      </c>
      <c r="AB174" s="22">
        <v>0</v>
      </c>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c r="AY174" s="23"/>
      <c r="AZ174" s="23"/>
      <c r="BA174" s="23"/>
      <c r="BB174" s="23"/>
      <c r="BC174" s="23"/>
      <c r="BD174" s="23"/>
      <c r="BE174" s="23"/>
      <c r="BF174" s="23"/>
    </row>
    <row r="175" spans="2:58" hidden="1">
      <c r="B175" s="28" t="s">
        <v>95</v>
      </c>
      <c r="C175" s="36" t="s">
        <v>30</v>
      </c>
      <c r="D175" s="30">
        <v>0</v>
      </c>
      <c r="E175" s="21">
        <v>0</v>
      </c>
      <c r="F175" s="21">
        <v>0</v>
      </c>
      <c r="G175" s="21">
        <v>0</v>
      </c>
      <c r="H175" s="21">
        <v>0</v>
      </c>
      <c r="I175" s="21">
        <v>0</v>
      </c>
      <c r="J175" s="21">
        <v>0</v>
      </c>
      <c r="K175" s="21">
        <v>0</v>
      </c>
      <c r="L175" s="21">
        <v>0</v>
      </c>
      <c r="M175" s="21">
        <v>0</v>
      </c>
      <c r="N175" s="21">
        <v>0</v>
      </c>
      <c r="O175" s="21">
        <v>0</v>
      </c>
      <c r="P175" s="21">
        <v>0</v>
      </c>
      <c r="Q175" s="21">
        <v>0</v>
      </c>
      <c r="R175" s="21">
        <v>0</v>
      </c>
      <c r="S175" s="21">
        <v>0</v>
      </c>
      <c r="T175" s="21">
        <v>0</v>
      </c>
      <c r="U175" s="21">
        <v>0</v>
      </c>
      <c r="V175" s="21">
        <v>0</v>
      </c>
      <c r="W175" s="21">
        <v>0</v>
      </c>
      <c r="X175" s="21">
        <v>0</v>
      </c>
      <c r="Y175" s="21">
        <v>0</v>
      </c>
      <c r="Z175" s="21">
        <v>0</v>
      </c>
      <c r="AA175" s="21">
        <v>0</v>
      </c>
      <c r="AB175" s="22">
        <v>0</v>
      </c>
      <c r="AC175" s="23"/>
      <c r="AD175" s="23"/>
      <c r="AE175" s="23"/>
      <c r="AF175" s="23"/>
      <c r="AG175" s="23"/>
      <c r="AH175" s="23"/>
      <c r="AI175" s="23"/>
      <c r="AJ175" s="23"/>
      <c r="AK175" s="23"/>
      <c r="AL175" s="23"/>
      <c r="AM175" s="23"/>
      <c r="AN175" s="23"/>
      <c r="AO175" s="23"/>
      <c r="AP175" s="23"/>
      <c r="AQ175" s="23"/>
      <c r="AR175" s="23"/>
      <c r="AS175" s="23"/>
      <c r="AT175" s="23"/>
      <c r="AU175" s="23"/>
      <c r="AV175" s="23"/>
      <c r="AW175" s="23"/>
      <c r="AX175" s="23"/>
      <c r="AY175" s="23"/>
      <c r="AZ175" s="23"/>
      <c r="BA175" s="23"/>
      <c r="BB175" s="23"/>
      <c r="BC175" s="23"/>
      <c r="BD175" s="23"/>
      <c r="BE175" s="23"/>
      <c r="BF175" s="23"/>
    </row>
    <row r="176" spans="2:58" hidden="1">
      <c r="B176" s="28" t="s">
        <v>96</v>
      </c>
      <c r="C176" s="36" t="s">
        <v>145</v>
      </c>
      <c r="D176" s="30">
        <v>0</v>
      </c>
      <c r="E176" s="21">
        <v>0</v>
      </c>
      <c r="F176" s="21">
        <v>0</v>
      </c>
      <c r="G176" s="21">
        <v>0</v>
      </c>
      <c r="H176" s="21">
        <v>0</v>
      </c>
      <c r="I176" s="21">
        <v>0</v>
      </c>
      <c r="J176" s="21">
        <v>0</v>
      </c>
      <c r="K176" s="21">
        <v>0</v>
      </c>
      <c r="L176" s="21">
        <v>0</v>
      </c>
      <c r="M176" s="21">
        <v>0</v>
      </c>
      <c r="N176" s="21">
        <v>0</v>
      </c>
      <c r="O176" s="21">
        <v>0</v>
      </c>
      <c r="P176" s="21">
        <v>0</v>
      </c>
      <c r="Q176" s="21">
        <v>0</v>
      </c>
      <c r="R176" s="21">
        <v>0</v>
      </c>
      <c r="S176" s="21">
        <v>0</v>
      </c>
      <c r="T176" s="21">
        <v>0</v>
      </c>
      <c r="U176" s="21">
        <v>0</v>
      </c>
      <c r="V176" s="21">
        <v>0</v>
      </c>
      <c r="W176" s="21">
        <v>0</v>
      </c>
      <c r="X176" s="21">
        <v>0</v>
      </c>
      <c r="Y176" s="21">
        <v>0</v>
      </c>
      <c r="Z176" s="21">
        <v>0</v>
      </c>
      <c r="AA176" s="21">
        <v>0</v>
      </c>
      <c r="AB176" s="22">
        <v>0</v>
      </c>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c r="AY176" s="23"/>
      <c r="AZ176" s="23"/>
      <c r="BA176" s="23"/>
      <c r="BB176" s="23"/>
      <c r="BC176" s="23"/>
      <c r="BD176" s="23"/>
      <c r="BE176" s="23"/>
      <c r="BF176" s="23"/>
    </row>
    <row r="177" spans="2:58" hidden="1">
      <c r="B177" s="28" t="s">
        <v>97</v>
      </c>
      <c r="C177" s="36" t="s">
        <v>30</v>
      </c>
      <c r="D177" s="30">
        <v>0</v>
      </c>
      <c r="E177" s="21">
        <v>0</v>
      </c>
      <c r="F177" s="21">
        <v>0</v>
      </c>
      <c r="G177" s="21">
        <v>0</v>
      </c>
      <c r="H177" s="21">
        <v>0</v>
      </c>
      <c r="I177" s="21">
        <v>0</v>
      </c>
      <c r="J177" s="21">
        <v>0</v>
      </c>
      <c r="K177" s="21">
        <v>0</v>
      </c>
      <c r="L177" s="21">
        <v>0</v>
      </c>
      <c r="M177" s="21">
        <v>0</v>
      </c>
      <c r="N177" s="21">
        <v>0</v>
      </c>
      <c r="O177" s="21">
        <v>0</v>
      </c>
      <c r="P177" s="21">
        <v>0</v>
      </c>
      <c r="Q177" s="21">
        <v>0</v>
      </c>
      <c r="R177" s="21">
        <v>0</v>
      </c>
      <c r="S177" s="21">
        <v>0</v>
      </c>
      <c r="T177" s="21">
        <v>0</v>
      </c>
      <c r="U177" s="21">
        <v>0</v>
      </c>
      <c r="V177" s="21">
        <v>0</v>
      </c>
      <c r="W177" s="21">
        <v>0</v>
      </c>
      <c r="X177" s="21">
        <v>0</v>
      </c>
      <c r="Y177" s="21">
        <v>0</v>
      </c>
      <c r="Z177" s="21">
        <v>0</v>
      </c>
      <c r="AA177" s="21">
        <v>0</v>
      </c>
      <c r="AB177" s="22">
        <v>0</v>
      </c>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c r="AY177" s="23"/>
      <c r="AZ177" s="23"/>
      <c r="BA177" s="23"/>
      <c r="BB177" s="23"/>
      <c r="BC177" s="23"/>
      <c r="BD177" s="23"/>
      <c r="BE177" s="23"/>
      <c r="BF177" s="23"/>
    </row>
    <row r="178" spans="2:58" hidden="1">
      <c r="B178" s="28" t="s">
        <v>98</v>
      </c>
      <c r="C178" s="36" t="s">
        <v>30</v>
      </c>
      <c r="D178" s="30">
        <v>0</v>
      </c>
      <c r="E178" s="21">
        <v>0</v>
      </c>
      <c r="F178" s="21">
        <v>0</v>
      </c>
      <c r="G178" s="21">
        <v>0</v>
      </c>
      <c r="H178" s="21">
        <v>0</v>
      </c>
      <c r="I178" s="21">
        <v>0</v>
      </c>
      <c r="J178" s="21">
        <v>0</v>
      </c>
      <c r="K178" s="21">
        <v>0</v>
      </c>
      <c r="L178" s="21">
        <v>0</v>
      </c>
      <c r="M178" s="21">
        <v>0</v>
      </c>
      <c r="N178" s="21">
        <v>0</v>
      </c>
      <c r="O178" s="21">
        <v>0</v>
      </c>
      <c r="P178" s="21">
        <v>0</v>
      </c>
      <c r="Q178" s="21">
        <v>0</v>
      </c>
      <c r="R178" s="21">
        <v>0</v>
      </c>
      <c r="S178" s="21">
        <v>0</v>
      </c>
      <c r="T178" s="21">
        <v>0</v>
      </c>
      <c r="U178" s="21">
        <v>0</v>
      </c>
      <c r="V178" s="21">
        <v>0</v>
      </c>
      <c r="W178" s="21">
        <v>0</v>
      </c>
      <c r="X178" s="21">
        <v>0</v>
      </c>
      <c r="Y178" s="21">
        <v>0</v>
      </c>
      <c r="Z178" s="21">
        <v>0</v>
      </c>
      <c r="AA178" s="21">
        <v>0</v>
      </c>
      <c r="AB178" s="22">
        <v>0</v>
      </c>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c r="AY178" s="23"/>
      <c r="AZ178" s="23"/>
      <c r="BA178" s="23"/>
      <c r="BB178" s="23"/>
      <c r="BC178" s="23"/>
      <c r="BD178" s="23"/>
      <c r="BE178" s="23"/>
      <c r="BF178" s="23"/>
    </row>
    <row r="179" spans="2:58" hidden="1">
      <c r="B179" s="28" t="s">
        <v>99</v>
      </c>
      <c r="C179" s="36" t="s">
        <v>30</v>
      </c>
      <c r="D179" s="30">
        <v>0</v>
      </c>
      <c r="E179" s="21">
        <v>0</v>
      </c>
      <c r="F179" s="21">
        <v>0</v>
      </c>
      <c r="G179" s="21">
        <v>0</v>
      </c>
      <c r="H179" s="21">
        <v>0</v>
      </c>
      <c r="I179" s="21">
        <v>0</v>
      </c>
      <c r="J179" s="21">
        <v>0</v>
      </c>
      <c r="K179" s="21">
        <v>0</v>
      </c>
      <c r="L179" s="21">
        <v>0</v>
      </c>
      <c r="M179" s="21">
        <v>0</v>
      </c>
      <c r="N179" s="21">
        <v>0</v>
      </c>
      <c r="O179" s="21">
        <v>0</v>
      </c>
      <c r="P179" s="21">
        <v>0</v>
      </c>
      <c r="Q179" s="21">
        <v>0</v>
      </c>
      <c r="R179" s="21">
        <v>0</v>
      </c>
      <c r="S179" s="21">
        <v>0</v>
      </c>
      <c r="T179" s="21">
        <v>0</v>
      </c>
      <c r="U179" s="21">
        <v>0</v>
      </c>
      <c r="V179" s="21">
        <v>0</v>
      </c>
      <c r="W179" s="21">
        <v>0</v>
      </c>
      <c r="X179" s="21">
        <v>0</v>
      </c>
      <c r="Y179" s="21">
        <v>0</v>
      </c>
      <c r="Z179" s="21">
        <v>0</v>
      </c>
      <c r="AA179" s="21">
        <v>0</v>
      </c>
      <c r="AB179" s="22">
        <v>0</v>
      </c>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c r="AY179" s="23"/>
      <c r="AZ179" s="23"/>
      <c r="BA179" s="23"/>
      <c r="BB179" s="23"/>
      <c r="BC179" s="23"/>
      <c r="BD179" s="23"/>
      <c r="BE179" s="23"/>
      <c r="BF179" s="23"/>
    </row>
    <row r="180" spans="2:58" hidden="1">
      <c r="B180" s="57" t="s">
        <v>146</v>
      </c>
      <c r="C180" s="58"/>
      <c r="D180" s="30"/>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2"/>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c r="AZ180" s="23"/>
      <c r="BA180" s="23"/>
      <c r="BB180" s="23"/>
      <c r="BC180" s="23"/>
      <c r="BD180" s="23"/>
      <c r="BE180" s="23"/>
      <c r="BF180" s="23"/>
    </row>
    <row r="181" spans="2:58" ht="14.25" hidden="1">
      <c r="B181" s="28" t="s">
        <v>147</v>
      </c>
      <c r="C181" s="36" t="s">
        <v>148</v>
      </c>
      <c r="D181" s="44">
        <v>0</v>
      </c>
      <c r="E181" s="21">
        <v>0</v>
      </c>
      <c r="F181" s="21">
        <v>0</v>
      </c>
      <c r="G181" s="21">
        <v>0</v>
      </c>
      <c r="H181" s="21">
        <v>0</v>
      </c>
      <c r="I181" s="21">
        <v>0</v>
      </c>
      <c r="J181" s="21">
        <v>0</v>
      </c>
      <c r="K181" s="21">
        <v>0</v>
      </c>
      <c r="L181" s="21">
        <v>0</v>
      </c>
      <c r="M181" s="21">
        <v>0</v>
      </c>
      <c r="N181" s="21">
        <v>0</v>
      </c>
      <c r="O181" s="21">
        <v>0</v>
      </c>
      <c r="P181" s="21">
        <v>0</v>
      </c>
      <c r="Q181" s="21">
        <v>0</v>
      </c>
      <c r="R181" s="21">
        <v>0</v>
      </c>
      <c r="S181" s="21">
        <v>0</v>
      </c>
      <c r="T181" s="21">
        <v>0</v>
      </c>
      <c r="U181" s="21">
        <v>0</v>
      </c>
      <c r="V181" s="21">
        <v>0</v>
      </c>
      <c r="W181" s="21">
        <v>0</v>
      </c>
      <c r="X181" s="21">
        <v>0</v>
      </c>
      <c r="Y181" s="21">
        <v>0</v>
      </c>
      <c r="Z181" s="21">
        <v>0</v>
      </c>
      <c r="AA181" s="21">
        <v>0</v>
      </c>
      <c r="AB181" s="22">
        <v>0</v>
      </c>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c r="AZ181" s="23"/>
      <c r="BA181" s="23"/>
      <c r="BB181" s="23"/>
      <c r="BC181" s="23"/>
      <c r="BD181" s="23"/>
      <c r="BE181" s="23"/>
      <c r="BF181" s="23"/>
    </row>
    <row r="182" spans="2:58" ht="13.5" thickBot="1">
      <c r="B182" s="59"/>
      <c r="C182" s="60"/>
      <c r="D182" s="61"/>
      <c r="E182" s="62"/>
      <c r="F182" s="62"/>
      <c r="G182" s="62"/>
      <c r="H182" s="62"/>
      <c r="I182" s="62"/>
      <c r="J182" s="62"/>
      <c r="K182" s="62"/>
      <c r="L182" s="62"/>
      <c r="M182" s="62"/>
      <c r="N182" s="62"/>
      <c r="O182" s="62"/>
      <c r="P182" s="62"/>
      <c r="Q182" s="62"/>
      <c r="R182" s="62"/>
      <c r="S182" s="62"/>
      <c r="T182" s="62"/>
      <c r="U182" s="62"/>
      <c r="V182" s="62"/>
      <c r="W182" s="62"/>
      <c r="X182" s="62"/>
      <c r="Y182" s="62"/>
      <c r="Z182" s="62"/>
      <c r="AA182" s="62"/>
      <c r="AB182" s="6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row>
    <row r="183" spans="2:58">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row>
    <row r="184" spans="2:58">
      <c r="B184" s="322" t="s">
        <v>251</v>
      </c>
      <c r="C184" s="322"/>
      <c r="D184" s="96">
        <f>SUM(D81:D122)</f>
        <v>166</v>
      </c>
      <c r="E184" s="96">
        <f>SUM(E81:E122)</f>
        <v>0</v>
      </c>
      <c r="F184" s="96">
        <f>SUM(F81:F122)</f>
        <v>31.349999999999998</v>
      </c>
      <c r="G184" s="96">
        <f>SUM(G81:G122)</f>
        <v>3.5</v>
      </c>
      <c r="H184" s="96">
        <f>SUM(H81:H122)</f>
        <v>8.4</v>
      </c>
      <c r="I184" s="96">
        <f>SUM(I81:I122)</f>
        <v>14.901020000000003</v>
      </c>
      <c r="J184" s="96">
        <f>SUM(J81:J122)</f>
        <v>14.576654999999999</v>
      </c>
      <c r="K184" s="96">
        <f>SUM(K81:K122)</f>
        <v>12.276754999999998</v>
      </c>
      <c r="L184" s="96">
        <f>SUM(L81:L122)</f>
        <v>28.385190000000005</v>
      </c>
      <c r="M184" s="96">
        <f>SUM(M81:M122)</f>
        <v>8.9938800000000025</v>
      </c>
      <c r="N184" s="96">
        <f>SUM(N81:N122)</f>
        <v>11.317600000000001</v>
      </c>
      <c r="O184" s="96">
        <f>SUM(O81:O122)</f>
        <v>65.544845000000009</v>
      </c>
      <c r="P184" s="96">
        <f>SUM(P81:P122)</f>
        <v>13.930800000000003</v>
      </c>
      <c r="Q184" s="96">
        <f>SUM(Q81:Q122)</f>
        <v>11.337300000000003</v>
      </c>
      <c r="R184" s="96">
        <f>SUM(R81:R122)</f>
        <v>66.734010000000012</v>
      </c>
      <c r="S184" s="96">
        <f>SUM(S81:S122)</f>
        <v>0</v>
      </c>
      <c r="T184" s="96">
        <f>SUM(T81:T122)</f>
        <v>0</v>
      </c>
      <c r="U184" s="96">
        <f>SUM(U81:U122)</f>
        <v>0.35</v>
      </c>
      <c r="V184" s="96">
        <f>SUM(V81:V122)</f>
        <v>3.5</v>
      </c>
      <c r="W184" s="96">
        <f>SUM(W81:W122)</f>
        <v>8.4</v>
      </c>
      <c r="X184" s="96">
        <f>SUM(X81:X122)</f>
        <v>14.901020000000003</v>
      </c>
      <c r="Y184" s="96">
        <f>SUM(Y81:Y122)</f>
        <v>14.576654999999999</v>
      </c>
      <c r="Z184" s="96">
        <f>SUM(Z81:Z122)</f>
        <v>12.401779999999999</v>
      </c>
      <c r="AA184" s="96">
        <f>SUM(AA81:AA122)</f>
        <v>28.040240000000008</v>
      </c>
      <c r="AB184" s="96">
        <f>SUM(AB81:AB122)</f>
        <v>82.464885000000024</v>
      </c>
      <c r="AC184" s="96">
        <f>SUM(D184:AB184)</f>
        <v>621.88263500000005</v>
      </c>
    </row>
    <row r="185" spans="2:58">
      <c r="C185" s="64"/>
      <c r="D185" s="65"/>
    </row>
    <row r="186" spans="2:58">
      <c r="B186" s="127" t="s">
        <v>215</v>
      </c>
      <c r="C186" s="23">
        <f>AC184</f>
        <v>621.88263500000005</v>
      </c>
      <c r="D186" s="96" t="s">
        <v>229</v>
      </c>
    </row>
    <row r="187" spans="2:58">
      <c r="B187" s="127" t="s">
        <v>219</v>
      </c>
      <c r="C187" s="128">
        <f>AVERAGE(D184:AB184)</f>
        <v>24.875305400000002</v>
      </c>
      <c r="D187" s="129" t="s">
        <v>230</v>
      </c>
      <c r="E187" s="68"/>
      <c r="F187" s="68"/>
      <c r="G187" s="68"/>
      <c r="H187" s="68"/>
      <c r="I187" s="67"/>
    </row>
    <row r="188" spans="2:58">
      <c r="B188" s="127" t="s">
        <v>216</v>
      </c>
      <c r="C188" s="96">
        <f>SUM(D184:F184)</f>
        <v>197.35</v>
      </c>
      <c r="D188" s="96" t="s">
        <v>229</v>
      </c>
      <c r="E188" s="70"/>
      <c r="F188" s="70"/>
      <c r="G188" s="70"/>
      <c r="H188" s="70"/>
    </row>
    <row r="189" spans="2:58">
      <c r="B189" s="127" t="s">
        <v>217</v>
      </c>
      <c r="C189" s="23">
        <f>AVERAGE(D184:F184)</f>
        <v>65.783333333333331</v>
      </c>
      <c r="D189" s="129" t="s">
        <v>230</v>
      </c>
    </row>
    <row r="190" spans="2:58">
      <c r="B190" s="127" t="s">
        <v>218</v>
      </c>
      <c r="C190" s="23">
        <f>SUM(F184:AB184)</f>
        <v>455.88263500000005</v>
      </c>
      <c r="D190" s="96" t="s">
        <v>229</v>
      </c>
    </row>
    <row r="191" spans="2:58">
      <c r="B191" s="127" t="s">
        <v>220</v>
      </c>
      <c r="C191" s="23">
        <f>AVERAGE(F184:AB184)</f>
        <v>19.820984130434784</v>
      </c>
      <c r="D191" s="129" t="s">
        <v>230</v>
      </c>
    </row>
    <row r="192" spans="2:58" ht="13.5">
      <c r="B192" s="75"/>
      <c r="C192" s="76"/>
      <c r="D192" s="76"/>
      <c r="E192" s="76"/>
    </row>
    <row r="193" spans="2:5" ht="13.5">
      <c r="B193" s="75"/>
      <c r="C193" s="76"/>
      <c r="D193" s="76"/>
      <c r="E193" s="76"/>
    </row>
    <row r="194" spans="2:5" ht="13.5">
      <c r="B194" s="75"/>
      <c r="C194" s="76"/>
      <c r="D194" s="76"/>
      <c r="E194" s="76"/>
    </row>
  </sheetData>
  <mergeCells count="1">
    <mergeCell ref="B184:C184"/>
  </mergeCells>
  <phoneticPr fontId="7"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Summary</vt:lpstr>
      <vt:lpstr>Price_Table</vt:lpstr>
      <vt:lpstr>IO Table</vt:lpstr>
      <vt:lpstr>P-Budget</vt:lpstr>
      <vt:lpstr>S-Budget</vt:lpstr>
      <vt:lpstr>P-Cashflow</vt:lpstr>
      <vt:lpstr>S-Cashflow</vt:lpstr>
      <vt:lpstr>PAM Table</vt:lpstr>
      <vt:lpstr>Labor Req</vt:lpstr>
      <vt:lpstr>Labor Curve</vt:lpstr>
      <vt:lpstr>nilai_tukar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SKuncoro</dc:creator>
  <cp:lastModifiedBy>msofiyuddin</cp:lastModifiedBy>
  <cp:lastPrinted>2000-03-06T07:10:42Z</cp:lastPrinted>
  <dcterms:created xsi:type="dcterms:W3CDTF">1999-11-17T06:07:00Z</dcterms:created>
  <dcterms:modified xsi:type="dcterms:W3CDTF">2011-07-03T03:37:35Z</dcterms:modified>
</cp:coreProperties>
</file>