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2" yWindow="-12" windowWidth="15336" windowHeight="4488" tabRatio="531"/>
  </bookViews>
  <sheets>
    <sheet name="Asumsi" sheetId="8" r:id="rId1"/>
    <sheet name="Harga" sheetId="11" r:id="rId2"/>
    <sheet name="I-O" sheetId="1" r:id="rId3"/>
    <sheet name="P-Budget" sheetId="6" r:id="rId4"/>
    <sheet name="S-Budget" sheetId="5" r:id="rId5"/>
    <sheet name="PAM Table" sheetId="2" r:id="rId6"/>
    <sheet name="Prod" sheetId="9" r:id="rId7"/>
    <sheet name="Pupuk" sheetId="10" r:id="rId8"/>
    <sheet name="P-Cashflow" sheetId="4" r:id="rId9"/>
    <sheet name="S-Cashflow" sheetId="7" r:id="rId10"/>
  </sheets>
  <calcPr calcId="125725"/>
</workbook>
</file>

<file path=xl/calcChain.xml><?xml version="1.0" encoding="utf-8"?>
<calcChain xmlns="http://schemas.openxmlformats.org/spreadsheetml/2006/main">
  <c r="D59" i="6"/>
  <c r="D61" s="1"/>
  <c r="C7" i="4" s="1"/>
  <c r="E59" i="6"/>
  <c r="F59"/>
  <c r="F61" s="1"/>
  <c r="E7" i="4" s="1"/>
  <c r="G59" i="6"/>
  <c r="G61" s="1"/>
  <c r="F7" i="4" s="1"/>
  <c r="H59" i="6"/>
  <c r="H61" s="1"/>
  <c r="G7" i="4" s="1"/>
  <c r="I59" i="6"/>
  <c r="J59"/>
  <c r="J61" s="1"/>
  <c r="I7" i="4" s="1"/>
  <c r="K59" i="6"/>
  <c r="K61" s="1"/>
  <c r="J7" i="4" s="1"/>
  <c r="L59" i="6"/>
  <c r="L61" s="1"/>
  <c r="K7" i="4" s="1"/>
  <c r="M59" i="6"/>
  <c r="N59"/>
  <c r="N61" s="1"/>
  <c r="M7" i="4" s="1"/>
  <c r="O59" i="6"/>
  <c r="O61" s="1"/>
  <c r="N7" i="4" s="1"/>
  <c r="P59" i="6"/>
  <c r="P61" s="1"/>
  <c r="O7" i="4" s="1"/>
  <c r="Q59" i="6"/>
  <c r="R59"/>
  <c r="R61" s="1"/>
  <c r="Q7" i="4" s="1"/>
  <c r="S59" i="6"/>
  <c r="S61" s="1"/>
  <c r="R7" i="4" s="1"/>
  <c r="T59" i="6"/>
  <c r="T61" s="1"/>
  <c r="S7" i="4" s="1"/>
  <c r="U59" i="6"/>
  <c r="V59"/>
  <c r="V61" s="1"/>
  <c r="U7" i="4" s="1"/>
  <c r="W59" i="6"/>
  <c r="W61" s="1"/>
  <c r="V7" i="4" s="1"/>
  <c r="X59" i="6"/>
  <c r="X61" s="1"/>
  <c r="W7" i="4" s="1"/>
  <c r="Y59" i="6"/>
  <c r="Z59"/>
  <c r="Z61" s="1"/>
  <c r="Y7" i="4" s="1"/>
  <c r="AA59" i="6"/>
  <c r="AA61" s="1"/>
  <c r="Z7" i="4" s="1"/>
  <c r="AB59" i="6"/>
  <c r="AB61" s="1"/>
  <c r="AA7" i="4" s="1"/>
  <c r="AC59" i="6"/>
  <c r="AD59"/>
  <c r="AD61" s="1"/>
  <c r="AC7" i="4" s="1"/>
  <c r="AE59" i="6"/>
  <c r="AE61" s="1"/>
  <c r="AD7" i="4" s="1"/>
  <c r="AF59" i="6"/>
  <c r="AF61" s="1"/>
  <c r="AE7" i="4" s="1"/>
  <c r="C59" i="6"/>
  <c r="F59" i="1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E59"/>
  <c r="AG59" s="1"/>
  <c r="AG58"/>
  <c r="I18" i="9"/>
  <c r="I17"/>
  <c r="I16"/>
  <c r="C29" i="1"/>
  <c r="D52" i="11"/>
  <c r="C52"/>
  <c r="C72" i="1"/>
  <c r="D15" i="8"/>
  <c r="C71" i="1"/>
  <c r="H12" i="8"/>
  <c r="H11"/>
  <c r="D62" i="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C66"/>
  <c r="C54"/>
  <c r="C62" s="1"/>
  <c r="H12" i="9"/>
  <c r="H13"/>
  <c r="F30" i="11"/>
  <c r="C58" i="5"/>
  <c r="C58" i="6"/>
  <c r="D51" i="11"/>
  <c r="D50"/>
  <c r="D49"/>
  <c r="D48"/>
  <c r="D46"/>
  <c r="D45"/>
  <c r="D29"/>
  <c r="C51"/>
  <c r="C50"/>
  <c r="C49"/>
  <c r="C48"/>
  <c r="C46"/>
  <c r="C45"/>
  <c r="E32" i="6"/>
  <c r="C29" i="11"/>
  <c r="D32" i="6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C32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C16"/>
  <c r="D76" i="5"/>
  <c r="C76"/>
  <c r="D59"/>
  <c r="D61" s="1"/>
  <c r="C7" i="7" s="1"/>
  <c r="E59" i="5"/>
  <c r="E61" s="1"/>
  <c r="D7" i="7" s="1"/>
  <c r="F59" i="5"/>
  <c r="F61" s="1"/>
  <c r="E7" i="7" s="1"/>
  <c r="G59" i="5"/>
  <c r="G61" s="1"/>
  <c r="F7" i="7" s="1"/>
  <c r="H59" i="5"/>
  <c r="H61" s="1"/>
  <c r="G7" i="7" s="1"/>
  <c r="I59" i="5"/>
  <c r="I61" s="1"/>
  <c r="H7" i="7" s="1"/>
  <c r="J59" i="5"/>
  <c r="J61" s="1"/>
  <c r="I7" i="7" s="1"/>
  <c r="K59" i="5"/>
  <c r="K61" s="1"/>
  <c r="J7" i="7" s="1"/>
  <c r="L59" i="5"/>
  <c r="L61" s="1"/>
  <c r="K7" i="7" s="1"/>
  <c r="M59" i="5"/>
  <c r="M61" s="1"/>
  <c r="L7" i="7" s="1"/>
  <c r="N59" i="5"/>
  <c r="N61" s="1"/>
  <c r="M7" i="7" s="1"/>
  <c r="O59" i="5"/>
  <c r="O61" s="1"/>
  <c r="N7" i="7" s="1"/>
  <c r="P59" i="5"/>
  <c r="P61" s="1"/>
  <c r="O7" i="7" s="1"/>
  <c r="Q59" i="5"/>
  <c r="Q61" s="1"/>
  <c r="P7" i="7" s="1"/>
  <c r="R59" i="5"/>
  <c r="R61" s="1"/>
  <c r="Q7" i="7" s="1"/>
  <c r="S59" i="5"/>
  <c r="S61" s="1"/>
  <c r="R7" i="7" s="1"/>
  <c r="T59" i="5"/>
  <c r="T61" s="1"/>
  <c r="S7" i="7" s="1"/>
  <c r="U59" i="5"/>
  <c r="U61" s="1"/>
  <c r="T7" i="7" s="1"/>
  <c r="V59" i="5"/>
  <c r="V61" s="1"/>
  <c r="U7" i="7" s="1"/>
  <c r="W59" i="5"/>
  <c r="W61" s="1"/>
  <c r="V7" i="7" s="1"/>
  <c r="X59" i="5"/>
  <c r="X61" s="1"/>
  <c r="W7" i="7" s="1"/>
  <c r="Y59" i="5"/>
  <c r="Y61" s="1"/>
  <c r="X7" i="7" s="1"/>
  <c r="Z59" i="5"/>
  <c r="Z61" s="1"/>
  <c r="Y7" i="7" s="1"/>
  <c r="AA59" i="5"/>
  <c r="AA61" s="1"/>
  <c r="Z7" i="7" s="1"/>
  <c r="AB59" i="5"/>
  <c r="AB61" s="1"/>
  <c r="AC59"/>
  <c r="AC61" s="1"/>
  <c r="AD59"/>
  <c r="AD61" s="1"/>
  <c r="AE59"/>
  <c r="AE61" s="1"/>
  <c r="AF59"/>
  <c r="AF61" s="1"/>
  <c r="C59"/>
  <c r="C61" s="1"/>
  <c r="B7" i="7" s="1"/>
  <c r="D13" i="5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D52"/>
  <c r="E52"/>
  <c r="E75" s="1"/>
  <c r="F52"/>
  <c r="F75"/>
  <c r="G52"/>
  <c r="G75"/>
  <c r="G76" s="1"/>
  <c r="G77" s="1"/>
  <c r="H52"/>
  <c r="H75" s="1"/>
  <c r="I52"/>
  <c r="I75" s="1"/>
  <c r="J52"/>
  <c r="J75"/>
  <c r="K52"/>
  <c r="K75"/>
  <c r="K76" s="1"/>
  <c r="K77" s="1"/>
  <c r="L52"/>
  <c r="L75" s="1"/>
  <c r="M52"/>
  <c r="M75" s="1"/>
  <c r="N52"/>
  <c r="N75"/>
  <c r="O52"/>
  <c r="O75"/>
  <c r="O76" s="1"/>
  <c r="O77" s="1"/>
  <c r="P52"/>
  <c r="P75" s="1"/>
  <c r="Q52"/>
  <c r="Q75" s="1"/>
  <c r="R52"/>
  <c r="R75"/>
  <c r="S52"/>
  <c r="S75"/>
  <c r="S76" s="1"/>
  <c r="S77" s="1"/>
  <c r="T52"/>
  <c r="T75" s="1"/>
  <c r="U52"/>
  <c r="U75" s="1"/>
  <c r="V52"/>
  <c r="V75"/>
  <c r="W52"/>
  <c r="W75"/>
  <c r="W76" s="1"/>
  <c r="W77" s="1"/>
  <c r="X52"/>
  <c r="X75" s="1"/>
  <c r="Y52"/>
  <c r="Y75" s="1"/>
  <c r="Z52"/>
  <c r="Z75"/>
  <c r="AA52"/>
  <c r="AA75"/>
  <c r="AA76" s="1"/>
  <c r="AA77" s="1"/>
  <c r="AB52"/>
  <c r="AB75" s="1"/>
  <c r="AB76" s="1"/>
  <c r="AB77" s="1"/>
  <c r="AC52"/>
  <c r="AC75" s="1"/>
  <c r="AC76" s="1"/>
  <c r="AC77" s="1"/>
  <c r="AD52"/>
  <c r="AD75" s="1"/>
  <c r="AD76" s="1"/>
  <c r="AD77" s="1"/>
  <c r="AE52"/>
  <c r="AE75" s="1"/>
  <c r="AE76" s="1"/>
  <c r="AE77" s="1"/>
  <c r="AF52"/>
  <c r="AF75" s="1"/>
  <c r="AF76" s="1"/>
  <c r="AF77" s="1"/>
  <c r="C52"/>
  <c r="C51"/>
  <c r="C50"/>
  <c r="C49"/>
  <c r="C48"/>
  <c r="C46"/>
  <c r="C45"/>
  <c r="C41"/>
  <c r="C40"/>
  <c r="C38"/>
  <c r="C37"/>
  <c r="C35"/>
  <c r="C32"/>
  <c r="C31"/>
  <c r="C30"/>
  <c r="C29"/>
  <c r="C24"/>
  <c r="C23"/>
  <c r="C22"/>
  <c r="C21"/>
  <c r="C20"/>
  <c r="C17"/>
  <c r="C16"/>
  <c r="C13"/>
  <c r="D77" i="6"/>
  <c r="C77"/>
  <c r="I19" i="9"/>
  <c r="I15"/>
  <c r="I14"/>
  <c r="I13"/>
  <c r="I12"/>
  <c r="E61" i="6"/>
  <c r="D7" i="4" s="1"/>
  <c r="I61" i="6"/>
  <c r="H7" i="4" s="1"/>
  <c r="M61" i="6"/>
  <c r="L7" i="4" s="1"/>
  <c r="Q61" i="6"/>
  <c r="P7" i="4" s="1"/>
  <c r="U61" i="6"/>
  <c r="T7" i="4" s="1"/>
  <c r="Y61" i="6"/>
  <c r="X7" i="4" s="1"/>
  <c r="AC61" i="6"/>
  <c r="AB7" i="4" s="1"/>
  <c r="C61" i="6"/>
  <c r="B7" i="4" s="1"/>
  <c r="D52" i="6"/>
  <c r="E52"/>
  <c r="E76"/>
  <c r="F52"/>
  <c r="F76"/>
  <c r="G52"/>
  <c r="G76"/>
  <c r="H52"/>
  <c r="H76"/>
  <c r="I52"/>
  <c r="I76"/>
  <c r="J52"/>
  <c r="J76"/>
  <c r="K52"/>
  <c r="K76"/>
  <c r="L52"/>
  <c r="L76"/>
  <c r="M52"/>
  <c r="M76"/>
  <c r="N52"/>
  <c r="N76"/>
  <c r="O52"/>
  <c r="O76"/>
  <c r="P52"/>
  <c r="P76"/>
  <c r="Q52"/>
  <c r="Q76"/>
  <c r="R52"/>
  <c r="R76"/>
  <c r="S52"/>
  <c r="S76"/>
  <c r="T52"/>
  <c r="T76"/>
  <c r="U52"/>
  <c r="U76"/>
  <c r="V52"/>
  <c r="V76"/>
  <c r="W52"/>
  <c r="W76"/>
  <c r="X52"/>
  <c r="X76"/>
  <c r="Y52"/>
  <c r="Y76"/>
  <c r="Z52"/>
  <c r="Z76"/>
  <c r="AA52"/>
  <c r="AA76"/>
  <c r="AB52"/>
  <c r="AB76"/>
  <c r="AC52"/>
  <c r="AC76"/>
  <c r="AD52"/>
  <c r="AD76"/>
  <c r="AE52"/>
  <c r="AE76"/>
  <c r="AF52"/>
  <c r="AF76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C52"/>
  <c r="C51"/>
  <c r="C50"/>
  <c r="C49"/>
  <c r="C48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C46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D45"/>
  <c r="C45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C41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C40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C38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C37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C35"/>
  <c r="C31"/>
  <c r="C29"/>
  <c r="C30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C24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C23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C22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C21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C20"/>
  <c r="D17"/>
  <c r="C17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C13"/>
  <c r="D10" i="11"/>
  <c r="P10" i="10"/>
  <c r="Q10"/>
  <c r="P9"/>
  <c r="Q9"/>
  <c r="D10" i="1"/>
  <c r="D10" i="6" s="1"/>
  <c r="E10" i="1"/>
  <c r="E10" i="6" s="1"/>
  <c r="F10" i="1"/>
  <c r="F10" i="6" s="1"/>
  <c r="G10" i="1"/>
  <c r="G10" i="6" s="1"/>
  <c r="G25" s="1"/>
  <c r="H10" i="1"/>
  <c r="H10" i="6" s="1"/>
  <c r="H25" s="1"/>
  <c r="I10" i="1"/>
  <c r="I10" i="6" s="1"/>
  <c r="I25" s="1"/>
  <c r="J10" i="1"/>
  <c r="J10" i="6" s="1"/>
  <c r="J25" s="1"/>
  <c r="K10" i="1"/>
  <c r="K10" i="6" s="1"/>
  <c r="K25" s="1"/>
  <c r="L10" i="1"/>
  <c r="L10" i="6" s="1"/>
  <c r="L25" s="1"/>
  <c r="M10" i="1"/>
  <c r="M10" i="6" s="1"/>
  <c r="M25" s="1"/>
  <c r="N10" i="1"/>
  <c r="N10" i="6" s="1"/>
  <c r="N25" s="1"/>
  <c r="O10" i="1"/>
  <c r="O10" i="6" s="1"/>
  <c r="O25" s="1"/>
  <c r="P10" i="1"/>
  <c r="P10" i="6" s="1"/>
  <c r="P25" s="1"/>
  <c r="Q10" i="1"/>
  <c r="Q10" i="6" s="1"/>
  <c r="Q25" s="1"/>
  <c r="R10" i="1"/>
  <c r="R10" i="6" s="1"/>
  <c r="R25" s="1"/>
  <c r="S10" i="1"/>
  <c r="S10" i="6" s="1"/>
  <c r="S25" s="1"/>
  <c r="T10" i="1"/>
  <c r="T10" i="6" s="1"/>
  <c r="T25" s="1"/>
  <c r="U10" i="1"/>
  <c r="U10" i="6" s="1"/>
  <c r="U25" s="1"/>
  <c r="V10" i="1"/>
  <c r="V10" i="6" s="1"/>
  <c r="V25" s="1"/>
  <c r="W10" i="1"/>
  <c r="W10" i="6" s="1"/>
  <c r="W25" s="1"/>
  <c r="X10" i="1"/>
  <c r="X10" i="6" s="1"/>
  <c r="X25" s="1"/>
  <c r="Y10" i="1"/>
  <c r="Y10" i="6" s="1"/>
  <c r="Y25" s="1"/>
  <c r="Z10" i="1"/>
  <c r="Z10" i="6" s="1"/>
  <c r="Z25" s="1"/>
  <c r="AA10" i="1"/>
  <c r="AA10" i="6" s="1"/>
  <c r="AA25" s="1"/>
  <c r="AB10" i="1"/>
  <c r="AB10" i="6" s="1"/>
  <c r="AC10" i="1"/>
  <c r="AC10" i="6" s="1"/>
  <c r="AC25" s="1"/>
  <c r="AB9" i="4" s="1"/>
  <c r="AD10" i="1"/>
  <c r="AD10" i="6" s="1"/>
  <c r="AE10" i="1"/>
  <c r="AE10" i="6" s="1"/>
  <c r="AE25" s="1"/>
  <c r="AD9" i="4" s="1"/>
  <c r="AF10" i="1"/>
  <c r="AF10" i="6" s="1"/>
  <c r="C10" i="1"/>
  <c r="C10" i="6" s="1"/>
  <c r="C25" s="1"/>
  <c r="D9" i="1"/>
  <c r="D9" i="5" s="1"/>
  <c r="D9" i="6"/>
  <c r="E9" i="1"/>
  <c r="E9" i="5"/>
  <c r="E9" i="6"/>
  <c r="F9" i="1"/>
  <c r="F9" i="5" s="1"/>
  <c r="F9" i="6"/>
  <c r="G9" i="1"/>
  <c r="G9" i="5"/>
  <c r="G9" i="6"/>
  <c r="H9" i="1"/>
  <c r="H9" i="5" s="1"/>
  <c r="H9" i="6"/>
  <c r="I9" i="1"/>
  <c r="I9" i="5"/>
  <c r="I9" i="6"/>
  <c r="J9" i="1"/>
  <c r="J9" i="5" s="1"/>
  <c r="J9" i="6"/>
  <c r="K9" i="1"/>
  <c r="K9" i="5"/>
  <c r="K9" i="6"/>
  <c r="L9" i="1"/>
  <c r="L9" i="5" s="1"/>
  <c r="L9" i="6"/>
  <c r="M9" i="1"/>
  <c r="M9" i="5"/>
  <c r="M9" i="6"/>
  <c r="N9" i="1"/>
  <c r="N9" i="5" s="1"/>
  <c r="N9" i="6"/>
  <c r="O9" i="1"/>
  <c r="O9" i="5"/>
  <c r="O9" i="6"/>
  <c r="P9" i="1"/>
  <c r="P9" i="5" s="1"/>
  <c r="P9" i="6"/>
  <c r="Q9" i="1"/>
  <c r="Q9" i="5"/>
  <c r="Q9" i="6"/>
  <c r="R9" i="1"/>
  <c r="R9" i="5" s="1"/>
  <c r="R9" i="6"/>
  <c r="S9" i="1"/>
  <c r="S9" i="5"/>
  <c r="S9" i="6"/>
  <c r="T9" i="1"/>
  <c r="T9" i="5" s="1"/>
  <c r="T9" i="6"/>
  <c r="U9" i="1"/>
  <c r="U9" i="5"/>
  <c r="U9" i="6"/>
  <c r="V9" i="1"/>
  <c r="V9" i="5" s="1"/>
  <c r="V9" i="6"/>
  <c r="W9" i="1"/>
  <c r="W9" i="5"/>
  <c r="W9" i="6"/>
  <c r="X9" i="1"/>
  <c r="X9" i="5" s="1"/>
  <c r="X9" i="6"/>
  <c r="Y9" i="1"/>
  <c r="Y9" i="5"/>
  <c r="Y9" i="6"/>
  <c r="Z9" i="1"/>
  <c r="Z9" i="5" s="1"/>
  <c r="Z9" i="6"/>
  <c r="AA9" i="1"/>
  <c r="AA9" i="5"/>
  <c r="AA9" i="6"/>
  <c r="AB9" i="1"/>
  <c r="AB9" i="5" s="1"/>
  <c r="AB9" i="6"/>
  <c r="AC9" i="1"/>
  <c r="AC9" i="5"/>
  <c r="AC9" i="6"/>
  <c r="AD9" i="1"/>
  <c r="AD9" i="5" s="1"/>
  <c r="AD9" i="6"/>
  <c r="AE9" i="1"/>
  <c r="AE9" i="5"/>
  <c r="AE9" i="6"/>
  <c r="AF9" i="1"/>
  <c r="AF9" i="5" s="1"/>
  <c r="AF9" i="6"/>
  <c r="C9" i="1"/>
  <c r="C9" i="5"/>
  <c r="C9" i="6"/>
  <c r="D8" i="1"/>
  <c r="D8" i="5" s="1"/>
  <c r="D25" s="1"/>
  <c r="D8" i="6"/>
  <c r="E8" i="1"/>
  <c r="E8" i="5"/>
  <c r="E8" i="6"/>
  <c r="F8" i="1"/>
  <c r="F8" i="5" s="1"/>
  <c r="F8" i="6"/>
  <c r="G8" i="1"/>
  <c r="G8" i="5"/>
  <c r="G8" i="6"/>
  <c r="H8" i="1"/>
  <c r="H8" i="5" s="1"/>
  <c r="H25" s="1"/>
  <c r="H8" i="6"/>
  <c r="I8" i="1"/>
  <c r="I8" i="5"/>
  <c r="I8" i="6"/>
  <c r="J8" i="1"/>
  <c r="J8" i="5" s="1"/>
  <c r="J8" i="6"/>
  <c r="K8" i="1"/>
  <c r="K8" i="5"/>
  <c r="K8" i="6"/>
  <c r="L8" i="1"/>
  <c r="L8" i="5" s="1"/>
  <c r="L25" s="1"/>
  <c r="L8" i="6"/>
  <c r="M8" i="1"/>
  <c r="M8" i="5"/>
  <c r="M8" i="6"/>
  <c r="N8" i="1"/>
  <c r="N8" i="5" s="1"/>
  <c r="N8" i="6"/>
  <c r="O8" i="1"/>
  <c r="O8" i="5"/>
  <c r="O8" i="6"/>
  <c r="P8" i="1"/>
  <c r="P8" i="5" s="1"/>
  <c r="P25" s="1"/>
  <c r="P8" i="6"/>
  <c r="Q8" i="1"/>
  <c r="Q8" i="5"/>
  <c r="Q8" i="6"/>
  <c r="R8" i="1"/>
  <c r="R8" i="5" s="1"/>
  <c r="R8" i="6"/>
  <c r="S8" i="1"/>
  <c r="S8" i="5"/>
  <c r="S8" i="6"/>
  <c r="T8" i="1"/>
  <c r="T8" i="5" s="1"/>
  <c r="T25" s="1"/>
  <c r="T8" i="6"/>
  <c r="U8" i="1"/>
  <c r="U8" i="5"/>
  <c r="U8" i="6"/>
  <c r="V8" i="1"/>
  <c r="V8" i="5" s="1"/>
  <c r="V8" i="6"/>
  <c r="W8" i="1"/>
  <c r="W8" i="5"/>
  <c r="W8" i="6"/>
  <c r="X8" i="1"/>
  <c r="X8" i="5" s="1"/>
  <c r="X25" s="1"/>
  <c r="X8" i="6"/>
  <c r="Y8" i="1"/>
  <c r="Y8" i="5"/>
  <c r="Y8" i="6"/>
  <c r="Z8" i="1"/>
  <c r="Z8" i="5" s="1"/>
  <c r="Z8" i="6"/>
  <c r="AA8" i="1"/>
  <c r="AA8" i="5"/>
  <c r="AA8" i="6"/>
  <c r="AB8" i="1"/>
  <c r="AB8" i="5" s="1"/>
  <c r="AB25" s="1"/>
  <c r="AB8" i="6"/>
  <c r="AB25" s="1"/>
  <c r="AA9" i="4" s="1"/>
  <c r="AC8" i="1"/>
  <c r="AC8" i="5"/>
  <c r="AC8" i="6"/>
  <c r="AD8" i="1"/>
  <c r="AD8" i="5" s="1"/>
  <c r="AD8" i="6"/>
  <c r="AD25" s="1"/>
  <c r="AC9" i="4" s="1"/>
  <c r="AE8" i="1"/>
  <c r="AE8" i="5"/>
  <c r="AE25" s="1"/>
  <c r="AE8" i="6"/>
  <c r="AF8" i="1"/>
  <c r="AF8" i="5" s="1"/>
  <c r="AF25" s="1"/>
  <c r="AF8" i="6"/>
  <c r="AF25" s="1"/>
  <c r="AE9" i="4" s="1"/>
  <c r="C8" i="1"/>
  <c r="C8" i="5"/>
  <c r="C25" s="1"/>
  <c r="C8" i="6"/>
  <c r="E30" i="1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D30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D29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D28"/>
  <c r="M10"/>
  <c r="N10"/>
  <c r="K10"/>
  <c r="G10"/>
  <c r="H10"/>
  <c r="C7"/>
  <c r="C8"/>
  <c r="M9"/>
  <c r="N9"/>
  <c r="K9"/>
  <c r="B8"/>
  <c r="G9"/>
  <c r="H9"/>
  <c r="B7"/>
  <c r="H19" i="9"/>
  <c r="H18"/>
  <c r="H17"/>
  <c r="H16"/>
  <c r="H15"/>
  <c r="H14"/>
  <c r="AB54" i="1"/>
  <c r="AC54"/>
  <c r="AD54"/>
  <c r="AE54"/>
  <c r="AF54"/>
  <c r="C9" i="10"/>
  <c r="B9"/>
  <c r="D77" i="5"/>
  <c r="C77"/>
  <c r="C78"/>
  <c r="C55" s="1"/>
  <c r="B11" i="7" s="1"/>
  <c r="D78" i="6"/>
  <c r="C78"/>
  <c r="C79" s="1"/>
  <c r="C55" s="1"/>
  <c r="B11" i="4" s="1"/>
  <c r="D54" i="1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B28" i="2"/>
  <c r="C28"/>
  <c r="AF53" i="5"/>
  <c r="AE53"/>
  <c r="AD53"/>
  <c r="AC53"/>
  <c r="AB53"/>
  <c r="AA53"/>
  <c r="Z10" i="7" s="1"/>
  <c r="Z53" i="5"/>
  <c r="Y10" i="7" s="1"/>
  <c r="Y53" i="5"/>
  <c r="X10" i="7" s="1"/>
  <c r="X53" i="5"/>
  <c r="W10" i="7" s="1"/>
  <c r="W53" i="5"/>
  <c r="V10" i="7" s="1"/>
  <c r="V53" i="5"/>
  <c r="U10" i="7" s="1"/>
  <c r="U53" i="5"/>
  <c r="T10" i="7" s="1"/>
  <c r="T53" i="5"/>
  <c r="S10" i="7" s="1"/>
  <c r="S53" i="5"/>
  <c r="R10" i="7" s="1"/>
  <c r="R53" i="5"/>
  <c r="Q10" i="7" s="1"/>
  <c r="Q53" i="5"/>
  <c r="P10" i="7" s="1"/>
  <c r="P53" i="5"/>
  <c r="O10" i="7" s="1"/>
  <c r="O53" i="5"/>
  <c r="N10" i="7" s="1"/>
  <c r="N53" i="5"/>
  <c r="M10" i="7" s="1"/>
  <c r="M53" i="5"/>
  <c r="L10" i="7" s="1"/>
  <c r="L53" i="5"/>
  <c r="K10" i="7" s="1"/>
  <c r="K53" i="5"/>
  <c r="J10" i="7" s="1"/>
  <c r="J53" i="5"/>
  <c r="I10" i="7" s="1"/>
  <c r="I53" i="5"/>
  <c r="H10" i="7" s="1"/>
  <c r="H53" i="5"/>
  <c r="G10" i="7" s="1"/>
  <c r="G53" i="5"/>
  <c r="F10" i="7" s="1"/>
  <c r="F53" i="5"/>
  <c r="E10" i="7" s="1"/>
  <c r="E53" i="5"/>
  <c r="D10" i="7" s="1"/>
  <c r="D53" i="5"/>
  <c r="C10" i="7" s="1"/>
  <c r="C10" i="5"/>
  <c r="AF10"/>
  <c r="AE10"/>
  <c r="AD10"/>
  <c r="AC10"/>
  <c r="AC25" s="1"/>
  <c r="AB10"/>
  <c r="AA10"/>
  <c r="AA25" s="1"/>
  <c r="Z9" i="7" s="1"/>
  <c r="Z10" i="5"/>
  <c r="Y10"/>
  <c r="Y25" s="1"/>
  <c r="X9" i="7" s="1"/>
  <c r="X10" i="5"/>
  <c r="W10"/>
  <c r="W25" s="1"/>
  <c r="V9" i="7" s="1"/>
  <c r="V10" i="5"/>
  <c r="U10"/>
  <c r="U25" s="1"/>
  <c r="T9" i="7" s="1"/>
  <c r="T10" i="5"/>
  <c r="S10"/>
  <c r="S25" s="1"/>
  <c r="R9" i="7" s="1"/>
  <c r="R10" i="5"/>
  <c r="Q10"/>
  <c r="Q25" s="1"/>
  <c r="P9" i="7" s="1"/>
  <c r="P10" i="5"/>
  <c r="O10"/>
  <c r="O25" s="1"/>
  <c r="N9" i="7" s="1"/>
  <c r="N10" i="5"/>
  <c r="M10"/>
  <c r="M25" s="1"/>
  <c r="L9" i="7" s="1"/>
  <c r="L10" i="5"/>
  <c r="K10"/>
  <c r="K25" s="1"/>
  <c r="J9" i="7" s="1"/>
  <c r="J10" i="5"/>
  <c r="I10"/>
  <c r="I25" s="1"/>
  <c r="H9" i="7" s="1"/>
  <c r="H10" i="5"/>
  <c r="G10"/>
  <c r="G25" s="1"/>
  <c r="F9" i="7" s="1"/>
  <c r="F10" i="5"/>
  <c r="E10"/>
  <c r="E25" s="1"/>
  <c r="D9" i="7" s="1"/>
  <c r="D10" i="5"/>
  <c r="AA53" i="6"/>
  <c r="Z10" i="4" s="1"/>
  <c r="Z53" i="6"/>
  <c r="Y10" i="4" s="1"/>
  <c r="Y53" i="6"/>
  <c r="X10" i="4" s="1"/>
  <c r="X53" i="6"/>
  <c r="W10" i="4" s="1"/>
  <c r="W53" i="6"/>
  <c r="V10" i="4" s="1"/>
  <c r="V53" i="6"/>
  <c r="U10" i="4" s="1"/>
  <c r="U53" i="6"/>
  <c r="T10" i="4" s="1"/>
  <c r="T53" i="6"/>
  <c r="S10" i="4" s="1"/>
  <c r="S53" i="6"/>
  <c r="R10" i="4" s="1"/>
  <c r="R53" i="6"/>
  <c r="Q10" i="4" s="1"/>
  <c r="Q53" i="6"/>
  <c r="P10" i="4" s="1"/>
  <c r="P53" i="6"/>
  <c r="O10" i="4" s="1"/>
  <c r="O53" i="6"/>
  <c r="N10" i="4" s="1"/>
  <c r="N53" i="6"/>
  <c r="M10" i="4" s="1"/>
  <c r="M53" i="6"/>
  <c r="L10" i="4" s="1"/>
  <c r="L53" i="6"/>
  <c r="K10" i="4" s="1"/>
  <c r="K53" i="6"/>
  <c r="J10" i="4" s="1"/>
  <c r="J53" i="6"/>
  <c r="I10" i="4" s="1"/>
  <c r="I53" i="6"/>
  <c r="H10" i="4" s="1"/>
  <c r="H53" i="6"/>
  <c r="G10" i="4" s="1"/>
  <c r="G53" i="6"/>
  <c r="F10" i="4" s="1"/>
  <c r="F53" i="6"/>
  <c r="E10" i="4" s="1"/>
  <c r="D53" i="6"/>
  <c r="C10" i="4" s="1"/>
  <c r="B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25" i="6"/>
  <c r="E9" i="4" s="1"/>
  <c r="E25" i="6"/>
  <c r="D9" i="4" s="1"/>
  <c r="D25" i="6"/>
  <c r="C9" i="4" s="1"/>
  <c r="AC53" i="6"/>
  <c r="AB10" i="4" s="1"/>
  <c r="AB53" i="6"/>
  <c r="AA10" i="4" s="1"/>
  <c r="AF53" i="6"/>
  <c r="AE10" i="4" s="1"/>
  <c r="AE53" i="6"/>
  <c r="AD10" i="4" s="1"/>
  <c r="AD53" i="6"/>
  <c r="AC10" i="4" s="1"/>
  <c r="C53" i="6"/>
  <c r="B10" i="4" s="1"/>
  <c r="G77" i="6"/>
  <c r="G78"/>
  <c r="F77"/>
  <c r="F78"/>
  <c r="AF77"/>
  <c r="AF78" s="1"/>
  <c r="AE77"/>
  <c r="AE78" s="1"/>
  <c r="AD77"/>
  <c r="AD78" s="1"/>
  <c r="AC77"/>
  <c r="AC78" s="1"/>
  <c r="AB77"/>
  <c r="AB78" s="1"/>
  <c r="AA77"/>
  <c r="AA78" s="1"/>
  <c r="Z77"/>
  <c r="Z78" s="1"/>
  <c r="Z79" s="1"/>
  <c r="Z55" s="1"/>
  <c r="Y77"/>
  <c r="Y78" s="1"/>
  <c r="X77"/>
  <c r="X78" s="1"/>
  <c r="X79" s="1"/>
  <c r="X55" s="1"/>
  <c r="W77"/>
  <c r="W78" s="1"/>
  <c r="V77"/>
  <c r="V78" s="1"/>
  <c r="V79" s="1"/>
  <c r="V55" s="1"/>
  <c r="U77"/>
  <c r="U78" s="1"/>
  <c r="T77"/>
  <c r="T78" s="1"/>
  <c r="T79" s="1"/>
  <c r="T55" s="1"/>
  <c r="S77"/>
  <c r="S78" s="1"/>
  <c r="R77"/>
  <c r="R78" s="1"/>
  <c r="R79" s="1"/>
  <c r="R55" s="1"/>
  <c r="Q77"/>
  <c r="Q78" s="1"/>
  <c r="P77"/>
  <c r="P78" s="1"/>
  <c r="P79" s="1"/>
  <c r="P55" s="1"/>
  <c r="O77"/>
  <c r="O78" s="1"/>
  <c r="N77"/>
  <c r="N78" s="1"/>
  <c r="N79" s="1"/>
  <c r="N55" s="1"/>
  <c r="M77"/>
  <c r="M78" s="1"/>
  <c r="L77"/>
  <c r="L78" s="1"/>
  <c r="L79" s="1"/>
  <c r="L55" s="1"/>
  <c r="K77"/>
  <c r="K78" s="1"/>
  <c r="J77"/>
  <c r="J78" s="1"/>
  <c r="J79" s="1"/>
  <c r="J55" s="1"/>
  <c r="I77"/>
  <c r="I78" s="1"/>
  <c r="H77"/>
  <c r="H78" s="1"/>
  <c r="E77"/>
  <c r="E78" s="1"/>
  <c r="C9" i="7"/>
  <c r="G9"/>
  <c r="K9"/>
  <c r="O9"/>
  <c r="S9"/>
  <c r="W9"/>
  <c r="B9"/>
  <c r="F9" i="4"/>
  <c r="G79" i="6"/>
  <c r="G55"/>
  <c r="F11" i="4" s="1"/>
  <c r="AF9"/>
  <c r="B22" i="7"/>
  <c r="B22" i="4"/>
  <c r="AG7" l="1"/>
  <c r="B4" i="2" s="1"/>
  <c r="AF7" i="4"/>
  <c r="Y76" i="5"/>
  <c r="Y77" s="1"/>
  <c r="U76"/>
  <c r="U77" s="1"/>
  <c r="Q76"/>
  <c r="Q77" s="1"/>
  <c r="M76"/>
  <c r="M77" s="1"/>
  <c r="I76"/>
  <c r="I77" s="1"/>
  <c r="E76"/>
  <c r="E77" s="1"/>
  <c r="H79" i="6"/>
  <c r="H55" s="1"/>
  <c r="AG9" i="4"/>
  <c r="C4" i="2" s="1"/>
  <c r="AA7" i="7"/>
  <c r="AB7"/>
  <c r="B5" i="2" s="1"/>
  <c r="B13" s="1"/>
  <c r="AD25" i="5"/>
  <c r="Z25"/>
  <c r="Y9" i="7" s="1"/>
  <c r="V25" i="5"/>
  <c r="U9" i="7" s="1"/>
  <c r="R25" i="5"/>
  <c r="Q9" i="7" s="1"/>
  <c r="N25" i="5"/>
  <c r="M9" i="7" s="1"/>
  <c r="J25" i="5"/>
  <c r="I9" i="7" s="1"/>
  <c r="F25" i="5"/>
  <c r="E9" i="7" s="1"/>
  <c r="AF78" i="5"/>
  <c r="AF55" s="1"/>
  <c r="AF62" s="1"/>
  <c r="AF63" s="1"/>
  <c r="AD78"/>
  <c r="AD55" s="1"/>
  <c r="AD62" s="1"/>
  <c r="AD63" s="1"/>
  <c r="AB78"/>
  <c r="AB55" s="1"/>
  <c r="AB62" s="1"/>
  <c r="AB63" s="1"/>
  <c r="D78"/>
  <c r="D79" i="6"/>
  <c r="Z76" i="5"/>
  <c r="Z77" s="1"/>
  <c r="X76"/>
  <c r="X77" s="1"/>
  <c r="V76"/>
  <c r="V77" s="1"/>
  <c r="T76"/>
  <c r="T77" s="1"/>
  <c r="R76"/>
  <c r="R77" s="1"/>
  <c r="P76"/>
  <c r="P77" s="1"/>
  <c r="N76"/>
  <c r="N77" s="1"/>
  <c r="L76"/>
  <c r="L77" s="1"/>
  <c r="J76"/>
  <c r="J77" s="1"/>
  <c r="H76"/>
  <c r="H77" s="1"/>
  <c r="F76"/>
  <c r="F77" s="1"/>
  <c r="C70" i="1"/>
  <c r="L14" i="8" s="1"/>
  <c r="C65" i="1"/>
  <c r="C68"/>
  <c r="C74" s="1"/>
  <c r="G15" i="8" s="1"/>
  <c r="B21" i="7"/>
  <c r="B27" i="2"/>
  <c r="B23" i="4"/>
  <c r="B21"/>
  <c r="C64" i="1"/>
  <c r="C69"/>
  <c r="B29" i="2"/>
  <c r="C27"/>
  <c r="C29"/>
  <c r="B23" i="7"/>
  <c r="C53" i="5"/>
  <c r="B10" i="7" s="1"/>
  <c r="E53" i="6"/>
  <c r="B71" s="1"/>
  <c r="AA78" i="5"/>
  <c r="AA55" s="1"/>
  <c r="X78"/>
  <c r="X55" s="1"/>
  <c r="W78"/>
  <c r="W55" s="1"/>
  <c r="T78"/>
  <c r="T55" s="1"/>
  <c r="S78"/>
  <c r="S55" s="1"/>
  <c r="P78"/>
  <c r="P55" s="1"/>
  <c r="O78"/>
  <c r="O55" s="1"/>
  <c r="L78"/>
  <c r="L55" s="1"/>
  <c r="K78"/>
  <c r="K55" s="1"/>
  <c r="H78"/>
  <c r="H55" s="1"/>
  <c r="G78"/>
  <c r="G55" s="1"/>
  <c r="AC78"/>
  <c r="AC55" s="1"/>
  <c r="AC62" s="1"/>
  <c r="AC63" s="1"/>
  <c r="AE78"/>
  <c r="AE55" s="1"/>
  <c r="AE62" s="1"/>
  <c r="AE63" s="1"/>
  <c r="D55"/>
  <c r="B71"/>
  <c r="E79" i="6"/>
  <c r="E55" s="1"/>
  <c r="D11" i="4" s="1"/>
  <c r="F79" i="6"/>
  <c r="F55" s="1"/>
  <c r="D55"/>
  <c r="I79"/>
  <c r="I55" s="1"/>
  <c r="K79"/>
  <c r="K55" s="1"/>
  <c r="M79"/>
  <c r="M55" s="1"/>
  <c r="O79"/>
  <c r="O55" s="1"/>
  <c r="Q79"/>
  <c r="Q55" s="1"/>
  <c r="S79"/>
  <c r="S55" s="1"/>
  <c r="U79"/>
  <c r="U55" s="1"/>
  <c r="W79"/>
  <c r="W55" s="1"/>
  <c r="Y79"/>
  <c r="Y55" s="1"/>
  <c r="AA79"/>
  <c r="AA55" s="1"/>
  <c r="AC79"/>
  <c r="AE79"/>
  <c r="AE55" s="1"/>
  <c r="H62"/>
  <c r="G11" i="4"/>
  <c r="J62" i="6"/>
  <c r="I11" i="4"/>
  <c r="L62" i="6"/>
  <c r="K11" i="4"/>
  <c r="N62" i="6"/>
  <c r="M11" i="4"/>
  <c r="P62" i="6"/>
  <c r="O11" i="4"/>
  <c r="R62" i="6"/>
  <c r="Q11" i="4"/>
  <c r="T62" i="6"/>
  <c r="S11" i="4"/>
  <c r="V62" i="6"/>
  <c r="U11" i="4"/>
  <c r="X62" i="6"/>
  <c r="W11" i="4"/>
  <c r="Z62" i="6"/>
  <c r="Y11" i="4"/>
  <c r="AB79" i="6"/>
  <c r="AB55" s="1"/>
  <c r="AD79"/>
  <c r="AD55" s="1"/>
  <c r="AF79"/>
  <c r="AF55" s="1"/>
  <c r="C62"/>
  <c r="G62"/>
  <c r="I78" i="5" l="1"/>
  <c r="I55" s="1"/>
  <c r="J78"/>
  <c r="J55" s="1"/>
  <c r="Q78"/>
  <c r="Q55" s="1"/>
  <c r="R78"/>
  <c r="R55" s="1"/>
  <c r="Y78"/>
  <c r="Y55" s="1"/>
  <c r="Z78"/>
  <c r="Z55" s="1"/>
  <c r="E78"/>
  <c r="F78"/>
  <c r="F55" s="1"/>
  <c r="M78"/>
  <c r="M55" s="1"/>
  <c r="N78"/>
  <c r="N55" s="1"/>
  <c r="U78"/>
  <c r="U55" s="1"/>
  <c r="V78"/>
  <c r="V55" s="1"/>
  <c r="AB9" i="7"/>
  <c r="C5" i="2" s="1"/>
  <c r="C13" s="1"/>
  <c r="AA9" i="7"/>
  <c r="B12" i="2"/>
  <c r="B6"/>
  <c r="B14" s="1"/>
  <c r="E62" i="6"/>
  <c r="C12" i="2"/>
  <c r="C62" i="5"/>
  <c r="C63" s="1"/>
  <c r="D10" i="4"/>
  <c r="AG10" s="1"/>
  <c r="D4" i="2" s="1"/>
  <c r="D12" s="1"/>
  <c r="J12" i="8"/>
  <c r="C11" i="7"/>
  <c r="D62" i="5"/>
  <c r="E11" i="7"/>
  <c r="F62" i="5"/>
  <c r="G11" i="7"/>
  <c r="H62" i="5"/>
  <c r="I11" i="7"/>
  <c r="J62" i="5"/>
  <c r="K11" i="7"/>
  <c r="L62" i="5"/>
  <c r="M11" i="7"/>
  <c r="N62" i="5"/>
  <c r="O11" i="7"/>
  <c r="P62" i="5"/>
  <c r="Q11" i="7"/>
  <c r="R62" i="5"/>
  <c r="S11" i="7"/>
  <c r="T62" i="5"/>
  <c r="U11" i="7"/>
  <c r="V62" i="5"/>
  <c r="W11" i="7"/>
  <c r="X62" i="5"/>
  <c r="Y11" i="7"/>
  <c r="Z62" i="5"/>
  <c r="AB10" i="7"/>
  <c r="D5" i="2" s="1"/>
  <c r="AA10" i="7"/>
  <c r="F11"/>
  <c r="G62" i="5"/>
  <c r="H11" i="7"/>
  <c r="I62" i="5"/>
  <c r="J11" i="7"/>
  <c r="K62" i="5"/>
  <c r="L11" i="7"/>
  <c r="M62" i="5"/>
  <c r="N11" i="7"/>
  <c r="O62" i="5"/>
  <c r="P11" i="7"/>
  <c r="Q62" i="5"/>
  <c r="R11" i="7"/>
  <c r="S62" i="5"/>
  <c r="T11" i="7"/>
  <c r="U62" i="5"/>
  <c r="V11" i="7"/>
  <c r="W62" i="5"/>
  <c r="X11" i="7"/>
  <c r="Y62" i="5"/>
  <c r="Z11" i="7"/>
  <c r="AA62" i="5"/>
  <c r="G63" i="6"/>
  <c r="F12" i="4" s="1"/>
  <c r="F8"/>
  <c r="AE11"/>
  <c r="AF62" i="6"/>
  <c r="AA11" i="4"/>
  <c r="AB62" i="6"/>
  <c r="Y8" i="4"/>
  <c r="Z63" i="6"/>
  <c r="Y12" i="4" s="1"/>
  <c r="W8"/>
  <c r="X63" i="6"/>
  <c r="W12" i="4" s="1"/>
  <c r="U8"/>
  <c r="V63" i="6"/>
  <c r="U12" i="4" s="1"/>
  <c r="S8"/>
  <c r="T63" i="6"/>
  <c r="S12" i="4" s="1"/>
  <c r="Q8"/>
  <c r="R63" i="6"/>
  <c r="Q12" i="4" s="1"/>
  <c r="O8"/>
  <c r="P63" i="6"/>
  <c r="O12" i="4" s="1"/>
  <c r="M8"/>
  <c r="N63" i="6"/>
  <c r="M12" i="4" s="1"/>
  <c r="K8"/>
  <c r="L63" i="6"/>
  <c r="K12" i="4" s="1"/>
  <c r="I8"/>
  <c r="J63" i="6"/>
  <c r="I12" i="4" s="1"/>
  <c r="H63" i="6"/>
  <c r="G12" i="4" s="1"/>
  <c r="G8"/>
  <c r="X11"/>
  <c r="Y62" i="6"/>
  <c r="T11" i="4"/>
  <c r="U62" i="6"/>
  <c r="P11" i="4"/>
  <c r="Q62" i="6"/>
  <c r="L11" i="4"/>
  <c r="M62" i="6"/>
  <c r="H11" i="4"/>
  <c r="I62" i="6"/>
  <c r="D62"/>
  <c r="B68" s="1"/>
  <c r="C11" i="4"/>
  <c r="J11" i="8"/>
  <c r="B8" i="4"/>
  <c r="C63" i="6"/>
  <c r="AC11" i="4"/>
  <c r="AD62" i="6"/>
  <c r="AD11" i="4"/>
  <c r="AE62" i="6"/>
  <c r="Z11" i="4"/>
  <c r="AA62" i="6"/>
  <c r="V11" i="4"/>
  <c r="W62" i="6"/>
  <c r="R11" i="4"/>
  <c r="S62" i="6"/>
  <c r="N11" i="4"/>
  <c r="O62" i="6"/>
  <c r="J11" i="4"/>
  <c r="K62" i="6"/>
  <c r="E63"/>
  <c r="D12" i="4" s="1"/>
  <c r="D8"/>
  <c r="E11"/>
  <c r="F62" i="6"/>
  <c r="AG79"/>
  <c r="AC55" s="1"/>
  <c r="C6" i="2" l="1"/>
  <c r="C14" s="1"/>
  <c r="E55" i="5"/>
  <c r="AG78"/>
  <c r="AH78" s="1"/>
  <c r="B68"/>
  <c r="B8" i="7"/>
  <c r="B69" i="5"/>
  <c r="AF10" i="4"/>
  <c r="D6" i="2"/>
  <c r="D14" s="1"/>
  <c r="B69" i="6"/>
  <c r="AA63" i="5"/>
  <c r="Z12" i="7" s="1"/>
  <c r="Z8"/>
  <c r="Y63" i="5"/>
  <c r="X12" i="7" s="1"/>
  <c r="X8"/>
  <c r="W63" i="5"/>
  <c r="V12" i="7" s="1"/>
  <c r="V8"/>
  <c r="U63" i="5"/>
  <c r="T12" i="7" s="1"/>
  <c r="T8"/>
  <c r="S63" i="5"/>
  <c r="R12" i="7" s="1"/>
  <c r="R8"/>
  <c r="Q63" i="5"/>
  <c r="P12" i="7" s="1"/>
  <c r="P8"/>
  <c r="O63" i="5"/>
  <c r="N12" i="7" s="1"/>
  <c r="N8"/>
  <c r="M63" i="5"/>
  <c r="L12" i="7" s="1"/>
  <c r="L8"/>
  <c r="K63" i="5"/>
  <c r="J12" i="7" s="1"/>
  <c r="J8"/>
  <c r="I63" i="5"/>
  <c r="H12" i="7" s="1"/>
  <c r="H8"/>
  <c r="G63" i="5"/>
  <c r="F12" i="7" s="1"/>
  <c r="F8"/>
  <c r="Z63" i="5"/>
  <c r="Y12" i="7" s="1"/>
  <c r="Y8"/>
  <c r="X63" i="5"/>
  <c r="W12" i="7" s="1"/>
  <c r="W8"/>
  <c r="V63" i="5"/>
  <c r="U12" i="7" s="1"/>
  <c r="U8"/>
  <c r="T63" i="5"/>
  <c r="S12" i="7" s="1"/>
  <c r="S8"/>
  <c r="R63" i="5"/>
  <c r="Q12" i="7" s="1"/>
  <c r="Q8"/>
  <c r="P63" i="5"/>
  <c r="O12" i="7" s="1"/>
  <c r="O8"/>
  <c r="N63" i="5"/>
  <c r="M12" i="7" s="1"/>
  <c r="M8"/>
  <c r="L63" i="5"/>
  <c r="K12" i="7" s="1"/>
  <c r="K8"/>
  <c r="J63" i="5"/>
  <c r="I12" i="7" s="1"/>
  <c r="I8"/>
  <c r="H63" i="5"/>
  <c r="G12" i="7" s="1"/>
  <c r="G8"/>
  <c r="F63" i="5"/>
  <c r="E12" i="7" s="1"/>
  <c r="E8"/>
  <c r="D63" i="5"/>
  <c r="C12" i="7" s="1"/>
  <c r="C8"/>
  <c r="B12"/>
  <c r="B66" i="5"/>
  <c r="D13" i="2"/>
  <c r="B19" i="7"/>
  <c r="B20"/>
  <c r="B17"/>
  <c r="B25" i="2" s="1"/>
  <c r="AC62" i="6"/>
  <c r="B70" s="1"/>
  <c r="B72" s="1"/>
  <c r="J8" i="8" s="1"/>
  <c r="AB11" i="4"/>
  <c r="AF11" s="1"/>
  <c r="AG11"/>
  <c r="E4" i="2" s="1"/>
  <c r="I63" i="6"/>
  <c r="H12" i="4" s="1"/>
  <c r="H8"/>
  <c r="M63" i="6"/>
  <c r="L12" i="4" s="1"/>
  <c r="L8"/>
  <c r="Q63" i="6"/>
  <c r="P12" i="4" s="1"/>
  <c r="P8"/>
  <c r="U63" i="6"/>
  <c r="T12" i="4" s="1"/>
  <c r="T8"/>
  <c r="Y63" i="6"/>
  <c r="X12" i="4" s="1"/>
  <c r="X8"/>
  <c r="AA8"/>
  <c r="AB63" i="6"/>
  <c r="AA12" i="4" s="1"/>
  <c r="AF63" i="6"/>
  <c r="AE12" i="4" s="1"/>
  <c r="AE8"/>
  <c r="B66" i="6"/>
  <c r="F63"/>
  <c r="E12" i="4" s="1"/>
  <c r="E8"/>
  <c r="K63" i="6"/>
  <c r="J12" i="4" s="1"/>
  <c r="J8"/>
  <c r="O63" i="6"/>
  <c r="N12" i="4" s="1"/>
  <c r="N8"/>
  <c r="S63" i="6"/>
  <c r="R12" i="4" s="1"/>
  <c r="R8"/>
  <c r="W63" i="6"/>
  <c r="V12" i="4" s="1"/>
  <c r="V8"/>
  <c r="AA63" i="6"/>
  <c r="Z12" i="4" s="1"/>
  <c r="Z8"/>
  <c r="AD8"/>
  <c r="AE63" i="6"/>
  <c r="AD12" i="4" s="1"/>
  <c r="AD63" i="6"/>
  <c r="AC12" i="4" s="1"/>
  <c r="AC8"/>
  <c r="B12"/>
  <c r="D63" i="6"/>
  <c r="C12" i="4" s="1"/>
  <c r="C8"/>
  <c r="B20" s="1"/>
  <c r="E62" i="5" l="1"/>
  <c r="D11" i="7"/>
  <c r="B67" i="6"/>
  <c r="AC63"/>
  <c r="AB12" i="4" s="1"/>
  <c r="AG12" s="1"/>
  <c r="AB8"/>
  <c r="AF8" s="1"/>
  <c r="B19"/>
  <c r="AG8"/>
  <c r="B17"/>
  <c r="B24" i="2" s="1"/>
  <c r="B18" i="4"/>
  <c r="B21" i="2" s="1"/>
  <c r="B25" i="4"/>
  <c r="B30" i="2" s="1"/>
  <c r="AF12" i="4"/>
  <c r="E12" i="2"/>
  <c r="F4"/>
  <c r="B65" i="6"/>
  <c r="G8" i="8" l="1"/>
  <c r="H8" s="1"/>
  <c r="D8" i="7"/>
  <c r="E63" i="5"/>
  <c r="B70"/>
  <c r="B72" s="1"/>
  <c r="J9" i="8" s="1"/>
  <c r="AB11" i="7"/>
  <c r="E5" i="2" s="1"/>
  <c r="AA11" i="7"/>
  <c r="F12" i="2"/>
  <c r="AB8" i="7" l="1"/>
  <c r="AA8"/>
  <c r="E13" i="2"/>
  <c r="F5"/>
  <c r="E6"/>
  <c r="E14" s="1"/>
  <c r="D12" i="7"/>
  <c r="B65" i="5"/>
  <c r="B67"/>
  <c r="G9" i="8"/>
  <c r="H9" s="1"/>
  <c r="AG63" i="5"/>
  <c r="AB12" i="7" l="1"/>
  <c r="B18"/>
  <c r="B22" i="2" s="1"/>
  <c r="B25" i="7"/>
  <c r="B31" i="2" s="1"/>
  <c r="AA12" i="7"/>
  <c r="F13" i="2"/>
  <c r="F6"/>
  <c r="F14" s="1"/>
</calcChain>
</file>

<file path=xl/comments1.xml><?xml version="1.0" encoding="utf-8"?>
<comments xmlns="http://schemas.openxmlformats.org/spreadsheetml/2006/main">
  <authors>
    <author>msofiyuddin</author>
  </authors>
  <commentList>
    <comment ref="C30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Upah tumbang = 600rb/2 org, sewa gergaji mesin 150 rb, dikerjakan selama 2 hr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Upah tumbang = 600rb/2 org, sewa gergaji mesin 150 rb, dikerjakan selama 2 hr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Upah tumbang = 600rb/2 org, sewa gergaji mesin 150 rb, dikerjakan selama 2 hr</t>
        </r>
      </text>
    </comment>
    <comment ref="F52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120rb/ton, budget panen= harga/ton dikalikan tonase 1 th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 xml:space="preserve">msofiyuddin:
</t>
        </r>
        <r>
          <rPr>
            <sz val="8"/>
            <color indexed="81"/>
            <rFont val="Tahoma"/>
            <family val="2"/>
          </rPr>
          <t>Diturunkan dari harga CPO internasional : 901 USD/ton (pinksheet, WB)</t>
        </r>
      </text>
    </comment>
  </commentList>
</comments>
</file>

<file path=xl/sharedStrings.xml><?xml version="1.0" encoding="utf-8"?>
<sst xmlns="http://schemas.openxmlformats.org/spreadsheetml/2006/main" count="762" uniqueCount="311">
  <si>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</si>
  <si>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</si>
  <si>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</si>
  <si>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</si>
  <si>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</si>
  <si>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</si>
  <si>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</si>
  <si>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</si>
  <si>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</si>
  <si>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</si>
  <si>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</si>
  <si>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</si>
  <si>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</si>
  <si>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</si>
  <si>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</si>
  <si>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</si>
  <si>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</si>
  <si>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</si>
  <si>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</si>
  <si>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</si>
  <si>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Year21</t>
  </si>
  <si>
    <t>Year22</t>
  </si>
  <si>
    <t>Year23</t>
  </si>
  <si>
    <t>Year24</t>
  </si>
  <si>
    <t>Year25</t>
  </si>
  <si>
    <t>Tradables</t>
  </si>
  <si>
    <t>Fertilizer</t>
  </si>
  <si>
    <t>Urea</t>
  </si>
  <si>
    <t>harvesting</t>
  </si>
  <si>
    <t>Capital</t>
  </si>
  <si>
    <t>Rp</t>
  </si>
  <si>
    <t>I-O Items</t>
  </si>
  <si>
    <t>Unit</t>
  </si>
  <si>
    <t>FFB</t>
  </si>
  <si>
    <t>Revenue</t>
  </si>
  <si>
    <t>Total cost</t>
  </si>
  <si>
    <t>Tradable input cost</t>
  </si>
  <si>
    <t>unskilled labor cost</t>
  </si>
  <si>
    <t>Capital Exp.</t>
  </si>
  <si>
    <t>Profit excluding land</t>
  </si>
  <si>
    <t>NPV</t>
  </si>
  <si>
    <t>CASHFLOW</t>
  </si>
  <si>
    <t>Palm Oil Production -</t>
  </si>
  <si>
    <t>PRIVATE PRICES</t>
  </si>
  <si>
    <t>Total</t>
  </si>
  <si>
    <t>IRR, Oil palm plantation / ha</t>
  </si>
  <si>
    <t>SOCIAL PRICES</t>
  </si>
  <si>
    <t>Sum</t>
  </si>
  <si>
    <t>Establishment</t>
  </si>
  <si>
    <t>Revenues</t>
  </si>
  <si>
    <t>Tradable</t>
  </si>
  <si>
    <t>Domestic factors</t>
  </si>
  <si>
    <t>Profits</t>
  </si>
  <si>
    <t>Inputs</t>
  </si>
  <si>
    <t>Private</t>
  </si>
  <si>
    <t>Social</t>
  </si>
  <si>
    <t>Divergences</t>
  </si>
  <si>
    <t>Domestic Resources</t>
  </si>
  <si>
    <t>Labor</t>
  </si>
  <si>
    <t>Borax</t>
  </si>
  <si>
    <t>I/O Table</t>
  </si>
  <si>
    <t>Independent Smallholder Oil Palm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</si>
  <si>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</si>
  <si>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</si>
  <si>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</si>
  <si>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</si>
  <si>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</si>
  <si>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</si>
  <si>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</si>
  <si>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</si>
  <si>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 xml:space="preserve">Year 9 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</si>
  <si>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</si>
  <si>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</si>
  <si>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</si>
  <si>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</si>
  <si>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</si>
  <si>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</si>
  <si>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</si>
  <si>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</si>
  <si>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</si>
  <si>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</si>
  <si>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</si>
  <si>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</si>
  <si>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</si>
  <si>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</si>
  <si>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</si>
  <si>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</si>
  <si>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Tradable Input</t>
  </si>
  <si>
    <t>kg</t>
  </si>
  <si>
    <t>Roundup</t>
  </si>
  <si>
    <t>liter</t>
  </si>
  <si>
    <t>seedlings</t>
  </si>
  <si>
    <t>Nontradables</t>
  </si>
  <si>
    <t>Sprayer</t>
  </si>
  <si>
    <t>units</t>
  </si>
  <si>
    <t>tons</t>
  </si>
  <si>
    <t>unit</t>
  </si>
  <si>
    <t>Private Price</t>
  </si>
  <si>
    <t>Social Price</t>
  </si>
  <si>
    <t>Private Budget</t>
  </si>
  <si>
    <t>Year 9</t>
  </si>
  <si>
    <t>Working Capital Calculations</t>
  </si>
  <si>
    <t>Annual operating costs</t>
  </si>
  <si>
    <t>Working capital</t>
  </si>
  <si>
    <t>oil palm care during (harvesting period)</t>
  </si>
  <si>
    <t>Havesting is done every 10 days; therefore working capital = total expenditure per year / 36 weeks</t>
  </si>
  <si>
    <t>Capital Expenditures</t>
  </si>
  <si>
    <t>Subtotal tradable inputs</t>
  </si>
  <si>
    <t>Subtotal unskilled labor</t>
  </si>
  <si>
    <t>Total Cost</t>
  </si>
  <si>
    <t>Profit (excluding cost of land)</t>
  </si>
  <si>
    <t>Total Revenue</t>
  </si>
  <si>
    <t>Divergence</t>
  </si>
  <si>
    <t>Profit</t>
  </si>
  <si>
    <t>labor subtotal</t>
  </si>
  <si>
    <t>Pam Results</t>
  </si>
  <si>
    <t>Ave share of fertilizer in total cost</t>
  </si>
  <si>
    <t>Operational</t>
  </si>
  <si>
    <t>ps-day in four year</t>
  </si>
  <si>
    <t>ps-day/ha/year</t>
  </si>
  <si>
    <t>Social Budget</t>
  </si>
  <si>
    <t>in US $</t>
  </si>
  <si>
    <t>Avg Total Labor</t>
  </si>
  <si>
    <t>Total Labor</t>
  </si>
  <si>
    <t>Avg Establishment</t>
  </si>
  <si>
    <t>ps-day per year</t>
  </si>
  <si>
    <t>ps-day/ha</t>
  </si>
  <si>
    <t>Return to Labor</t>
  </si>
  <si>
    <t>NPV Establishment Cost =</t>
  </si>
  <si>
    <t>Years to positive Cash flow =</t>
  </si>
  <si>
    <t>Total Cost to Establishment =</t>
  </si>
  <si>
    <t>AVG Cost to Establishment =</t>
  </si>
  <si>
    <t>Rp/ha/year</t>
  </si>
  <si>
    <t>Total Labor for Establishment =</t>
  </si>
  <si>
    <t>AVG Labor for Operation =</t>
  </si>
  <si>
    <t>Total Labor =</t>
  </si>
  <si>
    <t>Years to Positive Cash Flow</t>
  </si>
  <si>
    <t>NPV Establishment Cost</t>
  </si>
  <si>
    <t>Labor Requirement</t>
  </si>
  <si>
    <t>Total Labor Required for Establishment</t>
  </si>
  <si>
    <t>ps-day</t>
  </si>
  <si>
    <t>Total Labor for Operation</t>
  </si>
  <si>
    <t>IRR in 11% guess interest rate =</t>
  </si>
  <si>
    <t>IRR in 6% guess interest rate =</t>
  </si>
  <si>
    <t>Pruning</t>
  </si>
  <si>
    <t>private</t>
  </si>
  <si>
    <t>social</t>
  </si>
  <si>
    <t xml:space="preserve"> </t>
  </si>
  <si>
    <t>IRR in 10% guess interest rate =</t>
  </si>
  <si>
    <t>IRR in 5% guess interest rate =</t>
  </si>
  <si>
    <t>Sistem</t>
  </si>
  <si>
    <t>Lokasi</t>
  </si>
  <si>
    <t>Luas pengelolaan</t>
  </si>
  <si>
    <t>ha</t>
  </si>
  <si>
    <t>Discount rate</t>
  </si>
  <si>
    <t>Result</t>
  </si>
  <si>
    <t>Privat</t>
  </si>
  <si>
    <t>%</t>
  </si>
  <si>
    <t>IDR/ha</t>
  </si>
  <si>
    <t>USD/ha</t>
  </si>
  <si>
    <t>Nilai tukar rupiah</t>
  </si>
  <si>
    <t>Rp/US$</t>
  </si>
  <si>
    <t>Upah buruh</t>
  </si>
  <si>
    <t>Rp/HOK</t>
  </si>
  <si>
    <t>Sosial</t>
  </si>
  <si>
    <t>Catatan</t>
  </si>
  <si>
    <t>Pupuk</t>
  </si>
  <si>
    <t>Bahan Kimia</t>
  </si>
  <si>
    <t>Bahan Tanam</t>
  </si>
  <si>
    <t>Peralatan</t>
  </si>
  <si>
    <t>Tenaga Kerja</t>
  </si>
  <si>
    <t>Persiapan Lahan</t>
  </si>
  <si>
    <t xml:space="preserve">Pemeliharaan </t>
  </si>
  <si>
    <t>OUTPUT</t>
  </si>
  <si>
    <t xml:space="preserve">Komponen I-O </t>
  </si>
  <si>
    <t>NPK</t>
  </si>
  <si>
    <t>Kelapa Sawit</t>
  </si>
  <si>
    <t>Padi/Gabah</t>
  </si>
  <si>
    <t>Beras</t>
  </si>
  <si>
    <t>HOK</t>
  </si>
  <si>
    <t>Year 26</t>
  </si>
  <si>
    <t>Year 27</t>
  </si>
  <si>
    <t>Year 28</t>
  </si>
  <si>
    <t>Year 29</t>
  </si>
  <si>
    <t>Year 30</t>
  </si>
  <si>
    <t>OIL PALM</t>
  </si>
  <si>
    <t>Projected FFB Production</t>
  </si>
  <si>
    <t>Calendar year</t>
  </si>
  <si>
    <t>year</t>
  </si>
  <si>
    <t xml:space="preserve">Production </t>
  </si>
  <si>
    <t>Skenario Prod :</t>
  </si>
  <si>
    <t>(ton/ha/th)</t>
  </si>
  <si>
    <t>Pemanenan dilakukan 2x/ bln</t>
  </si>
  <si>
    <t>Awal Prod umur 2,5 th, buah tidak dijual/dibuang</t>
  </si>
  <si>
    <t>Panen pertama umur 3 th.</t>
  </si>
  <si>
    <t>Umur</t>
  </si>
  <si>
    <t>Per Bln</t>
  </si>
  <si>
    <t>Ton/Thn</t>
  </si>
  <si>
    <t>3 th</t>
  </si>
  <si>
    <t>50 kg</t>
  </si>
  <si>
    <t xml:space="preserve">4 th </t>
  </si>
  <si>
    <t xml:space="preserve">200 kg </t>
  </si>
  <si>
    <t>5 th</t>
  </si>
  <si>
    <t>500 kg</t>
  </si>
  <si>
    <t>6-7 th</t>
  </si>
  <si>
    <t>1.5 ton</t>
  </si>
  <si>
    <t>8-10 th</t>
  </si>
  <si>
    <t>2.5 ton</t>
  </si>
  <si>
    <t>10-15 th</t>
  </si>
  <si>
    <t>3.5 ton</t>
  </si>
  <si>
    <t>&gt; 15 th</t>
  </si>
  <si>
    <t>2 ton</t>
  </si>
  <si>
    <t>&gt;20 th</t>
  </si>
  <si>
    <t>Projected Fertilizer Needs</t>
  </si>
  <si>
    <t xml:space="preserve">Number of trees per hectare = </t>
  </si>
  <si>
    <t>Plant Age</t>
  </si>
  <si>
    <t xml:space="preserve">Nursaga </t>
  </si>
  <si>
    <t>(years)</t>
  </si>
  <si>
    <t>sawit umur 1-5 th, 2 x /th</t>
  </si>
  <si>
    <t>umur 6 - 10</t>
  </si>
  <si>
    <t>umur 11- 20</t>
  </si>
  <si>
    <t>1 - 5</t>
  </si>
  <si>
    <t>0.005 - 0.01</t>
  </si>
  <si>
    <t>6 - 10</t>
  </si>
  <si>
    <t>11 - 20</t>
  </si>
  <si>
    <t>&gt; 20</t>
  </si>
  <si>
    <t>Projected Fertilizer Needs per tree</t>
  </si>
  <si>
    <t>Year</t>
  </si>
  <si>
    <t>Projected Fertilizer Need per hectare</t>
  </si>
  <si>
    <t>Bakri</t>
  </si>
  <si>
    <t>M. Sah</t>
  </si>
  <si>
    <t>kg/th</t>
  </si>
  <si>
    <t>kg/th/ph</t>
  </si>
  <si>
    <r>
      <t>kg palm</t>
    </r>
    <r>
      <rPr>
        <vertAlign val="superscript"/>
        <sz val="9"/>
        <rFont val="Calibri"/>
        <family val="2"/>
      </rPr>
      <t>-1</t>
    </r>
  </si>
  <si>
    <r>
      <t>kg ha</t>
    </r>
    <r>
      <rPr>
        <vertAlign val="superscript"/>
        <sz val="9"/>
        <rFont val="Calibri"/>
        <family val="2"/>
      </rPr>
      <t>-1</t>
    </r>
  </si>
  <si>
    <r>
      <t>Type and Dosage (kg palm</t>
    </r>
    <r>
      <rPr>
        <b/>
        <vertAlign val="superscript"/>
        <sz val="9"/>
        <rFont val="Calibri"/>
        <family val="2"/>
      </rPr>
      <t>-1</t>
    </r>
    <r>
      <rPr>
        <b/>
        <sz val="8"/>
        <rFont val="Calibri"/>
        <family val="2"/>
      </rPr>
      <t>)</t>
    </r>
  </si>
  <si>
    <t>Tebas</t>
  </si>
  <si>
    <t>Tumbang</t>
  </si>
  <si>
    <t>Bakar</t>
  </si>
  <si>
    <t>Pancang</t>
  </si>
  <si>
    <t>Tanam</t>
  </si>
  <si>
    <t>Angkong</t>
  </si>
  <si>
    <t>Dodos</t>
  </si>
  <si>
    <t>Egreg</t>
  </si>
  <si>
    <t>Penanaman</t>
  </si>
  <si>
    <t>Pembersihan piringan</t>
  </si>
  <si>
    <t>Penyemprotan</t>
  </si>
  <si>
    <t>Pemupukan</t>
  </si>
  <si>
    <t>Pemanenan</t>
  </si>
  <si>
    <t>Padi Ladang</t>
  </si>
  <si>
    <t>Tugal dan tanam padi</t>
  </si>
  <si>
    <t>Mustopa</t>
  </si>
  <si>
    <t>umur &gt; 20</t>
  </si>
  <si>
    <t>Borate</t>
  </si>
  <si>
    <t>Penyiangan</t>
  </si>
  <si>
    <t>Pembuatan lubang + pagar</t>
  </si>
  <si>
    <t>1. Tahun pertama ditanami padi ladang</t>
  </si>
  <si>
    <t xml:space="preserve">Pemanenan </t>
  </si>
  <si>
    <t>Perontokan + Pengeringan</t>
  </si>
  <si>
    <t>Pemeliharaan</t>
  </si>
  <si>
    <t>Bird + pig waching</t>
  </si>
  <si>
    <t>Panen</t>
  </si>
  <si>
    <t>Sawit</t>
  </si>
  <si>
    <t xml:space="preserve">Tandan Buah Segar (TBS) </t>
  </si>
  <si>
    <t>Prices</t>
  </si>
  <si>
    <t>I-O Item</t>
  </si>
  <si>
    <t>Private Prices</t>
  </si>
  <si>
    <t>Social Prices</t>
  </si>
  <si>
    <t>INPUTS</t>
  </si>
  <si>
    <t>Rp/kg</t>
  </si>
  <si>
    <t>Rp/l</t>
  </si>
  <si>
    <t>Rp/unit</t>
  </si>
  <si>
    <t xml:space="preserve">Pupuk </t>
  </si>
  <si>
    <t>Rp/bibit</t>
  </si>
  <si>
    <t xml:space="preserve">Kelapa Sawit monokultur, </t>
  </si>
  <si>
    <t>Rata-rata Prod tiap kelas umur : sdh termasuk hitungan rata-rata bln track (feb-juli) dan panen raya (agustus-jan)</t>
  </si>
  <si>
    <t>Parang</t>
  </si>
  <si>
    <t>1 ton</t>
  </si>
  <si>
    <t>Havesting is done every 15 days; therefore working capital = total expenditure per year /24 weeks</t>
  </si>
  <si>
    <t>Padi</t>
  </si>
  <si>
    <t>Year26</t>
  </si>
  <si>
    <t>Year27</t>
  </si>
  <si>
    <t>Year28</t>
  </si>
  <si>
    <t>Year29</t>
  </si>
  <si>
    <t>Year30</t>
  </si>
  <si>
    <t>Smallholder OilPalm-Mineral</t>
  </si>
  <si>
    <t xml:space="preserve">Private </t>
  </si>
  <si>
    <t xml:space="preserve">Social </t>
  </si>
  <si>
    <t>2. Bibit lokal/tidak diketahui asal usulnya</t>
  </si>
  <si>
    <t>3. Penggunaan pupuk yang umum : Urea, NPK, dan Borate</t>
  </si>
  <si>
    <t xml:space="preserve">Cangkul </t>
  </si>
  <si>
    <r>
      <rPr>
        <b/>
        <sz val="11"/>
        <rFont val="Calibri"/>
        <family val="2"/>
      </rPr>
      <t xml:space="preserve">Harvesting product </t>
    </r>
    <r>
      <rPr>
        <sz val="11"/>
        <rFont val="Calibri"/>
        <family val="2"/>
      </rPr>
      <t>(ton/HOK)</t>
    </r>
  </si>
  <si>
    <t>Total Product</t>
  </si>
  <si>
    <t>Ton</t>
  </si>
  <si>
    <t>TBS</t>
  </si>
  <si>
    <t xml:space="preserve">Harvesting product </t>
  </si>
  <si>
    <t>1st year total labor req</t>
  </si>
  <si>
    <t>ton/HOK</t>
  </si>
  <si>
    <t xml:space="preserve">Total Cost </t>
  </si>
  <si>
    <t>Labor cost</t>
  </si>
  <si>
    <t>Non labor</t>
  </si>
  <si>
    <t>Non Labor Cost (MRp/ha)</t>
  </si>
  <si>
    <t>Establishment cost (1st year only, MRp/ha)</t>
  </si>
  <si>
    <t xml:space="preserve">Labor Req for est. </t>
  </si>
  <si>
    <t>(1st year only, HOK/ha)</t>
  </si>
  <si>
    <t xml:space="preserve">Harga Komoditas </t>
  </si>
  <si>
    <t>Rp/Kg</t>
  </si>
  <si>
    <t>MRp/ton</t>
  </si>
  <si>
    <t>Avg</t>
  </si>
  <si>
    <t>IRR in 8% guess interest rate =</t>
  </si>
  <si>
    <t>Arso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</si>
</sst>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  <numFmt numFmtId="167" formatCode="0_);[Red]\(0\)"/>
    <numFmt numFmtId="168" formatCode="#,##0.0_);[Red]\(#,##0.0\)"/>
    <numFmt numFmtId="169" formatCode="#,##0.000_);[Red]\(#,##0.000\)"/>
    <numFmt numFmtId="170" formatCode="_(* #,##0.000_);_(* \(#,##0.000\);_(* &quot;-&quot;??_);_(@_)"/>
  </numFmts>
  <fonts count="3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Calibri"/>
      <family val="2"/>
    </font>
    <font>
      <b/>
      <i/>
      <sz val="14"/>
      <name val="Arial"/>
      <family val="2"/>
    </font>
    <font>
      <b/>
      <sz val="8"/>
      <name val="Arial"/>
      <family val="2"/>
    </font>
    <font>
      <vertAlign val="superscript"/>
      <sz val="9"/>
      <name val="Calibri"/>
      <family val="2"/>
    </font>
    <font>
      <b/>
      <vertAlign val="superscript"/>
      <sz val="9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sz val="8"/>
      <name val="Calibri"/>
      <family val="2"/>
      <scheme val="minor"/>
    </font>
    <font>
      <b/>
      <i/>
      <sz val="8"/>
      <name val="Calibri"/>
      <family val="2"/>
      <scheme val="minor"/>
    </font>
    <font>
      <i/>
      <sz val="14"/>
      <name val="Calibri"/>
      <family val="2"/>
      <scheme val="minor"/>
    </font>
    <font>
      <b/>
      <sz val="8"/>
      <name val="Calibri"/>
      <family val="2"/>
      <scheme val="minor"/>
    </font>
    <font>
      <i/>
      <sz val="8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1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31">
    <xf numFmtId="0" fontId="0" fillId="0" borderId="0" xfId="0"/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6" fillId="0" borderId="3" xfId="0" applyFont="1" applyBorder="1"/>
    <xf numFmtId="0" fontId="14" fillId="0" borderId="4" xfId="0" applyFont="1" applyBorder="1" applyAlignment="1">
      <alignment horizontal="center"/>
    </xf>
    <xf numFmtId="0" fontId="17" fillId="0" borderId="3" xfId="0" applyFont="1" applyBorder="1"/>
    <xf numFmtId="3" fontId="14" fillId="0" borderId="4" xfId="0" applyNumberFormat="1" applyFon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4" fillId="0" borderId="3" xfId="0" applyFont="1" applyBorder="1"/>
    <xf numFmtId="0" fontId="16" fillId="0" borderId="3" xfId="0" applyFont="1" applyFill="1" applyBorder="1" applyAlignment="1">
      <alignment horizontal="right"/>
    </xf>
    <xf numFmtId="0" fontId="18" fillId="0" borderId="3" xfId="0" applyFont="1" applyBorder="1"/>
    <xf numFmtId="0" fontId="15" fillId="0" borderId="3" xfId="0" applyFont="1" applyBorder="1"/>
    <xf numFmtId="0" fontId="14" fillId="0" borderId="3" xfId="0" applyFont="1" applyBorder="1" applyAlignment="1">
      <alignment horizontal="right"/>
    </xf>
    <xf numFmtId="0" fontId="14" fillId="0" borderId="5" xfId="0" applyFont="1" applyBorder="1"/>
    <xf numFmtId="0" fontId="14" fillId="0" borderId="6" xfId="0" applyFont="1" applyBorder="1" applyAlignment="1">
      <alignment horizontal="center"/>
    </xf>
    <xf numFmtId="0" fontId="14" fillId="0" borderId="6" xfId="0" applyFont="1" applyBorder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" fontId="14" fillId="0" borderId="0" xfId="0" applyNumberFormat="1" applyFont="1" applyAlignment="1">
      <alignment horizontal="right"/>
    </xf>
    <xf numFmtId="0" fontId="19" fillId="0" borderId="0" xfId="0" applyFont="1"/>
    <xf numFmtId="1" fontId="14" fillId="0" borderId="0" xfId="0" applyNumberFormat="1" applyFont="1"/>
    <xf numFmtId="0" fontId="20" fillId="0" borderId="0" xfId="0" applyFont="1"/>
    <xf numFmtId="0" fontId="21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3" xfId="0" applyFont="1" applyBorder="1"/>
    <xf numFmtId="166" fontId="14" fillId="0" borderId="4" xfId="1" applyNumberFormat="1" applyFont="1" applyBorder="1"/>
    <xf numFmtId="166" fontId="14" fillId="0" borderId="10" xfId="1" applyNumberFormat="1" applyFont="1" applyBorder="1"/>
    <xf numFmtId="0" fontId="22" fillId="0" borderId="3" xfId="0" applyFont="1" applyBorder="1"/>
    <xf numFmtId="0" fontId="21" fillId="0" borderId="3" xfId="0" applyFont="1" applyBorder="1"/>
    <xf numFmtId="0" fontId="20" fillId="0" borderId="3" xfId="0" applyFont="1" applyBorder="1" applyAlignment="1">
      <alignment horizontal="right"/>
    </xf>
    <xf numFmtId="166" fontId="14" fillId="0" borderId="4" xfId="1" quotePrefix="1" applyNumberFormat="1" applyFont="1" applyBorder="1"/>
    <xf numFmtId="0" fontId="20" fillId="0" borderId="3" xfId="0" applyFont="1" applyBorder="1"/>
    <xf numFmtId="0" fontId="23" fillId="0" borderId="3" xfId="0" applyFont="1" applyBorder="1" applyAlignment="1">
      <alignment horizontal="right"/>
    </xf>
    <xf numFmtId="0" fontId="20" fillId="2" borderId="3" xfId="0" applyFont="1" applyFill="1" applyBorder="1"/>
    <xf numFmtId="0" fontId="14" fillId="2" borderId="4" xfId="0" applyFont="1" applyFill="1" applyBorder="1" applyAlignment="1">
      <alignment horizontal="center"/>
    </xf>
    <xf numFmtId="166" fontId="14" fillId="2" borderId="4" xfId="1" applyNumberFormat="1" applyFont="1" applyFill="1" applyBorder="1"/>
    <xf numFmtId="38" fontId="14" fillId="0" borderId="0" xfId="0" applyNumberFormat="1" applyFont="1"/>
    <xf numFmtId="0" fontId="23" fillId="0" borderId="0" xfId="0" applyFont="1"/>
    <xf numFmtId="0" fontId="24" fillId="0" borderId="0" xfId="0" applyFont="1"/>
    <xf numFmtId="1" fontId="20" fillId="0" borderId="0" xfId="0" applyNumberFormat="1" applyFont="1"/>
    <xf numFmtId="1" fontId="14" fillId="0" borderId="0" xfId="0" applyNumberFormat="1" applyFont="1" applyAlignment="1">
      <alignment horizontal="center"/>
    </xf>
    <xf numFmtId="0" fontId="17" fillId="0" borderId="0" xfId="0" applyFont="1"/>
    <xf numFmtId="38" fontId="14" fillId="0" borderId="4" xfId="1" applyNumberFormat="1" applyFont="1" applyBorder="1"/>
    <xf numFmtId="38" fontId="14" fillId="0" borderId="4" xfId="1" quotePrefix="1" applyNumberFormat="1" applyFont="1" applyBorder="1"/>
    <xf numFmtId="38" fontId="14" fillId="2" borderId="4" xfId="1" applyNumberFormat="1" applyFont="1" applyFill="1" applyBorder="1"/>
    <xf numFmtId="38" fontId="25" fillId="0" borderId="0" xfId="0" applyNumberFormat="1" applyFont="1"/>
    <xf numFmtId="38" fontId="15" fillId="0" borderId="0" xfId="0" applyNumberFormat="1" applyFont="1"/>
    <xf numFmtId="38" fontId="26" fillId="0" borderId="0" xfId="0" applyNumberFormat="1" applyFont="1"/>
    <xf numFmtId="38" fontId="16" fillId="0" borderId="0" xfId="0" applyNumberFormat="1" applyFont="1"/>
    <xf numFmtId="38" fontId="26" fillId="0" borderId="11" xfId="0" applyNumberFormat="1" applyFont="1" applyBorder="1" applyAlignment="1">
      <alignment horizontal="center"/>
    </xf>
    <xf numFmtId="38" fontId="26" fillId="0" borderId="12" xfId="0" applyNumberFormat="1" applyFont="1" applyBorder="1" applyAlignment="1">
      <alignment horizontal="center"/>
    </xf>
    <xf numFmtId="38" fontId="26" fillId="0" borderId="13" xfId="0" applyNumberFormat="1" applyFont="1" applyBorder="1" applyAlignment="1">
      <alignment horizontal="center"/>
    </xf>
    <xf numFmtId="38" fontId="14" fillId="0" borderId="0" xfId="0" applyNumberFormat="1" applyFont="1" applyBorder="1" applyAlignment="1">
      <alignment horizontal="center"/>
    </xf>
    <xf numFmtId="38" fontId="26" fillId="0" borderId="3" xfId="0" applyNumberFormat="1" applyFont="1" applyBorder="1"/>
    <xf numFmtId="38" fontId="26" fillId="0" borderId="4" xfId="0" applyNumberFormat="1" applyFont="1" applyBorder="1"/>
    <xf numFmtId="38" fontId="26" fillId="0" borderId="10" xfId="0" applyNumberFormat="1" applyFont="1" applyBorder="1"/>
    <xf numFmtId="38" fontId="26" fillId="0" borderId="5" xfId="0" applyNumberFormat="1" applyFont="1" applyBorder="1"/>
    <xf numFmtId="38" fontId="26" fillId="0" borderId="6" xfId="0" applyNumberFormat="1" applyFont="1" applyBorder="1"/>
    <xf numFmtId="3" fontId="27" fillId="0" borderId="0" xfId="0" applyNumberFormat="1" applyFont="1" applyAlignment="1">
      <alignment horizontal="right"/>
    </xf>
    <xf numFmtId="167" fontId="26" fillId="0" borderId="0" xfId="0" applyNumberFormat="1" applyFont="1"/>
    <xf numFmtId="38" fontId="27" fillId="0" borderId="0" xfId="0" applyNumberFormat="1" applyFont="1" applyAlignment="1">
      <alignment horizontal="right"/>
    </xf>
    <xf numFmtId="0" fontId="26" fillId="0" borderId="0" xfId="0" applyFont="1"/>
    <xf numFmtId="9" fontId="26" fillId="0" borderId="0" xfId="0" applyNumberFormat="1" applyFont="1" applyBorder="1"/>
    <xf numFmtId="4" fontId="18" fillId="0" borderId="0" xfId="0" applyNumberFormat="1" applyFont="1"/>
    <xf numFmtId="38" fontId="28" fillId="0" borderId="0" xfId="0" applyNumberFormat="1" applyFont="1"/>
    <xf numFmtId="4" fontId="28" fillId="0" borderId="0" xfId="0" applyNumberFormat="1" applyFont="1"/>
    <xf numFmtId="3" fontId="26" fillId="0" borderId="0" xfId="0" applyNumberFormat="1" applyFont="1" applyBorder="1"/>
    <xf numFmtId="38" fontId="29" fillId="0" borderId="14" xfId="0" applyNumberFormat="1" applyFont="1" applyBorder="1" applyAlignment="1">
      <alignment horizontal="center"/>
    </xf>
    <xf numFmtId="4" fontId="26" fillId="0" borderId="0" xfId="0" applyNumberFormat="1" applyFont="1"/>
    <xf numFmtId="38" fontId="29" fillId="0" borderId="15" xfId="0" applyNumberFormat="1" applyFont="1" applyBorder="1" applyAlignment="1">
      <alignment horizontal="center"/>
    </xf>
    <xf numFmtId="38" fontId="29" fillId="0" borderId="16" xfId="0" applyNumberFormat="1" applyFont="1" applyBorder="1" applyAlignment="1">
      <alignment horizontal="center"/>
    </xf>
    <xf numFmtId="38" fontId="29" fillId="0" borderId="6" xfId="0" applyNumberFormat="1" applyFont="1" applyBorder="1" applyAlignment="1">
      <alignment horizontal="center"/>
    </xf>
    <xf numFmtId="3" fontId="29" fillId="0" borderId="11" xfId="0" applyNumberFormat="1" applyFont="1" applyBorder="1" applyAlignment="1">
      <alignment horizontal="right"/>
    </xf>
    <xf numFmtId="38" fontId="26" fillId="0" borderId="17" xfId="0" applyNumberFormat="1" applyFont="1" applyBorder="1"/>
    <xf numFmtId="38" fontId="26" fillId="0" borderId="18" xfId="0" applyNumberFormat="1" applyFont="1" applyBorder="1"/>
    <xf numFmtId="3" fontId="29" fillId="0" borderId="3" xfId="0" applyNumberFormat="1" applyFont="1" applyBorder="1" applyAlignment="1">
      <alignment horizontal="right"/>
    </xf>
    <xf numFmtId="3" fontId="29" fillId="0" borderId="5" xfId="0" applyNumberFormat="1" applyFont="1" applyBorder="1" applyAlignment="1">
      <alignment horizontal="right"/>
    </xf>
    <xf numFmtId="38" fontId="26" fillId="0" borderId="19" xfId="0" applyNumberFormat="1" applyFont="1" applyBorder="1"/>
    <xf numFmtId="4" fontId="15" fillId="0" borderId="0" xfId="0" applyNumberFormat="1" applyFont="1"/>
    <xf numFmtId="38" fontId="29" fillId="0" borderId="12" xfId="0" applyNumberFormat="1" applyFont="1" applyBorder="1" applyAlignment="1">
      <alignment horizontal="center"/>
    </xf>
    <xf numFmtId="38" fontId="29" fillId="0" borderId="0" xfId="0" applyNumberFormat="1" applyFont="1"/>
    <xf numFmtId="38" fontId="30" fillId="0" borderId="0" xfId="0" applyNumberFormat="1" applyFont="1" applyAlignment="1">
      <alignment horizontal="right"/>
    </xf>
    <xf numFmtId="3" fontId="26" fillId="0" borderId="0" xfId="0" applyNumberFormat="1" applyFont="1"/>
    <xf numFmtId="168" fontId="29" fillId="0" borderId="0" xfId="0" applyNumberFormat="1" applyFont="1"/>
    <xf numFmtId="168" fontId="26" fillId="0" borderId="0" xfId="0" applyNumberFormat="1" applyFont="1"/>
    <xf numFmtId="168" fontId="30" fillId="0" borderId="0" xfId="0" applyNumberFormat="1" applyFont="1" applyAlignment="1">
      <alignment horizontal="right"/>
    </xf>
    <xf numFmtId="38" fontId="26" fillId="0" borderId="0" xfId="0" applyNumberFormat="1" applyFont="1" applyAlignment="1">
      <alignment horizontal="center"/>
    </xf>
    <xf numFmtId="168" fontId="26" fillId="0" borderId="0" xfId="0" applyNumberFormat="1" applyFont="1" applyAlignment="1">
      <alignment horizontal="center"/>
    </xf>
    <xf numFmtId="168" fontId="30" fillId="0" borderId="0" xfId="0" applyNumberFormat="1" applyFont="1" applyAlignment="1">
      <alignment horizontal="left"/>
    </xf>
    <xf numFmtId="168" fontId="14" fillId="0" borderId="0" xfId="0" applyNumberFormat="1" applyFont="1"/>
    <xf numFmtId="38" fontId="14" fillId="0" borderId="0" xfId="0" applyNumberFormat="1" applyFont="1" applyAlignment="1">
      <alignment horizontal="center"/>
    </xf>
    <xf numFmtId="38" fontId="31" fillId="0" borderId="0" xfId="0" applyNumberFormat="1" applyFont="1"/>
    <xf numFmtId="169" fontId="31" fillId="0" borderId="0" xfId="0" applyNumberFormat="1" applyFont="1"/>
    <xf numFmtId="38" fontId="14" fillId="0" borderId="0" xfId="0" applyNumberFormat="1" applyFont="1" applyAlignment="1">
      <alignment horizontal="right"/>
    </xf>
    <xf numFmtId="168" fontId="31" fillId="0" borderId="0" xfId="0" applyNumberFormat="1" applyFont="1"/>
    <xf numFmtId="0" fontId="32" fillId="3" borderId="0" xfId="3" applyFont="1" applyFill="1"/>
    <xf numFmtId="0" fontId="33" fillId="3" borderId="0" xfId="3" applyFont="1" applyFill="1"/>
    <xf numFmtId="166" fontId="32" fillId="3" borderId="0" xfId="2" applyNumberFormat="1" applyFont="1" applyFill="1" applyAlignment="1">
      <alignment horizontal="center"/>
    </xf>
    <xf numFmtId="0" fontId="32" fillId="3" borderId="0" xfId="3" applyFont="1" applyFill="1" applyAlignment="1">
      <alignment horizontal="center"/>
    </xf>
    <xf numFmtId="0" fontId="32" fillId="3" borderId="0" xfId="3" applyFont="1" applyFill="1" applyAlignment="1">
      <alignment horizontal="left" indent="1"/>
    </xf>
    <xf numFmtId="9" fontId="32" fillId="3" borderId="0" xfId="4" applyFont="1" applyFill="1"/>
    <xf numFmtId="3" fontId="32" fillId="3" borderId="0" xfId="3" applyNumberFormat="1" applyFont="1" applyFill="1"/>
    <xf numFmtId="0" fontId="32" fillId="0" borderId="0" xfId="3" applyFont="1" applyFill="1"/>
    <xf numFmtId="0" fontId="33" fillId="0" borderId="0" xfId="3" applyFont="1" applyFill="1"/>
    <xf numFmtId="0" fontId="32" fillId="0" borderId="0" xfId="3" applyFont="1" applyFill="1" applyAlignment="1">
      <alignment horizontal="center"/>
    </xf>
    <xf numFmtId="0" fontId="18" fillId="0" borderId="20" xfId="0" applyFont="1" applyBorder="1"/>
    <xf numFmtId="0" fontId="14" fillId="0" borderId="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38" fontId="14" fillId="0" borderId="21" xfId="0" applyNumberFormat="1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0" borderId="2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4" xfId="0" applyFont="1" applyBorder="1"/>
    <xf numFmtId="1" fontId="3" fillId="0" borderId="4" xfId="0" applyNumberFormat="1" applyFont="1" applyBorder="1"/>
    <xf numFmtId="164" fontId="3" fillId="0" borderId="4" xfId="0" applyNumberFormat="1" applyFont="1" applyBorder="1"/>
    <xf numFmtId="1" fontId="3" fillId="0" borderId="4" xfId="0" applyNumberFormat="1" applyFont="1" applyBorder="1" applyAlignment="1">
      <alignment horizontal="right"/>
    </xf>
    <xf numFmtId="0" fontId="0" fillId="2" borderId="0" xfId="0" applyFill="1"/>
    <xf numFmtId="0" fontId="0" fillId="0" borderId="0" xfId="0" applyFill="1"/>
    <xf numFmtId="0" fontId="14" fillId="0" borderId="24" xfId="0" applyFont="1" applyBorder="1"/>
    <xf numFmtId="0" fontId="14" fillId="0" borderId="25" xfId="0" applyFont="1" applyBorder="1"/>
    <xf numFmtId="0" fontId="14" fillId="0" borderId="26" xfId="0" applyFont="1" applyBorder="1"/>
    <xf numFmtId="0" fontId="14" fillId="0" borderId="27" xfId="0" applyFont="1" applyBorder="1"/>
    <xf numFmtId="0" fontId="14" fillId="0" borderId="0" xfId="0" applyFont="1" applyBorder="1"/>
    <xf numFmtId="0" fontId="14" fillId="0" borderId="28" xfId="0" applyFont="1" applyBorder="1"/>
    <xf numFmtId="0" fontId="17" fillId="0" borderId="27" xfId="0" applyFont="1" applyBorder="1"/>
    <xf numFmtId="2" fontId="14" fillId="0" borderId="28" xfId="0" applyNumberFormat="1" applyFont="1" applyBorder="1"/>
    <xf numFmtId="0" fontId="14" fillId="0" borderId="29" xfId="0" applyFont="1" applyBorder="1"/>
    <xf numFmtId="164" fontId="14" fillId="0" borderId="28" xfId="0" applyNumberFormat="1" applyFont="1" applyBorder="1"/>
    <xf numFmtId="0" fontId="14" fillId="0" borderId="30" xfId="0" applyFont="1" applyBorder="1"/>
    <xf numFmtId="0" fontId="17" fillId="0" borderId="24" xfId="0" applyFont="1" applyBorder="1"/>
    <xf numFmtId="0" fontId="17" fillId="0" borderId="25" xfId="0" applyFont="1" applyBorder="1"/>
    <xf numFmtId="0" fontId="17" fillId="0" borderId="26" xfId="0" applyFont="1" applyBorder="1"/>
    <xf numFmtId="0" fontId="17" fillId="0" borderId="29" xfId="0" applyFont="1" applyBorder="1"/>
    <xf numFmtId="0" fontId="17" fillId="0" borderId="0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4" fillId="0" borderId="0" xfId="0" applyFont="1" applyFill="1"/>
    <xf numFmtId="0" fontId="15" fillId="0" borderId="0" xfId="0" applyFont="1" applyFill="1"/>
    <xf numFmtId="0" fontId="14" fillId="0" borderId="22" xfId="0" applyFont="1" applyBorder="1"/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23" xfId="0" applyFont="1" applyBorder="1"/>
    <xf numFmtId="0" fontId="14" fillId="0" borderId="23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0" fontId="18" fillId="0" borderId="0" xfId="0" applyFont="1"/>
    <xf numFmtId="0" fontId="29" fillId="0" borderId="24" xfId="0" applyFont="1" applyBorder="1"/>
    <xf numFmtId="0" fontId="29" fillId="0" borderId="27" xfId="0" applyFont="1" applyBorder="1"/>
    <xf numFmtId="0" fontId="29" fillId="0" borderId="0" xfId="0" applyFont="1" applyBorder="1"/>
    <xf numFmtId="49" fontId="26" fillId="0" borderId="27" xfId="0" applyNumberFormat="1" applyFont="1" applyBorder="1" applyAlignment="1">
      <alignment horizontal="center"/>
    </xf>
    <xf numFmtId="2" fontId="26" fillId="0" borderId="0" xfId="0" applyNumberFormat="1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49" fontId="26" fillId="0" borderId="30" xfId="0" applyNumberFormat="1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9" fillId="0" borderId="28" xfId="0" applyFont="1" applyBorder="1"/>
    <xf numFmtId="0" fontId="26" fillId="0" borderId="28" xfId="0" applyFont="1" applyBorder="1" applyAlignment="1">
      <alignment horizontal="center"/>
    </xf>
    <xf numFmtId="0" fontId="26" fillId="0" borderId="34" xfId="0" applyFont="1" applyBorder="1" applyAlignment="1">
      <alignment horizontal="center"/>
    </xf>
    <xf numFmtId="2" fontId="14" fillId="0" borderId="17" xfId="0" applyNumberFormat="1" applyFont="1" applyBorder="1" applyAlignment="1">
      <alignment horizontal="center"/>
    </xf>
    <xf numFmtId="164" fontId="14" fillId="0" borderId="17" xfId="0" applyNumberFormat="1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2" fontId="14" fillId="0" borderId="0" xfId="0" applyNumberFormat="1" applyFont="1" applyBorder="1"/>
    <xf numFmtId="164" fontId="14" fillId="0" borderId="0" xfId="0" applyNumberFormat="1" applyFont="1" applyBorder="1"/>
    <xf numFmtId="0" fontId="14" fillId="0" borderId="17" xfId="0" applyFont="1" applyBorder="1"/>
    <xf numFmtId="0" fontId="14" fillId="0" borderId="34" xfId="0" applyFont="1" applyBorder="1"/>
    <xf numFmtId="0" fontId="17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 indent="1"/>
    </xf>
    <xf numFmtId="0" fontId="18" fillId="0" borderId="0" xfId="0" applyFont="1" applyAlignment="1"/>
    <xf numFmtId="166" fontId="14" fillId="0" borderId="0" xfId="2" applyNumberFormat="1" applyFont="1" applyAlignment="1">
      <alignment horizontal="center"/>
    </xf>
    <xf numFmtId="0" fontId="14" fillId="0" borderId="0" xfId="0" applyFont="1" applyAlignment="1"/>
    <xf numFmtId="0" fontId="17" fillId="0" borderId="7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166" fontId="15" fillId="0" borderId="8" xfId="2" applyNumberFormat="1" applyFont="1" applyFill="1" applyBorder="1" applyAlignment="1">
      <alignment horizontal="center"/>
    </xf>
    <xf numFmtId="166" fontId="15" fillId="0" borderId="9" xfId="2" applyNumberFormat="1" applyFont="1" applyFill="1" applyBorder="1" applyAlignment="1">
      <alignment horizontal="center"/>
    </xf>
    <xf numFmtId="0" fontId="17" fillId="0" borderId="7" xfId="0" applyFont="1" applyFill="1" applyBorder="1" applyAlignment="1"/>
    <xf numFmtId="166" fontId="26" fillId="0" borderId="4" xfId="2" applyNumberFormat="1" applyFont="1" applyFill="1" applyBorder="1" applyAlignment="1">
      <alignment horizontal="center"/>
    </xf>
    <xf numFmtId="166" fontId="26" fillId="0" borderId="10" xfId="2" applyNumberFormat="1" applyFont="1" applyFill="1" applyBorder="1" applyAlignment="1">
      <alignment horizontal="center"/>
    </xf>
    <xf numFmtId="166" fontId="26" fillId="0" borderId="22" xfId="2" applyNumberFormat="1" applyFont="1" applyFill="1" applyBorder="1" applyAlignment="1">
      <alignment horizontal="center"/>
    </xf>
    <xf numFmtId="166" fontId="26" fillId="0" borderId="35" xfId="2" applyNumberFormat="1" applyFont="1" applyFill="1" applyBorder="1" applyAlignment="1">
      <alignment horizontal="center"/>
    </xf>
    <xf numFmtId="166" fontId="26" fillId="0" borderId="12" xfId="2" applyNumberFormat="1" applyFont="1" applyFill="1" applyBorder="1" applyAlignment="1">
      <alignment horizontal="center"/>
    </xf>
    <xf numFmtId="166" fontId="26" fillId="0" borderId="13" xfId="2" applyNumberFormat="1" applyFont="1" applyFill="1" applyBorder="1" applyAlignment="1">
      <alignment horizontal="center"/>
    </xf>
    <xf numFmtId="0" fontId="26" fillId="0" borderId="5" xfId="0" applyFont="1" applyFill="1" applyBorder="1" applyAlignment="1"/>
    <xf numFmtId="166" fontId="26" fillId="0" borderId="6" xfId="2" applyNumberFormat="1" applyFont="1" applyFill="1" applyBorder="1" applyAlignment="1">
      <alignment horizontal="center"/>
    </xf>
    <xf numFmtId="166" fontId="26" fillId="0" borderId="19" xfId="2" applyNumberFormat="1" applyFont="1" applyFill="1" applyBorder="1" applyAlignment="1">
      <alignment horizontal="center"/>
    </xf>
    <xf numFmtId="0" fontId="17" fillId="0" borderId="36" xfId="0" applyFont="1" applyFill="1" applyBorder="1" applyAlignment="1"/>
    <xf numFmtId="0" fontId="17" fillId="0" borderId="17" xfId="0" applyFont="1" applyFill="1" applyBorder="1" applyAlignment="1">
      <alignment horizontal="center"/>
    </xf>
    <xf numFmtId="166" fontId="14" fillId="0" borderId="17" xfId="2" applyNumberFormat="1" applyFont="1" applyFill="1" applyBorder="1" applyAlignment="1">
      <alignment horizontal="center"/>
    </xf>
    <xf numFmtId="166" fontId="14" fillId="0" borderId="18" xfId="2" applyNumberFormat="1" applyFont="1" applyFill="1" applyBorder="1" applyAlignment="1">
      <alignment horizontal="center"/>
    </xf>
    <xf numFmtId="0" fontId="16" fillId="0" borderId="3" xfId="0" applyFont="1" applyFill="1" applyBorder="1" applyAlignment="1"/>
    <xf numFmtId="0" fontId="16" fillId="0" borderId="4" xfId="0" applyFont="1" applyFill="1" applyBorder="1" applyAlignment="1">
      <alignment horizontal="center"/>
    </xf>
    <xf numFmtId="166" fontId="14" fillId="0" borderId="4" xfId="2" applyNumberFormat="1" applyFont="1" applyFill="1" applyBorder="1" applyAlignment="1">
      <alignment horizontal="center"/>
    </xf>
    <xf numFmtId="166" fontId="14" fillId="0" borderId="10" xfId="2" applyNumberFormat="1" applyFont="1" applyFill="1" applyBorder="1" applyAlignment="1">
      <alignment horizontal="center"/>
    </xf>
    <xf numFmtId="0" fontId="17" fillId="0" borderId="3" xfId="0" applyFont="1" applyFill="1" applyBorder="1" applyAlignment="1"/>
    <xf numFmtId="0" fontId="17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" xfId="0" applyFont="1" applyFill="1" applyBorder="1" applyAlignment="1"/>
    <xf numFmtId="0" fontId="14" fillId="0" borderId="22" xfId="0" applyFont="1" applyFill="1" applyBorder="1" applyAlignment="1">
      <alignment horizontal="center"/>
    </xf>
    <xf numFmtId="0" fontId="14" fillId="0" borderId="11" xfId="0" applyFont="1" applyFill="1" applyBorder="1" applyAlignment="1"/>
    <xf numFmtId="0" fontId="14" fillId="0" borderId="12" xfId="0" applyFont="1" applyFill="1" applyBorder="1" applyAlignment="1">
      <alignment horizontal="center"/>
    </xf>
    <xf numFmtId="0" fontId="34" fillId="0" borderId="0" xfId="2" applyNumberFormat="1" applyFont="1" applyFill="1" applyBorder="1" applyAlignment="1">
      <alignment horizontal="center"/>
    </xf>
    <xf numFmtId="0" fontId="14" fillId="0" borderId="5" xfId="0" applyFont="1" applyFill="1" applyBorder="1" applyAlignment="1"/>
    <xf numFmtId="0" fontId="14" fillId="0" borderId="6" xfId="0" applyFont="1" applyFill="1" applyBorder="1" applyAlignment="1">
      <alignment horizontal="center"/>
    </xf>
    <xf numFmtId="166" fontId="14" fillId="0" borderId="21" xfId="1" quotePrefix="1" applyNumberFormat="1" applyFont="1" applyBorder="1"/>
    <xf numFmtId="38" fontId="14" fillId="0" borderId="21" xfId="1" quotePrefix="1" applyNumberFormat="1" applyFont="1" applyBorder="1"/>
    <xf numFmtId="166" fontId="26" fillId="0" borderId="4" xfId="2" quotePrefix="1" applyNumberFormat="1" applyFont="1" applyFill="1" applyBorder="1" applyAlignment="1">
      <alignment horizontal="center"/>
    </xf>
    <xf numFmtId="166" fontId="34" fillId="0" borderId="4" xfId="2" quotePrefix="1" applyNumberFormat="1" applyFont="1" applyFill="1" applyBorder="1" applyAlignment="1">
      <alignment horizontal="center"/>
    </xf>
    <xf numFmtId="166" fontId="34" fillId="0" borderId="10" xfId="2" applyNumberFormat="1" applyFont="1" applyFill="1" applyBorder="1" applyAlignment="1">
      <alignment horizontal="center"/>
    </xf>
    <xf numFmtId="166" fontId="35" fillId="0" borderId="4" xfId="2" applyNumberFormat="1" applyFont="1" applyFill="1" applyBorder="1" applyAlignment="1">
      <alignment horizontal="center"/>
    </xf>
    <xf numFmtId="0" fontId="36" fillId="0" borderId="4" xfId="0" applyFont="1" applyBorder="1" applyAlignment="1">
      <alignment horizontal="center"/>
    </xf>
    <xf numFmtId="38" fontId="17" fillId="0" borderId="0" xfId="0" applyNumberFormat="1" applyFont="1"/>
    <xf numFmtId="166" fontId="14" fillId="0" borderId="0" xfId="1" applyNumberFormat="1" applyFont="1"/>
    <xf numFmtId="38" fontId="14" fillId="0" borderId="21" xfId="1" applyNumberFormat="1" applyFont="1" applyBorder="1"/>
    <xf numFmtId="0" fontId="17" fillId="0" borderId="37" xfId="0" applyFont="1" applyBorder="1" applyAlignment="1">
      <alignment horizontal="center" vertical="center"/>
    </xf>
    <xf numFmtId="0" fontId="37" fillId="4" borderId="3" xfId="0" applyFont="1" applyFill="1" applyBorder="1"/>
    <xf numFmtId="0" fontId="37" fillId="4" borderId="4" xfId="0" applyFont="1" applyFill="1" applyBorder="1" applyAlignment="1">
      <alignment horizontal="center"/>
    </xf>
    <xf numFmtId="166" fontId="37" fillId="4" borderId="4" xfId="1" applyNumberFormat="1" applyFont="1" applyFill="1" applyBorder="1"/>
    <xf numFmtId="166" fontId="37" fillId="4" borderId="10" xfId="1" applyNumberFormat="1" applyFont="1" applyFill="1" applyBorder="1"/>
    <xf numFmtId="0" fontId="20" fillId="0" borderId="3" xfId="0" applyFont="1" applyFill="1" applyBorder="1"/>
    <xf numFmtId="166" fontId="14" fillId="0" borderId="4" xfId="1" applyNumberFormat="1" applyFont="1" applyFill="1" applyBorder="1"/>
    <xf numFmtId="0" fontId="20" fillId="5" borderId="3" xfId="0" applyFont="1" applyFill="1" applyBorder="1"/>
    <xf numFmtId="0" fontId="14" fillId="5" borderId="4" xfId="0" applyFont="1" applyFill="1" applyBorder="1" applyAlignment="1">
      <alignment horizontal="center"/>
    </xf>
    <xf numFmtId="166" fontId="14" fillId="5" borderId="4" xfId="1" applyNumberFormat="1" applyFont="1" applyFill="1" applyBorder="1"/>
    <xf numFmtId="166" fontId="14" fillId="5" borderId="10" xfId="1" applyNumberFormat="1" applyFont="1" applyFill="1" applyBorder="1"/>
    <xf numFmtId="38" fontId="20" fillId="5" borderId="5" xfId="0" applyNumberFormat="1" applyFont="1" applyFill="1" applyBorder="1"/>
    <xf numFmtId="38" fontId="14" fillId="5" borderId="6" xfId="0" applyNumberFormat="1" applyFont="1" applyFill="1" applyBorder="1" applyAlignment="1">
      <alignment horizontal="center"/>
    </xf>
    <xf numFmtId="38" fontId="14" fillId="5" borderId="6" xfId="0" applyNumberFormat="1" applyFont="1" applyFill="1" applyBorder="1"/>
    <xf numFmtId="0" fontId="20" fillId="4" borderId="3" xfId="0" applyFont="1" applyFill="1" applyBorder="1"/>
    <xf numFmtId="38" fontId="14" fillId="4" borderId="4" xfId="1" applyNumberFormat="1" applyFont="1" applyFill="1" applyBorder="1"/>
    <xf numFmtId="38" fontId="14" fillId="4" borderId="21" xfId="1" applyNumberFormat="1" applyFont="1" applyFill="1" applyBorder="1"/>
    <xf numFmtId="38" fontId="14" fillId="0" borderId="4" xfId="1" applyNumberFormat="1" applyFont="1" applyFill="1" applyBorder="1"/>
    <xf numFmtId="0" fontId="14" fillId="5" borderId="3" xfId="0" applyFont="1" applyFill="1" applyBorder="1"/>
    <xf numFmtId="38" fontId="14" fillId="5" borderId="4" xfId="1" applyNumberFormat="1" applyFont="1" applyFill="1" applyBorder="1"/>
    <xf numFmtId="38" fontId="14" fillId="5" borderId="10" xfId="1" applyNumberFormat="1" applyFont="1" applyFill="1" applyBorder="1"/>
    <xf numFmtId="38" fontId="14" fillId="5" borderId="5" xfId="0" applyNumberFormat="1" applyFont="1" applyFill="1" applyBorder="1"/>
    <xf numFmtId="38" fontId="14" fillId="5" borderId="6" xfId="1" applyNumberFormat="1" applyFont="1" applyFill="1" applyBorder="1"/>
    <xf numFmtId="38" fontId="14" fillId="5" borderId="19" xfId="1" applyNumberFormat="1" applyFont="1" applyFill="1" applyBorder="1"/>
    <xf numFmtId="0" fontId="32" fillId="0" borderId="0" xfId="3" applyFont="1" applyFill="1" applyAlignment="1">
      <alignment horizontal="left"/>
    </xf>
    <xf numFmtId="0" fontId="14" fillId="6" borderId="12" xfId="0" applyFont="1" applyFill="1" applyBorder="1" applyAlignment="1">
      <alignment horizontal="center"/>
    </xf>
    <xf numFmtId="0" fontId="14" fillId="6" borderId="38" xfId="0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8" fillId="0" borderId="11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21" xfId="0" applyFont="1" applyFill="1" applyBorder="1" applyAlignment="1">
      <alignment horizontal="center"/>
    </xf>
    <xf numFmtId="166" fontId="14" fillId="6" borderId="4" xfId="1" applyNumberFormat="1" applyFont="1" applyFill="1" applyBorder="1"/>
    <xf numFmtId="166" fontId="14" fillId="6" borderId="10" xfId="1" applyNumberFormat="1" applyFont="1" applyFill="1" applyBorder="1"/>
    <xf numFmtId="38" fontId="14" fillId="6" borderId="4" xfId="1" applyNumberFormat="1" applyFont="1" applyFill="1" applyBorder="1"/>
    <xf numFmtId="38" fontId="14" fillId="6" borderId="21" xfId="1" applyNumberFormat="1" applyFont="1" applyFill="1" applyBorder="1"/>
    <xf numFmtId="38" fontId="14" fillId="6" borderId="10" xfId="1" applyNumberFormat="1" applyFont="1" applyFill="1" applyBorder="1"/>
    <xf numFmtId="38" fontId="32" fillId="7" borderId="0" xfId="0" applyNumberFormat="1" applyFont="1" applyFill="1" applyAlignment="1">
      <alignment horizontal="left" indent="1"/>
    </xf>
    <xf numFmtId="3" fontId="32" fillId="7" borderId="0" xfId="3" applyNumberFormat="1" applyFont="1" applyFill="1"/>
    <xf numFmtId="0" fontId="32" fillId="7" borderId="0" xfId="3" applyFont="1" applyFill="1" applyAlignment="1">
      <alignment horizontal="left" indent="1"/>
    </xf>
    <xf numFmtId="38" fontId="32" fillId="7" borderId="0" xfId="3" applyNumberFormat="1" applyFont="1" applyFill="1" applyAlignment="1">
      <alignment horizontal="center"/>
    </xf>
    <xf numFmtId="166" fontId="32" fillId="7" borderId="0" xfId="2" applyNumberFormat="1" applyFont="1" applyFill="1" applyAlignment="1">
      <alignment horizontal="center"/>
    </xf>
    <xf numFmtId="0" fontId="33" fillId="8" borderId="29" xfId="3" applyFont="1" applyFill="1" applyBorder="1" applyAlignment="1">
      <alignment horizontal="center"/>
    </xf>
    <xf numFmtId="38" fontId="33" fillId="8" borderId="29" xfId="0" applyNumberFormat="1" applyFont="1" applyFill="1" applyBorder="1"/>
    <xf numFmtId="0" fontId="32" fillId="8" borderId="29" xfId="3" applyFont="1" applyFill="1" applyBorder="1"/>
    <xf numFmtId="0" fontId="32" fillId="4" borderId="0" xfId="3" applyFont="1" applyFill="1"/>
    <xf numFmtId="0" fontId="13" fillId="4" borderId="0" xfId="3" applyFont="1" applyFill="1"/>
    <xf numFmtId="165" fontId="32" fillId="4" borderId="0" xfId="3" applyNumberFormat="1" applyFont="1" applyFill="1"/>
    <xf numFmtId="3" fontId="26" fillId="0" borderId="10" xfId="0" applyNumberFormat="1" applyFont="1" applyBorder="1" applyAlignment="1">
      <alignment horizontal="right"/>
    </xf>
    <xf numFmtId="2" fontId="32" fillId="7" borderId="0" xfId="3" applyNumberFormat="1" applyFont="1" applyFill="1" applyAlignment="1">
      <alignment horizontal="right"/>
    </xf>
    <xf numFmtId="0" fontId="32" fillId="8" borderId="0" xfId="3" applyFont="1" applyFill="1"/>
    <xf numFmtId="0" fontId="32" fillId="8" borderId="0" xfId="3" applyFont="1" applyFill="1" applyAlignment="1">
      <alignment horizontal="center"/>
    </xf>
    <xf numFmtId="0" fontId="14" fillId="7" borderId="0" xfId="3" applyFont="1" applyFill="1" applyAlignment="1">
      <alignment horizontal="left" indent="1"/>
    </xf>
    <xf numFmtId="0" fontId="14" fillId="7" borderId="0" xfId="3" applyFont="1" applyFill="1"/>
    <xf numFmtId="0" fontId="14" fillId="0" borderId="0" xfId="3" applyFont="1" applyFill="1" applyAlignment="1">
      <alignment horizontal="left" indent="1"/>
    </xf>
    <xf numFmtId="170" fontId="14" fillId="0" borderId="0" xfId="2" applyNumberFormat="1" applyFont="1" applyFill="1"/>
    <xf numFmtId="0" fontId="14" fillId="0" borderId="0" xfId="3" applyFont="1" applyFill="1"/>
    <xf numFmtId="0" fontId="14" fillId="0" borderId="0" xfId="0" applyFont="1" applyAlignment="1">
      <alignment horizontal="left" indent="2"/>
    </xf>
    <xf numFmtId="2" fontId="14" fillId="0" borderId="0" xfId="0" applyNumberFormat="1" applyFont="1" applyAlignment="1">
      <alignment horizontal="center"/>
    </xf>
    <xf numFmtId="166" fontId="26" fillId="0" borderId="0" xfId="0" applyNumberFormat="1" applyFont="1" applyAlignment="1">
      <alignment horizontal="center"/>
    </xf>
    <xf numFmtId="3" fontId="27" fillId="0" borderId="0" xfId="0" applyNumberFormat="1" applyFont="1" applyAlignment="1">
      <alignment horizontal="left"/>
    </xf>
    <xf numFmtId="0" fontId="29" fillId="0" borderId="0" xfId="0" applyFont="1" applyFill="1" applyAlignment="1">
      <alignment horizontal="left" indent="1"/>
    </xf>
    <xf numFmtId="166" fontId="14" fillId="0" borderId="0" xfId="0" applyNumberFormat="1" applyFont="1"/>
    <xf numFmtId="0" fontId="33" fillId="8" borderId="0" xfId="3" applyFont="1" applyFill="1"/>
    <xf numFmtId="2" fontId="14" fillId="7" borderId="0" xfId="3" applyNumberFormat="1" applyFont="1" applyFill="1" applyAlignment="1">
      <alignment horizontal="center"/>
    </xf>
    <xf numFmtId="3" fontId="14" fillId="7" borderId="0" xfId="3" applyNumberFormat="1" applyFont="1" applyFill="1"/>
    <xf numFmtId="38" fontId="14" fillId="7" borderId="0" xfId="3" applyNumberFormat="1" applyFont="1" applyFill="1" applyAlignment="1">
      <alignment horizontal="right"/>
    </xf>
    <xf numFmtId="166" fontId="14" fillId="7" borderId="0" xfId="2" applyNumberFormat="1" applyFont="1" applyFill="1" applyAlignment="1">
      <alignment horizontal="center"/>
    </xf>
    <xf numFmtId="3" fontId="32" fillId="3" borderId="0" xfId="3" applyNumberFormat="1" applyFont="1" applyFill="1" applyAlignment="1">
      <alignment horizontal="left"/>
    </xf>
    <xf numFmtId="0" fontId="26" fillId="3" borderId="0" xfId="3" applyFont="1" applyFill="1"/>
    <xf numFmtId="0" fontId="33" fillId="3" borderId="0" xfId="3" applyFont="1" applyFill="1" applyBorder="1" applyAlignment="1">
      <alignment horizontal="center"/>
    </xf>
    <xf numFmtId="0" fontId="32" fillId="3" borderId="0" xfId="3" applyFont="1" applyFill="1" applyBorder="1"/>
    <xf numFmtId="2" fontId="32" fillId="3" borderId="0" xfId="3" applyNumberFormat="1" applyFont="1" applyFill="1" applyAlignment="1">
      <alignment horizontal="right"/>
    </xf>
    <xf numFmtId="0" fontId="14" fillId="3" borderId="0" xfId="3" applyFont="1" applyFill="1"/>
    <xf numFmtId="43" fontId="14" fillId="7" borderId="0" xfId="2" applyNumberFormat="1" applyFont="1" applyFill="1"/>
    <xf numFmtId="0" fontId="33" fillId="8" borderId="0" xfId="3" applyFont="1" applyFill="1" applyAlignment="1">
      <alignment horizontal="center"/>
    </xf>
    <xf numFmtId="166" fontId="32" fillId="3" borderId="0" xfId="1" applyNumberFormat="1" applyFont="1" applyFill="1"/>
    <xf numFmtId="43" fontId="32" fillId="3" borderId="0" xfId="3" applyNumberFormat="1" applyFont="1" applyFill="1"/>
    <xf numFmtId="0" fontId="14" fillId="3" borderId="0" xfId="3" applyFont="1" applyFill="1" applyAlignment="1">
      <alignment horizontal="left" indent="1"/>
    </xf>
    <xf numFmtId="170" fontId="14" fillId="3" borderId="0" xfId="2" applyNumberFormat="1" applyFont="1" applyFill="1"/>
    <xf numFmtId="1" fontId="14" fillId="0" borderId="4" xfId="0" applyNumberFormat="1" applyFont="1" applyBorder="1" applyAlignment="1">
      <alignment horizontal="center"/>
    </xf>
    <xf numFmtId="2" fontId="14" fillId="0" borderId="0" xfId="0" applyNumberFormat="1" applyFont="1"/>
    <xf numFmtId="1" fontId="14" fillId="0" borderId="6" xfId="0" applyNumberFormat="1" applyFont="1" applyBorder="1"/>
    <xf numFmtId="0" fontId="26" fillId="0" borderId="39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0" fontId="14" fillId="0" borderId="39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38" fontId="29" fillId="0" borderId="40" xfId="0" applyNumberFormat="1" applyFont="1" applyBorder="1" applyAlignment="1">
      <alignment horizontal="center"/>
    </xf>
    <xf numFmtId="38" fontId="29" fillId="0" borderId="41" xfId="0" applyNumberFormat="1" applyFont="1" applyBorder="1" applyAlignment="1">
      <alignment horizontal="center"/>
    </xf>
    <xf numFmtId="38" fontId="29" fillId="0" borderId="37" xfId="0" applyNumberFormat="1" applyFont="1" applyBorder="1" applyAlignment="1">
      <alignment horizontal="center" vertical="center"/>
    </xf>
    <xf numFmtId="38" fontId="29" fillId="0" borderId="42" xfId="0" applyNumberFormat="1" applyFont="1" applyBorder="1" applyAlignment="1">
      <alignment horizontal="center" vertical="center"/>
    </xf>
    <xf numFmtId="38" fontId="29" fillId="0" borderId="43" xfId="0" applyNumberFormat="1" applyFont="1" applyBorder="1" applyAlignment="1">
      <alignment horizontal="center" vertical="center"/>
    </xf>
    <xf numFmtId="38" fontId="29" fillId="0" borderId="44" xfId="0" applyNumberFormat="1" applyFont="1" applyBorder="1" applyAlignment="1">
      <alignment horizontal="center" vertical="center"/>
    </xf>
    <xf numFmtId="38" fontId="29" fillId="0" borderId="38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29" fillId="0" borderId="26" xfId="0" applyFont="1" applyBorder="1" applyAlignment="1">
      <alignment horizontal="center"/>
    </xf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21"/>
  <sheetViews>
    <sheetView tabSelected="1" workbookViewId="0">
      <pane ySplit="16" topLeftCell="A17" activePane="bottomLeft" state="frozen"/>
      <selection activeCell="B1" sqref="B1"/>
      <selection pane="bottomLeft" activeCell="E19" sqref="E19"/>
    </sheetView>
  </sheetViews>
  <sheetFormatPr defaultColWidth="12.33203125" defaultRowHeight="14.4"/>
  <cols>
    <col min="1" max="1" width="4.88671875" style="109" customWidth="1"/>
    <col min="2" max="2" width="17.5546875" style="109" customWidth="1"/>
    <col min="3" max="4" width="12.33203125" style="109" customWidth="1"/>
    <col min="5" max="5" width="6" style="109" customWidth="1"/>
    <col min="6" max="6" width="14.88671875" style="109" customWidth="1"/>
    <col min="7" max="7" width="12.33203125" style="109" customWidth="1"/>
    <col min="8" max="8" width="14" style="111" customWidth="1"/>
    <col min="9" max="9" width="4.44140625" style="111" customWidth="1"/>
    <col min="10" max="10" width="12.33203125" style="111" customWidth="1"/>
    <col min="11" max="11" width="12.33203125" style="109"/>
    <col min="12" max="12" width="14.44140625" style="109" customWidth="1"/>
    <col min="13" max="16384" width="12.33203125" style="109"/>
  </cols>
  <sheetData>
    <row r="1" spans="1:12" s="102" customFormat="1" ht="18">
      <c r="A1" s="271"/>
      <c r="B1" s="272" t="s">
        <v>285</v>
      </c>
      <c r="C1" s="271"/>
      <c r="D1" s="271"/>
      <c r="E1" s="271"/>
      <c r="F1" s="271"/>
      <c r="G1" s="271"/>
      <c r="H1" s="271"/>
      <c r="J1" s="271"/>
      <c r="K1" s="271"/>
      <c r="L1" s="271"/>
    </row>
    <row r="2" spans="1:12" s="102" customFormat="1">
      <c r="A2" s="271"/>
      <c r="B2" s="271" t="s">
        <v>150</v>
      </c>
      <c r="C2" s="271" t="s">
        <v>274</v>
      </c>
      <c r="D2" s="271"/>
      <c r="E2" s="271"/>
      <c r="F2" s="271"/>
      <c r="G2" s="271"/>
      <c r="H2" s="271"/>
      <c r="J2" s="271"/>
      <c r="K2" s="271"/>
      <c r="L2" s="271"/>
    </row>
    <row r="3" spans="1:12" s="102" customFormat="1">
      <c r="A3" s="271"/>
      <c r="B3" s="271" t="s">
        <v>151</v>
      </c>
      <c r="C3" s="271" t="s">
        <v>310</v>
      </c>
      <c r="D3" s="271"/>
      <c r="E3" s="271"/>
      <c r="F3" s="271"/>
      <c r="G3" s="271"/>
      <c r="H3" s="271"/>
      <c r="J3" s="271"/>
      <c r="K3" s="271"/>
      <c r="L3" s="271"/>
    </row>
    <row r="4" spans="1:12" s="102" customFormat="1">
      <c r="A4" s="271"/>
      <c r="B4" s="271" t="s">
        <v>152</v>
      </c>
      <c r="C4" s="273">
        <v>2</v>
      </c>
      <c r="D4" s="271" t="s">
        <v>153</v>
      </c>
      <c r="E4" s="271"/>
      <c r="F4" s="271"/>
      <c r="G4" s="271"/>
      <c r="H4" s="271"/>
      <c r="J4" s="271"/>
      <c r="K4" s="271"/>
      <c r="L4" s="271"/>
    </row>
    <row r="5" spans="1:12" s="102" customFormat="1"/>
    <row r="6" spans="1:12" s="102" customFormat="1">
      <c r="B6" s="103" t="s">
        <v>154</v>
      </c>
      <c r="F6" s="103" t="s">
        <v>155</v>
      </c>
      <c r="H6" s="104"/>
      <c r="I6" s="104"/>
      <c r="J6" s="105"/>
    </row>
    <row r="7" spans="1:12" s="102" customFormat="1">
      <c r="B7" s="106" t="s">
        <v>156</v>
      </c>
      <c r="C7" s="102" t="s">
        <v>157</v>
      </c>
      <c r="D7" s="107">
        <v>7.0999999999999994E-2</v>
      </c>
      <c r="F7" s="268" t="s">
        <v>40</v>
      </c>
      <c r="G7" s="268" t="s">
        <v>158</v>
      </c>
      <c r="H7" s="268" t="s">
        <v>159</v>
      </c>
      <c r="I7" s="296"/>
      <c r="J7" s="289" t="s">
        <v>301</v>
      </c>
      <c r="K7" s="276"/>
      <c r="L7" s="277"/>
    </row>
    <row r="8" spans="1:12" s="102" customFormat="1">
      <c r="B8" s="106" t="s">
        <v>55</v>
      </c>
      <c r="C8" s="102" t="s">
        <v>157</v>
      </c>
      <c r="D8" s="107">
        <v>2.1000000000000001E-2</v>
      </c>
      <c r="F8" s="265" t="s">
        <v>156</v>
      </c>
      <c r="G8" s="266">
        <f>NPV(D7,'P-Budget'!C63:AF63)</f>
        <v>45776332.937973179</v>
      </c>
      <c r="H8" s="267">
        <f>G8/D9</f>
        <v>3869.5125053231764</v>
      </c>
      <c r="I8" s="104"/>
      <c r="J8" s="290">
        <f>'P-Budget'!B72/1000000</f>
        <v>84.622</v>
      </c>
      <c r="K8" s="291"/>
      <c r="L8" s="267"/>
    </row>
    <row r="9" spans="1:12" s="102" customFormat="1">
      <c r="B9" s="103" t="s">
        <v>160</v>
      </c>
      <c r="C9" s="102" t="s">
        <v>161</v>
      </c>
      <c r="D9" s="108">
        <v>11830</v>
      </c>
      <c r="F9" s="265" t="s">
        <v>164</v>
      </c>
      <c r="G9" s="266">
        <f>NPV(D8,'S-Budget'!C63:AF63)</f>
        <v>143741490.77434415</v>
      </c>
      <c r="H9" s="267">
        <f>G9/D9</f>
        <v>12150.590936123766</v>
      </c>
      <c r="I9" s="104"/>
      <c r="J9" s="290">
        <f>'S-Budget'!B72/1000000</f>
        <v>108.571</v>
      </c>
      <c r="K9" s="291"/>
      <c r="L9" s="267"/>
    </row>
    <row r="10" spans="1:12" s="102" customFormat="1">
      <c r="B10" s="103" t="s">
        <v>162</v>
      </c>
      <c r="C10" s="102" t="s">
        <v>163</v>
      </c>
      <c r="F10" s="269" t="s">
        <v>127</v>
      </c>
      <c r="G10" s="268" t="s">
        <v>158</v>
      </c>
      <c r="H10" s="270"/>
      <c r="I10" s="297"/>
      <c r="J10" s="289" t="s">
        <v>302</v>
      </c>
      <c r="K10" s="276"/>
      <c r="L10" s="276"/>
    </row>
    <row r="11" spans="1:12" s="102" customFormat="1">
      <c r="B11" s="106" t="s">
        <v>156</v>
      </c>
      <c r="D11" s="108">
        <v>75000</v>
      </c>
      <c r="F11" s="263" t="s">
        <v>286</v>
      </c>
      <c r="G11" s="264">
        <v>157063.82249987818</v>
      </c>
      <c r="H11" s="275">
        <f>G11/$D$9</f>
        <v>13.276739010978714</v>
      </c>
      <c r="I11" s="298"/>
      <c r="J11" s="290">
        <f>'P-Budget'!C62/1000000</f>
        <v>17.038499999999999</v>
      </c>
      <c r="K11" s="292"/>
      <c r="L11" s="293"/>
    </row>
    <row r="12" spans="1:12" s="102" customFormat="1">
      <c r="B12" s="106" t="s">
        <v>55</v>
      </c>
      <c r="D12" s="108">
        <v>75000</v>
      </c>
      <c r="F12" s="263" t="s">
        <v>287</v>
      </c>
      <c r="G12" s="264">
        <v>182986.07201706705</v>
      </c>
      <c r="H12" s="275">
        <f>G12/$D$9</f>
        <v>15.467968894088509</v>
      </c>
      <c r="I12" s="298"/>
      <c r="J12" s="290">
        <f>'S-Budget'!C62/1000000</f>
        <v>17.538</v>
      </c>
      <c r="K12" s="292"/>
      <c r="L12" s="293"/>
    </row>
    <row r="13" spans="1:12" s="102" customFormat="1"/>
    <row r="14" spans="1:12" s="102" customFormat="1">
      <c r="B14" s="289" t="s">
        <v>305</v>
      </c>
      <c r="C14" s="301" t="s">
        <v>306</v>
      </c>
      <c r="D14" s="301" t="s">
        <v>307</v>
      </c>
      <c r="F14" s="276" t="s">
        <v>291</v>
      </c>
      <c r="G14" s="276"/>
      <c r="H14" s="277"/>
      <c r="I14" s="105"/>
      <c r="J14" s="103" t="s">
        <v>303</v>
      </c>
      <c r="L14" s="294">
        <f>'I-O'!C70</f>
        <v>223.33333333333334</v>
      </c>
    </row>
    <row r="15" spans="1:12" s="102" customFormat="1">
      <c r="B15" s="102" t="s">
        <v>294</v>
      </c>
      <c r="C15" s="302">
        <v>1300</v>
      </c>
      <c r="D15" s="303">
        <f>(C15/1000000)*1000</f>
        <v>1.3</v>
      </c>
      <c r="F15" s="278" t="s">
        <v>294</v>
      </c>
      <c r="G15" s="300">
        <f>'I-O'!C74</f>
        <v>0.15913339617559921</v>
      </c>
      <c r="H15" s="279"/>
      <c r="I15" s="299"/>
      <c r="J15" s="295" t="s">
        <v>304</v>
      </c>
    </row>
    <row r="16" spans="1:12" s="102" customFormat="1">
      <c r="F16" s="304"/>
      <c r="G16" s="305"/>
      <c r="H16" s="299"/>
      <c r="I16" s="299"/>
      <c r="J16" s="105"/>
    </row>
    <row r="17" spans="2:10" s="102" customFormat="1">
      <c r="F17" s="280"/>
      <c r="G17" s="281"/>
      <c r="H17" s="282"/>
      <c r="I17" s="282"/>
      <c r="J17" s="105"/>
    </row>
    <row r="18" spans="2:10">
      <c r="B18" s="110" t="s">
        <v>165</v>
      </c>
    </row>
    <row r="19" spans="2:10">
      <c r="B19" s="109" t="s">
        <v>256</v>
      </c>
    </row>
    <row r="20" spans="2:10">
      <c r="B20" s="109" t="s">
        <v>288</v>
      </c>
    </row>
    <row r="21" spans="2:10">
      <c r="B21" s="251" t="s">
        <v>289</v>
      </c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2:AB25"/>
  <sheetViews>
    <sheetView workbookViewId="0">
      <selection activeCell="W17" sqref="W17"/>
    </sheetView>
  </sheetViews>
  <sheetFormatPr defaultColWidth="9.109375" defaultRowHeight="13.8"/>
  <cols>
    <col min="1" max="1" width="26.88671875" style="43" bestFit="1" customWidth="1"/>
    <col min="2" max="2" width="12" style="43" customWidth="1"/>
    <col min="3" max="3" width="12" style="43" bestFit="1" customWidth="1"/>
    <col min="4" max="4" width="12" style="43" customWidth="1"/>
    <col min="5" max="5" width="11.44140625" style="43" bestFit="1" customWidth="1"/>
    <col min="6" max="8" width="12" style="43" bestFit="1" customWidth="1"/>
    <col min="9" max="9" width="14.88671875" style="43" customWidth="1"/>
    <col min="10" max="10" width="16" style="43" customWidth="1"/>
    <col min="11" max="15" width="12.44140625" style="43" bestFit="1" customWidth="1"/>
    <col min="16" max="25" width="12.33203125" style="43" bestFit="1" customWidth="1"/>
    <col min="26" max="26" width="12.44140625" style="43" bestFit="1" customWidth="1"/>
    <col min="27" max="27" width="14" style="43" bestFit="1" customWidth="1"/>
    <col min="28" max="28" width="12.44140625" style="43" bestFit="1" customWidth="1"/>
    <col min="29" max="29" width="12.33203125" style="43" bestFit="1" customWidth="1"/>
    <col min="30" max="16384" width="9.109375" style="43"/>
  </cols>
  <sheetData>
    <row r="2" spans="1:28" ht="18">
      <c r="A2" s="52" t="s">
        <v>41</v>
      </c>
    </row>
    <row r="3" spans="1:28">
      <c r="A3" s="53" t="s">
        <v>42</v>
      </c>
      <c r="B3" s="53"/>
    </row>
    <row r="4" spans="1:28">
      <c r="A4" s="53"/>
      <c r="B4" s="54"/>
    </row>
    <row r="5" spans="1:28" ht="14.4" thickBot="1">
      <c r="A5" s="55" t="s">
        <v>46</v>
      </c>
    </row>
    <row r="6" spans="1:28" s="59" customFormat="1">
      <c r="A6" s="56"/>
      <c r="B6" s="57" t="s">
        <v>0</v>
      </c>
      <c r="C6" s="57" t="s">
        <v>1</v>
      </c>
      <c r="D6" s="57" t="s">
        <v>2</v>
      </c>
      <c r="E6" s="57" t="s">
        <v>3</v>
      </c>
      <c r="F6" s="57" t="s">
        <v>4</v>
      </c>
      <c r="G6" s="57" t="s">
        <v>5</v>
      </c>
      <c r="H6" s="57" t="s">
        <v>6</v>
      </c>
      <c r="I6" s="57" t="s">
        <v>7</v>
      </c>
      <c r="J6" s="57" t="s">
        <v>8</v>
      </c>
      <c r="K6" s="57" t="s">
        <v>9</v>
      </c>
      <c r="L6" s="57" t="s">
        <v>10</v>
      </c>
      <c r="M6" s="57" t="s">
        <v>11</v>
      </c>
      <c r="N6" s="57" t="s">
        <v>12</v>
      </c>
      <c r="O6" s="57" t="s">
        <v>13</v>
      </c>
      <c r="P6" s="57" t="s">
        <v>14</v>
      </c>
      <c r="Q6" s="57" t="s">
        <v>15</v>
      </c>
      <c r="R6" s="57" t="s">
        <v>16</v>
      </c>
      <c r="S6" s="57" t="s">
        <v>17</v>
      </c>
      <c r="T6" s="57" t="s">
        <v>18</v>
      </c>
      <c r="U6" s="57" t="s">
        <v>19</v>
      </c>
      <c r="V6" s="57" t="s">
        <v>20</v>
      </c>
      <c r="W6" s="57" t="s">
        <v>21</v>
      </c>
      <c r="X6" s="57" t="s">
        <v>22</v>
      </c>
      <c r="Y6" s="57" t="s">
        <v>23</v>
      </c>
      <c r="Z6" s="57" t="s">
        <v>24</v>
      </c>
      <c r="AA6" s="57" t="s">
        <v>44</v>
      </c>
      <c r="AB6" s="58" t="s">
        <v>40</v>
      </c>
    </row>
    <row r="7" spans="1:28">
      <c r="A7" s="60" t="s">
        <v>111</v>
      </c>
      <c r="B7" s="61">
        <f>'S-Budget'!C61</f>
        <v>0</v>
      </c>
      <c r="C7" s="61">
        <f>'S-Budget'!D61</f>
        <v>0</v>
      </c>
      <c r="D7" s="61">
        <f>'S-Budget'!E61</f>
        <v>8370141.9698448768</v>
      </c>
      <c r="E7" s="61">
        <f>'S-Budget'!F61</f>
        <v>10507655.416311508</v>
      </c>
      <c r="F7" s="61">
        <f>'S-Budget'!G61</f>
        <v>12499916.317468895</v>
      </c>
      <c r="G7" s="61">
        <f>'S-Budget'!H61</f>
        <v>14346924.673317039</v>
      </c>
      <c r="H7" s="61">
        <f>'S-Budget'!I61</f>
        <v>16048680.483855939</v>
      </c>
      <c r="I7" s="61">
        <f>'S-Budget'!J61</f>
        <v>17605183.749085594</v>
      </c>
      <c r="J7" s="61">
        <f>'S-Budget'!K61</f>
        <v>19016434.469006002</v>
      </c>
      <c r="K7" s="61">
        <f>'S-Budget'!L61</f>
        <v>20282432.643617164</v>
      </c>
      <c r="L7" s="61">
        <f>'S-Budget'!M61</f>
        <v>21403178.272919089</v>
      </c>
      <c r="M7" s="61">
        <f>'S-Budget'!N61</f>
        <v>22378671.356911764</v>
      </c>
      <c r="N7" s="61">
        <f>'S-Budget'!O61</f>
        <v>23208911.895595197</v>
      </c>
      <c r="O7" s="61">
        <f>'S-Budget'!P61</f>
        <v>23893899.888969392</v>
      </c>
      <c r="P7" s="61">
        <f>'S-Budget'!Q61</f>
        <v>24433635.33703433</v>
      </c>
      <c r="Q7" s="61">
        <f>'S-Budget'!R61</f>
        <v>24828118.239790034</v>
      </c>
      <c r="R7" s="61">
        <f>'S-Budget'!S61</f>
        <v>25077348.597236492</v>
      </c>
      <c r="S7" s="61">
        <f>'S-Budget'!T61</f>
        <v>25181326.409373693</v>
      </c>
      <c r="T7" s="61">
        <f>'S-Budget'!U61</f>
        <v>25140051.676201671</v>
      </c>
      <c r="U7" s="61">
        <f>'S-Budget'!V61</f>
        <v>24953524.397720389</v>
      </c>
      <c r="V7" s="61">
        <f>'S-Budget'!W61</f>
        <v>24621744.573929876</v>
      </c>
      <c r="W7" s="61">
        <f>'S-Budget'!X61</f>
        <v>24144712.204830103</v>
      </c>
      <c r="X7" s="61">
        <f>'S-Budget'!Y61</f>
        <v>23522427.290421095</v>
      </c>
      <c r="Y7" s="61">
        <f>'S-Budget'!Z61</f>
        <v>22754889.830702834</v>
      </c>
      <c r="Z7" s="61">
        <f>'S-Budget'!AA61</f>
        <v>21842099.825675342</v>
      </c>
      <c r="AA7" s="61">
        <f t="shared" ref="AA7:AA12" si="0">SUM(B7:Z7)</f>
        <v>476061909.51981837</v>
      </c>
      <c r="AB7" s="62">
        <f>NPV(Asumsi!$D$8,B7:Z7)</f>
        <v>349171166.52988154</v>
      </c>
    </row>
    <row r="8" spans="1:28">
      <c r="A8" s="60" t="s">
        <v>35</v>
      </c>
      <c r="B8" s="61">
        <f>'S-Budget'!C62</f>
        <v>17538000</v>
      </c>
      <c r="C8" s="61">
        <f>'S-Budget'!D62</f>
        <v>4033000</v>
      </c>
      <c r="D8" s="61">
        <f>'S-Budget'!E62</f>
        <v>8306846.153846154</v>
      </c>
      <c r="E8" s="61">
        <f>'S-Budget'!F62</f>
        <v>7658000</v>
      </c>
      <c r="F8" s="61">
        <f>'S-Budget'!G62</f>
        <v>8068000</v>
      </c>
      <c r="G8" s="61">
        <f>'S-Budget'!H62</f>
        <v>11992000</v>
      </c>
      <c r="H8" s="61">
        <f>'S-Budget'!I62</f>
        <v>11397000</v>
      </c>
      <c r="I8" s="61">
        <f>'S-Budget'!J62</f>
        <v>11572000</v>
      </c>
      <c r="J8" s="61">
        <f>'S-Budget'!K62</f>
        <v>11697000</v>
      </c>
      <c r="K8" s="61">
        <f>'S-Budget'!L62</f>
        <v>11822000</v>
      </c>
      <c r="L8" s="61">
        <f>'S-Budget'!M62</f>
        <v>14402100</v>
      </c>
      <c r="M8" s="61">
        <f>'S-Budget'!N62</f>
        <v>14877100</v>
      </c>
      <c r="N8" s="61">
        <f>'S-Budget'!O62</f>
        <v>14402100</v>
      </c>
      <c r="O8" s="61">
        <f>'S-Budget'!P62</f>
        <v>14577100</v>
      </c>
      <c r="P8" s="61">
        <f>'S-Budget'!Q62</f>
        <v>14952100</v>
      </c>
      <c r="Q8" s="61">
        <f>'S-Budget'!R62</f>
        <v>14577100</v>
      </c>
      <c r="R8" s="61">
        <f>'S-Budget'!S62</f>
        <v>14402100</v>
      </c>
      <c r="S8" s="61">
        <f>'S-Budget'!T62</f>
        <v>14877100</v>
      </c>
      <c r="T8" s="61">
        <f>'S-Budget'!U62</f>
        <v>14402100</v>
      </c>
      <c r="U8" s="61">
        <f>'S-Budget'!V62</f>
        <v>14827100</v>
      </c>
      <c r="V8" s="61">
        <f>'S-Budget'!W62</f>
        <v>9780000</v>
      </c>
      <c r="W8" s="61">
        <f>'S-Budget'!X62</f>
        <v>9655000</v>
      </c>
      <c r="X8" s="61">
        <f>'S-Budget'!Y62</f>
        <v>9480000</v>
      </c>
      <c r="Y8" s="61">
        <f>'S-Budget'!Z62</f>
        <v>9955000</v>
      </c>
      <c r="Z8" s="61">
        <f>'S-Budget'!AA62</f>
        <v>9730000</v>
      </c>
      <c r="AA8" s="61">
        <f t="shared" si="0"/>
        <v>298979846.15384614</v>
      </c>
      <c r="AB8" s="62">
        <f>NPV(Asumsi!$D$8,B8:Z8)</f>
        <v>229038706.99539968</v>
      </c>
    </row>
    <row r="9" spans="1:28">
      <c r="A9" s="60" t="s">
        <v>36</v>
      </c>
      <c r="B9" s="61">
        <f>'S-Budget'!C25</f>
        <v>4763000</v>
      </c>
      <c r="C9" s="61">
        <f>'S-Budget'!D25</f>
        <v>2383000</v>
      </c>
      <c r="D9" s="61">
        <f>'S-Budget'!E25</f>
        <v>2578000</v>
      </c>
      <c r="E9" s="61">
        <f>'S-Budget'!F25</f>
        <v>2078000</v>
      </c>
      <c r="F9" s="61">
        <f>'S-Budget'!G25</f>
        <v>2488000</v>
      </c>
      <c r="G9" s="61">
        <f>'S-Budget'!H25</f>
        <v>3562000</v>
      </c>
      <c r="H9" s="61">
        <f>'S-Budget'!I25</f>
        <v>3087000</v>
      </c>
      <c r="I9" s="61">
        <f>'S-Budget'!J25</f>
        <v>3262000</v>
      </c>
      <c r="J9" s="61">
        <f>'S-Budget'!K25</f>
        <v>3387000</v>
      </c>
      <c r="K9" s="61">
        <f>'S-Budget'!L25</f>
        <v>3512000</v>
      </c>
      <c r="L9" s="61">
        <f>'S-Budget'!M25</f>
        <v>6092100</v>
      </c>
      <c r="M9" s="61">
        <f>'S-Budget'!N25</f>
        <v>6567100</v>
      </c>
      <c r="N9" s="61">
        <f>'S-Budget'!O25</f>
        <v>6092100</v>
      </c>
      <c r="O9" s="61">
        <f>'S-Budget'!P25</f>
        <v>6267100</v>
      </c>
      <c r="P9" s="61">
        <f>'S-Budget'!Q25</f>
        <v>6642100</v>
      </c>
      <c r="Q9" s="61">
        <f>'S-Budget'!R25</f>
        <v>6267100</v>
      </c>
      <c r="R9" s="61">
        <f>'S-Budget'!S25</f>
        <v>6092100</v>
      </c>
      <c r="S9" s="61">
        <f>'S-Budget'!T25</f>
        <v>6567100</v>
      </c>
      <c r="T9" s="61">
        <f>'S-Budget'!U25</f>
        <v>6092100</v>
      </c>
      <c r="U9" s="61">
        <f>'S-Budget'!V25</f>
        <v>6517100</v>
      </c>
      <c r="V9" s="61">
        <f>'S-Budget'!W25</f>
        <v>1470000</v>
      </c>
      <c r="W9" s="61">
        <f>'S-Budget'!X25</f>
        <v>1345000</v>
      </c>
      <c r="X9" s="61">
        <f>'S-Budget'!Y25</f>
        <v>1170000</v>
      </c>
      <c r="Y9" s="61">
        <f>'S-Budget'!Z25</f>
        <v>1645000</v>
      </c>
      <c r="Z9" s="61">
        <f>'S-Budget'!AA25</f>
        <v>1420000</v>
      </c>
      <c r="AA9" s="61">
        <f t="shared" si="0"/>
        <v>101346000</v>
      </c>
      <c r="AB9" s="62">
        <f>NPV(Asumsi!$D$8,B9:Z9)</f>
        <v>77995099.566887289</v>
      </c>
    </row>
    <row r="10" spans="1:28">
      <c r="A10" s="60" t="s">
        <v>37</v>
      </c>
      <c r="B10" s="61">
        <f>'S-Budget'!C53</f>
        <v>12775000</v>
      </c>
      <c r="C10" s="61">
        <f>'S-Budget'!D53</f>
        <v>1650000</v>
      </c>
      <c r="D10" s="61">
        <f>'S-Budget'!E53</f>
        <v>5580000</v>
      </c>
      <c r="E10" s="61">
        <f>'S-Budget'!F53</f>
        <v>5580000</v>
      </c>
      <c r="F10" s="61">
        <f>'S-Budget'!G53</f>
        <v>5580000</v>
      </c>
      <c r="G10" s="61">
        <f>'S-Budget'!H53</f>
        <v>8310000</v>
      </c>
      <c r="H10" s="61">
        <f>'S-Budget'!I53</f>
        <v>8310000</v>
      </c>
      <c r="I10" s="61">
        <f>'S-Budget'!J53</f>
        <v>8310000</v>
      </c>
      <c r="J10" s="61">
        <f>'S-Budget'!K53</f>
        <v>8310000</v>
      </c>
      <c r="K10" s="61">
        <f>'S-Budget'!L53</f>
        <v>8310000</v>
      </c>
      <c r="L10" s="61">
        <f>'S-Budget'!M53</f>
        <v>8310000</v>
      </c>
      <c r="M10" s="61">
        <f>'S-Budget'!N53</f>
        <v>8310000</v>
      </c>
      <c r="N10" s="61">
        <f>'S-Budget'!O53</f>
        <v>8310000</v>
      </c>
      <c r="O10" s="61">
        <f>'S-Budget'!P53</f>
        <v>8310000</v>
      </c>
      <c r="P10" s="61">
        <f>'S-Budget'!Q53</f>
        <v>8310000</v>
      </c>
      <c r="Q10" s="61">
        <f>'S-Budget'!R53</f>
        <v>8310000</v>
      </c>
      <c r="R10" s="61">
        <f>'S-Budget'!S53</f>
        <v>8310000</v>
      </c>
      <c r="S10" s="61">
        <f>'S-Budget'!T53</f>
        <v>8310000</v>
      </c>
      <c r="T10" s="61">
        <f>'S-Budget'!U53</f>
        <v>8310000</v>
      </c>
      <c r="U10" s="61">
        <f>'S-Budget'!V53</f>
        <v>8310000</v>
      </c>
      <c r="V10" s="61">
        <f>'S-Budget'!W53</f>
        <v>8310000</v>
      </c>
      <c r="W10" s="61">
        <f>'S-Budget'!X53</f>
        <v>8310000</v>
      </c>
      <c r="X10" s="61">
        <f>'S-Budget'!Y53</f>
        <v>8310000</v>
      </c>
      <c r="Y10" s="61">
        <f>'S-Budget'!Z53</f>
        <v>8310000</v>
      </c>
      <c r="Z10" s="61">
        <f>'S-Budget'!AA53</f>
        <v>8310000</v>
      </c>
      <c r="AA10" s="61">
        <f t="shared" si="0"/>
        <v>197365000</v>
      </c>
      <c r="AB10" s="62">
        <f>NPV(Asumsi!$D$8,B10:Z10)</f>
        <v>150797826.19056067</v>
      </c>
    </row>
    <row r="11" spans="1:28">
      <c r="A11" s="60" t="s">
        <v>38</v>
      </c>
      <c r="B11" s="61">
        <f>'S-Budget'!C55</f>
        <v>0</v>
      </c>
      <c r="C11" s="61">
        <f>'S-Budget'!D55</f>
        <v>0</v>
      </c>
      <c r="D11" s="61">
        <f>'S-Budget'!E55</f>
        <v>148846.15384615384</v>
      </c>
      <c r="E11" s="61">
        <f>'S-Budget'!F55</f>
        <v>0</v>
      </c>
      <c r="F11" s="61">
        <f>'S-Budget'!G55</f>
        <v>0</v>
      </c>
      <c r="G11" s="61">
        <f>'S-Budget'!H55</f>
        <v>120000.00000000003</v>
      </c>
      <c r="H11" s="61">
        <f>'S-Budget'!I55</f>
        <v>0</v>
      </c>
      <c r="I11" s="61">
        <f>'S-Budget'!J55</f>
        <v>0</v>
      </c>
      <c r="J11" s="61">
        <f>'S-Budget'!K55</f>
        <v>0</v>
      </c>
      <c r="K11" s="61">
        <f>'S-Budget'!L55</f>
        <v>0</v>
      </c>
      <c r="L11" s="61">
        <f>'S-Budget'!M55</f>
        <v>0</v>
      </c>
      <c r="M11" s="61">
        <f>'S-Budget'!N55</f>
        <v>0</v>
      </c>
      <c r="N11" s="61">
        <f>'S-Budget'!O55</f>
        <v>0</v>
      </c>
      <c r="O11" s="61">
        <f>'S-Budget'!P55</f>
        <v>0</v>
      </c>
      <c r="P11" s="61">
        <f>'S-Budget'!Q55</f>
        <v>0</v>
      </c>
      <c r="Q11" s="61">
        <f>'S-Budget'!R55</f>
        <v>0</v>
      </c>
      <c r="R11" s="61">
        <f>'S-Budget'!S55</f>
        <v>0</v>
      </c>
      <c r="S11" s="61">
        <f>'S-Budget'!T55</f>
        <v>0</v>
      </c>
      <c r="T11" s="61">
        <f>'S-Budget'!U55</f>
        <v>0</v>
      </c>
      <c r="U11" s="61">
        <f>'S-Budget'!V55</f>
        <v>0</v>
      </c>
      <c r="V11" s="61">
        <f>'S-Budget'!W55</f>
        <v>0</v>
      </c>
      <c r="W11" s="61">
        <f>'S-Budget'!X55</f>
        <v>0</v>
      </c>
      <c r="X11" s="61">
        <f>'S-Budget'!Y55</f>
        <v>0</v>
      </c>
      <c r="Y11" s="61">
        <f>'S-Budget'!Z55</f>
        <v>0</v>
      </c>
      <c r="Z11" s="61">
        <f>'S-Budget'!AA55</f>
        <v>0</v>
      </c>
      <c r="AA11" s="61">
        <f t="shared" si="0"/>
        <v>268846.15384615387</v>
      </c>
      <c r="AB11" s="62">
        <f>NPV(Asumsi!$D$8,B11:Z11)</f>
        <v>245781.23795179414</v>
      </c>
    </row>
    <row r="12" spans="1:28" ht="14.4" thickBot="1">
      <c r="A12" s="63" t="s">
        <v>39</v>
      </c>
      <c r="B12" s="64">
        <f>'S-Budget'!C63</f>
        <v>-17538000</v>
      </c>
      <c r="C12" s="64">
        <f>'S-Budget'!D63</f>
        <v>-4033000</v>
      </c>
      <c r="D12" s="64">
        <f>'S-Budget'!E63</f>
        <v>63295.815998722799</v>
      </c>
      <c r="E12" s="64">
        <f>'S-Budget'!F63</f>
        <v>2849655.416311508</v>
      </c>
      <c r="F12" s="64">
        <f>'S-Budget'!G63</f>
        <v>4431916.3174688946</v>
      </c>
      <c r="G12" s="64">
        <f>'S-Budget'!H63</f>
        <v>2354924.6733170394</v>
      </c>
      <c r="H12" s="64">
        <f>'S-Budget'!I63</f>
        <v>4651680.4838559385</v>
      </c>
      <c r="I12" s="64">
        <f>'S-Budget'!J63</f>
        <v>6033183.749085594</v>
      </c>
      <c r="J12" s="64">
        <f>'S-Budget'!K63</f>
        <v>7319434.4690060019</v>
      </c>
      <c r="K12" s="64">
        <f>'S-Budget'!L63</f>
        <v>8460432.6436171643</v>
      </c>
      <c r="L12" s="64">
        <f>'S-Budget'!M63</f>
        <v>7001078.2729190886</v>
      </c>
      <c r="M12" s="64">
        <f>'S-Budget'!N63</f>
        <v>7501571.3569117635</v>
      </c>
      <c r="N12" s="64">
        <f>'S-Budget'!O63</f>
        <v>8806811.8955951966</v>
      </c>
      <c r="O12" s="64">
        <f>'S-Budget'!P63</f>
        <v>9316799.8889693916</v>
      </c>
      <c r="P12" s="64">
        <f>'S-Budget'!Q63</f>
        <v>9481535.3370343298</v>
      </c>
      <c r="Q12" s="64">
        <f>'S-Budget'!R63</f>
        <v>10251018.239790034</v>
      </c>
      <c r="R12" s="64">
        <f>'S-Budget'!S63</f>
        <v>10675248.597236492</v>
      </c>
      <c r="S12" s="64">
        <f>'S-Budget'!T63</f>
        <v>10304226.409373693</v>
      </c>
      <c r="T12" s="64">
        <f>'S-Budget'!U63</f>
        <v>10737951.676201671</v>
      </c>
      <c r="U12" s="64">
        <f>'S-Budget'!V63</f>
        <v>10126424.397720389</v>
      </c>
      <c r="V12" s="64">
        <f>'S-Budget'!W63</f>
        <v>14841744.573929876</v>
      </c>
      <c r="W12" s="64">
        <f>'S-Budget'!X63</f>
        <v>14489712.204830103</v>
      </c>
      <c r="X12" s="64">
        <f>'S-Budget'!Y63</f>
        <v>14042427.290421095</v>
      </c>
      <c r="Y12" s="64">
        <f>'S-Budget'!Z63</f>
        <v>12799889.830702834</v>
      </c>
      <c r="Z12" s="64">
        <f>'S-Budget'!AA63</f>
        <v>12112099.825675342</v>
      </c>
      <c r="AA12" s="64">
        <f t="shared" si="0"/>
        <v>177082063.36597219</v>
      </c>
      <c r="AB12" s="62">
        <f>NPV(Asumsi!$D$8,B12:Z12)</f>
        <v>120132459.53448187</v>
      </c>
    </row>
    <row r="13" spans="1:28" s="54" customFormat="1" ht="10.199999999999999"/>
    <row r="14" spans="1:28" s="54" customFormat="1" ht="10.199999999999999"/>
    <row r="15" spans="1:28" s="54" customFormat="1">
      <c r="A15" s="55" t="s">
        <v>45</v>
      </c>
    </row>
    <row r="16" spans="1:28" s="54" customFormat="1" ht="10.199999999999999"/>
    <row r="17" spans="1:3" s="54" customFormat="1">
      <c r="A17" s="65" t="s">
        <v>128</v>
      </c>
      <c r="B17" s="54">
        <f>NPV(Asumsi!D8,B8:C8)</f>
        <v>21046081.265030831</v>
      </c>
      <c r="C17" s="3"/>
    </row>
    <row r="18" spans="1:3" s="54" customFormat="1">
      <c r="A18" s="65" t="s">
        <v>129</v>
      </c>
      <c r="B18" s="66">
        <f>COUNTIF(B12:Z12,"&lt;=0")+1</f>
        <v>3</v>
      </c>
      <c r="C18" s="3"/>
    </row>
    <row r="19" spans="1:3">
      <c r="A19" s="65" t="s">
        <v>130</v>
      </c>
      <c r="B19" s="54">
        <f>SUM(B8:C8)</f>
        <v>21571000</v>
      </c>
      <c r="C19" s="54" t="s">
        <v>30</v>
      </c>
    </row>
    <row r="20" spans="1:3">
      <c r="A20" s="65" t="s">
        <v>131</v>
      </c>
      <c r="B20" s="54">
        <f>AVERAGE(B8:C8)</f>
        <v>10785500</v>
      </c>
      <c r="C20" s="54" t="s">
        <v>132</v>
      </c>
    </row>
    <row r="21" spans="1:3">
      <c r="A21" s="67" t="s">
        <v>133</v>
      </c>
      <c r="B21" s="54">
        <f>SUM('I-O'!C62:E62)</f>
        <v>305.33333333333337</v>
      </c>
      <c r="C21" s="68" t="s">
        <v>126</v>
      </c>
    </row>
    <row r="22" spans="1:3">
      <c r="A22" s="67" t="s">
        <v>134</v>
      </c>
      <c r="B22" s="54">
        <f>AVERAGE('I-O'!F62:AF62)</f>
        <v>80.370370370370367</v>
      </c>
      <c r="C22" s="68" t="s">
        <v>119</v>
      </c>
    </row>
    <row r="23" spans="1:3">
      <c r="A23" s="65" t="s">
        <v>135</v>
      </c>
      <c r="B23" s="54">
        <f>SUM('I-O'!C62:AF62)</f>
        <v>2475.3333333333335</v>
      </c>
      <c r="C23" s="68" t="s">
        <v>119</v>
      </c>
    </row>
    <row r="25" spans="1:3">
      <c r="A25" s="65" t="s">
        <v>143</v>
      </c>
      <c r="B25" s="69">
        <f>IRR(B12:Z12,Asumsi!D8)</f>
        <v>0.19344350989133843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67"/>
  <sheetViews>
    <sheetView topLeftCell="A31" zoomScaleNormal="100" workbookViewId="0">
      <selection activeCell="C57" sqref="C57"/>
    </sheetView>
  </sheetViews>
  <sheetFormatPr defaultColWidth="9.109375" defaultRowHeight="13.8"/>
  <cols>
    <col min="1" max="1" width="24.109375" style="184" customWidth="1"/>
    <col min="2" max="2" width="11.88671875" style="2" bestFit="1" customWidth="1"/>
    <col min="3" max="3" width="14.88671875" style="183" customWidth="1"/>
    <col min="4" max="4" width="15.6640625" style="183" customWidth="1"/>
    <col min="5" max="5" width="9.109375" style="3"/>
    <col min="6" max="6" width="9.88671875" style="3" customWidth="1"/>
    <col min="7" max="16384" width="9.109375" style="3"/>
  </cols>
  <sheetData>
    <row r="1" spans="1:5" ht="15.6">
      <c r="A1" s="182" t="s">
        <v>264</v>
      </c>
    </row>
    <row r="2" spans="1:5" ht="14.4" thickBot="1"/>
    <row r="3" spans="1:5" s="48" customFormat="1" ht="14.4" thickBot="1">
      <c r="A3" s="185" t="s">
        <v>265</v>
      </c>
      <c r="B3" s="186" t="s">
        <v>32</v>
      </c>
      <c r="C3" s="187" t="s">
        <v>266</v>
      </c>
      <c r="D3" s="188" t="s">
        <v>267</v>
      </c>
    </row>
    <row r="4" spans="1:5" ht="14.4" thickBot="1">
      <c r="A4" s="189" t="s">
        <v>268</v>
      </c>
      <c r="B4" s="309"/>
      <c r="C4" s="310"/>
      <c r="D4" s="311"/>
    </row>
    <row r="5" spans="1:5">
      <c r="A5" s="199" t="s">
        <v>25</v>
      </c>
      <c r="B5" s="200"/>
      <c r="C5" s="201"/>
      <c r="D5" s="202"/>
    </row>
    <row r="6" spans="1:5">
      <c r="A6" s="203"/>
      <c r="B6" s="204"/>
      <c r="C6" s="205"/>
      <c r="D6" s="206"/>
    </row>
    <row r="7" spans="1:5">
      <c r="A7" s="207" t="s">
        <v>272</v>
      </c>
      <c r="B7" s="208"/>
      <c r="C7" s="205"/>
      <c r="D7" s="206"/>
    </row>
    <row r="8" spans="1:5">
      <c r="A8" s="13" t="s">
        <v>27</v>
      </c>
      <c r="B8" s="209" t="s">
        <v>269</v>
      </c>
      <c r="C8" s="219">
        <v>1500</v>
      </c>
      <c r="D8" s="191">
        <v>2000</v>
      </c>
    </row>
    <row r="9" spans="1:5">
      <c r="A9" s="13" t="s">
        <v>175</v>
      </c>
      <c r="B9" s="209" t="s">
        <v>269</v>
      </c>
      <c r="C9" s="219">
        <v>3000</v>
      </c>
      <c r="D9" s="191">
        <v>4000</v>
      </c>
    </row>
    <row r="10" spans="1:5">
      <c r="A10" s="13" t="s">
        <v>59</v>
      </c>
      <c r="B10" s="209" t="s">
        <v>269</v>
      </c>
      <c r="C10" s="220"/>
      <c r="D10" s="221">
        <f>+C10</f>
        <v>0</v>
      </c>
    </row>
    <row r="11" spans="1:5">
      <c r="A11" s="210"/>
      <c r="B11" s="209"/>
      <c r="C11" s="190"/>
      <c r="D11" s="191"/>
    </row>
    <row r="12" spans="1:5">
      <c r="A12" s="9" t="s">
        <v>167</v>
      </c>
      <c r="B12" s="208"/>
      <c r="C12" s="190"/>
      <c r="D12" s="191"/>
    </row>
    <row r="13" spans="1:5">
      <c r="A13" s="13" t="s">
        <v>89</v>
      </c>
      <c r="B13" s="209" t="s">
        <v>270</v>
      </c>
      <c r="C13" s="190">
        <v>80000</v>
      </c>
      <c r="D13" s="191">
        <v>80000</v>
      </c>
    </row>
    <row r="14" spans="1:5">
      <c r="A14" s="210"/>
      <c r="B14" s="209"/>
      <c r="C14" s="205"/>
      <c r="D14" s="206"/>
    </row>
    <row r="15" spans="1:5">
      <c r="A15" s="9" t="s">
        <v>168</v>
      </c>
      <c r="B15" s="208"/>
      <c r="C15" s="190"/>
      <c r="D15" s="191"/>
    </row>
    <row r="16" spans="1:5">
      <c r="A16" s="11" t="s">
        <v>177</v>
      </c>
      <c r="B16" s="209" t="s">
        <v>269</v>
      </c>
      <c r="C16" s="190">
        <v>4000</v>
      </c>
      <c r="D16" s="191">
        <v>4000</v>
      </c>
      <c r="E16" s="214"/>
    </row>
    <row r="17" spans="1:6">
      <c r="A17" s="11" t="s">
        <v>176</v>
      </c>
      <c r="B17" s="209" t="s">
        <v>273</v>
      </c>
      <c r="C17" s="190">
        <v>15000</v>
      </c>
      <c r="D17" s="191">
        <v>15000</v>
      </c>
    </row>
    <row r="18" spans="1:6">
      <c r="A18" s="11"/>
      <c r="B18" s="209"/>
      <c r="C18" s="190"/>
      <c r="D18" s="191"/>
    </row>
    <row r="19" spans="1:6">
      <c r="A19" s="9" t="s">
        <v>169</v>
      </c>
      <c r="B19" s="208"/>
      <c r="C19" s="190"/>
      <c r="D19" s="191"/>
    </row>
    <row r="20" spans="1:6">
      <c r="A20" s="11" t="s">
        <v>242</v>
      </c>
      <c r="B20" s="209" t="s">
        <v>271</v>
      </c>
      <c r="C20" s="190">
        <v>150000</v>
      </c>
      <c r="D20" s="191">
        <v>150000</v>
      </c>
    </row>
    <row r="21" spans="1:6">
      <c r="A21" s="11" t="s">
        <v>243</v>
      </c>
      <c r="B21" s="209" t="s">
        <v>271</v>
      </c>
      <c r="C21" s="190">
        <v>225000</v>
      </c>
      <c r="D21" s="191">
        <v>225000</v>
      </c>
    </row>
    <row r="22" spans="1:6">
      <c r="A22" s="11" t="s">
        <v>241</v>
      </c>
      <c r="B22" s="209" t="s">
        <v>271</v>
      </c>
      <c r="C22" s="190">
        <v>300000</v>
      </c>
      <c r="D22" s="191">
        <v>300000</v>
      </c>
    </row>
    <row r="23" spans="1:6">
      <c r="A23" s="11" t="s">
        <v>93</v>
      </c>
      <c r="B23" s="209" t="s">
        <v>271</v>
      </c>
      <c r="C23" s="190">
        <v>250000</v>
      </c>
      <c r="D23" s="191">
        <v>250000</v>
      </c>
    </row>
    <row r="24" spans="1:6">
      <c r="A24" s="11" t="s">
        <v>276</v>
      </c>
      <c r="B24" s="209" t="s">
        <v>271</v>
      </c>
      <c r="C24" s="190">
        <v>50000</v>
      </c>
      <c r="D24" s="191">
        <v>50000</v>
      </c>
    </row>
    <row r="25" spans="1:6">
      <c r="A25" s="11" t="s">
        <v>290</v>
      </c>
      <c r="B25" s="209" t="s">
        <v>271</v>
      </c>
      <c r="C25" s="190"/>
      <c r="D25" s="191"/>
    </row>
    <row r="26" spans="1:6">
      <c r="A26" s="207" t="s">
        <v>92</v>
      </c>
      <c r="B26" s="208"/>
      <c r="C26" s="190"/>
      <c r="D26" s="191"/>
    </row>
    <row r="27" spans="1:6">
      <c r="A27" s="15" t="s">
        <v>170</v>
      </c>
      <c r="B27" s="204"/>
      <c r="C27" s="190"/>
      <c r="D27" s="191"/>
    </row>
    <row r="28" spans="1:6">
      <c r="A28" s="7" t="s">
        <v>171</v>
      </c>
      <c r="B28" s="209"/>
      <c r="C28" s="190"/>
      <c r="D28" s="191"/>
    </row>
    <row r="29" spans="1:6">
      <c r="A29" s="16" t="s">
        <v>236</v>
      </c>
      <c r="B29" s="209" t="s">
        <v>163</v>
      </c>
      <c r="C29" s="190">
        <f>Asumsi!$D$11</f>
        <v>75000</v>
      </c>
      <c r="D29" s="191">
        <f>Asumsi!$D$12</f>
        <v>75000</v>
      </c>
    </row>
    <row r="30" spans="1:6">
      <c r="A30" s="16" t="s">
        <v>237</v>
      </c>
      <c r="B30" s="209" t="s">
        <v>163</v>
      </c>
      <c r="C30" s="190">
        <v>0</v>
      </c>
      <c r="D30" s="191">
        <v>0</v>
      </c>
      <c r="F30" s="222">
        <f>750000/2/2</f>
        <v>187500</v>
      </c>
    </row>
    <row r="31" spans="1:6">
      <c r="A31" s="16" t="s">
        <v>238</v>
      </c>
      <c r="B31" s="209" t="s">
        <v>163</v>
      </c>
      <c r="C31" s="190">
        <v>0</v>
      </c>
      <c r="D31" s="191">
        <v>0</v>
      </c>
    </row>
    <row r="32" spans="1:6">
      <c r="A32" s="16" t="s">
        <v>239</v>
      </c>
      <c r="B32" s="209" t="s">
        <v>163</v>
      </c>
      <c r="C32" s="190">
        <v>0</v>
      </c>
      <c r="D32" s="191">
        <v>0</v>
      </c>
    </row>
    <row r="33" spans="1:4">
      <c r="A33" s="180" t="s">
        <v>249</v>
      </c>
      <c r="B33" s="209"/>
      <c r="C33" s="190"/>
      <c r="D33" s="191"/>
    </row>
    <row r="34" spans="1:4">
      <c r="A34" s="181" t="s">
        <v>244</v>
      </c>
      <c r="B34" s="209"/>
      <c r="C34" s="190"/>
      <c r="D34" s="191"/>
    </row>
    <row r="35" spans="1:4">
      <c r="A35" s="16" t="s">
        <v>250</v>
      </c>
      <c r="B35" s="209" t="s">
        <v>163</v>
      </c>
      <c r="C35" s="190">
        <v>0</v>
      </c>
      <c r="D35" s="191">
        <v>0</v>
      </c>
    </row>
    <row r="36" spans="1:4">
      <c r="A36" s="181" t="s">
        <v>259</v>
      </c>
      <c r="B36" s="204"/>
      <c r="C36" s="190"/>
      <c r="D36" s="191"/>
    </row>
    <row r="37" spans="1:4">
      <c r="A37" s="16" t="s">
        <v>254</v>
      </c>
      <c r="B37" s="209" t="s">
        <v>163</v>
      </c>
      <c r="C37" s="190">
        <v>0</v>
      </c>
      <c r="D37" s="191">
        <v>0</v>
      </c>
    </row>
    <row r="38" spans="1:4">
      <c r="A38" s="16" t="s">
        <v>260</v>
      </c>
      <c r="B38" s="209" t="s">
        <v>163</v>
      </c>
      <c r="C38" s="190">
        <v>0</v>
      </c>
      <c r="D38" s="191">
        <v>0</v>
      </c>
    </row>
    <row r="39" spans="1:4">
      <c r="A39" s="181" t="s">
        <v>248</v>
      </c>
      <c r="B39" s="209"/>
      <c r="C39" s="190"/>
      <c r="D39" s="191"/>
    </row>
    <row r="40" spans="1:4">
      <c r="A40" s="16" t="s">
        <v>261</v>
      </c>
      <c r="B40" s="209" t="s">
        <v>163</v>
      </c>
      <c r="C40" s="190">
        <v>0</v>
      </c>
      <c r="D40" s="191">
        <v>0</v>
      </c>
    </row>
    <row r="41" spans="1:4">
      <c r="A41" s="16" t="s">
        <v>258</v>
      </c>
      <c r="B41" s="209" t="s">
        <v>163</v>
      </c>
      <c r="C41" s="190">
        <v>0</v>
      </c>
      <c r="D41" s="191">
        <v>0</v>
      </c>
    </row>
    <row r="42" spans="1:4">
      <c r="A42" s="16"/>
      <c r="B42" s="211"/>
      <c r="C42" s="192"/>
      <c r="D42" s="193"/>
    </row>
    <row r="43" spans="1:4">
      <c r="A43" s="180" t="s">
        <v>262</v>
      </c>
      <c r="B43" s="211"/>
      <c r="C43" s="192"/>
      <c r="D43" s="193"/>
    </row>
    <row r="44" spans="1:4">
      <c r="A44" s="181" t="s">
        <v>244</v>
      </c>
      <c r="B44" s="211"/>
      <c r="C44" s="192"/>
      <c r="D44" s="193"/>
    </row>
    <row r="45" spans="1:4">
      <c r="A45" s="16" t="s">
        <v>255</v>
      </c>
      <c r="B45" s="209" t="s">
        <v>163</v>
      </c>
      <c r="C45" s="190">
        <f>Asumsi!$D$11</f>
        <v>75000</v>
      </c>
      <c r="D45" s="191">
        <f>Asumsi!$D$12</f>
        <v>75000</v>
      </c>
    </row>
    <row r="46" spans="1:4">
      <c r="A46" s="16" t="s">
        <v>240</v>
      </c>
      <c r="B46" s="209" t="s">
        <v>163</v>
      </c>
      <c r="C46" s="190">
        <f>Asumsi!$D$11</f>
        <v>75000</v>
      </c>
      <c r="D46" s="191">
        <f>Asumsi!$D$12</f>
        <v>75000</v>
      </c>
    </row>
    <row r="47" spans="1:4">
      <c r="A47" s="181" t="s">
        <v>172</v>
      </c>
      <c r="B47" s="211"/>
      <c r="C47" s="192"/>
      <c r="D47" s="193"/>
    </row>
    <row r="48" spans="1:4">
      <c r="A48" s="16" t="s">
        <v>245</v>
      </c>
      <c r="B48" s="209" t="s">
        <v>163</v>
      </c>
      <c r="C48" s="190">
        <f>Asumsi!$D$11</f>
        <v>75000</v>
      </c>
      <c r="D48" s="191">
        <f>Asumsi!$D$12</f>
        <v>75000</v>
      </c>
    </row>
    <row r="49" spans="1:6">
      <c r="A49" s="16" t="s">
        <v>144</v>
      </c>
      <c r="B49" s="209" t="s">
        <v>163</v>
      </c>
      <c r="C49" s="190">
        <f>Asumsi!$D$11</f>
        <v>75000</v>
      </c>
      <c r="D49" s="191">
        <f>Asumsi!$D$12</f>
        <v>75000</v>
      </c>
    </row>
    <row r="50" spans="1:6">
      <c r="A50" s="16" t="s">
        <v>246</v>
      </c>
      <c r="B50" s="209" t="s">
        <v>163</v>
      </c>
      <c r="C50" s="190">
        <f>Asumsi!$D$11</f>
        <v>75000</v>
      </c>
      <c r="D50" s="191">
        <f>Asumsi!$D$12</f>
        <v>75000</v>
      </c>
    </row>
    <row r="51" spans="1:6">
      <c r="A51" s="16" t="s">
        <v>247</v>
      </c>
      <c r="B51" s="209" t="s">
        <v>163</v>
      </c>
      <c r="C51" s="190">
        <f>Asumsi!$D$11</f>
        <v>75000</v>
      </c>
      <c r="D51" s="191">
        <f>Asumsi!$D$12</f>
        <v>75000</v>
      </c>
    </row>
    <row r="52" spans="1:6">
      <c r="A52" s="181" t="s">
        <v>257</v>
      </c>
      <c r="B52" s="209" t="s">
        <v>163</v>
      </c>
      <c r="C52" s="190">
        <f>F52</f>
        <v>120000</v>
      </c>
      <c r="D52" s="191">
        <f>F52</f>
        <v>120000</v>
      </c>
      <c r="F52" s="3">
        <v>120000</v>
      </c>
    </row>
    <row r="53" spans="1:6" ht="14.4" thickBot="1">
      <c r="A53" s="215"/>
      <c r="B53" s="216"/>
      <c r="C53" s="197"/>
      <c r="D53" s="198"/>
    </row>
    <row r="54" spans="1:6" ht="14.4" thickBot="1">
      <c r="A54" s="189" t="s">
        <v>173</v>
      </c>
      <c r="B54" s="312"/>
      <c r="C54" s="313"/>
      <c r="D54" s="314"/>
    </row>
    <row r="55" spans="1:6">
      <c r="A55" s="212" t="s">
        <v>178</v>
      </c>
      <c r="B55" s="213" t="s">
        <v>269</v>
      </c>
      <c r="C55" s="194">
        <v>6000</v>
      </c>
      <c r="D55" s="195">
        <v>6000</v>
      </c>
    </row>
    <row r="56" spans="1:6" ht="14.4" thickBot="1">
      <c r="A56" s="196" t="s">
        <v>33</v>
      </c>
      <c r="B56" s="216" t="s">
        <v>269</v>
      </c>
      <c r="C56" s="197">
        <v>1300</v>
      </c>
      <c r="D56" s="274">
        <v>1438.1440129628147</v>
      </c>
    </row>
    <row r="58" spans="1:6">
      <c r="A58" s="3"/>
      <c r="B58" s="3"/>
      <c r="C58" s="3"/>
      <c r="D58" s="3"/>
    </row>
    <row r="59" spans="1:6">
      <c r="A59" s="3"/>
      <c r="B59" s="3"/>
      <c r="C59" s="3"/>
      <c r="D59" s="3"/>
    </row>
    <row r="60" spans="1:6">
      <c r="A60" s="3"/>
      <c r="B60" s="3"/>
      <c r="C60" s="3"/>
      <c r="D60" s="3"/>
    </row>
    <row r="61" spans="1:6">
      <c r="A61" s="3"/>
      <c r="B61" s="3"/>
      <c r="C61" s="3"/>
      <c r="D61" s="3"/>
    </row>
    <row r="62" spans="1:6">
      <c r="A62" s="3"/>
      <c r="B62" s="3"/>
      <c r="C62" s="3"/>
      <c r="D62" s="3"/>
    </row>
    <row r="63" spans="1:6">
      <c r="A63" s="3"/>
      <c r="B63" s="3"/>
      <c r="C63" s="3"/>
      <c r="D63" s="3"/>
    </row>
    <row r="64" spans="1:6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</sheetData>
  <mergeCells count="2">
    <mergeCell ref="B4:D4"/>
    <mergeCell ref="B54:D5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G74"/>
  <sheetViews>
    <sheetView zoomScaleNormal="100"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C57" sqref="C57"/>
    </sheetView>
  </sheetViews>
  <sheetFormatPr defaultColWidth="9.109375" defaultRowHeight="13.8"/>
  <cols>
    <col min="1" max="1" width="27" style="3" customWidth="1"/>
    <col min="2" max="2" width="12.5546875" style="2" customWidth="1"/>
    <col min="3" max="3" width="7.33203125" style="2" customWidth="1"/>
    <col min="4" max="4" width="6.88671875" style="2" customWidth="1"/>
    <col min="5" max="10" width="5.88671875" style="2" bestFit="1" customWidth="1"/>
    <col min="11" max="11" width="6.33203125" style="2" bestFit="1" customWidth="1"/>
    <col min="12" max="23" width="6.88671875" style="2" bestFit="1" customWidth="1"/>
    <col min="24" max="27" width="7" style="2" bestFit="1" customWidth="1"/>
    <col min="28" max="32" width="7" style="3" bestFit="1" customWidth="1"/>
    <col min="33" max="16384" width="9.109375" style="3"/>
  </cols>
  <sheetData>
    <row r="1" spans="1:32" ht="18">
      <c r="A1" s="1" t="s">
        <v>60</v>
      </c>
    </row>
    <row r="2" spans="1:32">
      <c r="A2" s="4" t="s">
        <v>61</v>
      </c>
    </row>
    <row r="3" spans="1:32" ht="14.4" thickBot="1"/>
    <row r="4" spans="1:32" ht="18" customHeight="1" thickBot="1">
      <c r="A4" s="112" t="s">
        <v>174</v>
      </c>
      <c r="B4" s="5" t="s">
        <v>96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5" t="s">
        <v>71</v>
      </c>
      <c r="M4" s="5" t="s">
        <v>72</v>
      </c>
      <c r="N4" s="5" t="s">
        <v>73</v>
      </c>
      <c r="O4" s="5" t="s">
        <v>74</v>
      </c>
      <c r="P4" s="5" t="s">
        <v>75</v>
      </c>
      <c r="Q4" s="5" t="s">
        <v>76</v>
      </c>
      <c r="R4" s="5" t="s">
        <v>77</v>
      </c>
      <c r="S4" s="5" t="s">
        <v>78</v>
      </c>
      <c r="T4" s="5" t="s">
        <v>79</v>
      </c>
      <c r="U4" s="5" t="s">
        <v>80</v>
      </c>
      <c r="V4" s="5" t="s">
        <v>81</v>
      </c>
      <c r="W4" s="5" t="s">
        <v>82</v>
      </c>
      <c r="X4" s="5" t="s">
        <v>83</v>
      </c>
      <c r="Y4" s="5" t="s">
        <v>84</v>
      </c>
      <c r="Z4" s="5" t="s">
        <v>85</v>
      </c>
      <c r="AA4" s="5" t="s">
        <v>86</v>
      </c>
      <c r="AB4" s="5" t="s">
        <v>180</v>
      </c>
      <c r="AC4" s="5" t="s">
        <v>181</v>
      </c>
      <c r="AD4" s="5" t="s">
        <v>182</v>
      </c>
      <c r="AE4" s="5" t="s">
        <v>183</v>
      </c>
      <c r="AF4" s="6" t="s">
        <v>184</v>
      </c>
    </row>
    <row r="5" spans="1:32" ht="15.6">
      <c r="A5" s="255" t="s">
        <v>25</v>
      </c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3"/>
      <c r="AB5" s="254"/>
      <c r="AC5" s="254"/>
      <c r="AD5" s="254"/>
      <c r="AE5" s="254"/>
      <c r="AF5" s="254"/>
    </row>
    <row r="6" spans="1:32">
      <c r="A6" s="7" t="s">
        <v>87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114"/>
      <c r="AB6" s="8"/>
      <c r="AC6" s="8"/>
      <c r="AD6" s="8"/>
      <c r="AE6" s="8"/>
      <c r="AF6" s="8"/>
    </row>
    <row r="7" spans="1:32">
      <c r="A7" s="9" t="s">
        <v>166</v>
      </c>
      <c r="B7" s="8"/>
      <c r="C7" s="8"/>
      <c r="D7" s="8"/>
      <c r="E7" s="8"/>
      <c r="F7" s="8"/>
      <c r="G7" s="8"/>
      <c r="H7" s="8"/>
      <c r="I7" s="8"/>
      <c r="J7" s="10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14"/>
      <c r="AB7" s="8"/>
      <c r="AC7" s="8"/>
      <c r="AD7" s="8"/>
      <c r="AE7" s="8"/>
      <c r="AF7" s="8"/>
    </row>
    <row r="8" spans="1:32">
      <c r="A8" s="11" t="s">
        <v>27</v>
      </c>
      <c r="B8" s="8" t="s">
        <v>88</v>
      </c>
      <c r="C8" s="10">
        <f>Pupuk!D28</f>
        <v>199.8</v>
      </c>
      <c r="D8" s="10">
        <f>Pupuk!E28</f>
        <v>199.8</v>
      </c>
      <c r="E8" s="10">
        <f>Pupuk!F28</f>
        <v>199.8</v>
      </c>
      <c r="F8" s="10">
        <f>Pupuk!G28</f>
        <v>199.8</v>
      </c>
      <c r="G8" s="10">
        <f>Pupuk!H28</f>
        <v>199.8</v>
      </c>
      <c r="H8" s="10">
        <f>Pupuk!I28</f>
        <v>499.5</v>
      </c>
      <c r="I8" s="10">
        <f>Pupuk!J28</f>
        <v>499.5</v>
      </c>
      <c r="J8" s="10">
        <f>Pupuk!K28</f>
        <v>499.5</v>
      </c>
      <c r="K8" s="10">
        <f>Pupuk!L28</f>
        <v>499.5</v>
      </c>
      <c r="L8" s="10">
        <f>Pupuk!M28</f>
        <v>499.5</v>
      </c>
      <c r="M8" s="10">
        <f>Pupuk!N28</f>
        <v>1000.35</v>
      </c>
      <c r="N8" s="10">
        <f>Pupuk!O28</f>
        <v>1000.35</v>
      </c>
      <c r="O8" s="10">
        <f>Pupuk!P28</f>
        <v>1000.35</v>
      </c>
      <c r="P8" s="10">
        <f>Pupuk!Q28</f>
        <v>1000.35</v>
      </c>
      <c r="Q8" s="10">
        <f>Pupuk!R28</f>
        <v>1000.35</v>
      </c>
      <c r="R8" s="10">
        <f>Pupuk!S28</f>
        <v>1000.35</v>
      </c>
      <c r="S8" s="10">
        <f>Pupuk!T28</f>
        <v>1000.35</v>
      </c>
      <c r="T8" s="10">
        <f>Pupuk!U28</f>
        <v>1000.35</v>
      </c>
      <c r="U8" s="10">
        <f>Pupuk!V28</f>
        <v>1000.35</v>
      </c>
      <c r="V8" s="10">
        <f>Pupuk!W28</f>
        <v>1000.35</v>
      </c>
      <c r="W8" s="10">
        <f>Pupuk!X28</f>
        <v>0</v>
      </c>
      <c r="X8" s="10">
        <f>Pupuk!Y28</f>
        <v>0</v>
      </c>
      <c r="Y8" s="10">
        <f>Pupuk!Z28</f>
        <v>0</v>
      </c>
      <c r="Z8" s="10">
        <f>Pupuk!AA28</f>
        <v>0</v>
      </c>
      <c r="AA8" s="10">
        <f>Pupuk!AB28</f>
        <v>0</v>
      </c>
      <c r="AB8" s="10">
        <f>Pupuk!AC28</f>
        <v>0</v>
      </c>
      <c r="AC8" s="10">
        <f>Pupuk!AD28</f>
        <v>0</v>
      </c>
      <c r="AD8" s="10">
        <f>Pupuk!AE28</f>
        <v>0</v>
      </c>
      <c r="AE8" s="10">
        <f>Pupuk!AF28</f>
        <v>0</v>
      </c>
      <c r="AF8" s="10">
        <f>Pupuk!AG28</f>
        <v>0</v>
      </c>
    </row>
    <row r="9" spans="1:32">
      <c r="A9" s="11" t="s">
        <v>175</v>
      </c>
      <c r="B9" s="8" t="s">
        <v>88</v>
      </c>
      <c r="C9" s="10">
        <f>Pupuk!D29</f>
        <v>399.6</v>
      </c>
      <c r="D9" s="10">
        <f>Pupuk!E29</f>
        <v>399.6</v>
      </c>
      <c r="E9" s="10">
        <f>Pupuk!F29</f>
        <v>399.6</v>
      </c>
      <c r="F9" s="10">
        <f>Pupuk!G29</f>
        <v>399.6</v>
      </c>
      <c r="G9" s="10">
        <f>Pupuk!H29</f>
        <v>399.6</v>
      </c>
      <c r="H9" s="10">
        <f>Pupuk!I29</f>
        <v>499.5</v>
      </c>
      <c r="I9" s="10">
        <f>Pupuk!J29</f>
        <v>499.5</v>
      </c>
      <c r="J9" s="10">
        <f>Pupuk!K29</f>
        <v>499.5</v>
      </c>
      <c r="K9" s="10">
        <f>Pupuk!L29</f>
        <v>499.5</v>
      </c>
      <c r="L9" s="10">
        <f>Pupuk!M29</f>
        <v>499.5</v>
      </c>
      <c r="M9" s="10">
        <f>Pupuk!N29</f>
        <v>1000.35</v>
      </c>
      <c r="N9" s="10">
        <f>Pupuk!O29</f>
        <v>1000.35</v>
      </c>
      <c r="O9" s="10">
        <f>Pupuk!P29</f>
        <v>1000.35</v>
      </c>
      <c r="P9" s="10">
        <f>Pupuk!Q29</f>
        <v>1000.35</v>
      </c>
      <c r="Q9" s="10">
        <f>Pupuk!R29</f>
        <v>1000.35</v>
      </c>
      <c r="R9" s="10">
        <f>Pupuk!S29</f>
        <v>1000.35</v>
      </c>
      <c r="S9" s="10">
        <f>Pupuk!T29</f>
        <v>1000.35</v>
      </c>
      <c r="T9" s="10">
        <f>Pupuk!U29</f>
        <v>1000.35</v>
      </c>
      <c r="U9" s="10">
        <f>Pupuk!V29</f>
        <v>1000.35</v>
      </c>
      <c r="V9" s="10">
        <f>Pupuk!W29</f>
        <v>1000.35</v>
      </c>
      <c r="W9" s="10">
        <f>Pupuk!X29</f>
        <v>270</v>
      </c>
      <c r="X9" s="10">
        <f>Pupuk!Y29</f>
        <v>270</v>
      </c>
      <c r="Y9" s="10">
        <f>Pupuk!Z29</f>
        <v>270</v>
      </c>
      <c r="Z9" s="10">
        <f>Pupuk!AA29</f>
        <v>270</v>
      </c>
      <c r="AA9" s="10">
        <f>Pupuk!AB29</f>
        <v>270</v>
      </c>
      <c r="AB9" s="10">
        <f>Pupuk!AC29</f>
        <v>270</v>
      </c>
      <c r="AC9" s="10">
        <f>Pupuk!AD29</f>
        <v>270</v>
      </c>
      <c r="AD9" s="10">
        <f>Pupuk!AE29</f>
        <v>270</v>
      </c>
      <c r="AE9" s="10">
        <f>Pupuk!AF29</f>
        <v>270</v>
      </c>
      <c r="AF9" s="10">
        <f>Pupuk!AG29</f>
        <v>270</v>
      </c>
    </row>
    <row r="10" spans="1:32">
      <c r="A10" s="11" t="s">
        <v>59</v>
      </c>
      <c r="B10" s="8" t="s">
        <v>88</v>
      </c>
      <c r="C10" s="10">
        <f>Pupuk!D30</f>
        <v>0</v>
      </c>
      <c r="D10" s="10">
        <f>Pupuk!E30</f>
        <v>0</v>
      </c>
      <c r="E10" s="10">
        <f>Pupuk!F30</f>
        <v>0.67500000000000004</v>
      </c>
      <c r="F10" s="10">
        <f>Pupuk!G30</f>
        <v>0.67500000000000004</v>
      </c>
      <c r="G10" s="10">
        <f>Pupuk!H30</f>
        <v>1.35</v>
      </c>
      <c r="H10" s="10">
        <f>Pupuk!I30</f>
        <v>1.35</v>
      </c>
      <c r="I10" s="10">
        <f>Pupuk!J30</f>
        <v>1.35</v>
      </c>
      <c r="J10" s="10">
        <f>Pupuk!K30</f>
        <v>1.35</v>
      </c>
      <c r="K10" s="10">
        <f>Pupuk!L30</f>
        <v>1.35</v>
      </c>
      <c r="L10" s="10">
        <f>Pupuk!M30</f>
        <v>1.35</v>
      </c>
      <c r="M10" s="10">
        <f>Pupuk!N30</f>
        <v>1.35</v>
      </c>
      <c r="N10" s="10">
        <f>Pupuk!O30</f>
        <v>1.35</v>
      </c>
      <c r="O10" s="10">
        <f>Pupuk!P30</f>
        <v>1.35</v>
      </c>
      <c r="P10" s="10">
        <f>Pupuk!Q30</f>
        <v>1.35</v>
      </c>
      <c r="Q10" s="10">
        <f>Pupuk!R30</f>
        <v>1.35</v>
      </c>
      <c r="R10" s="10">
        <f>Pupuk!S30</f>
        <v>1.35</v>
      </c>
      <c r="S10" s="10">
        <f>Pupuk!T30</f>
        <v>1.35</v>
      </c>
      <c r="T10" s="10">
        <f>Pupuk!U30</f>
        <v>1.35</v>
      </c>
      <c r="U10" s="10">
        <f>Pupuk!V30</f>
        <v>1.35</v>
      </c>
      <c r="V10" s="10">
        <f>Pupuk!W30</f>
        <v>1.35</v>
      </c>
      <c r="W10" s="10">
        <f>Pupuk!X30</f>
        <v>1.35</v>
      </c>
      <c r="X10" s="10">
        <f>Pupuk!Y30</f>
        <v>1.35</v>
      </c>
      <c r="Y10" s="10">
        <f>Pupuk!Z30</f>
        <v>1.35</v>
      </c>
      <c r="Z10" s="10">
        <f>Pupuk!AA30</f>
        <v>1.35</v>
      </c>
      <c r="AA10" s="10">
        <f>Pupuk!AB30</f>
        <v>1.35</v>
      </c>
      <c r="AB10" s="10">
        <f>Pupuk!AC30</f>
        <v>1.35</v>
      </c>
      <c r="AC10" s="10">
        <f>Pupuk!AD30</f>
        <v>1.35</v>
      </c>
      <c r="AD10" s="10">
        <f>Pupuk!AE30</f>
        <v>1.35</v>
      </c>
      <c r="AE10" s="10">
        <f>Pupuk!AF30</f>
        <v>1.35</v>
      </c>
      <c r="AF10" s="10">
        <f>Pupuk!AG30</f>
        <v>1.35</v>
      </c>
    </row>
    <row r="11" spans="1:32">
      <c r="A11" s="1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114"/>
      <c r="AB11" s="8"/>
      <c r="AC11" s="8"/>
      <c r="AD11" s="8"/>
      <c r="AE11" s="8"/>
      <c r="AF11" s="8"/>
    </row>
    <row r="12" spans="1:32">
      <c r="A12" s="9" t="s">
        <v>167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14"/>
      <c r="AB12" s="8"/>
      <c r="AC12" s="8"/>
      <c r="AD12" s="8"/>
      <c r="AE12" s="8"/>
      <c r="AF12" s="8"/>
    </row>
    <row r="13" spans="1:32">
      <c r="A13" s="11" t="s">
        <v>89</v>
      </c>
      <c r="B13" s="8" t="s">
        <v>90</v>
      </c>
      <c r="C13" s="8">
        <v>2</v>
      </c>
      <c r="D13" s="8">
        <v>2</v>
      </c>
      <c r="E13" s="8">
        <v>1</v>
      </c>
      <c r="F13" s="8">
        <v>1</v>
      </c>
      <c r="G13" s="8">
        <v>0.5</v>
      </c>
      <c r="H13" s="8">
        <v>0.5</v>
      </c>
      <c r="I13" s="8">
        <v>0.5</v>
      </c>
      <c r="J13" s="8">
        <v>0.5</v>
      </c>
      <c r="K13" s="8">
        <v>0.5</v>
      </c>
      <c r="L13" s="8">
        <v>0.5</v>
      </c>
      <c r="M13" s="8">
        <v>0.5</v>
      </c>
      <c r="N13" s="8">
        <v>0.5</v>
      </c>
      <c r="O13" s="8">
        <v>0.5</v>
      </c>
      <c r="P13" s="8">
        <v>0.5</v>
      </c>
      <c r="Q13" s="8">
        <v>0.5</v>
      </c>
      <c r="R13" s="8">
        <v>0.5</v>
      </c>
      <c r="S13" s="8">
        <v>0.5</v>
      </c>
      <c r="T13" s="8">
        <v>0.5</v>
      </c>
      <c r="U13" s="8">
        <v>0.5</v>
      </c>
      <c r="V13" s="8">
        <v>0.5</v>
      </c>
      <c r="W13" s="8">
        <v>0.5</v>
      </c>
      <c r="X13" s="8">
        <v>0.5</v>
      </c>
      <c r="Y13" s="8">
        <v>0.5</v>
      </c>
      <c r="Z13" s="8">
        <v>0.5</v>
      </c>
      <c r="AA13" s="114">
        <v>0.5</v>
      </c>
      <c r="AB13" s="8">
        <v>0.5</v>
      </c>
      <c r="AC13" s="8">
        <v>0.5</v>
      </c>
      <c r="AD13" s="8">
        <v>0.5</v>
      </c>
      <c r="AE13" s="8">
        <v>0.5</v>
      </c>
      <c r="AF13" s="8">
        <v>0.5</v>
      </c>
    </row>
    <row r="14" spans="1:32">
      <c r="A14" s="13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114"/>
      <c r="AB14" s="8"/>
      <c r="AC14" s="8"/>
      <c r="AD14" s="8"/>
      <c r="AE14" s="8"/>
      <c r="AF14" s="8"/>
    </row>
    <row r="15" spans="1:32">
      <c r="A15" s="9" t="s">
        <v>168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114"/>
      <c r="AB15" s="8"/>
      <c r="AC15" s="8"/>
      <c r="AD15" s="8"/>
      <c r="AE15" s="8"/>
      <c r="AF15" s="8"/>
    </row>
    <row r="16" spans="1:32">
      <c r="A16" s="11" t="s">
        <v>177</v>
      </c>
      <c r="B16" s="8" t="s">
        <v>88</v>
      </c>
      <c r="C16" s="8">
        <v>70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114"/>
      <c r="AB16" s="8"/>
      <c r="AC16" s="8"/>
      <c r="AD16" s="8"/>
      <c r="AE16" s="8"/>
      <c r="AF16" s="8"/>
    </row>
    <row r="17" spans="1:32">
      <c r="A17" s="11" t="s">
        <v>176</v>
      </c>
      <c r="B17" s="8" t="s">
        <v>91</v>
      </c>
      <c r="C17" s="8">
        <v>135</v>
      </c>
      <c r="D17" s="8">
        <v>15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114"/>
      <c r="AB17" s="8"/>
      <c r="AC17" s="8"/>
      <c r="AD17" s="8"/>
      <c r="AE17" s="8"/>
      <c r="AF17" s="8"/>
    </row>
    <row r="18" spans="1:32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114"/>
      <c r="AB18" s="8"/>
      <c r="AC18" s="8"/>
      <c r="AD18" s="8"/>
      <c r="AE18" s="8"/>
      <c r="AF18" s="8"/>
    </row>
    <row r="19" spans="1:32">
      <c r="A19" s="9" t="s">
        <v>169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114"/>
      <c r="AB19" s="8"/>
      <c r="AC19" s="8"/>
      <c r="AD19" s="8"/>
      <c r="AE19" s="8"/>
      <c r="AF19" s="8"/>
    </row>
    <row r="20" spans="1:32">
      <c r="A20" s="11" t="s">
        <v>242</v>
      </c>
      <c r="B20" s="8" t="s">
        <v>94</v>
      </c>
      <c r="C20" s="8"/>
      <c r="D20" s="8"/>
      <c r="E20" s="8">
        <v>1</v>
      </c>
      <c r="F20" s="8"/>
      <c r="G20" s="8">
        <v>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114"/>
      <c r="AB20" s="8"/>
      <c r="AC20" s="8"/>
      <c r="AD20" s="8"/>
      <c r="AE20" s="8"/>
      <c r="AF20" s="8"/>
    </row>
    <row r="21" spans="1:32">
      <c r="A21" s="11" t="s">
        <v>243</v>
      </c>
      <c r="B21" s="8" t="s">
        <v>94</v>
      </c>
      <c r="C21" s="8"/>
      <c r="D21" s="8"/>
      <c r="E21" s="8"/>
      <c r="F21" s="8"/>
      <c r="G21" s="8"/>
      <c r="H21" s="8">
        <v>1</v>
      </c>
      <c r="I21" s="8"/>
      <c r="J21" s="8">
        <v>1</v>
      </c>
      <c r="K21" s="8"/>
      <c r="L21" s="8">
        <v>1</v>
      </c>
      <c r="M21" s="8"/>
      <c r="N21" s="8">
        <v>1</v>
      </c>
      <c r="O21" s="8"/>
      <c r="P21" s="8">
        <v>1</v>
      </c>
      <c r="Q21" s="8"/>
      <c r="R21" s="8">
        <v>1</v>
      </c>
      <c r="S21" s="8"/>
      <c r="T21" s="8">
        <v>1</v>
      </c>
      <c r="U21" s="8"/>
      <c r="V21" s="8">
        <v>1</v>
      </c>
      <c r="W21" s="8"/>
      <c r="X21" s="8">
        <v>1</v>
      </c>
      <c r="Y21" s="8"/>
      <c r="Z21" s="8">
        <v>1</v>
      </c>
      <c r="AA21" s="114"/>
      <c r="AB21" s="8">
        <v>1</v>
      </c>
      <c r="AC21" s="8"/>
      <c r="AD21" s="8">
        <v>1</v>
      </c>
      <c r="AE21" s="8"/>
      <c r="AF21" s="8">
        <v>1</v>
      </c>
    </row>
    <row r="22" spans="1:32">
      <c r="A22" s="11" t="s">
        <v>241</v>
      </c>
      <c r="B22" s="8" t="s">
        <v>94</v>
      </c>
      <c r="C22" s="8"/>
      <c r="D22" s="8"/>
      <c r="E22" s="8">
        <v>1</v>
      </c>
      <c r="F22" s="8"/>
      <c r="G22" s="8"/>
      <c r="H22" s="8">
        <v>1</v>
      </c>
      <c r="I22" s="8"/>
      <c r="J22" s="8"/>
      <c r="K22" s="8">
        <v>1</v>
      </c>
      <c r="L22" s="8"/>
      <c r="M22" s="8"/>
      <c r="N22" s="8">
        <v>1</v>
      </c>
      <c r="O22" s="8"/>
      <c r="P22" s="8"/>
      <c r="Q22" s="8">
        <v>1</v>
      </c>
      <c r="R22" s="8"/>
      <c r="S22" s="8"/>
      <c r="T22" s="8">
        <v>1</v>
      </c>
      <c r="U22" s="8"/>
      <c r="V22" s="8"/>
      <c r="W22" s="8">
        <v>1</v>
      </c>
      <c r="X22" s="8"/>
      <c r="Y22" s="8"/>
      <c r="Z22" s="8">
        <v>1</v>
      </c>
      <c r="AA22" s="114"/>
      <c r="AB22" s="8"/>
      <c r="AC22" s="8">
        <v>1</v>
      </c>
      <c r="AD22" s="8"/>
      <c r="AE22" s="8"/>
      <c r="AF22" s="8">
        <v>1</v>
      </c>
    </row>
    <row r="23" spans="1:32">
      <c r="A23" s="11" t="s">
        <v>93</v>
      </c>
      <c r="B23" s="8" t="s">
        <v>94</v>
      </c>
      <c r="C23" s="8">
        <v>1</v>
      </c>
      <c r="D23" s="8"/>
      <c r="E23" s="8"/>
      <c r="F23" s="8"/>
      <c r="G23" s="8">
        <v>1</v>
      </c>
      <c r="H23" s="8"/>
      <c r="I23" s="8"/>
      <c r="J23" s="8"/>
      <c r="K23" s="8"/>
      <c r="L23" s="8">
        <v>1</v>
      </c>
      <c r="M23" s="8"/>
      <c r="N23" s="8"/>
      <c r="O23" s="8"/>
      <c r="P23" s="8"/>
      <c r="Q23" s="8">
        <v>1</v>
      </c>
      <c r="R23" s="8"/>
      <c r="S23" s="8"/>
      <c r="T23" s="8"/>
      <c r="U23" s="8"/>
      <c r="V23" s="8">
        <v>1</v>
      </c>
      <c r="W23" s="8"/>
      <c r="X23" s="8"/>
      <c r="Y23" s="8"/>
      <c r="Z23" s="8"/>
      <c r="AA23" s="114">
        <v>1</v>
      </c>
      <c r="AB23" s="8"/>
      <c r="AC23" s="8"/>
      <c r="AD23" s="8"/>
      <c r="AE23" s="8"/>
      <c r="AF23" s="8">
        <v>1</v>
      </c>
    </row>
    <row r="24" spans="1:32">
      <c r="A24" s="11" t="s">
        <v>276</v>
      </c>
      <c r="B24" s="8" t="s">
        <v>94</v>
      </c>
      <c r="C24" s="8">
        <v>1</v>
      </c>
      <c r="D24" s="8"/>
      <c r="E24" s="8">
        <v>1</v>
      </c>
      <c r="F24" s="8"/>
      <c r="G24" s="8">
        <v>1</v>
      </c>
      <c r="H24" s="8"/>
      <c r="I24" s="8">
        <v>1</v>
      </c>
      <c r="J24" s="8"/>
      <c r="K24" s="8">
        <v>1</v>
      </c>
      <c r="L24" s="8"/>
      <c r="M24" s="8">
        <v>1</v>
      </c>
      <c r="N24" s="8"/>
      <c r="O24" s="8">
        <v>1</v>
      </c>
      <c r="P24" s="8"/>
      <c r="Q24" s="8">
        <v>1</v>
      </c>
      <c r="R24" s="8"/>
      <c r="S24" s="8">
        <v>1</v>
      </c>
      <c r="T24" s="8"/>
      <c r="U24" s="8">
        <v>1</v>
      </c>
      <c r="V24" s="8"/>
      <c r="W24" s="8">
        <v>1</v>
      </c>
      <c r="X24" s="8"/>
      <c r="Y24" s="8">
        <v>1</v>
      </c>
      <c r="Z24" s="8"/>
      <c r="AA24" s="114">
        <v>1</v>
      </c>
      <c r="AB24" s="8"/>
      <c r="AC24" s="8">
        <v>1</v>
      </c>
      <c r="AD24" s="8"/>
      <c r="AE24" s="8">
        <v>1</v>
      </c>
      <c r="AF24" s="8"/>
    </row>
    <row r="25" spans="1:32">
      <c r="A25" s="1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114"/>
      <c r="AB25" s="8"/>
      <c r="AC25" s="8"/>
      <c r="AD25" s="8"/>
      <c r="AE25" s="8"/>
      <c r="AF25" s="8"/>
    </row>
    <row r="26" spans="1:32" ht="15.6">
      <c r="A26" s="14" t="s">
        <v>92</v>
      </c>
      <c r="B26" s="256"/>
      <c r="C26" s="256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7"/>
      <c r="AB26" s="256"/>
      <c r="AC26" s="256"/>
      <c r="AD26" s="256"/>
      <c r="AE26" s="256"/>
      <c r="AF26" s="256"/>
    </row>
    <row r="27" spans="1:32">
      <c r="A27" s="15" t="s">
        <v>170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114"/>
      <c r="AB27" s="8"/>
      <c r="AC27" s="8"/>
      <c r="AD27" s="8"/>
      <c r="AE27" s="8"/>
      <c r="AF27" s="8"/>
    </row>
    <row r="28" spans="1:32">
      <c r="A28" s="7" t="s">
        <v>171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114"/>
      <c r="AB28" s="8"/>
      <c r="AC28" s="8"/>
      <c r="AD28" s="8"/>
      <c r="AE28" s="8"/>
      <c r="AF28" s="8"/>
    </row>
    <row r="29" spans="1:32">
      <c r="A29" s="16" t="s">
        <v>236</v>
      </c>
      <c r="B29" s="8" t="s">
        <v>179</v>
      </c>
      <c r="C29" s="306">
        <f>1000000/7500</f>
        <v>133.33333333333334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114"/>
      <c r="AB29" s="8"/>
      <c r="AC29" s="8"/>
      <c r="AD29" s="8"/>
      <c r="AE29" s="8"/>
      <c r="AF29" s="8"/>
    </row>
    <row r="30" spans="1:32">
      <c r="A30" s="16" t="s">
        <v>237</v>
      </c>
      <c r="B30" s="8" t="s">
        <v>179</v>
      </c>
      <c r="C30" s="8">
        <v>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114"/>
      <c r="AB30" s="8"/>
      <c r="AC30" s="8"/>
      <c r="AD30" s="8"/>
      <c r="AE30" s="8"/>
      <c r="AF30" s="8"/>
    </row>
    <row r="31" spans="1:32">
      <c r="A31" s="16" t="s">
        <v>238</v>
      </c>
      <c r="B31" s="8" t="s">
        <v>179</v>
      </c>
      <c r="C31" s="8">
        <v>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114"/>
      <c r="AB31" s="8"/>
      <c r="AC31" s="8"/>
      <c r="AD31" s="8"/>
      <c r="AE31" s="8"/>
      <c r="AF31" s="8"/>
    </row>
    <row r="32" spans="1:32">
      <c r="A32" s="16" t="s">
        <v>239</v>
      </c>
      <c r="B32" s="8" t="s">
        <v>179</v>
      </c>
      <c r="C32" s="8">
        <v>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114"/>
      <c r="AB32" s="8"/>
      <c r="AC32" s="8"/>
      <c r="AD32" s="8"/>
      <c r="AE32" s="8"/>
      <c r="AF32" s="8"/>
    </row>
    <row r="33" spans="1:32">
      <c r="A33" s="180" t="s">
        <v>249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114"/>
      <c r="AB33" s="8"/>
      <c r="AC33" s="8"/>
      <c r="AD33" s="8"/>
      <c r="AE33" s="8"/>
      <c r="AF33" s="8"/>
    </row>
    <row r="34" spans="1:32">
      <c r="A34" s="181" t="s">
        <v>244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114"/>
      <c r="AB34" s="8"/>
      <c r="AC34" s="8"/>
      <c r="AD34" s="8"/>
      <c r="AE34" s="8"/>
      <c r="AF34" s="8"/>
    </row>
    <row r="35" spans="1:32">
      <c r="A35" s="16" t="s">
        <v>250</v>
      </c>
      <c r="B35" s="8" t="s">
        <v>179</v>
      </c>
      <c r="C35" s="8">
        <v>10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114"/>
      <c r="AB35" s="8"/>
      <c r="AC35" s="8"/>
      <c r="AD35" s="8"/>
      <c r="AE35" s="8"/>
      <c r="AF35" s="8"/>
    </row>
    <row r="36" spans="1:32">
      <c r="A36" s="181" t="s">
        <v>259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114"/>
      <c r="AB36" s="8"/>
      <c r="AC36" s="8"/>
      <c r="AD36" s="8"/>
      <c r="AE36" s="8"/>
      <c r="AF36" s="8"/>
    </row>
    <row r="37" spans="1:32">
      <c r="A37" s="16" t="s">
        <v>254</v>
      </c>
      <c r="B37" s="8" t="s">
        <v>179</v>
      </c>
      <c r="C37" s="8">
        <v>6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114"/>
      <c r="AB37" s="8"/>
      <c r="AC37" s="8"/>
      <c r="AD37" s="8"/>
      <c r="AE37" s="8"/>
      <c r="AF37" s="8"/>
    </row>
    <row r="38" spans="1:32">
      <c r="A38" s="16" t="s">
        <v>260</v>
      </c>
      <c r="B38" s="8" t="s">
        <v>179</v>
      </c>
      <c r="C38" s="8">
        <v>15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114"/>
      <c r="AB38" s="8"/>
      <c r="AC38" s="8"/>
      <c r="AD38" s="8"/>
      <c r="AE38" s="8"/>
      <c r="AF38" s="8"/>
    </row>
    <row r="39" spans="1:32">
      <c r="A39" s="181" t="s">
        <v>248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114"/>
      <c r="AB39" s="8"/>
      <c r="AC39" s="8"/>
      <c r="AD39" s="8"/>
      <c r="AE39" s="8"/>
      <c r="AF39" s="8"/>
    </row>
    <row r="40" spans="1:32">
      <c r="A40" s="16" t="s">
        <v>261</v>
      </c>
      <c r="B40" s="8" t="s">
        <v>179</v>
      </c>
      <c r="C40" s="8">
        <v>20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114"/>
      <c r="AB40" s="8"/>
      <c r="AC40" s="8"/>
      <c r="AD40" s="8"/>
      <c r="AE40" s="8"/>
      <c r="AF40" s="8"/>
    </row>
    <row r="41" spans="1:32">
      <c r="A41" s="16" t="s">
        <v>258</v>
      </c>
      <c r="B41" s="8" t="s">
        <v>179</v>
      </c>
      <c r="C41" s="8">
        <v>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114"/>
      <c r="AB41" s="8"/>
      <c r="AC41" s="8"/>
      <c r="AD41" s="8"/>
      <c r="AE41" s="8"/>
      <c r="AF41" s="8"/>
    </row>
    <row r="42" spans="1:32">
      <c r="A42" s="1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114"/>
      <c r="AB42" s="8"/>
      <c r="AC42" s="8"/>
      <c r="AD42" s="8"/>
      <c r="AE42" s="8"/>
      <c r="AF42" s="8"/>
    </row>
    <row r="43" spans="1:32">
      <c r="A43" s="180" t="s">
        <v>262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114"/>
      <c r="AB43" s="8"/>
      <c r="AC43" s="8"/>
      <c r="AD43" s="8"/>
      <c r="AE43" s="8"/>
      <c r="AF43" s="8"/>
    </row>
    <row r="44" spans="1:32">
      <c r="A44" s="181" t="s">
        <v>244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114"/>
      <c r="AB44" s="8"/>
      <c r="AC44" s="8"/>
      <c r="AD44" s="8"/>
      <c r="AE44" s="8"/>
      <c r="AF44" s="8"/>
    </row>
    <row r="45" spans="1:32">
      <c r="A45" s="16" t="s">
        <v>255</v>
      </c>
      <c r="B45" s="8" t="s">
        <v>179</v>
      </c>
      <c r="C45" s="8">
        <v>12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114"/>
      <c r="AB45" s="8"/>
      <c r="AC45" s="8"/>
      <c r="AD45" s="8"/>
      <c r="AE45" s="8"/>
      <c r="AF45" s="8"/>
    </row>
    <row r="46" spans="1:32">
      <c r="A46" s="16" t="s">
        <v>240</v>
      </c>
      <c r="B46" s="8" t="s">
        <v>179</v>
      </c>
      <c r="C46" s="223">
        <v>3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114"/>
      <c r="AB46" s="8"/>
      <c r="AC46" s="8"/>
      <c r="AD46" s="8"/>
      <c r="AE46" s="8"/>
      <c r="AF46" s="8"/>
    </row>
    <row r="47" spans="1:32">
      <c r="A47" s="181" t="s">
        <v>172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114"/>
      <c r="AB47" s="8"/>
      <c r="AC47" s="8"/>
      <c r="AD47" s="8"/>
      <c r="AE47" s="8"/>
      <c r="AF47" s="8"/>
    </row>
    <row r="48" spans="1:32">
      <c r="A48" s="16" t="s">
        <v>245</v>
      </c>
      <c r="B48" s="8" t="s">
        <v>179</v>
      </c>
      <c r="C48" s="8">
        <v>12</v>
      </c>
      <c r="D48" s="8">
        <v>12</v>
      </c>
      <c r="E48" s="8">
        <v>12</v>
      </c>
      <c r="F48" s="8">
        <v>12</v>
      </c>
      <c r="G48" s="8">
        <v>12</v>
      </c>
      <c r="H48" s="8">
        <v>12</v>
      </c>
      <c r="I48" s="8">
        <v>12</v>
      </c>
      <c r="J48" s="8">
        <v>12</v>
      </c>
      <c r="K48" s="8">
        <v>12</v>
      </c>
      <c r="L48" s="8">
        <v>12</v>
      </c>
      <c r="M48" s="8">
        <v>12</v>
      </c>
      <c r="N48" s="8">
        <v>12</v>
      </c>
      <c r="O48" s="8">
        <v>12</v>
      </c>
      <c r="P48" s="8">
        <v>12</v>
      </c>
      <c r="Q48" s="8">
        <v>12</v>
      </c>
      <c r="R48" s="8">
        <v>12</v>
      </c>
      <c r="S48" s="8">
        <v>12</v>
      </c>
      <c r="T48" s="8">
        <v>12</v>
      </c>
      <c r="U48" s="8">
        <v>12</v>
      </c>
      <c r="V48" s="8">
        <v>12</v>
      </c>
      <c r="W48" s="8">
        <v>12</v>
      </c>
      <c r="X48" s="8">
        <v>12</v>
      </c>
      <c r="Y48" s="8">
        <v>12</v>
      </c>
      <c r="Z48" s="8">
        <v>12</v>
      </c>
      <c r="AA48" s="8">
        <v>12</v>
      </c>
      <c r="AB48" s="8">
        <v>12</v>
      </c>
      <c r="AC48" s="8">
        <v>12</v>
      </c>
      <c r="AD48" s="8">
        <v>12</v>
      </c>
      <c r="AE48" s="8">
        <v>12</v>
      </c>
      <c r="AF48" s="8">
        <v>12</v>
      </c>
    </row>
    <row r="49" spans="1:33">
      <c r="A49" s="16" t="s">
        <v>144</v>
      </c>
      <c r="B49" s="8" t="s">
        <v>179</v>
      </c>
      <c r="C49" s="8"/>
      <c r="D49" s="8"/>
      <c r="E49" s="8">
        <v>14</v>
      </c>
      <c r="F49" s="8">
        <v>14</v>
      </c>
      <c r="G49" s="8">
        <v>14</v>
      </c>
      <c r="H49" s="8">
        <v>14</v>
      </c>
      <c r="I49" s="8">
        <v>14</v>
      </c>
      <c r="J49" s="8">
        <v>14</v>
      </c>
      <c r="K49" s="8">
        <v>14</v>
      </c>
      <c r="L49" s="8">
        <v>14</v>
      </c>
      <c r="M49" s="8">
        <v>14</v>
      </c>
      <c r="N49" s="8">
        <v>14</v>
      </c>
      <c r="O49" s="8">
        <v>14</v>
      </c>
      <c r="P49" s="8">
        <v>14</v>
      </c>
      <c r="Q49" s="8">
        <v>14</v>
      </c>
      <c r="R49" s="8">
        <v>14</v>
      </c>
      <c r="S49" s="8">
        <v>14</v>
      </c>
      <c r="T49" s="8">
        <v>14</v>
      </c>
      <c r="U49" s="8">
        <v>14</v>
      </c>
      <c r="V49" s="8">
        <v>14</v>
      </c>
      <c r="W49" s="8">
        <v>14</v>
      </c>
      <c r="X49" s="8">
        <v>14</v>
      </c>
      <c r="Y49" s="8">
        <v>14</v>
      </c>
      <c r="Z49" s="8">
        <v>14</v>
      </c>
      <c r="AA49" s="8">
        <v>14</v>
      </c>
      <c r="AB49" s="8">
        <v>14</v>
      </c>
      <c r="AC49" s="8">
        <v>14</v>
      </c>
      <c r="AD49" s="8">
        <v>14</v>
      </c>
      <c r="AE49" s="8">
        <v>14</v>
      </c>
      <c r="AF49" s="8">
        <v>14</v>
      </c>
    </row>
    <row r="50" spans="1:33">
      <c r="A50" s="16" t="s">
        <v>246</v>
      </c>
      <c r="B50" s="8" t="s">
        <v>179</v>
      </c>
      <c r="C50" s="8">
        <v>4</v>
      </c>
      <c r="D50" s="8">
        <v>4</v>
      </c>
      <c r="E50" s="8">
        <v>4</v>
      </c>
      <c r="F50" s="8">
        <v>4</v>
      </c>
      <c r="G50" s="8">
        <v>4</v>
      </c>
      <c r="H50" s="8">
        <v>2</v>
      </c>
      <c r="I50" s="8">
        <v>2</v>
      </c>
      <c r="J50" s="8">
        <v>2</v>
      </c>
      <c r="K50" s="8">
        <v>2</v>
      </c>
      <c r="L50" s="8">
        <v>2</v>
      </c>
      <c r="M50" s="8">
        <v>2</v>
      </c>
      <c r="N50" s="8">
        <v>2</v>
      </c>
      <c r="O50" s="8">
        <v>2</v>
      </c>
      <c r="P50" s="8">
        <v>2</v>
      </c>
      <c r="Q50" s="8">
        <v>2</v>
      </c>
      <c r="R50" s="8">
        <v>2</v>
      </c>
      <c r="S50" s="8">
        <v>2</v>
      </c>
      <c r="T50" s="8">
        <v>2</v>
      </c>
      <c r="U50" s="8">
        <v>2</v>
      </c>
      <c r="V50" s="8">
        <v>2</v>
      </c>
      <c r="W50" s="8">
        <v>2</v>
      </c>
      <c r="X50" s="8">
        <v>2</v>
      </c>
      <c r="Y50" s="8">
        <v>2</v>
      </c>
      <c r="Z50" s="8">
        <v>2</v>
      </c>
      <c r="AA50" s="8">
        <v>2</v>
      </c>
      <c r="AB50" s="8">
        <v>2</v>
      </c>
      <c r="AC50" s="8">
        <v>2</v>
      </c>
      <c r="AD50" s="8">
        <v>2</v>
      </c>
      <c r="AE50" s="8">
        <v>2</v>
      </c>
      <c r="AF50" s="8">
        <v>2</v>
      </c>
    </row>
    <row r="51" spans="1:33">
      <c r="A51" s="16" t="s">
        <v>247</v>
      </c>
      <c r="B51" s="8" t="s">
        <v>179</v>
      </c>
      <c r="C51" s="8">
        <v>6</v>
      </c>
      <c r="D51" s="8">
        <v>6</v>
      </c>
      <c r="E51" s="8">
        <v>6</v>
      </c>
      <c r="F51" s="8">
        <v>6</v>
      </c>
      <c r="G51" s="8">
        <v>6</v>
      </c>
      <c r="H51" s="8">
        <v>6</v>
      </c>
      <c r="I51" s="8">
        <v>6</v>
      </c>
      <c r="J51" s="8">
        <v>6</v>
      </c>
      <c r="K51" s="8">
        <v>6</v>
      </c>
      <c r="L51" s="8">
        <v>6</v>
      </c>
      <c r="M51" s="8">
        <v>6</v>
      </c>
      <c r="N51" s="8">
        <v>6</v>
      </c>
      <c r="O51" s="8">
        <v>6</v>
      </c>
      <c r="P51" s="8">
        <v>6</v>
      </c>
      <c r="Q51" s="8">
        <v>6</v>
      </c>
      <c r="R51" s="8">
        <v>6</v>
      </c>
      <c r="S51" s="8">
        <v>6</v>
      </c>
      <c r="T51" s="8">
        <v>6</v>
      </c>
      <c r="U51" s="8">
        <v>6</v>
      </c>
      <c r="V51" s="8">
        <v>6</v>
      </c>
      <c r="W51" s="8">
        <v>6</v>
      </c>
      <c r="X51" s="8">
        <v>6</v>
      </c>
      <c r="Y51" s="8">
        <v>6</v>
      </c>
      <c r="Z51" s="8">
        <v>6</v>
      </c>
      <c r="AA51" s="8">
        <v>6</v>
      </c>
      <c r="AB51" s="8">
        <v>6</v>
      </c>
      <c r="AC51" s="8">
        <v>6</v>
      </c>
      <c r="AD51" s="8">
        <v>6</v>
      </c>
      <c r="AE51" s="8">
        <v>6</v>
      </c>
      <c r="AF51" s="8">
        <v>6</v>
      </c>
    </row>
    <row r="52" spans="1:33">
      <c r="A52" s="181" t="s">
        <v>257</v>
      </c>
      <c r="B52" s="8" t="s">
        <v>179</v>
      </c>
      <c r="C52" s="8"/>
      <c r="D52" s="8"/>
      <c r="E52" s="8">
        <v>24</v>
      </c>
      <c r="F52" s="8">
        <v>24</v>
      </c>
      <c r="G52" s="8">
        <v>24</v>
      </c>
      <c r="H52" s="8">
        <v>48</v>
      </c>
      <c r="I52" s="8">
        <v>48</v>
      </c>
      <c r="J52" s="8">
        <v>48</v>
      </c>
      <c r="K52" s="8">
        <v>48</v>
      </c>
      <c r="L52" s="8">
        <v>48</v>
      </c>
      <c r="M52" s="8">
        <v>48</v>
      </c>
      <c r="N52" s="8">
        <v>48</v>
      </c>
      <c r="O52" s="8">
        <v>48</v>
      </c>
      <c r="P52" s="8">
        <v>48</v>
      </c>
      <c r="Q52" s="8">
        <v>48</v>
      </c>
      <c r="R52" s="8">
        <v>48</v>
      </c>
      <c r="S52" s="8">
        <v>48</v>
      </c>
      <c r="T52" s="8">
        <v>48</v>
      </c>
      <c r="U52" s="8">
        <v>48</v>
      </c>
      <c r="V52" s="8">
        <v>48</v>
      </c>
      <c r="W52" s="8">
        <v>48</v>
      </c>
      <c r="X52" s="8">
        <v>48</v>
      </c>
      <c r="Y52" s="8">
        <v>48</v>
      </c>
      <c r="Z52" s="8">
        <v>48</v>
      </c>
      <c r="AA52" s="8">
        <v>48</v>
      </c>
      <c r="AB52" s="8">
        <v>48</v>
      </c>
      <c r="AC52" s="8">
        <v>48</v>
      </c>
      <c r="AD52" s="8">
        <v>48</v>
      </c>
      <c r="AE52" s="8">
        <v>48</v>
      </c>
      <c r="AF52" s="8">
        <v>48</v>
      </c>
    </row>
    <row r="53" spans="1:33">
      <c r="A53" s="17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114"/>
      <c r="AB53" s="8"/>
      <c r="AC53" s="8"/>
      <c r="AD53" s="8"/>
      <c r="AE53" s="8"/>
      <c r="AF53" s="8"/>
    </row>
    <row r="54" spans="1:33">
      <c r="A54" s="9" t="s">
        <v>114</v>
      </c>
      <c r="B54" s="8"/>
      <c r="C54" s="8">
        <f t="shared" ref="C54:AA54" si="0">SUM(C29:C52)</f>
        <v>223.33333333333334</v>
      </c>
      <c r="D54" s="8">
        <f t="shared" si="0"/>
        <v>22</v>
      </c>
      <c r="E54" s="8">
        <f t="shared" si="0"/>
        <v>60</v>
      </c>
      <c r="F54" s="8">
        <f t="shared" si="0"/>
        <v>60</v>
      </c>
      <c r="G54" s="8">
        <f t="shared" si="0"/>
        <v>60</v>
      </c>
      <c r="H54" s="8">
        <f t="shared" si="0"/>
        <v>82</v>
      </c>
      <c r="I54" s="8">
        <f t="shared" si="0"/>
        <v>82</v>
      </c>
      <c r="J54" s="8">
        <f t="shared" si="0"/>
        <v>82</v>
      </c>
      <c r="K54" s="8">
        <f t="shared" si="0"/>
        <v>82</v>
      </c>
      <c r="L54" s="8">
        <f t="shared" si="0"/>
        <v>82</v>
      </c>
      <c r="M54" s="8">
        <f t="shared" si="0"/>
        <v>82</v>
      </c>
      <c r="N54" s="8">
        <f t="shared" si="0"/>
        <v>82</v>
      </c>
      <c r="O54" s="8">
        <f t="shared" si="0"/>
        <v>82</v>
      </c>
      <c r="P54" s="8">
        <f t="shared" si="0"/>
        <v>82</v>
      </c>
      <c r="Q54" s="8">
        <f t="shared" si="0"/>
        <v>82</v>
      </c>
      <c r="R54" s="8">
        <f t="shared" si="0"/>
        <v>82</v>
      </c>
      <c r="S54" s="8">
        <f t="shared" si="0"/>
        <v>82</v>
      </c>
      <c r="T54" s="8">
        <f t="shared" si="0"/>
        <v>82</v>
      </c>
      <c r="U54" s="8">
        <f t="shared" si="0"/>
        <v>82</v>
      </c>
      <c r="V54" s="8">
        <f t="shared" si="0"/>
        <v>82</v>
      </c>
      <c r="W54" s="8">
        <f t="shared" si="0"/>
        <v>82</v>
      </c>
      <c r="X54" s="8">
        <f t="shared" si="0"/>
        <v>82</v>
      </c>
      <c r="Y54" s="8">
        <f t="shared" si="0"/>
        <v>82</v>
      </c>
      <c r="Z54" s="8">
        <f t="shared" si="0"/>
        <v>82</v>
      </c>
      <c r="AA54" s="114">
        <f t="shared" si="0"/>
        <v>82</v>
      </c>
      <c r="AB54" s="8">
        <f>SUM(AB29:AB52)</f>
        <v>82</v>
      </c>
      <c r="AC54" s="8">
        <f>SUM(AC29:AC52)</f>
        <v>82</v>
      </c>
      <c r="AD54" s="8">
        <f>SUM(AD29:AD52)</f>
        <v>82</v>
      </c>
      <c r="AE54" s="8">
        <f>SUM(AE29:AE52)</f>
        <v>82</v>
      </c>
      <c r="AF54" s="8">
        <f>SUM(AF29:AF52)</f>
        <v>82</v>
      </c>
    </row>
    <row r="55" spans="1:33">
      <c r="A55" s="12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114"/>
      <c r="AB55" s="8"/>
      <c r="AC55" s="8"/>
      <c r="AD55" s="8"/>
      <c r="AE55" s="8"/>
      <c r="AF55" s="8"/>
    </row>
    <row r="56" spans="1:33" ht="15.6">
      <c r="A56" s="14" t="s">
        <v>173</v>
      </c>
      <c r="B56" s="256"/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7"/>
      <c r="AB56" s="256"/>
      <c r="AC56" s="256"/>
      <c r="AD56" s="256"/>
      <c r="AE56" s="256"/>
      <c r="AF56" s="256"/>
    </row>
    <row r="57" spans="1:33">
      <c r="A57" s="16" t="s">
        <v>178</v>
      </c>
      <c r="B57" s="8" t="s">
        <v>88</v>
      </c>
      <c r="C57" s="8">
        <v>0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114"/>
      <c r="AB57" s="8"/>
      <c r="AC57" s="8"/>
      <c r="AD57" s="8"/>
      <c r="AE57" s="8"/>
      <c r="AF57" s="8"/>
    </row>
    <row r="58" spans="1:33">
      <c r="A58" s="16" t="s">
        <v>263</v>
      </c>
      <c r="B58" s="8" t="s">
        <v>95</v>
      </c>
      <c r="C58" s="124">
        <v>0</v>
      </c>
      <c r="D58" s="124">
        <v>0</v>
      </c>
      <c r="E58" s="125">
        <v>5.8201000000000001</v>
      </c>
      <c r="F58" s="125">
        <v>7.3064</v>
      </c>
      <c r="G58" s="124">
        <v>8.6916999999999991</v>
      </c>
      <c r="H58" s="124">
        <v>9.9760000000000009</v>
      </c>
      <c r="I58" s="124">
        <v>11.1593</v>
      </c>
      <c r="J58" s="124">
        <v>12.2416</v>
      </c>
      <c r="K58" s="124">
        <v>13.222899999999999</v>
      </c>
      <c r="L58" s="124">
        <v>14.103199999999998</v>
      </c>
      <c r="M58" s="124">
        <v>14.8825</v>
      </c>
      <c r="N58" s="124">
        <v>15.560799999999997</v>
      </c>
      <c r="O58" s="124">
        <v>16.138099999999998</v>
      </c>
      <c r="P58" s="124">
        <v>16.6144</v>
      </c>
      <c r="Q58" s="124">
        <v>16.989699999999999</v>
      </c>
      <c r="R58" s="124">
        <v>17.263999999999999</v>
      </c>
      <c r="S58" s="124">
        <v>17.4373</v>
      </c>
      <c r="T58" s="124">
        <v>17.509599999999995</v>
      </c>
      <c r="U58" s="124">
        <v>17.480900000000002</v>
      </c>
      <c r="V58" s="126">
        <v>17.351199999999999</v>
      </c>
      <c r="W58" s="126">
        <v>17.120500000000003</v>
      </c>
      <c r="X58" s="126">
        <v>16.788799999999998</v>
      </c>
      <c r="Y58" s="126">
        <v>16.356100000000001</v>
      </c>
      <c r="Z58" s="126">
        <v>15.822399999999995</v>
      </c>
      <c r="AA58" s="126">
        <v>15.1877</v>
      </c>
      <c r="AB58" s="115">
        <v>14.451999999999995</v>
      </c>
      <c r="AC58" s="115">
        <v>13.615300000000001</v>
      </c>
      <c r="AD58" s="115">
        <v>12.677599999999996</v>
      </c>
      <c r="AE58" s="115">
        <v>11.638900000000005</v>
      </c>
      <c r="AF58" s="115">
        <v>10.4992</v>
      </c>
      <c r="AG58" s="307">
        <f>AVERAGE(C58:AF58)</f>
        <v>13.130273333333331</v>
      </c>
    </row>
    <row r="59" spans="1:33" ht="14.4" thickBot="1">
      <c r="A59" s="17"/>
      <c r="B59" s="18"/>
      <c r="C59" s="19"/>
      <c r="D59" s="19"/>
      <c r="E59" s="308">
        <f>E58-2</f>
        <v>3.8201000000000001</v>
      </c>
      <c r="F59" s="308">
        <f t="shared" ref="F59:AF59" si="1">F58-2</f>
        <v>5.3064</v>
      </c>
      <c r="G59" s="308">
        <f t="shared" si="1"/>
        <v>6.6916999999999991</v>
      </c>
      <c r="H59" s="308">
        <f t="shared" si="1"/>
        <v>7.9760000000000009</v>
      </c>
      <c r="I59" s="308">
        <f t="shared" si="1"/>
        <v>9.1593</v>
      </c>
      <c r="J59" s="308">
        <f t="shared" si="1"/>
        <v>10.2416</v>
      </c>
      <c r="K59" s="308">
        <f t="shared" si="1"/>
        <v>11.222899999999999</v>
      </c>
      <c r="L59" s="308">
        <f t="shared" si="1"/>
        <v>12.103199999999998</v>
      </c>
      <c r="M59" s="308">
        <f t="shared" si="1"/>
        <v>12.8825</v>
      </c>
      <c r="N59" s="308">
        <f t="shared" si="1"/>
        <v>13.560799999999997</v>
      </c>
      <c r="O59" s="308">
        <f t="shared" si="1"/>
        <v>14.138099999999998</v>
      </c>
      <c r="P59" s="308">
        <f t="shared" si="1"/>
        <v>14.6144</v>
      </c>
      <c r="Q59" s="308">
        <f t="shared" si="1"/>
        <v>14.989699999999999</v>
      </c>
      <c r="R59" s="308">
        <f t="shared" si="1"/>
        <v>15.263999999999999</v>
      </c>
      <c r="S59" s="308">
        <f t="shared" si="1"/>
        <v>15.4373</v>
      </c>
      <c r="T59" s="308">
        <f t="shared" si="1"/>
        <v>15.509599999999995</v>
      </c>
      <c r="U59" s="308">
        <f t="shared" si="1"/>
        <v>15.480900000000002</v>
      </c>
      <c r="V59" s="308">
        <f t="shared" si="1"/>
        <v>15.351199999999999</v>
      </c>
      <c r="W59" s="308">
        <f t="shared" si="1"/>
        <v>15.120500000000003</v>
      </c>
      <c r="X59" s="308">
        <f t="shared" si="1"/>
        <v>14.788799999999998</v>
      </c>
      <c r="Y59" s="308">
        <f t="shared" si="1"/>
        <v>14.356100000000001</v>
      </c>
      <c r="Z59" s="308">
        <f t="shared" si="1"/>
        <v>13.822399999999995</v>
      </c>
      <c r="AA59" s="308">
        <f t="shared" si="1"/>
        <v>13.1877</v>
      </c>
      <c r="AB59" s="308">
        <f t="shared" si="1"/>
        <v>12.451999999999995</v>
      </c>
      <c r="AC59" s="308">
        <f t="shared" si="1"/>
        <v>11.615300000000001</v>
      </c>
      <c r="AD59" s="308">
        <f t="shared" si="1"/>
        <v>10.677599999999996</v>
      </c>
      <c r="AE59" s="308">
        <f t="shared" si="1"/>
        <v>9.6389000000000049</v>
      </c>
      <c r="AF59" s="308">
        <f t="shared" si="1"/>
        <v>8.4992000000000001</v>
      </c>
      <c r="AG59" s="307">
        <f>AVERAGE(C59:AF59)</f>
        <v>12.068149999999999</v>
      </c>
    </row>
    <row r="62" spans="1:33">
      <c r="C62" s="2">
        <f>C54</f>
        <v>223.33333333333334</v>
      </c>
      <c r="D62" s="2">
        <f t="shared" ref="D62:AF62" si="2">D54</f>
        <v>22</v>
      </c>
      <c r="E62" s="2">
        <f t="shared" si="2"/>
        <v>60</v>
      </c>
      <c r="F62" s="2">
        <f t="shared" si="2"/>
        <v>60</v>
      </c>
      <c r="G62" s="2">
        <f t="shared" si="2"/>
        <v>60</v>
      </c>
      <c r="H62" s="2">
        <f t="shared" si="2"/>
        <v>82</v>
      </c>
      <c r="I62" s="2">
        <f t="shared" si="2"/>
        <v>82</v>
      </c>
      <c r="J62" s="2">
        <f t="shared" si="2"/>
        <v>82</v>
      </c>
      <c r="K62" s="2">
        <f t="shared" si="2"/>
        <v>82</v>
      </c>
      <c r="L62" s="2">
        <f t="shared" si="2"/>
        <v>82</v>
      </c>
      <c r="M62" s="2">
        <f t="shared" si="2"/>
        <v>82</v>
      </c>
      <c r="N62" s="2">
        <f t="shared" si="2"/>
        <v>82</v>
      </c>
      <c r="O62" s="2">
        <f t="shared" si="2"/>
        <v>82</v>
      </c>
      <c r="P62" s="2">
        <f t="shared" si="2"/>
        <v>82</v>
      </c>
      <c r="Q62" s="2">
        <f t="shared" si="2"/>
        <v>82</v>
      </c>
      <c r="R62" s="2">
        <f t="shared" si="2"/>
        <v>82</v>
      </c>
      <c r="S62" s="2">
        <f t="shared" si="2"/>
        <v>82</v>
      </c>
      <c r="T62" s="2">
        <f t="shared" si="2"/>
        <v>82</v>
      </c>
      <c r="U62" s="2">
        <f t="shared" si="2"/>
        <v>82</v>
      </c>
      <c r="V62" s="2">
        <f t="shared" si="2"/>
        <v>82</v>
      </c>
      <c r="W62" s="2">
        <f t="shared" si="2"/>
        <v>82</v>
      </c>
      <c r="X62" s="2">
        <f t="shared" si="2"/>
        <v>82</v>
      </c>
      <c r="Y62" s="2">
        <f t="shared" si="2"/>
        <v>82</v>
      </c>
      <c r="Z62" s="2">
        <f t="shared" si="2"/>
        <v>82</v>
      </c>
      <c r="AA62" s="2">
        <f t="shared" si="2"/>
        <v>82</v>
      </c>
      <c r="AB62" s="2">
        <f t="shared" si="2"/>
        <v>82</v>
      </c>
      <c r="AC62" s="2">
        <f t="shared" si="2"/>
        <v>82</v>
      </c>
      <c r="AD62" s="2">
        <f t="shared" si="2"/>
        <v>82</v>
      </c>
      <c r="AE62" s="2">
        <f t="shared" si="2"/>
        <v>82</v>
      </c>
      <c r="AF62" s="2">
        <f t="shared" si="2"/>
        <v>82</v>
      </c>
    </row>
    <row r="64" spans="1:33">
      <c r="B64" s="20" t="s">
        <v>48</v>
      </c>
      <c r="C64" s="20">
        <f>SUM(C62:D62)</f>
        <v>245.33333333333334</v>
      </c>
      <c r="D64" s="21" t="s">
        <v>118</v>
      </c>
    </row>
    <row r="65" spans="1:4">
      <c r="B65" s="20" t="s">
        <v>124</v>
      </c>
      <c r="C65" s="22">
        <f>AVERAGE(C62:D62)</f>
        <v>122.66666666666667</v>
      </c>
      <c r="D65" s="21" t="s">
        <v>125</v>
      </c>
    </row>
    <row r="66" spans="1:4">
      <c r="B66" s="20" t="s">
        <v>117</v>
      </c>
      <c r="C66" s="22">
        <f>AVERAGE(E62:AF62)</f>
        <v>79.642857142857139</v>
      </c>
      <c r="D66" s="21" t="s">
        <v>119</v>
      </c>
    </row>
    <row r="67" spans="1:4">
      <c r="B67" s="20"/>
      <c r="C67" s="22"/>
      <c r="D67" s="21"/>
    </row>
    <row r="68" spans="1:4">
      <c r="B68" s="20" t="s">
        <v>123</v>
      </c>
      <c r="C68" s="22">
        <f>SUM(C62:AF62)</f>
        <v>2475.3333333333335</v>
      </c>
      <c r="D68" s="21" t="s">
        <v>126</v>
      </c>
    </row>
    <row r="69" spans="1:4">
      <c r="B69" s="20" t="s">
        <v>122</v>
      </c>
      <c r="C69" s="22">
        <f>AVERAGE(C62:AF62)</f>
        <v>82.51111111111112</v>
      </c>
      <c r="D69" s="21" t="s">
        <v>119</v>
      </c>
    </row>
    <row r="70" spans="1:4">
      <c r="A70" s="147" t="s">
        <v>296</v>
      </c>
      <c r="C70" s="2">
        <f>C62</f>
        <v>223.33333333333334</v>
      </c>
      <c r="D70" s="21" t="s">
        <v>126</v>
      </c>
    </row>
    <row r="71" spans="1:4">
      <c r="A71" s="3" t="s">
        <v>292</v>
      </c>
      <c r="C71" s="47">
        <f>SUM(C58:AF58)</f>
        <v>393.90819999999997</v>
      </c>
      <c r="D71" s="2" t="s">
        <v>293</v>
      </c>
    </row>
    <row r="72" spans="1:4">
      <c r="A72" s="3" t="s">
        <v>308</v>
      </c>
      <c r="C72" s="47">
        <f>AVERAGE(C58:AF58)</f>
        <v>13.130273333333331</v>
      </c>
    </row>
    <row r="73" spans="1:4">
      <c r="A73" s="282" t="s">
        <v>295</v>
      </c>
    </row>
    <row r="74" spans="1:4">
      <c r="A74" s="283" t="s">
        <v>294</v>
      </c>
      <c r="C74" s="284">
        <f>C71/C68</f>
        <v>0.15913339617559921</v>
      </c>
      <c r="D74" s="21" t="s">
        <v>297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G85"/>
  <sheetViews>
    <sheetView zoomScaleNormal="100" workbookViewId="0">
      <pane xSplit="2" ySplit="4" topLeftCell="C43" activePane="bottomRight" state="frozen"/>
      <selection pane="topRight" activeCell="C1" sqref="C1"/>
      <selection pane="bottomLeft" activeCell="A4" sqref="A4"/>
      <selection pane="bottomRight" activeCell="C59" sqref="C59"/>
    </sheetView>
  </sheetViews>
  <sheetFormatPr defaultColWidth="9.109375" defaultRowHeight="13.8"/>
  <cols>
    <col min="1" max="1" width="25.109375" style="25" customWidth="1"/>
    <col min="2" max="2" width="11" style="2" customWidth="1"/>
    <col min="3" max="3" width="14.5546875" style="24" bestFit="1" customWidth="1"/>
    <col min="4" max="4" width="11" style="3" bestFit="1" customWidth="1"/>
    <col min="5" max="5" width="10.6640625" style="3" customWidth="1"/>
    <col min="6" max="6" width="11.5546875" style="3" customWidth="1"/>
    <col min="7" max="11" width="11" style="3" bestFit="1" customWidth="1"/>
    <col min="12" max="12" width="14.33203125" style="3" bestFit="1" customWidth="1"/>
    <col min="13" max="24" width="11" style="3" bestFit="1" customWidth="1"/>
    <col min="25" max="25" width="12" style="3" bestFit="1" customWidth="1"/>
    <col min="26" max="28" width="11" style="3" bestFit="1" customWidth="1"/>
    <col min="29" max="29" width="12.5546875" style="3" customWidth="1"/>
    <col min="30" max="30" width="11" style="3" bestFit="1" customWidth="1"/>
    <col min="31" max="31" width="12" style="3" customWidth="1"/>
    <col min="32" max="32" width="11" style="3" bestFit="1" customWidth="1"/>
    <col min="33" max="33" width="11.44140625" style="3" bestFit="1" customWidth="1"/>
    <col min="34" max="16384" width="9.109375" style="3"/>
  </cols>
  <sheetData>
    <row r="1" spans="1:32" ht="15.6">
      <c r="A1" s="23" t="s">
        <v>99</v>
      </c>
    </row>
    <row r="2" spans="1:32" ht="15.6">
      <c r="A2" s="23"/>
    </row>
    <row r="3" spans="1:32" ht="14.4" thickBot="1"/>
    <row r="4" spans="1:32" s="30" customFormat="1" ht="24" customHeight="1" thickBot="1">
      <c r="A4" s="26" t="s">
        <v>31</v>
      </c>
      <c r="B4" s="27" t="s">
        <v>32</v>
      </c>
      <c r="C4" s="28" t="s">
        <v>62</v>
      </c>
      <c r="D4" s="27" t="s">
        <v>63</v>
      </c>
      <c r="E4" s="27" t="s">
        <v>64</v>
      </c>
      <c r="F4" s="27" t="s">
        <v>65</v>
      </c>
      <c r="G4" s="27" t="s">
        <v>66</v>
      </c>
      <c r="H4" s="27" t="s">
        <v>67</v>
      </c>
      <c r="I4" s="27" t="s">
        <v>68</v>
      </c>
      <c r="J4" s="27" t="s">
        <v>69</v>
      </c>
      <c r="K4" s="27" t="s">
        <v>100</v>
      </c>
      <c r="L4" s="27" t="s">
        <v>71</v>
      </c>
      <c r="M4" s="27" t="s">
        <v>72</v>
      </c>
      <c r="N4" s="27" t="s">
        <v>73</v>
      </c>
      <c r="O4" s="27" t="s">
        <v>74</v>
      </c>
      <c r="P4" s="27" t="s">
        <v>75</v>
      </c>
      <c r="Q4" s="27" t="s">
        <v>76</v>
      </c>
      <c r="R4" s="27" t="s">
        <v>77</v>
      </c>
      <c r="S4" s="27" t="s">
        <v>78</v>
      </c>
      <c r="T4" s="27" t="s">
        <v>79</v>
      </c>
      <c r="U4" s="27" t="s">
        <v>80</v>
      </c>
      <c r="V4" s="27" t="s">
        <v>81</v>
      </c>
      <c r="W4" s="27" t="s">
        <v>82</v>
      </c>
      <c r="X4" s="27" t="s">
        <v>83</v>
      </c>
      <c r="Y4" s="27" t="s">
        <v>84</v>
      </c>
      <c r="Z4" s="27" t="s">
        <v>85</v>
      </c>
      <c r="AA4" s="29" t="s">
        <v>86</v>
      </c>
      <c r="AB4" s="29" t="s">
        <v>180</v>
      </c>
      <c r="AC4" s="29" t="s">
        <v>181</v>
      </c>
      <c r="AD4" s="29" t="s">
        <v>182</v>
      </c>
      <c r="AE4" s="29" t="s">
        <v>183</v>
      </c>
      <c r="AF4" s="29" t="s">
        <v>184</v>
      </c>
    </row>
    <row r="5" spans="1:32" ht="15.6">
      <c r="A5" s="31" t="s">
        <v>25</v>
      </c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9"/>
      <c r="AB5" s="259"/>
      <c r="AC5" s="259"/>
      <c r="AD5" s="259"/>
      <c r="AE5" s="259"/>
      <c r="AF5" s="259"/>
    </row>
    <row r="6" spans="1:32">
      <c r="A6" s="34" t="s">
        <v>87</v>
      </c>
      <c r="B6" s="8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3"/>
      <c r="AB6" s="33"/>
      <c r="AC6" s="33"/>
      <c r="AD6" s="33"/>
      <c r="AE6" s="33"/>
      <c r="AF6" s="33"/>
    </row>
    <row r="7" spans="1:32">
      <c r="A7" s="9" t="s">
        <v>166</v>
      </c>
      <c r="B7" s="8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3"/>
      <c r="AB7" s="33"/>
      <c r="AC7" s="33"/>
      <c r="AD7" s="33"/>
      <c r="AE7" s="33"/>
      <c r="AF7" s="33"/>
    </row>
    <row r="8" spans="1:32">
      <c r="A8" s="11" t="s">
        <v>27</v>
      </c>
      <c r="B8" s="8" t="s">
        <v>30</v>
      </c>
      <c r="C8" s="37">
        <f>'I-O'!C8*Harga!$C$8</f>
        <v>299700</v>
      </c>
      <c r="D8" s="37">
        <f>'I-O'!D8*Harga!$C$8</f>
        <v>299700</v>
      </c>
      <c r="E8" s="37">
        <f>'I-O'!E8*Harga!$C$8</f>
        <v>299700</v>
      </c>
      <c r="F8" s="37">
        <f>'I-O'!F8*Harga!$C$8</f>
        <v>299700</v>
      </c>
      <c r="G8" s="37">
        <f>'I-O'!G8*Harga!$C$8</f>
        <v>299700</v>
      </c>
      <c r="H8" s="37">
        <f>'I-O'!H8*Harga!$C$8</f>
        <v>749250</v>
      </c>
      <c r="I8" s="37">
        <f>'I-O'!I8*Harga!$C$8</f>
        <v>749250</v>
      </c>
      <c r="J8" s="37">
        <f>'I-O'!J8*Harga!$C$8</f>
        <v>749250</v>
      </c>
      <c r="K8" s="37">
        <f>'I-O'!K8*Harga!$C$8</f>
        <v>749250</v>
      </c>
      <c r="L8" s="37">
        <f>'I-O'!L8*Harga!$C$8</f>
        <v>749250</v>
      </c>
      <c r="M8" s="37">
        <f>'I-O'!M8*Harga!$C$8</f>
        <v>1500525</v>
      </c>
      <c r="N8" s="37">
        <f>'I-O'!N8*Harga!$C$8</f>
        <v>1500525</v>
      </c>
      <c r="O8" s="37">
        <f>'I-O'!O8*Harga!$C$8</f>
        <v>1500525</v>
      </c>
      <c r="P8" s="37">
        <f>'I-O'!P8*Harga!$C$8</f>
        <v>1500525</v>
      </c>
      <c r="Q8" s="37">
        <f>'I-O'!Q8*Harga!$C$8</f>
        <v>1500525</v>
      </c>
      <c r="R8" s="37">
        <f>'I-O'!R8*Harga!$C$8</f>
        <v>1500525</v>
      </c>
      <c r="S8" s="37">
        <f>'I-O'!S8*Harga!$C$8</f>
        <v>1500525</v>
      </c>
      <c r="T8" s="37">
        <f>'I-O'!T8*Harga!$C$8</f>
        <v>1500525</v>
      </c>
      <c r="U8" s="37">
        <f>'I-O'!U8*Harga!$C$8</f>
        <v>1500525</v>
      </c>
      <c r="V8" s="37">
        <f>'I-O'!V8*Harga!$C$8</f>
        <v>1500525</v>
      </c>
      <c r="W8" s="37">
        <f>'I-O'!W8*Harga!$C$8</f>
        <v>0</v>
      </c>
      <c r="X8" s="37">
        <f>'I-O'!X8*Harga!$C$8</f>
        <v>0</v>
      </c>
      <c r="Y8" s="37">
        <f>'I-O'!Y8*Harga!$C$8</f>
        <v>0</v>
      </c>
      <c r="Z8" s="37">
        <f>'I-O'!Z8*Harga!$C$8</f>
        <v>0</v>
      </c>
      <c r="AA8" s="37">
        <f>'I-O'!AA8*Harga!$C$8</f>
        <v>0</v>
      </c>
      <c r="AB8" s="37">
        <f>'I-O'!AB8*Harga!$C$8</f>
        <v>0</v>
      </c>
      <c r="AC8" s="37">
        <f>'I-O'!AC8*Harga!$C$8</f>
        <v>0</v>
      </c>
      <c r="AD8" s="37">
        <f>'I-O'!AD8*Harga!$C$8</f>
        <v>0</v>
      </c>
      <c r="AE8" s="37">
        <f>'I-O'!AE8*Harga!$C$8</f>
        <v>0</v>
      </c>
      <c r="AF8" s="37">
        <f>'I-O'!AF8*Harga!$C$8</f>
        <v>0</v>
      </c>
    </row>
    <row r="9" spans="1:32">
      <c r="A9" s="11" t="s">
        <v>175</v>
      </c>
      <c r="B9" s="8" t="s">
        <v>30</v>
      </c>
      <c r="C9" s="37">
        <f>'I-O'!C9*Harga!$C$9</f>
        <v>1198800</v>
      </c>
      <c r="D9" s="37">
        <f>'I-O'!D9*Harga!$C$9</f>
        <v>1198800</v>
      </c>
      <c r="E9" s="37">
        <f>'I-O'!E9*Harga!$C$9</f>
        <v>1198800</v>
      </c>
      <c r="F9" s="37">
        <f>'I-O'!F9*Harga!$C$9</f>
        <v>1198800</v>
      </c>
      <c r="G9" s="37">
        <f>'I-O'!G9*Harga!$C$9</f>
        <v>1198800</v>
      </c>
      <c r="H9" s="37">
        <f>'I-O'!H9*Harga!$C$9</f>
        <v>1498500</v>
      </c>
      <c r="I9" s="37">
        <f>'I-O'!I9*Harga!$C$9</f>
        <v>1498500</v>
      </c>
      <c r="J9" s="37">
        <f>'I-O'!J9*Harga!$C$9</f>
        <v>1498500</v>
      </c>
      <c r="K9" s="37">
        <f>'I-O'!K9*Harga!$C$9</f>
        <v>1498500</v>
      </c>
      <c r="L9" s="37">
        <f>'I-O'!L9*Harga!$C$9</f>
        <v>1498500</v>
      </c>
      <c r="M9" s="37">
        <f>'I-O'!M9*Harga!$C$9</f>
        <v>3001050</v>
      </c>
      <c r="N9" s="37">
        <f>'I-O'!N9*Harga!$C$9</f>
        <v>3001050</v>
      </c>
      <c r="O9" s="37">
        <f>'I-O'!O9*Harga!$C$9</f>
        <v>3001050</v>
      </c>
      <c r="P9" s="37">
        <f>'I-O'!P9*Harga!$C$9</f>
        <v>3001050</v>
      </c>
      <c r="Q9" s="37">
        <f>'I-O'!Q9*Harga!$C$9</f>
        <v>3001050</v>
      </c>
      <c r="R9" s="37">
        <f>'I-O'!R9*Harga!$C$9</f>
        <v>3001050</v>
      </c>
      <c r="S9" s="37">
        <f>'I-O'!S9*Harga!$C$9</f>
        <v>3001050</v>
      </c>
      <c r="T9" s="37">
        <f>'I-O'!T9*Harga!$C$9</f>
        <v>3001050</v>
      </c>
      <c r="U9" s="37">
        <f>'I-O'!U9*Harga!$C$9</f>
        <v>3001050</v>
      </c>
      <c r="V9" s="37">
        <f>'I-O'!V9*Harga!$C$9</f>
        <v>3001050</v>
      </c>
      <c r="W9" s="37">
        <f>'I-O'!W9*Harga!$C$9</f>
        <v>810000</v>
      </c>
      <c r="X9" s="37">
        <f>'I-O'!X9*Harga!$C$9</f>
        <v>810000</v>
      </c>
      <c r="Y9" s="37">
        <f>'I-O'!Y9*Harga!$C$9</f>
        <v>810000</v>
      </c>
      <c r="Z9" s="37">
        <f>'I-O'!Z9*Harga!$C$9</f>
        <v>810000</v>
      </c>
      <c r="AA9" s="37">
        <f>'I-O'!AA9*Harga!$C$9</f>
        <v>810000</v>
      </c>
      <c r="AB9" s="37">
        <f>'I-O'!AB9*Harga!$C$9</f>
        <v>810000</v>
      </c>
      <c r="AC9" s="37">
        <f>'I-O'!AC9*Harga!$C$9</f>
        <v>810000</v>
      </c>
      <c r="AD9" s="37">
        <f>'I-O'!AD9*Harga!$C$9</f>
        <v>810000</v>
      </c>
      <c r="AE9" s="37">
        <f>'I-O'!AE9*Harga!$C$9</f>
        <v>810000</v>
      </c>
      <c r="AF9" s="37">
        <f>'I-O'!AF9*Harga!$C$9</f>
        <v>810000</v>
      </c>
    </row>
    <row r="10" spans="1:32">
      <c r="A10" s="11" t="s">
        <v>59</v>
      </c>
      <c r="B10" s="8" t="s">
        <v>30</v>
      </c>
      <c r="C10" s="37">
        <f>'I-O'!C10*Harga!$C$10</f>
        <v>0</v>
      </c>
      <c r="D10" s="37">
        <f>'I-O'!D10*Harga!$C$10</f>
        <v>0</v>
      </c>
      <c r="E10" s="37">
        <f>'I-O'!E10*Harga!$C$10</f>
        <v>0</v>
      </c>
      <c r="F10" s="37">
        <f>'I-O'!F10*Harga!$C$10</f>
        <v>0</v>
      </c>
      <c r="G10" s="37">
        <f>'I-O'!G10*Harga!$C$10</f>
        <v>0</v>
      </c>
      <c r="H10" s="37">
        <f>'I-O'!H10*Harga!$C$10</f>
        <v>0</v>
      </c>
      <c r="I10" s="37">
        <f>'I-O'!I10*Harga!$C$10</f>
        <v>0</v>
      </c>
      <c r="J10" s="37">
        <f>'I-O'!J10*Harga!$C$10</f>
        <v>0</v>
      </c>
      <c r="K10" s="37">
        <f>'I-O'!K10*Harga!$C$10</f>
        <v>0</v>
      </c>
      <c r="L10" s="37">
        <f>'I-O'!L10*Harga!$C$10</f>
        <v>0</v>
      </c>
      <c r="M10" s="37">
        <f>'I-O'!M10*Harga!$C$10</f>
        <v>0</v>
      </c>
      <c r="N10" s="37">
        <f>'I-O'!N10*Harga!$C$10</f>
        <v>0</v>
      </c>
      <c r="O10" s="37">
        <f>'I-O'!O10*Harga!$C$10</f>
        <v>0</v>
      </c>
      <c r="P10" s="37">
        <f>'I-O'!P10*Harga!$C$10</f>
        <v>0</v>
      </c>
      <c r="Q10" s="37">
        <f>'I-O'!Q10*Harga!$C$10</f>
        <v>0</v>
      </c>
      <c r="R10" s="37">
        <f>'I-O'!R10*Harga!$C$10</f>
        <v>0</v>
      </c>
      <c r="S10" s="37">
        <f>'I-O'!S10*Harga!$C$10</f>
        <v>0</v>
      </c>
      <c r="T10" s="37">
        <f>'I-O'!T10*Harga!$C$10</f>
        <v>0</v>
      </c>
      <c r="U10" s="37">
        <f>'I-O'!U10*Harga!$C$10</f>
        <v>0</v>
      </c>
      <c r="V10" s="37">
        <f>'I-O'!V10*Harga!$C$10</f>
        <v>0</v>
      </c>
      <c r="W10" s="37">
        <f>'I-O'!W10*Harga!$C$10</f>
        <v>0</v>
      </c>
      <c r="X10" s="37">
        <f>'I-O'!X10*Harga!$C$10</f>
        <v>0</v>
      </c>
      <c r="Y10" s="37">
        <f>'I-O'!Y10*Harga!$C$10</f>
        <v>0</v>
      </c>
      <c r="Z10" s="37">
        <f>'I-O'!Z10*Harga!$C$10</f>
        <v>0</v>
      </c>
      <c r="AA10" s="37">
        <f>'I-O'!AA10*Harga!$C$10</f>
        <v>0</v>
      </c>
      <c r="AB10" s="37">
        <f>'I-O'!AB10*Harga!$C$10</f>
        <v>0</v>
      </c>
      <c r="AC10" s="37">
        <f>'I-O'!AC10*Harga!$C$10</f>
        <v>0</v>
      </c>
      <c r="AD10" s="37">
        <f>'I-O'!AD10*Harga!$C$10</f>
        <v>0</v>
      </c>
      <c r="AE10" s="37">
        <f>'I-O'!AE10*Harga!$C$10</f>
        <v>0</v>
      </c>
      <c r="AF10" s="37">
        <f>'I-O'!AF10*Harga!$C$10</f>
        <v>0</v>
      </c>
    </row>
    <row r="11" spans="1:32">
      <c r="A11" s="38"/>
      <c r="B11" s="8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3"/>
      <c r="AB11" s="33"/>
      <c r="AC11" s="33"/>
      <c r="AD11" s="33"/>
      <c r="AE11" s="33"/>
      <c r="AF11" s="33"/>
    </row>
    <row r="12" spans="1:32">
      <c r="A12" s="9" t="s">
        <v>167</v>
      </c>
      <c r="B12" s="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3"/>
      <c r="AB12" s="33"/>
      <c r="AC12" s="33"/>
      <c r="AD12" s="33"/>
      <c r="AE12" s="33"/>
      <c r="AF12" s="33"/>
    </row>
    <row r="13" spans="1:32">
      <c r="A13" s="11" t="s">
        <v>89</v>
      </c>
      <c r="B13" s="8" t="s">
        <v>30</v>
      </c>
      <c r="C13" s="37">
        <f>'I-O'!C13*Harga!$C$13</f>
        <v>160000</v>
      </c>
      <c r="D13" s="37">
        <f>'I-O'!D13*Harga!$C$13</f>
        <v>160000</v>
      </c>
      <c r="E13" s="37">
        <f>'I-O'!E13*Harga!$C$13</f>
        <v>80000</v>
      </c>
      <c r="F13" s="37">
        <f>'I-O'!F13*Harga!$C$13</f>
        <v>80000</v>
      </c>
      <c r="G13" s="37">
        <f>'I-O'!G13*Harga!$C$13</f>
        <v>40000</v>
      </c>
      <c r="H13" s="37">
        <f>'I-O'!H13*Harga!$C$13</f>
        <v>40000</v>
      </c>
      <c r="I13" s="37">
        <f>'I-O'!I13*Harga!$C$13</f>
        <v>40000</v>
      </c>
      <c r="J13" s="37">
        <f>'I-O'!J13*Harga!$C$13</f>
        <v>40000</v>
      </c>
      <c r="K13" s="37">
        <f>'I-O'!K13*Harga!$C$13</f>
        <v>40000</v>
      </c>
      <c r="L13" s="37">
        <f>'I-O'!L13*Harga!$C$13</f>
        <v>40000</v>
      </c>
      <c r="M13" s="37">
        <f>'I-O'!M13*Harga!$C$13</f>
        <v>40000</v>
      </c>
      <c r="N13" s="37">
        <f>'I-O'!N13*Harga!$C$13</f>
        <v>40000</v>
      </c>
      <c r="O13" s="37">
        <f>'I-O'!O13*Harga!$C$13</f>
        <v>40000</v>
      </c>
      <c r="P13" s="37">
        <f>'I-O'!P13*Harga!$C$13</f>
        <v>40000</v>
      </c>
      <c r="Q13" s="37">
        <f>'I-O'!Q13*Harga!$C$13</f>
        <v>40000</v>
      </c>
      <c r="R13" s="37">
        <f>'I-O'!R13*Harga!$C$13</f>
        <v>40000</v>
      </c>
      <c r="S13" s="37">
        <f>'I-O'!S13*Harga!$C$13</f>
        <v>40000</v>
      </c>
      <c r="T13" s="37">
        <f>'I-O'!T13*Harga!$C$13</f>
        <v>40000</v>
      </c>
      <c r="U13" s="37">
        <f>'I-O'!U13*Harga!$C$13</f>
        <v>40000</v>
      </c>
      <c r="V13" s="37">
        <f>'I-O'!V13*Harga!$C$13</f>
        <v>40000</v>
      </c>
      <c r="W13" s="37">
        <f>'I-O'!W13*Harga!$C$13</f>
        <v>40000</v>
      </c>
      <c r="X13" s="37">
        <f>'I-O'!X13*Harga!$C$13</f>
        <v>40000</v>
      </c>
      <c r="Y13" s="37">
        <f>'I-O'!Y13*Harga!$C$13</f>
        <v>40000</v>
      </c>
      <c r="Z13" s="37">
        <f>'I-O'!Z13*Harga!$C$13</f>
        <v>40000</v>
      </c>
      <c r="AA13" s="37">
        <f>'I-O'!AA13*Harga!$C$13</f>
        <v>40000</v>
      </c>
      <c r="AB13" s="37">
        <f>'I-O'!AB13*Harga!$C$13</f>
        <v>40000</v>
      </c>
      <c r="AC13" s="37">
        <f>'I-O'!AC13*Harga!$C$13</f>
        <v>40000</v>
      </c>
      <c r="AD13" s="37">
        <f>'I-O'!AD13*Harga!$C$13</f>
        <v>40000</v>
      </c>
      <c r="AE13" s="37">
        <f>'I-O'!AE13*Harga!$C$13</f>
        <v>40000</v>
      </c>
      <c r="AF13" s="37">
        <f>'I-O'!AF13*Harga!$C$13</f>
        <v>40000</v>
      </c>
    </row>
    <row r="14" spans="1:32">
      <c r="A14" s="38"/>
      <c r="B14" s="8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</row>
    <row r="15" spans="1:32">
      <c r="A15" s="9" t="s">
        <v>168</v>
      </c>
      <c r="B15" s="8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</row>
    <row r="16" spans="1:32">
      <c r="A16" s="11" t="s">
        <v>177</v>
      </c>
      <c r="B16" s="8" t="s">
        <v>30</v>
      </c>
      <c r="C16" s="37">
        <f>'I-O'!C16*Harga!$C$16</f>
        <v>280000</v>
      </c>
      <c r="D16" s="37">
        <f>'I-O'!D16*Harga!$C$16</f>
        <v>0</v>
      </c>
      <c r="E16" s="37">
        <f>'I-O'!E16*Harga!$C$16</f>
        <v>0</v>
      </c>
      <c r="F16" s="37">
        <f>'I-O'!F16*Harga!$C$16</f>
        <v>0</v>
      </c>
      <c r="G16" s="37">
        <f>'I-O'!G16*Harga!$C$16</f>
        <v>0</v>
      </c>
      <c r="H16" s="37">
        <f>'I-O'!H16*Harga!$C$16</f>
        <v>0</v>
      </c>
      <c r="I16" s="37">
        <f>'I-O'!I16*Harga!$C$16</f>
        <v>0</v>
      </c>
      <c r="J16" s="37">
        <f>'I-O'!J16*Harga!$C$16</f>
        <v>0</v>
      </c>
      <c r="K16" s="37">
        <f>'I-O'!K16*Harga!$C$16</f>
        <v>0</v>
      </c>
      <c r="L16" s="37">
        <f>'I-O'!L16*Harga!$C$16</f>
        <v>0</v>
      </c>
      <c r="M16" s="37">
        <f>'I-O'!M16*Harga!$C$16</f>
        <v>0</v>
      </c>
      <c r="N16" s="37">
        <f>'I-O'!N16*Harga!$C$16</f>
        <v>0</v>
      </c>
      <c r="O16" s="37">
        <f>'I-O'!O16*Harga!$C$16</f>
        <v>0</v>
      </c>
      <c r="P16" s="37">
        <f>'I-O'!P16*Harga!$C$16</f>
        <v>0</v>
      </c>
      <c r="Q16" s="37">
        <f>'I-O'!Q16*Harga!$C$16</f>
        <v>0</v>
      </c>
      <c r="R16" s="37">
        <f>'I-O'!R16*Harga!$C$16</f>
        <v>0</v>
      </c>
      <c r="S16" s="37">
        <f>'I-O'!S16*Harga!$C$16</f>
        <v>0</v>
      </c>
      <c r="T16" s="37">
        <f>'I-O'!T16*Harga!$C$16</f>
        <v>0</v>
      </c>
      <c r="U16" s="37">
        <f>'I-O'!U16*Harga!$C$16</f>
        <v>0</v>
      </c>
      <c r="V16" s="37">
        <f>'I-O'!V16*Harga!$C$16</f>
        <v>0</v>
      </c>
      <c r="W16" s="37">
        <f>'I-O'!W16*Harga!$C$16</f>
        <v>0</v>
      </c>
      <c r="X16" s="37">
        <f>'I-O'!X16*Harga!$C$16</f>
        <v>0</v>
      </c>
      <c r="Y16" s="37">
        <f>'I-O'!Y16*Harga!$C$16</f>
        <v>0</v>
      </c>
      <c r="Z16" s="37">
        <f>'I-O'!Z16*Harga!$C$16</f>
        <v>0</v>
      </c>
      <c r="AA16" s="37">
        <f>'I-O'!AA16*Harga!$C$16</f>
        <v>0</v>
      </c>
      <c r="AB16" s="37">
        <f>'I-O'!AB16*Harga!$C$16</f>
        <v>0</v>
      </c>
      <c r="AC16" s="37">
        <f>'I-O'!AC16*Harga!$C$16</f>
        <v>0</v>
      </c>
      <c r="AD16" s="37">
        <f>'I-O'!AD16*Harga!$C$16</f>
        <v>0</v>
      </c>
      <c r="AE16" s="37">
        <f>'I-O'!AE16*Harga!$C$16</f>
        <v>0</v>
      </c>
      <c r="AF16" s="37">
        <f>'I-O'!AF16*Harga!$C$16</f>
        <v>0</v>
      </c>
    </row>
    <row r="17" spans="1:32">
      <c r="A17" s="11" t="s">
        <v>176</v>
      </c>
      <c r="B17" s="8" t="s">
        <v>30</v>
      </c>
      <c r="C17" s="37">
        <f>'I-O'!C17*Harga!$C$17</f>
        <v>2025000</v>
      </c>
      <c r="D17" s="37">
        <f>'I-O'!D17*Harga!$C$17</f>
        <v>225000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>
      <c r="A18" s="11"/>
      <c r="B18" s="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>
      <c r="A19" s="9" t="s">
        <v>169</v>
      </c>
      <c r="B19" s="8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>
      <c r="A20" s="11" t="s">
        <v>242</v>
      </c>
      <c r="B20" s="8" t="s">
        <v>30</v>
      </c>
      <c r="C20" s="37">
        <f>'I-O'!C20*Harga!$C$20</f>
        <v>0</v>
      </c>
      <c r="D20" s="37">
        <f>'I-O'!D20*Harga!$C$20</f>
        <v>0</v>
      </c>
      <c r="E20" s="37">
        <f>'I-O'!E20*Harga!$C$20</f>
        <v>150000</v>
      </c>
      <c r="F20" s="37">
        <f>'I-O'!F20*Harga!$C$20</f>
        <v>0</v>
      </c>
      <c r="G20" s="37">
        <f>'I-O'!G20*Harga!$C$20</f>
        <v>150000</v>
      </c>
      <c r="H20" s="37">
        <f>'I-O'!H20*Harga!$C$20</f>
        <v>0</v>
      </c>
      <c r="I20" s="37">
        <f>'I-O'!I20*Harga!$C$20</f>
        <v>0</v>
      </c>
      <c r="J20" s="37">
        <f>'I-O'!J20*Harga!$C$20</f>
        <v>0</v>
      </c>
      <c r="K20" s="37">
        <f>'I-O'!K20*Harga!$C$20</f>
        <v>0</v>
      </c>
      <c r="L20" s="37">
        <f>'I-O'!L20*Harga!$C$20</f>
        <v>0</v>
      </c>
      <c r="M20" s="37">
        <f>'I-O'!M20*Harga!$C$20</f>
        <v>0</v>
      </c>
      <c r="N20" s="37">
        <f>'I-O'!N20*Harga!$C$20</f>
        <v>0</v>
      </c>
      <c r="O20" s="37">
        <f>'I-O'!O20*Harga!$C$20</f>
        <v>0</v>
      </c>
      <c r="P20" s="37">
        <f>'I-O'!P20*Harga!$C$20</f>
        <v>0</v>
      </c>
      <c r="Q20" s="37">
        <f>'I-O'!Q20*Harga!$C$20</f>
        <v>0</v>
      </c>
      <c r="R20" s="37">
        <f>'I-O'!R20*Harga!$C$20</f>
        <v>0</v>
      </c>
      <c r="S20" s="37">
        <f>'I-O'!S20*Harga!$C$20</f>
        <v>0</v>
      </c>
      <c r="T20" s="37">
        <f>'I-O'!T20*Harga!$C$20</f>
        <v>0</v>
      </c>
      <c r="U20" s="37">
        <f>'I-O'!U20*Harga!$C$20</f>
        <v>0</v>
      </c>
      <c r="V20" s="37">
        <f>'I-O'!V20*Harga!$C$20</f>
        <v>0</v>
      </c>
      <c r="W20" s="37">
        <f>'I-O'!W20*Harga!$C$20</f>
        <v>0</v>
      </c>
      <c r="X20" s="37">
        <f>'I-O'!X20*Harga!$C$20</f>
        <v>0</v>
      </c>
      <c r="Y20" s="37">
        <f>'I-O'!Y20*Harga!$C$20</f>
        <v>0</v>
      </c>
      <c r="Z20" s="37">
        <f>'I-O'!Z20*Harga!$C$20</f>
        <v>0</v>
      </c>
      <c r="AA20" s="37">
        <f>'I-O'!AA20*Harga!$C$20</f>
        <v>0</v>
      </c>
      <c r="AB20" s="37">
        <f>'I-O'!AB20*Harga!$C$20</f>
        <v>0</v>
      </c>
      <c r="AC20" s="37">
        <f>'I-O'!AC20*Harga!$C$20</f>
        <v>0</v>
      </c>
      <c r="AD20" s="37">
        <f>'I-O'!AD20*Harga!$C$20</f>
        <v>0</v>
      </c>
      <c r="AE20" s="37">
        <f>'I-O'!AE20*Harga!$C$20</f>
        <v>0</v>
      </c>
      <c r="AF20" s="37">
        <f>'I-O'!AF20*Harga!$C$20</f>
        <v>0</v>
      </c>
    </row>
    <row r="21" spans="1:32">
      <c r="A21" s="11" t="s">
        <v>243</v>
      </c>
      <c r="B21" s="8" t="s">
        <v>30</v>
      </c>
      <c r="C21" s="32">
        <f>'I-O'!C21*Harga!$C$21</f>
        <v>0</v>
      </c>
      <c r="D21" s="32">
        <f>'I-O'!D21*Harga!$C$21</f>
        <v>0</v>
      </c>
      <c r="E21" s="32">
        <f>'I-O'!E21*Harga!$C$21</f>
        <v>0</v>
      </c>
      <c r="F21" s="32">
        <f>'I-O'!F21*Harga!$C$21</f>
        <v>0</v>
      </c>
      <c r="G21" s="32">
        <f>'I-O'!G21*Harga!$C$21</f>
        <v>0</v>
      </c>
      <c r="H21" s="32">
        <f>'I-O'!H21*Harga!$C$21</f>
        <v>225000</v>
      </c>
      <c r="I21" s="32">
        <f>'I-O'!I21*Harga!$C$21</f>
        <v>0</v>
      </c>
      <c r="J21" s="32">
        <f>'I-O'!J21*Harga!$C$21</f>
        <v>225000</v>
      </c>
      <c r="K21" s="32">
        <f>'I-O'!K21*Harga!$C$21</f>
        <v>0</v>
      </c>
      <c r="L21" s="32">
        <f>'I-O'!L21*Harga!$C$21</f>
        <v>225000</v>
      </c>
      <c r="M21" s="32">
        <f>'I-O'!M21*Harga!$C$21</f>
        <v>0</v>
      </c>
      <c r="N21" s="32">
        <f>'I-O'!N21*Harga!$C$21</f>
        <v>225000</v>
      </c>
      <c r="O21" s="32">
        <f>'I-O'!O21*Harga!$C$21</f>
        <v>0</v>
      </c>
      <c r="P21" s="32">
        <f>'I-O'!P21*Harga!$C$21</f>
        <v>225000</v>
      </c>
      <c r="Q21" s="32">
        <f>'I-O'!Q21*Harga!$C$21</f>
        <v>0</v>
      </c>
      <c r="R21" s="32">
        <f>'I-O'!R21*Harga!$C$21</f>
        <v>225000</v>
      </c>
      <c r="S21" s="32">
        <f>'I-O'!S21*Harga!$C$21</f>
        <v>0</v>
      </c>
      <c r="T21" s="32">
        <f>'I-O'!T21*Harga!$C$21</f>
        <v>225000</v>
      </c>
      <c r="U21" s="32">
        <f>'I-O'!U21*Harga!$C$21</f>
        <v>0</v>
      </c>
      <c r="V21" s="32">
        <f>'I-O'!V21*Harga!$C$21</f>
        <v>225000</v>
      </c>
      <c r="W21" s="32">
        <f>'I-O'!W21*Harga!$C$21</f>
        <v>0</v>
      </c>
      <c r="X21" s="32">
        <f>'I-O'!X21*Harga!$C$21</f>
        <v>225000</v>
      </c>
      <c r="Y21" s="32">
        <f>'I-O'!Y21*Harga!$C$21</f>
        <v>0</v>
      </c>
      <c r="Z21" s="32">
        <f>'I-O'!Z21*Harga!$C$21</f>
        <v>225000</v>
      </c>
      <c r="AA21" s="32">
        <f>'I-O'!AA21*Harga!$C$21</f>
        <v>0</v>
      </c>
      <c r="AB21" s="32">
        <f>'I-O'!AB21*Harga!$C$21</f>
        <v>225000</v>
      </c>
      <c r="AC21" s="32">
        <f>'I-O'!AC21*Harga!$C$21</f>
        <v>0</v>
      </c>
      <c r="AD21" s="32">
        <f>'I-O'!AD21*Harga!$C$21</f>
        <v>225000</v>
      </c>
      <c r="AE21" s="32">
        <f>'I-O'!AE21*Harga!$C$21</f>
        <v>0</v>
      </c>
      <c r="AF21" s="32">
        <f>'I-O'!AF21*Harga!$C$21</f>
        <v>225000</v>
      </c>
    </row>
    <row r="22" spans="1:32">
      <c r="A22" s="11" t="s">
        <v>241</v>
      </c>
      <c r="B22" s="8" t="s">
        <v>30</v>
      </c>
      <c r="C22" s="32">
        <f>'I-O'!C22*Harga!$C$22</f>
        <v>0</v>
      </c>
      <c r="D22" s="32">
        <f>'I-O'!D22*Harga!$C$22</f>
        <v>0</v>
      </c>
      <c r="E22" s="32">
        <f>'I-O'!E22*Harga!$C$22</f>
        <v>300000</v>
      </c>
      <c r="F22" s="32">
        <f>'I-O'!F22*Harga!$C$22</f>
        <v>0</v>
      </c>
      <c r="G22" s="32">
        <f>'I-O'!G22*Harga!$C$22</f>
        <v>0</v>
      </c>
      <c r="H22" s="32">
        <f>'I-O'!H22*Harga!$C$22</f>
        <v>300000</v>
      </c>
      <c r="I22" s="32">
        <f>'I-O'!I22*Harga!$C$22</f>
        <v>0</v>
      </c>
      <c r="J22" s="32">
        <f>'I-O'!J22*Harga!$C$22</f>
        <v>0</v>
      </c>
      <c r="K22" s="32">
        <f>'I-O'!K22*Harga!$C$22</f>
        <v>300000</v>
      </c>
      <c r="L22" s="32">
        <f>'I-O'!L22*Harga!$C$22</f>
        <v>0</v>
      </c>
      <c r="M22" s="32">
        <f>'I-O'!M22*Harga!$C$22</f>
        <v>0</v>
      </c>
      <c r="N22" s="32">
        <f>'I-O'!N22*Harga!$C$22</f>
        <v>300000</v>
      </c>
      <c r="O22" s="32">
        <f>'I-O'!O22*Harga!$C$22</f>
        <v>0</v>
      </c>
      <c r="P22" s="32">
        <f>'I-O'!P22*Harga!$C$22</f>
        <v>0</v>
      </c>
      <c r="Q22" s="32">
        <f>'I-O'!Q22*Harga!$C$22</f>
        <v>300000</v>
      </c>
      <c r="R22" s="32">
        <f>'I-O'!R22*Harga!$C$22</f>
        <v>0</v>
      </c>
      <c r="S22" s="32">
        <f>'I-O'!S22*Harga!$C$22</f>
        <v>0</v>
      </c>
      <c r="T22" s="32">
        <f>'I-O'!T22*Harga!$C$22</f>
        <v>300000</v>
      </c>
      <c r="U22" s="32">
        <f>'I-O'!U22*Harga!$C$22</f>
        <v>0</v>
      </c>
      <c r="V22" s="32">
        <f>'I-O'!V22*Harga!$C$22</f>
        <v>0</v>
      </c>
      <c r="W22" s="32">
        <f>'I-O'!W22*Harga!$C$22</f>
        <v>300000</v>
      </c>
      <c r="X22" s="32">
        <f>'I-O'!X22*Harga!$C$22</f>
        <v>0</v>
      </c>
      <c r="Y22" s="32">
        <f>'I-O'!Y22*Harga!$C$22</f>
        <v>0</v>
      </c>
      <c r="Z22" s="32">
        <f>'I-O'!Z22*Harga!$C$22</f>
        <v>300000</v>
      </c>
      <c r="AA22" s="32">
        <f>'I-O'!AA22*Harga!$C$22</f>
        <v>0</v>
      </c>
      <c r="AB22" s="32">
        <f>'I-O'!AB22*Harga!$C$22</f>
        <v>0</v>
      </c>
      <c r="AC22" s="32">
        <f>'I-O'!AC22*Harga!$C$22</f>
        <v>300000</v>
      </c>
      <c r="AD22" s="32">
        <f>'I-O'!AD22*Harga!$C$22</f>
        <v>0</v>
      </c>
      <c r="AE22" s="32">
        <f>'I-O'!AE22*Harga!$C$22</f>
        <v>0</v>
      </c>
      <c r="AF22" s="32">
        <f>'I-O'!AF22*Harga!$C$22</f>
        <v>300000</v>
      </c>
    </row>
    <row r="23" spans="1:32">
      <c r="A23" s="11" t="s">
        <v>93</v>
      </c>
      <c r="B23" s="8" t="s">
        <v>30</v>
      </c>
      <c r="C23" s="37">
        <f>'I-O'!C23*Harga!$C$23</f>
        <v>250000</v>
      </c>
      <c r="D23" s="37">
        <f>'I-O'!D23*Harga!$C$23</f>
        <v>0</v>
      </c>
      <c r="E23" s="37">
        <f>'I-O'!E23*Harga!$C$23</f>
        <v>0</v>
      </c>
      <c r="F23" s="37">
        <f>'I-O'!F23*Harga!$C$23</f>
        <v>0</v>
      </c>
      <c r="G23" s="37">
        <f>'I-O'!G23*Harga!$C$23</f>
        <v>250000</v>
      </c>
      <c r="H23" s="37">
        <f>'I-O'!H23*Harga!$C$23</f>
        <v>0</v>
      </c>
      <c r="I23" s="37">
        <f>'I-O'!I23*Harga!$C$23</f>
        <v>0</v>
      </c>
      <c r="J23" s="37">
        <f>'I-O'!J23*Harga!$C$23</f>
        <v>0</v>
      </c>
      <c r="K23" s="37">
        <f>'I-O'!K23*Harga!$C$23</f>
        <v>0</v>
      </c>
      <c r="L23" s="37">
        <f>'I-O'!L23*Harga!$C$23</f>
        <v>250000</v>
      </c>
      <c r="M23" s="37">
        <f>'I-O'!M23*Harga!$C$23</f>
        <v>0</v>
      </c>
      <c r="N23" s="37">
        <f>'I-O'!N23*Harga!$C$23</f>
        <v>0</v>
      </c>
      <c r="O23" s="37">
        <f>'I-O'!O23*Harga!$C$23</f>
        <v>0</v>
      </c>
      <c r="P23" s="37">
        <f>'I-O'!P23*Harga!$C$23</f>
        <v>0</v>
      </c>
      <c r="Q23" s="37">
        <f>'I-O'!Q23*Harga!$C$23</f>
        <v>250000</v>
      </c>
      <c r="R23" s="37">
        <f>'I-O'!R23*Harga!$C$23</f>
        <v>0</v>
      </c>
      <c r="S23" s="37">
        <f>'I-O'!S23*Harga!$C$23</f>
        <v>0</v>
      </c>
      <c r="T23" s="37">
        <f>'I-O'!T23*Harga!$C$23</f>
        <v>0</v>
      </c>
      <c r="U23" s="37">
        <f>'I-O'!U23*Harga!$C$23</f>
        <v>0</v>
      </c>
      <c r="V23" s="37">
        <f>'I-O'!V23*Harga!$C$23</f>
        <v>250000</v>
      </c>
      <c r="W23" s="37">
        <f>'I-O'!W23*Harga!$C$23</f>
        <v>0</v>
      </c>
      <c r="X23" s="37">
        <f>'I-O'!X23*Harga!$C$23</f>
        <v>0</v>
      </c>
      <c r="Y23" s="37">
        <f>'I-O'!Y23*Harga!$C$23</f>
        <v>0</v>
      </c>
      <c r="Z23" s="37">
        <f>'I-O'!Z23*Harga!$C$23</f>
        <v>0</v>
      </c>
      <c r="AA23" s="37">
        <f>'I-O'!AA23*Harga!$C$23</f>
        <v>250000</v>
      </c>
      <c r="AB23" s="37">
        <f>'I-O'!AB23*Harga!$C$23</f>
        <v>0</v>
      </c>
      <c r="AC23" s="37">
        <f>'I-O'!AC23*Harga!$C$23</f>
        <v>0</v>
      </c>
      <c r="AD23" s="37">
        <f>'I-O'!AD23*Harga!$C$23</f>
        <v>0</v>
      </c>
      <c r="AE23" s="37">
        <f>'I-O'!AE23*Harga!$C$23</f>
        <v>0</v>
      </c>
      <c r="AF23" s="37">
        <f>'I-O'!AF23*Harga!$C$23</f>
        <v>250000</v>
      </c>
    </row>
    <row r="24" spans="1:32">
      <c r="A24" s="11" t="s">
        <v>276</v>
      </c>
      <c r="B24" s="8" t="s">
        <v>30</v>
      </c>
      <c r="C24" s="37">
        <f>'I-O'!C24*Harga!$C$24</f>
        <v>50000</v>
      </c>
      <c r="D24" s="37">
        <f>'I-O'!D24*Harga!$C$24</f>
        <v>0</v>
      </c>
      <c r="E24" s="37">
        <f>'I-O'!E24*Harga!$C$24</f>
        <v>50000</v>
      </c>
      <c r="F24" s="37">
        <f>'I-O'!F24*Harga!$C$24</f>
        <v>0</v>
      </c>
      <c r="G24" s="37">
        <f>'I-O'!G24*Harga!$C$24</f>
        <v>50000</v>
      </c>
      <c r="H24" s="37">
        <f>'I-O'!H24*Harga!$C$24</f>
        <v>0</v>
      </c>
      <c r="I24" s="37">
        <f>'I-O'!I24*Harga!$C$24</f>
        <v>50000</v>
      </c>
      <c r="J24" s="37">
        <f>'I-O'!J24*Harga!$C$24</f>
        <v>0</v>
      </c>
      <c r="K24" s="37">
        <f>'I-O'!K24*Harga!$C$24</f>
        <v>50000</v>
      </c>
      <c r="L24" s="37">
        <f>'I-O'!L24*Harga!$C$24</f>
        <v>0</v>
      </c>
      <c r="M24" s="37">
        <f>'I-O'!M24*Harga!$C$24</f>
        <v>50000</v>
      </c>
      <c r="N24" s="37">
        <f>'I-O'!N24*Harga!$C$24</f>
        <v>0</v>
      </c>
      <c r="O24" s="37">
        <f>'I-O'!O24*Harga!$C$24</f>
        <v>50000</v>
      </c>
      <c r="P24" s="37">
        <f>'I-O'!P24*Harga!$C$24</f>
        <v>0</v>
      </c>
      <c r="Q24" s="37">
        <f>'I-O'!Q24*Harga!$C$24</f>
        <v>50000</v>
      </c>
      <c r="R24" s="37">
        <f>'I-O'!R24*Harga!$C$24</f>
        <v>0</v>
      </c>
      <c r="S24" s="37">
        <f>'I-O'!S24*Harga!$C$24</f>
        <v>50000</v>
      </c>
      <c r="T24" s="37">
        <f>'I-O'!T24*Harga!$C$24</f>
        <v>0</v>
      </c>
      <c r="U24" s="37">
        <f>'I-O'!U24*Harga!$C$24</f>
        <v>50000</v>
      </c>
      <c r="V24" s="37">
        <f>'I-O'!V24*Harga!$C$24</f>
        <v>0</v>
      </c>
      <c r="W24" s="37">
        <f>'I-O'!W24*Harga!$C$24</f>
        <v>50000</v>
      </c>
      <c r="X24" s="37">
        <f>'I-O'!X24*Harga!$C$24</f>
        <v>0</v>
      </c>
      <c r="Y24" s="37">
        <f>'I-O'!Y24*Harga!$C$24</f>
        <v>50000</v>
      </c>
      <c r="Z24" s="37">
        <f>'I-O'!Z24*Harga!$C$24</f>
        <v>0</v>
      </c>
      <c r="AA24" s="37">
        <f>'I-O'!AA24*Harga!$C$24</f>
        <v>50000</v>
      </c>
      <c r="AB24" s="37">
        <f>'I-O'!AB24*Harga!$C$24</f>
        <v>0</v>
      </c>
      <c r="AC24" s="37">
        <f>'I-O'!AC24*Harga!$C$24</f>
        <v>50000</v>
      </c>
      <c r="AD24" s="37">
        <f>'I-O'!AD24*Harga!$C$24</f>
        <v>0</v>
      </c>
      <c r="AE24" s="37">
        <f>'I-O'!AE24*Harga!$C$24</f>
        <v>50000</v>
      </c>
      <c r="AF24" s="37">
        <f>'I-O'!AF24*Harga!$C$24</f>
        <v>0</v>
      </c>
    </row>
    <row r="25" spans="1:32">
      <c r="A25" s="39" t="s">
        <v>107</v>
      </c>
      <c r="B25" s="8"/>
      <c r="C25" s="32">
        <f>SUM(C8:C24)</f>
        <v>4263500</v>
      </c>
      <c r="D25" s="32">
        <f t="shared" ref="D25:AF25" si="0">SUM(D8:D24)</f>
        <v>1883500</v>
      </c>
      <c r="E25" s="32">
        <f t="shared" si="0"/>
        <v>2078500</v>
      </c>
      <c r="F25" s="32">
        <f t="shared" si="0"/>
        <v>1578500</v>
      </c>
      <c r="G25" s="32">
        <f t="shared" si="0"/>
        <v>1988500</v>
      </c>
      <c r="H25" s="32">
        <f t="shared" si="0"/>
        <v>2812750</v>
      </c>
      <c r="I25" s="32">
        <f t="shared" si="0"/>
        <v>2337750</v>
      </c>
      <c r="J25" s="32">
        <f t="shared" si="0"/>
        <v>2512750</v>
      </c>
      <c r="K25" s="32">
        <f t="shared" si="0"/>
        <v>2637750</v>
      </c>
      <c r="L25" s="32">
        <f t="shared" si="0"/>
        <v>2762750</v>
      </c>
      <c r="M25" s="32">
        <f t="shared" si="0"/>
        <v>4591575</v>
      </c>
      <c r="N25" s="32">
        <f t="shared" si="0"/>
        <v>5066575</v>
      </c>
      <c r="O25" s="32">
        <f t="shared" si="0"/>
        <v>4591575</v>
      </c>
      <c r="P25" s="32">
        <f t="shared" si="0"/>
        <v>4766575</v>
      </c>
      <c r="Q25" s="32">
        <f t="shared" si="0"/>
        <v>5141575</v>
      </c>
      <c r="R25" s="32">
        <f t="shared" si="0"/>
        <v>4766575</v>
      </c>
      <c r="S25" s="32">
        <f t="shared" si="0"/>
        <v>4591575</v>
      </c>
      <c r="T25" s="32">
        <f t="shared" si="0"/>
        <v>5066575</v>
      </c>
      <c r="U25" s="32">
        <f t="shared" si="0"/>
        <v>4591575</v>
      </c>
      <c r="V25" s="32">
        <f t="shared" si="0"/>
        <v>5016575</v>
      </c>
      <c r="W25" s="32">
        <f t="shared" si="0"/>
        <v>1200000</v>
      </c>
      <c r="X25" s="32">
        <f t="shared" si="0"/>
        <v>1075000</v>
      </c>
      <c r="Y25" s="32">
        <f t="shared" si="0"/>
        <v>900000</v>
      </c>
      <c r="Z25" s="32">
        <f t="shared" si="0"/>
        <v>1375000</v>
      </c>
      <c r="AA25" s="32">
        <f t="shared" si="0"/>
        <v>1150000</v>
      </c>
      <c r="AB25" s="32">
        <f t="shared" si="0"/>
        <v>1075000</v>
      </c>
      <c r="AC25" s="32">
        <f t="shared" si="0"/>
        <v>1200000</v>
      </c>
      <c r="AD25" s="32">
        <f t="shared" si="0"/>
        <v>1075000</v>
      </c>
      <c r="AE25" s="32">
        <f t="shared" si="0"/>
        <v>900000</v>
      </c>
      <c r="AF25" s="32">
        <f t="shared" si="0"/>
        <v>1625000</v>
      </c>
    </row>
    <row r="26" spans="1:32" ht="15.6">
      <c r="A26" s="31" t="s">
        <v>92</v>
      </c>
      <c r="B26" s="256"/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9"/>
      <c r="AB26" s="259"/>
      <c r="AC26" s="259"/>
      <c r="AD26" s="259"/>
      <c r="AE26" s="259"/>
      <c r="AF26" s="259"/>
    </row>
    <row r="27" spans="1:32">
      <c r="A27" s="15" t="s">
        <v>170</v>
      </c>
      <c r="B27" s="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3"/>
      <c r="AB27" s="33"/>
      <c r="AC27" s="33"/>
      <c r="AD27" s="33"/>
      <c r="AE27" s="33"/>
      <c r="AF27" s="33"/>
    </row>
    <row r="28" spans="1:32">
      <c r="A28" s="7" t="s">
        <v>171</v>
      </c>
      <c r="B28" s="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3"/>
      <c r="AB28" s="33"/>
      <c r="AC28" s="33"/>
      <c r="AD28" s="33"/>
      <c r="AE28" s="33"/>
      <c r="AF28" s="33"/>
    </row>
    <row r="29" spans="1:32">
      <c r="A29" s="16" t="s">
        <v>236</v>
      </c>
      <c r="B29" s="8" t="s">
        <v>30</v>
      </c>
      <c r="C29" s="37">
        <f>'I-O'!C29*Harga!$C$29</f>
        <v>10000000</v>
      </c>
      <c r="D29" s="37">
        <f>'I-O'!D29*Harga!$C$29</f>
        <v>0</v>
      </c>
      <c r="E29" s="37">
        <f>'I-O'!E29*Harga!$C$29</f>
        <v>0</v>
      </c>
      <c r="F29" s="37">
        <f>'I-O'!F29*Harga!$C$29</f>
        <v>0</v>
      </c>
      <c r="G29" s="37">
        <f>'I-O'!G29*Harga!$C$29</f>
        <v>0</v>
      </c>
      <c r="H29" s="37">
        <f>'I-O'!H29*Harga!$C$29</f>
        <v>0</v>
      </c>
      <c r="I29" s="37">
        <f>'I-O'!I29*Harga!$C$29</f>
        <v>0</v>
      </c>
      <c r="J29" s="37">
        <f>'I-O'!J29*Harga!$C$29</f>
        <v>0</v>
      </c>
      <c r="K29" s="37">
        <f>'I-O'!K29*Harga!$C$29</f>
        <v>0</v>
      </c>
      <c r="L29" s="37">
        <f>'I-O'!L29*Harga!$C$29</f>
        <v>0</v>
      </c>
      <c r="M29" s="37">
        <f>'I-O'!M29*Harga!$C$29</f>
        <v>0</v>
      </c>
      <c r="N29" s="37">
        <f>'I-O'!N29*Harga!$C$29</f>
        <v>0</v>
      </c>
      <c r="O29" s="37">
        <f>'I-O'!O29*Harga!$C$29</f>
        <v>0</v>
      </c>
      <c r="P29" s="37">
        <f>'I-O'!P29*Harga!$C$29</f>
        <v>0</v>
      </c>
      <c r="Q29" s="37">
        <f>'I-O'!Q29*Harga!$C$29</f>
        <v>0</v>
      </c>
      <c r="R29" s="37">
        <f>'I-O'!R29*Harga!$C$29</f>
        <v>0</v>
      </c>
      <c r="S29" s="37">
        <f>'I-O'!S29*Harga!$C$29</f>
        <v>0</v>
      </c>
      <c r="T29" s="37">
        <f>'I-O'!T29*Harga!$C$29</f>
        <v>0</v>
      </c>
      <c r="U29" s="37">
        <f>'I-O'!U29*Harga!$C$29</f>
        <v>0</v>
      </c>
      <c r="V29" s="37">
        <f>'I-O'!V29*Harga!$C$29</f>
        <v>0</v>
      </c>
      <c r="W29" s="37">
        <f>'I-O'!W29*Harga!$C$29</f>
        <v>0</v>
      </c>
      <c r="X29" s="37">
        <f>'I-O'!X29*Harga!$C$29</f>
        <v>0</v>
      </c>
      <c r="Y29" s="37">
        <f>'I-O'!Y29*Harga!$C$29</f>
        <v>0</v>
      </c>
      <c r="Z29" s="37">
        <f>'I-O'!Z29*Harga!$C$29</f>
        <v>0</v>
      </c>
      <c r="AA29" s="37">
        <f>'I-O'!AA29*Harga!$C$29</f>
        <v>0</v>
      </c>
      <c r="AB29" s="37">
        <f>'I-O'!AB29*Harga!$C$29</f>
        <v>0</v>
      </c>
      <c r="AC29" s="37">
        <f>'I-O'!AC29*Harga!$C$29</f>
        <v>0</v>
      </c>
      <c r="AD29" s="37">
        <f>'I-O'!AD29*Harga!$C$29</f>
        <v>0</v>
      </c>
      <c r="AE29" s="37">
        <f>'I-O'!AE29*Harga!$C$29</f>
        <v>0</v>
      </c>
      <c r="AF29" s="37">
        <f>'I-O'!AF29*Harga!$C$29</f>
        <v>0</v>
      </c>
    </row>
    <row r="30" spans="1:32">
      <c r="A30" s="16" t="s">
        <v>237</v>
      </c>
      <c r="B30" s="8" t="s">
        <v>30</v>
      </c>
      <c r="C30" s="37">
        <f>'I-O'!C30*Harga!$C$30</f>
        <v>0</v>
      </c>
      <c r="D30" s="37">
        <f>'I-O'!D30*Harga!$C$30</f>
        <v>0</v>
      </c>
      <c r="E30" s="37">
        <f>'I-O'!E30*Harga!$C$30</f>
        <v>0</v>
      </c>
      <c r="F30" s="37">
        <f>'I-O'!F30*Harga!$C$30</f>
        <v>0</v>
      </c>
      <c r="G30" s="37">
        <f>'I-O'!G30*Harga!$C$30</f>
        <v>0</v>
      </c>
      <c r="H30" s="37">
        <f>'I-O'!H30*Harga!$C$30</f>
        <v>0</v>
      </c>
      <c r="I30" s="37">
        <f>'I-O'!I30*Harga!$C$30</f>
        <v>0</v>
      </c>
      <c r="J30" s="37">
        <f>'I-O'!J30*Harga!$C$30</f>
        <v>0</v>
      </c>
      <c r="K30" s="37">
        <f>'I-O'!K30*Harga!$C$30</f>
        <v>0</v>
      </c>
      <c r="L30" s="37">
        <f>'I-O'!L30*Harga!$C$30</f>
        <v>0</v>
      </c>
      <c r="M30" s="37">
        <f>'I-O'!M30*Harga!$C$30</f>
        <v>0</v>
      </c>
      <c r="N30" s="37">
        <f>'I-O'!N30*Harga!$C$30</f>
        <v>0</v>
      </c>
      <c r="O30" s="37">
        <f>'I-O'!O30*Harga!$C$30</f>
        <v>0</v>
      </c>
      <c r="P30" s="37">
        <f>'I-O'!P30*Harga!$C$30</f>
        <v>0</v>
      </c>
      <c r="Q30" s="37">
        <f>'I-O'!Q30*Harga!$C$30</f>
        <v>0</v>
      </c>
      <c r="R30" s="37">
        <f>'I-O'!R30*Harga!$C$30</f>
        <v>0</v>
      </c>
      <c r="S30" s="37">
        <f>'I-O'!S30*Harga!$C$30</f>
        <v>0</v>
      </c>
      <c r="T30" s="37">
        <f>'I-O'!T30*Harga!$C$30</f>
        <v>0</v>
      </c>
      <c r="U30" s="37">
        <f>'I-O'!U30*Harga!$C$30</f>
        <v>0</v>
      </c>
      <c r="V30" s="37">
        <f>'I-O'!V30*Harga!$C$30</f>
        <v>0</v>
      </c>
      <c r="W30" s="37">
        <f>'I-O'!W30*Harga!$C$30</f>
        <v>0</v>
      </c>
      <c r="X30" s="37">
        <f>'I-O'!X30*Harga!$C$30</f>
        <v>0</v>
      </c>
      <c r="Y30" s="37">
        <f>'I-O'!Y30*Harga!$C$30</f>
        <v>0</v>
      </c>
      <c r="Z30" s="37">
        <f>'I-O'!Z30*Harga!$C$30</f>
        <v>0</v>
      </c>
      <c r="AA30" s="37">
        <f>'I-O'!AA30*Harga!$C$30</f>
        <v>0</v>
      </c>
      <c r="AB30" s="37">
        <f>'I-O'!AB30*Harga!$C$30</f>
        <v>0</v>
      </c>
      <c r="AC30" s="37">
        <f>'I-O'!AC30*Harga!$C$30</f>
        <v>0</v>
      </c>
      <c r="AD30" s="37">
        <f>'I-O'!AD30*Harga!$C$30</f>
        <v>0</v>
      </c>
      <c r="AE30" s="37">
        <f>'I-O'!AE30*Harga!$C$30</f>
        <v>0</v>
      </c>
      <c r="AF30" s="37">
        <f>'I-O'!AF30*Harga!$C$30</f>
        <v>0</v>
      </c>
    </row>
    <row r="31" spans="1:32">
      <c r="A31" s="16" t="s">
        <v>238</v>
      </c>
      <c r="B31" s="8" t="s">
        <v>30</v>
      </c>
      <c r="C31" s="37">
        <f>'I-O'!C31*Harga!$C$32</f>
        <v>0</v>
      </c>
      <c r="D31" s="37">
        <f>'I-O'!D31*Harga!$C$32</f>
        <v>0</v>
      </c>
      <c r="E31" s="37">
        <f>'I-O'!E31*Harga!$C$32</f>
        <v>0</v>
      </c>
      <c r="F31" s="37">
        <f>'I-O'!F31*Harga!$C$32</f>
        <v>0</v>
      </c>
      <c r="G31" s="37">
        <f>'I-O'!G31*Harga!$C$32</f>
        <v>0</v>
      </c>
      <c r="H31" s="37">
        <f>'I-O'!H31*Harga!$C$32</f>
        <v>0</v>
      </c>
      <c r="I31" s="37">
        <f>'I-O'!I31*Harga!$C$32</f>
        <v>0</v>
      </c>
      <c r="J31" s="37">
        <f>'I-O'!J31*Harga!$C$32</f>
        <v>0</v>
      </c>
      <c r="K31" s="37">
        <f>'I-O'!K31*Harga!$C$32</f>
        <v>0</v>
      </c>
      <c r="L31" s="37">
        <f>'I-O'!L31*Harga!$C$32</f>
        <v>0</v>
      </c>
      <c r="M31" s="37">
        <f>'I-O'!M31*Harga!$C$32</f>
        <v>0</v>
      </c>
      <c r="N31" s="37">
        <f>'I-O'!N31*Harga!$C$32</f>
        <v>0</v>
      </c>
      <c r="O31" s="37">
        <f>'I-O'!O31*Harga!$C$32</f>
        <v>0</v>
      </c>
      <c r="P31" s="37">
        <f>'I-O'!P31*Harga!$C$32</f>
        <v>0</v>
      </c>
      <c r="Q31" s="37">
        <f>'I-O'!Q31*Harga!$C$32</f>
        <v>0</v>
      </c>
      <c r="R31" s="37">
        <f>'I-O'!R31*Harga!$C$32</f>
        <v>0</v>
      </c>
      <c r="S31" s="37">
        <f>'I-O'!S31*Harga!$C$32</f>
        <v>0</v>
      </c>
      <c r="T31" s="37">
        <f>'I-O'!T31*Harga!$C$32</f>
        <v>0</v>
      </c>
      <c r="U31" s="37">
        <f>'I-O'!U31*Harga!$C$32</f>
        <v>0</v>
      </c>
      <c r="V31" s="37">
        <f>'I-O'!V31*Harga!$C$32</f>
        <v>0</v>
      </c>
      <c r="W31" s="37">
        <f>'I-O'!W31*Harga!$C$32</f>
        <v>0</v>
      </c>
      <c r="X31" s="37">
        <f>'I-O'!X31*Harga!$C$32</f>
        <v>0</v>
      </c>
      <c r="Y31" s="37">
        <f>'I-O'!Y31*Harga!$C$32</f>
        <v>0</v>
      </c>
      <c r="Z31" s="37">
        <f>'I-O'!Z31*Harga!$C$32</f>
        <v>0</v>
      </c>
      <c r="AA31" s="37">
        <f>'I-O'!AA31*Harga!$C$32</f>
        <v>0</v>
      </c>
      <c r="AB31" s="37">
        <f>'I-O'!AB31*Harga!$C$32</f>
        <v>0</v>
      </c>
      <c r="AC31" s="37">
        <f>'I-O'!AC31*Harga!$C$32</f>
        <v>0</v>
      </c>
      <c r="AD31" s="37">
        <f>'I-O'!AD31*Harga!$C$32</f>
        <v>0</v>
      </c>
      <c r="AE31" s="37">
        <f>'I-O'!AE31*Harga!$C$32</f>
        <v>0</v>
      </c>
      <c r="AF31" s="37">
        <f>'I-O'!AF31*Harga!$C$32</f>
        <v>0</v>
      </c>
    </row>
    <row r="32" spans="1:32">
      <c r="A32" s="16" t="s">
        <v>239</v>
      </c>
      <c r="B32" s="8" t="s">
        <v>30</v>
      </c>
      <c r="C32" s="37">
        <f>'I-O'!C32*Harga!$C$32</f>
        <v>0</v>
      </c>
      <c r="D32" s="37">
        <f>'I-O'!D32*Harga!$C$32</f>
        <v>0</v>
      </c>
      <c r="E32" s="37">
        <f>'I-O'!E32*Harga!$C$32</f>
        <v>0</v>
      </c>
      <c r="F32" s="37">
        <f>'I-O'!F32*Harga!$C$32</f>
        <v>0</v>
      </c>
      <c r="G32" s="37">
        <f>'I-O'!G32*Harga!$C$32</f>
        <v>0</v>
      </c>
      <c r="H32" s="37">
        <f>'I-O'!H32*Harga!$C$32</f>
        <v>0</v>
      </c>
      <c r="I32" s="37">
        <f>'I-O'!I32*Harga!$C$32</f>
        <v>0</v>
      </c>
      <c r="J32" s="37">
        <f>'I-O'!J32*Harga!$C$32</f>
        <v>0</v>
      </c>
      <c r="K32" s="37">
        <f>'I-O'!K32*Harga!$C$32</f>
        <v>0</v>
      </c>
      <c r="L32" s="37">
        <f>'I-O'!L32*Harga!$C$32</f>
        <v>0</v>
      </c>
      <c r="M32" s="37">
        <f>'I-O'!M32*Harga!$C$32</f>
        <v>0</v>
      </c>
      <c r="N32" s="37">
        <f>'I-O'!N32*Harga!$C$32</f>
        <v>0</v>
      </c>
      <c r="O32" s="37">
        <f>'I-O'!O32*Harga!$C$32</f>
        <v>0</v>
      </c>
      <c r="P32" s="37">
        <f>'I-O'!P32*Harga!$C$32</f>
        <v>0</v>
      </c>
      <c r="Q32" s="37">
        <f>'I-O'!Q32*Harga!$C$32</f>
        <v>0</v>
      </c>
      <c r="R32" s="37">
        <f>'I-O'!R32*Harga!$C$32</f>
        <v>0</v>
      </c>
      <c r="S32" s="37">
        <f>'I-O'!S32*Harga!$C$32</f>
        <v>0</v>
      </c>
      <c r="T32" s="37">
        <f>'I-O'!T32*Harga!$C$32</f>
        <v>0</v>
      </c>
      <c r="U32" s="37">
        <f>'I-O'!U32*Harga!$C$32</f>
        <v>0</v>
      </c>
      <c r="V32" s="37">
        <f>'I-O'!V32*Harga!$C$32</f>
        <v>0</v>
      </c>
      <c r="W32" s="37">
        <f>'I-O'!W32*Harga!$C$32</f>
        <v>0</v>
      </c>
      <c r="X32" s="37">
        <f>'I-O'!X32*Harga!$C$32</f>
        <v>0</v>
      </c>
      <c r="Y32" s="37">
        <f>'I-O'!Y32*Harga!$C$32</f>
        <v>0</v>
      </c>
      <c r="Z32" s="37">
        <f>'I-O'!Z32*Harga!$C$32</f>
        <v>0</v>
      </c>
      <c r="AA32" s="37">
        <f>'I-O'!AA32*Harga!$C$32</f>
        <v>0</v>
      </c>
      <c r="AB32" s="37">
        <f>'I-O'!AB32*Harga!$C$32</f>
        <v>0</v>
      </c>
      <c r="AC32" s="37">
        <f>'I-O'!AC32*Harga!$C$32</f>
        <v>0</v>
      </c>
      <c r="AD32" s="37">
        <f>'I-O'!AD32*Harga!$C$32</f>
        <v>0</v>
      </c>
      <c r="AE32" s="37">
        <f>'I-O'!AE32*Harga!$C$32</f>
        <v>0</v>
      </c>
      <c r="AF32" s="37">
        <f>'I-O'!AF32*Harga!$C$32</f>
        <v>0</v>
      </c>
    </row>
    <row r="33" spans="1:32">
      <c r="A33" s="180" t="s">
        <v>249</v>
      </c>
      <c r="B33" s="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>
      <c r="A34" s="181" t="s">
        <v>244</v>
      </c>
      <c r="B34" s="8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</row>
    <row r="35" spans="1:32">
      <c r="A35" s="16" t="s">
        <v>250</v>
      </c>
      <c r="B35" s="8" t="s">
        <v>30</v>
      </c>
      <c r="C35" s="32">
        <f>'I-O'!C35*Harga!$C$35</f>
        <v>0</v>
      </c>
      <c r="D35" s="32">
        <f>'I-O'!D35*Harga!$C$35</f>
        <v>0</v>
      </c>
      <c r="E35" s="32">
        <f>'I-O'!E35*Harga!$C$35</f>
        <v>0</v>
      </c>
      <c r="F35" s="32">
        <f>'I-O'!F35*Harga!$C$35</f>
        <v>0</v>
      </c>
      <c r="G35" s="32">
        <f>'I-O'!G35*Harga!$C$35</f>
        <v>0</v>
      </c>
      <c r="H35" s="32">
        <f>'I-O'!H35*Harga!$C$35</f>
        <v>0</v>
      </c>
      <c r="I35" s="32">
        <f>'I-O'!I35*Harga!$C$35</f>
        <v>0</v>
      </c>
      <c r="J35" s="32">
        <f>'I-O'!J35*Harga!$C$35</f>
        <v>0</v>
      </c>
      <c r="K35" s="32">
        <f>'I-O'!K35*Harga!$C$35</f>
        <v>0</v>
      </c>
      <c r="L35" s="32">
        <f>'I-O'!L35*Harga!$C$35</f>
        <v>0</v>
      </c>
      <c r="M35" s="32">
        <f>'I-O'!M35*Harga!$C$35</f>
        <v>0</v>
      </c>
      <c r="N35" s="32">
        <f>'I-O'!N35*Harga!$C$35</f>
        <v>0</v>
      </c>
      <c r="O35" s="32">
        <f>'I-O'!O35*Harga!$C$35</f>
        <v>0</v>
      </c>
      <c r="P35" s="32">
        <f>'I-O'!P35*Harga!$C$35</f>
        <v>0</v>
      </c>
      <c r="Q35" s="32">
        <f>'I-O'!Q35*Harga!$C$35</f>
        <v>0</v>
      </c>
      <c r="R35" s="32">
        <f>'I-O'!R35*Harga!$C$35</f>
        <v>0</v>
      </c>
      <c r="S35" s="32">
        <f>'I-O'!S35*Harga!$C$35</f>
        <v>0</v>
      </c>
      <c r="T35" s="32">
        <f>'I-O'!T35*Harga!$C$35</f>
        <v>0</v>
      </c>
      <c r="U35" s="32">
        <f>'I-O'!U35*Harga!$C$35</f>
        <v>0</v>
      </c>
      <c r="V35" s="32">
        <f>'I-O'!V35*Harga!$C$35</f>
        <v>0</v>
      </c>
      <c r="W35" s="32">
        <f>'I-O'!W35*Harga!$C$35</f>
        <v>0</v>
      </c>
      <c r="X35" s="32">
        <f>'I-O'!X35*Harga!$C$35</f>
        <v>0</v>
      </c>
      <c r="Y35" s="32">
        <f>'I-O'!Y35*Harga!$C$35</f>
        <v>0</v>
      </c>
      <c r="Z35" s="32">
        <f>'I-O'!Z35*Harga!$C$35</f>
        <v>0</v>
      </c>
      <c r="AA35" s="32">
        <f>'I-O'!AA35*Harga!$C$35</f>
        <v>0</v>
      </c>
      <c r="AB35" s="32">
        <f>'I-O'!AB35*Harga!$C$35</f>
        <v>0</v>
      </c>
      <c r="AC35" s="32">
        <f>'I-O'!AC35*Harga!$C$35</f>
        <v>0</v>
      </c>
      <c r="AD35" s="32">
        <f>'I-O'!AD35*Harga!$C$35</f>
        <v>0</v>
      </c>
      <c r="AE35" s="32">
        <f>'I-O'!AE35*Harga!$C$35</f>
        <v>0</v>
      </c>
      <c r="AF35" s="32">
        <f>'I-O'!AF35*Harga!$C$35</f>
        <v>0</v>
      </c>
    </row>
    <row r="36" spans="1:32">
      <c r="A36" s="181" t="s">
        <v>259</v>
      </c>
      <c r="B36" s="8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</row>
    <row r="37" spans="1:32">
      <c r="A37" s="16" t="s">
        <v>254</v>
      </c>
      <c r="B37" s="8" t="s">
        <v>30</v>
      </c>
      <c r="C37" s="32">
        <f>'I-O'!C37*Harga!$C$37</f>
        <v>0</v>
      </c>
      <c r="D37" s="32">
        <f>'I-O'!D37*Harga!$C$37</f>
        <v>0</v>
      </c>
      <c r="E37" s="32">
        <f>'I-O'!E37*Harga!$C$37</f>
        <v>0</v>
      </c>
      <c r="F37" s="32">
        <f>'I-O'!F37*Harga!$C$37</f>
        <v>0</v>
      </c>
      <c r="G37" s="32">
        <f>'I-O'!G37*Harga!$C$37</f>
        <v>0</v>
      </c>
      <c r="H37" s="32">
        <f>'I-O'!H37*Harga!$C$37</f>
        <v>0</v>
      </c>
      <c r="I37" s="32">
        <f>'I-O'!I37*Harga!$C$37</f>
        <v>0</v>
      </c>
      <c r="J37" s="32">
        <f>'I-O'!J37*Harga!$C$37</f>
        <v>0</v>
      </c>
      <c r="K37" s="32">
        <f>'I-O'!K37*Harga!$C$37</f>
        <v>0</v>
      </c>
      <c r="L37" s="32">
        <f>'I-O'!L37*Harga!$C$37</f>
        <v>0</v>
      </c>
      <c r="M37" s="32">
        <f>'I-O'!M37*Harga!$C$37</f>
        <v>0</v>
      </c>
      <c r="N37" s="32">
        <f>'I-O'!N37*Harga!$C$37</f>
        <v>0</v>
      </c>
      <c r="O37" s="32">
        <f>'I-O'!O37*Harga!$C$37</f>
        <v>0</v>
      </c>
      <c r="P37" s="32">
        <f>'I-O'!P37*Harga!$C$37</f>
        <v>0</v>
      </c>
      <c r="Q37" s="32">
        <f>'I-O'!Q37*Harga!$C$37</f>
        <v>0</v>
      </c>
      <c r="R37" s="32">
        <f>'I-O'!R37*Harga!$C$37</f>
        <v>0</v>
      </c>
      <c r="S37" s="32">
        <f>'I-O'!S37*Harga!$C$37</f>
        <v>0</v>
      </c>
      <c r="T37" s="32">
        <f>'I-O'!T37*Harga!$C$37</f>
        <v>0</v>
      </c>
      <c r="U37" s="32">
        <f>'I-O'!U37*Harga!$C$37</f>
        <v>0</v>
      </c>
      <c r="V37" s="32">
        <f>'I-O'!V37*Harga!$C$37</f>
        <v>0</v>
      </c>
      <c r="W37" s="32">
        <f>'I-O'!W37*Harga!$C$37</f>
        <v>0</v>
      </c>
      <c r="X37" s="32">
        <f>'I-O'!X37*Harga!$C$37</f>
        <v>0</v>
      </c>
      <c r="Y37" s="32">
        <f>'I-O'!Y37*Harga!$C$37</f>
        <v>0</v>
      </c>
      <c r="Z37" s="32">
        <f>'I-O'!Z37*Harga!$C$37</f>
        <v>0</v>
      </c>
      <c r="AA37" s="32">
        <f>'I-O'!AA37*Harga!$C$37</f>
        <v>0</v>
      </c>
      <c r="AB37" s="32">
        <f>'I-O'!AB37*Harga!$C$37</f>
        <v>0</v>
      </c>
      <c r="AC37" s="32">
        <f>'I-O'!AC37*Harga!$C$37</f>
        <v>0</v>
      </c>
      <c r="AD37" s="32">
        <f>'I-O'!AD37*Harga!$C$37</f>
        <v>0</v>
      </c>
      <c r="AE37" s="32">
        <f>'I-O'!AE37*Harga!$C$37</f>
        <v>0</v>
      </c>
      <c r="AF37" s="32">
        <f>'I-O'!AF37*Harga!$C$37</f>
        <v>0</v>
      </c>
    </row>
    <row r="38" spans="1:32">
      <c r="A38" s="16" t="s">
        <v>260</v>
      </c>
      <c r="B38" s="8" t="s">
        <v>30</v>
      </c>
      <c r="C38" s="37">
        <f>'I-O'!C38*Harga!$C$38</f>
        <v>0</v>
      </c>
      <c r="D38" s="37">
        <f>'I-O'!D38*Harga!$C$38</f>
        <v>0</v>
      </c>
      <c r="E38" s="37">
        <f>'I-O'!E38*Harga!$C$38</f>
        <v>0</v>
      </c>
      <c r="F38" s="37">
        <f>'I-O'!F38*Harga!$C$38</f>
        <v>0</v>
      </c>
      <c r="G38" s="37">
        <f>'I-O'!G38*Harga!$C$38</f>
        <v>0</v>
      </c>
      <c r="H38" s="37">
        <f>'I-O'!H38*Harga!$C$38</f>
        <v>0</v>
      </c>
      <c r="I38" s="37">
        <f>'I-O'!I38*Harga!$C$38</f>
        <v>0</v>
      </c>
      <c r="J38" s="37">
        <f>'I-O'!J38*Harga!$C$38</f>
        <v>0</v>
      </c>
      <c r="K38" s="37">
        <f>'I-O'!K38*Harga!$C$38</f>
        <v>0</v>
      </c>
      <c r="L38" s="37">
        <f>'I-O'!L38*Harga!$C$38</f>
        <v>0</v>
      </c>
      <c r="M38" s="37">
        <f>'I-O'!M38*Harga!$C$38</f>
        <v>0</v>
      </c>
      <c r="N38" s="37">
        <f>'I-O'!N38*Harga!$C$38</f>
        <v>0</v>
      </c>
      <c r="O38" s="37">
        <f>'I-O'!O38*Harga!$C$38</f>
        <v>0</v>
      </c>
      <c r="P38" s="37">
        <f>'I-O'!P38*Harga!$C$38</f>
        <v>0</v>
      </c>
      <c r="Q38" s="37">
        <f>'I-O'!Q38*Harga!$C$38</f>
        <v>0</v>
      </c>
      <c r="R38" s="37">
        <f>'I-O'!R38*Harga!$C$38</f>
        <v>0</v>
      </c>
      <c r="S38" s="37">
        <f>'I-O'!S38*Harga!$C$38</f>
        <v>0</v>
      </c>
      <c r="T38" s="37">
        <f>'I-O'!T38*Harga!$C$38</f>
        <v>0</v>
      </c>
      <c r="U38" s="37">
        <f>'I-O'!U38*Harga!$C$38</f>
        <v>0</v>
      </c>
      <c r="V38" s="37">
        <f>'I-O'!V38*Harga!$C$38</f>
        <v>0</v>
      </c>
      <c r="W38" s="37">
        <f>'I-O'!W38*Harga!$C$38</f>
        <v>0</v>
      </c>
      <c r="X38" s="37">
        <f>'I-O'!X38*Harga!$C$38</f>
        <v>0</v>
      </c>
      <c r="Y38" s="37">
        <f>'I-O'!Y38*Harga!$C$38</f>
        <v>0</v>
      </c>
      <c r="Z38" s="37">
        <f>'I-O'!Z38*Harga!$C$38</f>
        <v>0</v>
      </c>
      <c r="AA38" s="37">
        <f>'I-O'!AA38*Harga!$C$38</f>
        <v>0</v>
      </c>
      <c r="AB38" s="37">
        <f>'I-O'!AB38*Harga!$C$38</f>
        <v>0</v>
      </c>
      <c r="AC38" s="37">
        <f>'I-O'!AC38*Harga!$C$38</f>
        <v>0</v>
      </c>
      <c r="AD38" s="37">
        <f>'I-O'!AD38*Harga!$C$38</f>
        <v>0</v>
      </c>
      <c r="AE38" s="37">
        <f>'I-O'!AE38*Harga!$C$38</f>
        <v>0</v>
      </c>
      <c r="AF38" s="37">
        <f>'I-O'!AF38*Harga!$C$38</f>
        <v>0</v>
      </c>
    </row>
    <row r="39" spans="1:32">
      <c r="A39" s="181" t="s">
        <v>248</v>
      </c>
      <c r="B39" s="8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spans="1:32">
      <c r="A40" s="16" t="s">
        <v>261</v>
      </c>
      <c r="B40" s="8" t="s">
        <v>30</v>
      </c>
      <c r="C40" s="37">
        <f>'I-O'!C40*Harga!$C$40</f>
        <v>0</v>
      </c>
      <c r="D40" s="37">
        <f>'I-O'!D40*Harga!$C$40</f>
        <v>0</v>
      </c>
      <c r="E40" s="37">
        <f>'I-O'!E40*Harga!$C$40</f>
        <v>0</v>
      </c>
      <c r="F40" s="37">
        <f>'I-O'!F40*Harga!$C$40</f>
        <v>0</v>
      </c>
      <c r="G40" s="37">
        <f>'I-O'!G40*Harga!$C$40</f>
        <v>0</v>
      </c>
      <c r="H40" s="37">
        <f>'I-O'!H40*Harga!$C$40</f>
        <v>0</v>
      </c>
      <c r="I40" s="37">
        <f>'I-O'!I40*Harga!$C$40</f>
        <v>0</v>
      </c>
      <c r="J40" s="37">
        <f>'I-O'!J40*Harga!$C$40</f>
        <v>0</v>
      </c>
      <c r="K40" s="37">
        <f>'I-O'!K40*Harga!$C$40</f>
        <v>0</v>
      </c>
      <c r="L40" s="37">
        <f>'I-O'!L40*Harga!$C$40</f>
        <v>0</v>
      </c>
      <c r="M40" s="37">
        <f>'I-O'!M40*Harga!$C$40</f>
        <v>0</v>
      </c>
      <c r="N40" s="37">
        <f>'I-O'!N40*Harga!$C$40</f>
        <v>0</v>
      </c>
      <c r="O40" s="37">
        <f>'I-O'!O40*Harga!$C$40</f>
        <v>0</v>
      </c>
      <c r="P40" s="37">
        <f>'I-O'!P40*Harga!$C$40</f>
        <v>0</v>
      </c>
      <c r="Q40" s="37">
        <f>'I-O'!Q40*Harga!$C$40</f>
        <v>0</v>
      </c>
      <c r="R40" s="37">
        <f>'I-O'!R40*Harga!$C$40</f>
        <v>0</v>
      </c>
      <c r="S40" s="37">
        <f>'I-O'!S40*Harga!$C$40</f>
        <v>0</v>
      </c>
      <c r="T40" s="37">
        <f>'I-O'!T40*Harga!$C$40</f>
        <v>0</v>
      </c>
      <c r="U40" s="37">
        <f>'I-O'!U40*Harga!$C$40</f>
        <v>0</v>
      </c>
      <c r="V40" s="37">
        <f>'I-O'!V40*Harga!$C$40</f>
        <v>0</v>
      </c>
      <c r="W40" s="37">
        <f>'I-O'!W40*Harga!$C$40</f>
        <v>0</v>
      </c>
      <c r="X40" s="37">
        <f>'I-O'!X40*Harga!$C$40</f>
        <v>0</v>
      </c>
      <c r="Y40" s="37">
        <f>'I-O'!Y40*Harga!$C$40</f>
        <v>0</v>
      </c>
      <c r="Z40" s="37">
        <f>'I-O'!Z40*Harga!$C$40</f>
        <v>0</v>
      </c>
      <c r="AA40" s="37">
        <f>'I-O'!AA40*Harga!$C$40</f>
        <v>0</v>
      </c>
      <c r="AB40" s="37">
        <f>'I-O'!AB40*Harga!$C$40</f>
        <v>0</v>
      </c>
      <c r="AC40" s="37">
        <f>'I-O'!AC40*Harga!$C$40</f>
        <v>0</v>
      </c>
      <c r="AD40" s="37">
        <f>'I-O'!AD40*Harga!$C$40</f>
        <v>0</v>
      </c>
      <c r="AE40" s="37">
        <f>'I-O'!AE40*Harga!$C$40</f>
        <v>0</v>
      </c>
      <c r="AF40" s="37">
        <f>'I-O'!AF40*Harga!$C$40</f>
        <v>0</v>
      </c>
    </row>
    <row r="41" spans="1:32">
      <c r="A41" s="16" t="s">
        <v>258</v>
      </c>
      <c r="B41" s="8" t="s">
        <v>30</v>
      </c>
      <c r="C41" s="37">
        <f>'I-O'!C41*Harga!$C$41</f>
        <v>0</v>
      </c>
      <c r="D41" s="37">
        <f>'I-O'!D41*Harga!$C$41</f>
        <v>0</v>
      </c>
      <c r="E41" s="37">
        <f>'I-O'!E41*Harga!$C$41</f>
        <v>0</v>
      </c>
      <c r="F41" s="37">
        <f>'I-O'!F41*Harga!$C$41</f>
        <v>0</v>
      </c>
      <c r="G41" s="37">
        <f>'I-O'!G41*Harga!$C$41</f>
        <v>0</v>
      </c>
      <c r="H41" s="37">
        <f>'I-O'!H41*Harga!$C$41</f>
        <v>0</v>
      </c>
      <c r="I41" s="37">
        <f>'I-O'!I41*Harga!$C$41</f>
        <v>0</v>
      </c>
      <c r="J41" s="37">
        <f>'I-O'!J41*Harga!$C$41</f>
        <v>0</v>
      </c>
      <c r="K41" s="37">
        <f>'I-O'!K41*Harga!$C$41</f>
        <v>0</v>
      </c>
      <c r="L41" s="37">
        <f>'I-O'!L41*Harga!$C$41</f>
        <v>0</v>
      </c>
      <c r="M41" s="37">
        <f>'I-O'!M41*Harga!$C$41</f>
        <v>0</v>
      </c>
      <c r="N41" s="37">
        <f>'I-O'!N41*Harga!$C$41</f>
        <v>0</v>
      </c>
      <c r="O41" s="37">
        <f>'I-O'!O41*Harga!$C$41</f>
        <v>0</v>
      </c>
      <c r="P41" s="37">
        <f>'I-O'!P41*Harga!$C$41</f>
        <v>0</v>
      </c>
      <c r="Q41" s="37">
        <f>'I-O'!Q41*Harga!$C$41</f>
        <v>0</v>
      </c>
      <c r="R41" s="37">
        <f>'I-O'!R41*Harga!$C$41</f>
        <v>0</v>
      </c>
      <c r="S41" s="37">
        <f>'I-O'!S41*Harga!$C$41</f>
        <v>0</v>
      </c>
      <c r="T41" s="37">
        <f>'I-O'!T41*Harga!$C$41</f>
        <v>0</v>
      </c>
      <c r="U41" s="37">
        <f>'I-O'!U41*Harga!$C$41</f>
        <v>0</v>
      </c>
      <c r="V41" s="37">
        <f>'I-O'!V41*Harga!$C$41</f>
        <v>0</v>
      </c>
      <c r="W41" s="37">
        <f>'I-O'!W41*Harga!$C$41</f>
        <v>0</v>
      </c>
      <c r="X41" s="37">
        <f>'I-O'!X41*Harga!$C$41</f>
        <v>0</v>
      </c>
      <c r="Y41" s="37">
        <f>'I-O'!Y41*Harga!$C$41</f>
        <v>0</v>
      </c>
      <c r="Z41" s="37">
        <f>'I-O'!Z41*Harga!$C$41</f>
        <v>0</v>
      </c>
      <c r="AA41" s="37">
        <f>'I-O'!AA41*Harga!$C$41</f>
        <v>0</v>
      </c>
      <c r="AB41" s="37">
        <f>'I-O'!AB41*Harga!$C$41</f>
        <v>0</v>
      </c>
      <c r="AC41" s="37">
        <f>'I-O'!AC41*Harga!$C$41</f>
        <v>0</v>
      </c>
      <c r="AD41" s="37">
        <f>'I-O'!AD41*Harga!$C$41</f>
        <v>0</v>
      </c>
      <c r="AE41" s="37">
        <f>'I-O'!AE41*Harga!$C$41</f>
        <v>0</v>
      </c>
      <c r="AF41" s="37">
        <f>'I-O'!AF41*Harga!$C$41</f>
        <v>0</v>
      </c>
    </row>
    <row r="42" spans="1:32">
      <c r="A42" s="36"/>
      <c r="B42" s="8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217"/>
      <c r="AB42" s="217"/>
      <c r="AC42" s="217"/>
      <c r="AD42" s="217"/>
      <c r="AE42" s="217"/>
      <c r="AF42" s="217"/>
    </row>
    <row r="43" spans="1:32">
      <c r="A43" s="180" t="s">
        <v>262</v>
      </c>
      <c r="B43" s="8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217"/>
      <c r="AB43" s="217"/>
      <c r="AC43" s="217"/>
      <c r="AD43" s="217"/>
      <c r="AE43" s="217"/>
      <c r="AF43" s="217"/>
    </row>
    <row r="44" spans="1:32">
      <c r="A44" s="181" t="s">
        <v>244</v>
      </c>
      <c r="B44" s="8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217"/>
      <c r="AB44" s="217"/>
      <c r="AC44" s="217"/>
      <c r="AD44" s="217"/>
      <c r="AE44" s="217"/>
      <c r="AF44" s="217"/>
    </row>
    <row r="45" spans="1:32">
      <c r="A45" s="16" t="s">
        <v>255</v>
      </c>
      <c r="B45" s="8" t="s">
        <v>30</v>
      </c>
      <c r="C45" s="37">
        <f>'I-O'!C45*Harga!$C$45</f>
        <v>900000</v>
      </c>
      <c r="D45" s="37">
        <f>'I-O'!D45*Harga!$C$45</f>
        <v>0</v>
      </c>
      <c r="E45" s="37">
        <f>'I-O'!E45*Harga!$C$45</f>
        <v>0</v>
      </c>
      <c r="F45" s="37">
        <f>'I-O'!F45*Harga!$C$45</f>
        <v>0</v>
      </c>
      <c r="G45" s="37">
        <f>'I-O'!G45*Harga!$C$45</f>
        <v>0</v>
      </c>
      <c r="H45" s="37">
        <f>'I-O'!H45*Harga!$C$45</f>
        <v>0</v>
      </c>
      <c r="I45" s="37">
        <f>'I-O'!I45*Harga!$C$45</f>
        <v>0</v>
      </c>
      <c r="J45" s="37">
        <f>'I-O'!J45*Harga!$C$45</f>
        <v>0</v>
      </c>
      <c r="K45" s="37">
        <f>'I-O'!K45*Harga!$C$45</f>
        <v>0</v>
      </c>
      <c r="L45" s="37">
        <f>'I-O'!L45*Harga!$C$45</f>
        <v>0</v>
      </c>
      <c r="M45" s="37">
        <f>'I-O'!M45*Harga!$C$45</f>
        <v>0</v>
      </c>
      <c r="N45" s="37">
        <f>'I-O'!N45*Harga!$C$45</f>
        <v>0</v>
      </c>
      <c r="O45" s="37">
        <f>'I-O'!O45*Harga!$C$45</f>
        <v>0</v>
      </c>
      <c r="P45" s="37">
        <f>'I-O'!P45*Harga!$C$45</f>
        <v>0</v>
      </c>
      <c r="Q45" s="37">
        <f>'I-O'!Q45*Harga!$C$45</f>
        <v>0</v>
      </c>
      <c r="R45" s="37">
        <f>'I-O'!R45*Harga!$C$45</f>
        <v>0</v>
      </c>
      <c r="S45" s="37">
        <f>'I-O'!S45*Harga!$C$45</f>
        <v>0</v>
      </c>
      <c r="T45" s="37">
        <f>'I-O'!T45*Harga!$C$45</f>
        <v>0</v>
      </c>
      <c r="U45" s="37">
        <f>'I-O'!U45*Harga!$C$45</f>
        <v>0</v>
      </c>
      <c r="V45" s="37">
        <f>'I-O'!V45*Harga!$C$45</f>
        <v>0</v>
      </c>
      <c r="W45" s="37">
        <f>'I-O'!W45*Harga!$C$45</f>
        <v>0</v>
      </c>
      <c r="X45" s="37">
        <f>'I-O'!X45*Harga!$C$45</f>
        <v>0</v>
      </c>
      <c r="Y45" s="37">
        <f>'I-O'!Y45*Harga!$C$45</f>
        <v>0</v>
      </c>
      <c r="Z45" s="37">
        <f>'I-O'!Z45*Harga!$C$45</f>
        <v>0</v>
      </c>
      <c r="AA45" s="37">
        <f>'I-O'!AA45*Harga!$C$45</f>
        <v>0</v>
      </c>
      <c r="AB45" s="37">
        <f>'I-O'!AB45*Harga!$C$45</f>
        <v>0</v>
      </c>
      <c r="AC45" s="37">
        <f>'I-O'!AC45*Harga!$C$45</f>
        <v>0</v>
      </c>
      <c r="AD45" s="37">
        <f>'I-O'!AD45*Harga!$C$45</f>
        <v>0</v>
      </c>
      <c r="AE45" s="37">
        <f>'I-O'!AE45*Harga!$C$45</f>
        <v>0</v>
      </c>
      <c r="AF45" s="37">
        <f>'I-O'!AF45*Harga!$C$45</f>
        <v>0</v>
      </c>
    </row>
    <row r="46" spans="1:32">
      <c r="A46" s="16" t="s">
        <v>240</v>
      </c>
      <c r="B46" s="8" t="s">
        <v>30</v>
      </c>
      <c r="C46" s="37">
        <f>'I-O'!C46*Harga!$C$46</f>
        <v>225000</v>
      </c>
      <c r="D46" s="37">
        <f>'I-O'!D46*Harga!$C$46</f>
        <v>0</v>
      </c>
      <c r="E46" s="37">
        <f>'I-O'!E46*Harga!$C$46</f>
        <v>0</v>
      </c>
      <c r="F46" s="37">
        <f>'I-O'!F46*Harga!$C$46</f>
        <v>0</v>
      </c>
      <c r="G46" s="37">
        <f>'I-O'!G46*Harga!$C$46</f>
        <v>0</v>
      </c>
      <c r="H46" s="37">
        <f>'I-O'!H46*Harga!$C$46</f>
        <v>0</v>
      </c>
      <c r="I46" s="37">
        <f>'I-O'!I46*Harga!$C$46</f>
        <v>0</v>
      </c>
      <c r="J46" s="37">
        <f>'I-O'!J46*Harga!$C$46</f>
        <v>0</v>
      </c>
      <c r="K46" s="37">
        <f>'I-O'!K46*Harga!$C$46</f>
        <v>0</v>
      </c>
      <c r="L46" s="37">
        <f>'I-O'!L46*Harga!$C$46</f>
        <v>0</v>
      </c>
      <c r="M46" s="37">
        <f>'I-O'!M46*Harga!$C$46</f>
        <v>0</v>
      </c>
      <c r="N46" s="37">
        <f>'I-O'!N46*Harga!$C$46</f>
        <v>0</v>
      </c>
      <c r="O46" s="37">
        <f>'I-O'!O46*Harga!$C$46</f>
        <v>0</v>
      </c>
      <c r="P46" s="37">
        <f>'I-O'!P46*Harga!$C$46</f>
        <v>0</v>
      </c>
      <c r="Q46" s="37">
        <f>'I-O'!Q46*Harga!$C$46</f>
        <v>0</v>
      </c>
      <c r="R46" s="37">
        <f>'I-O'!R46*Harga!$C$46</f>
        <v>0</v>
      </c>
      <c r="S46" s="37">
        <f>'I-O'!S46*Harga!$C$46</f>
        <v>0</v>
      </c>
      <c r="T46" s="37">
        <f>'I-O'!T46*Harga!$C$46</f>
        <v>0</v>
      </c>
      <c r="U46" s="37">
        <f>'I-O'!U46*Harga!$C$46</f>
        <v>0</v>
      </c>
      <c r="V46" s="37">
        <f>'I-O'!V46*Harga!$C$46</f>
        <v>0</v>
      </c>
      <c r="W46" s="37">
        <f>'I-O'!W46*Harga!$C$46</f>
        <v>0</v>
      </c>
      <c r="X46" s="37">
        <f>'I-O'!X46*Harga!$C$46</f>
        <v>0</v>
      </c>
      <c r="Y46" s="37">
        <f>'I-O'!Y46*Harga!$C$46</f>
        <v>0</v>
      </c>
      <c r="Z46" s="37">
        <f>'I-O'!Z46*Harga!$C$46</f>
        <v>0</v>
      </c>
      <c r="AA46" s="37">
        <f>'I-O'!AA46*Harga!$C$46</f>
        <v>0</v>
      </c>
      <c r="AB46" s="37">
        <f>'I-O'!AB46*Harga!$C$46</f>
        <v>0</v>
      </c>
      <c r="AC46" s="37">
        <f>'I-O'!AC46*Harga!$C$46</f>
        <v>0</v>
      </c>
      <c r="AD46" s="37">
        <f>'I-O'!AD46*Harga!$C$46</f>
        <v>0</v>
      </c>
      <c r="AE46" s="37">
        <f>'I-O'!AE46*Harga!$C$46</f>
        <v>0</v>
      </c>
      <c r="AF46" s="37">
        <f>'I-O'!AF46*Harga!$C$46</f>
        <v>0</v>
      </c>
    </row>
    <row r="47" spans="1:32">
      <c r="A47" s="181" t="s">
        <v>172</v>
      </c>
      <c r="B47" s="8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217"/>
      <c r="AB47" s="217"/>
      <c r="AC47" s="217"/>
      <c r="AD47" s="217"/>
      <c r="AE47" s="217"/>
      <c r="AF47" s="217"/>
    </row>
    <row r="48" spans="1:32">
      <c r="A48" s="16" t="s">
        <v>245</v>
      </c>
      <c r="B48" s="8" t="s">
        <v>30</v>
      </c>
      <c r="C48" s="37">
        <f>'I-O'!C48*Harga!$C$48</f>
        <v>900000</v>
      </c>
      <c r="D48" s="37">
        <f>'I-O'!D48*Harga!$C$48</f>
        <v>900000</v>
      </c>
      <c r="E48" s="37">
        <f>'I-O'!E48*Harga!$C$48</f>
        <v>900000</v>
      </c>
      <c r="F48" s="37">
        <f>'I-O'!F48*Harga!$C$48</f>
        <v>900000</v>
      </c>
      <c r="G48" s="37">
        <f>'I-O'!G48*Harga!$C$48</f>
        <v>900000</v>
      </c>
      <c r="H48" s="37">
        <f>'I-O'!H48*Harga!$C$48</f>
        <v>900000</v>
      </c>
      <c r="I48" s="37">
        <f>'I-O'!I48*Harga!$C$48</f>
        <v>900000</v>
      </c>
      <c r="J48" s="37">
        <f>'I-O'!J48*Harga!$C$48</f>
        <v>900000</v>
      </c>
      <c r="K48" s="37">
        <f>'I-O'!K48*Harga!$C$48</f>
        <v>900000</v>
      </c>
      <c r="L48" s="37">
        <f>'I-O'!L48*Harga!$C$48</f>
        <v>900000</v>
      </c>
      <c r="M48" s="37">
        <f>'I-O'!M48*Harga!$C$48</f>
        <v>900000</v>
      </c>
      <c r="N48" s="37">
        <f>'I-O'!N48*Harga!$C$48</f>
        <v>900000</v>
      </c>
      <c r="O48" s="37">
        <f>'I-O'!O48*Harga!$C$48</f>
        <v>900000</v>
      </c>
      <c r="P48" s="37">
        <f>'I-O'!P48*Harga!$C$48</f>
        <v>900000</v>
      </c>
      <c r="Q48" s="37">
        <f>'I-O'!Q48*Harga!$C$48</f>
        <v>900000</v>
      </c>
      <c r="R48" s="37">
        <f>'I-O'!R48*Harga!$C$48</f>
        <v>900000</v>
      </c>
      <c r="S48" s="37">
        <f>'I-O'!S48*Harga!$C$48</f>
        <v>900000</v>
      </c>
      <c r="T48" s="37">
        <f>'I-O'!T48*Harga!$C$48</f>
        <v>900000</v>
      </c>
      <c r="U48" s="37">
        <f>'I-O'!U48*Harga!$C$48</f>
        <v>900000</v>
      </c>
      <c r="V48" s="37">
        <f>'I-O'!V48*Harga!$C$48</f>
        <v>900000</v>
      </c>
      <c r="W48" s="37">
        <f>'I-O'!W48*Harga!$C$48</f>
        <v>900000</v>
      </c>
      <c r="X48" s="37">
        <f>'I-O'!X48*Harga!$C$48</f>
        <v>900000</v>
      </c>
      <c r="Y48" s="37">
        <f>'I-O'!Y48*Harga!$C$48</f>
        <v>900000</v>
      </c>
      <c r="Z48" s="37">
        <f>'I-O'!Z48*Harga!$C$48</f>
        <v>900000</v>
      </c>
      <c r="AA48" s="37">
        <f>'I-O'!AA48*Harga!$C$48</f>
        <v>900000</v>
      </c>
      <c r="AB48" s="37">
        <f>'I-O'!AB48*Harga!$C$48</f>
        <v>900000</v>
      </c>
      <c r="AC48" s="37">
        <f>'I-O'!AC48*Harga!$C$48</f>
        <v>900000</v>
      </c>
      <c r="AD48" s="37">
        <f>'I-O'!AD48*Harga!$C$48</f>
        <v>900000</v>
      </c>
      <c r="AE48" s="37">
        <f>'I-O'!AE48*Harga!$C$48</f>
        <v>900000</v>
      </c>
      <c r="AF48" s="37">
        <f>'I-O'!AF48*Harga!$C$48</f>
        <v>900000</v>
      </c>
    </row>
    <row r="49" spans="1:33">
      <c r="A49" s="16" t="s">
        <v>144</v>
      </c>
      <c r="B49" s="8" t="s">
        <v>30</v>
      </c>
      <c r="C49" s="37">
        <f>'I-O'!C49*Harga!$C$49</f>
        <v>0</v>
      </c>
      <c r="D49" s="37">
        <f>'I-O'!D49*Harga!$C$49</f>
        <v>0</v>
      </c>
      <c r="E49" s="37">
        <f>'I-O'!E49*Harga!$C$49</f>
        <v>1050000</v>
      </c>
      <c r="F49" s="37">
        <f>'I-O'!F49*Harga!$C$49</f>
        <v>1050000</v>
      </c>
      <c r="G49" s="37">
        <f>'I-O'!G49*Harga!$C$49</f>
        <v>1050000</v>
      </c>
      <c r="H49" s="37">
        <f>'I-O'!H49*Harga!$C$49</f>
        <v>1050000</v>
      </c>
      <c r="I49" s="37">
        <f>'I-O'!I49*Harga!$C$49</f>
        <v>1050000</v>
      </c>
      <c r="J49" s="37">
        <f>'I-O'!J49*Harga!$C$49</f>
        <v>1050000</v>
      </c>
      <c r="K49" s="37">
        <f>'I-O'!K49*Harga!$C$49</f>
        <v>1050000</v>
      </c>
      <c r="L49" s="37">
        <f>'I-O'!L49*Harga!$C$49</f>
        <v>1050000</v>
      </c>
      <c r="M49" s="37">
        <f>'I-O'!M49*Harga!$C$49</f>
        <v>1050000</v>
      </c>
      <c r="N49" s="37">
        <f>'I-O'!N49*Harga!$C$49</f>
        <v>1050000</v>
      </c>
      <c r="O49" s="37">
        <f>'I-O'!O49*Harga!$C$49</f>
        <v>1050000</v>
      </c>
      <c r="P49" s="37">
        <f>'I-O'!P49*Harga!$C$49</f>
        <v>1050000</v>
      </c>
      <c r="Q49" s="37">
        <f>'I-O'!Q49*Harga!$C$49</f>
        <v>1050000</v>
      </c>
      <c r="R49" s="37">
        <f>'I-O'!R49*Harga!$C$49</f>
        <v>1050000</v>
      </c>
      <c r="S49" s="37">
        <f>'I-O'!S49*Harga!$C$49</f>
        <v>1050000</v>
      </c>
      <c r="T49" s="37">
        <f>'I-O'!T49*Harga!$C$49</f>
        <v>1050000</v>
      </c>
      <c r="U49" s="37">
        <f>'I-O'!U49*Harga!$C$49</f>
        <v>1050000</v>
      </c>
      <c r="V49" s="37">
        <f>'I-O'!V49*Harga!$C$49</f>
        <v>1050000</v>
      </c>
      <c r="W49" s="37">
        <f>'I-O'!W49*Harga!$C$49</f>
        <v>1050000</v>
      </c>
      <c r="X49" s="37">
        <f>'I-O'!X49*Harga!$C$49</f>
        <v>1050000</v>
      </c>
      <c r="Y49" s="37">
        <f>'I-O'!Y49*Harga!$C$49</f>
        <v>1050000</v>
      </c>
      <c r="Z49" s="37">
        <f>'I-O'!Z49*Harga!$C$49</f>
        <v>1050000</v>
      </c>
      <c r="AA49" s="37">
        <f>'I-O'!AA49*Harga!$C$49</f>
        <v>1050000</v>
      </c>
      <c r="AB49" s="37">
        <f>'I-O'!AB49*Harga!$C$49</f>
        <v>1050000</v>
      </c>
      <c r="AC49" s="37">
        <f>'I-O'!AC49*Harga!$C$49</f>
        <v>1050000</v>
      </c>
      <c r="AD49" s="37">
        <f>'I-O'!AD49*Harga!$C$49</f>
        <v>1050000</v>
      </c>
      <c r="AE49" s="37">
        <f>'I-O'!AE49*Harga!$C$49</f>
        <v>1050000</v>
      </c>
      <c r="AF49" s="37">
        <f>'I-O'!AF49*Harga!$C$49</f>
        <v>1050000</v>
      </c>
    </row>
    <row r="50" spans="1:33">
      <c r="A50" s="16" t="s">
        <v>246</v>
      </c>
      <c r="B50" s="8" t="s">
        <v>30</v>
      </c>
      <c r="C50" s="37">
        <f>'I-O'!C50*Harga!$C$50</f>
        <v>300000</v>
      </c>
      <c r="D50" s="37">
        <f>'I-O'!D50*Harga!$C$50</f>
        <v>300000</v>
      </c>
      <c r="E50" s="37">
        <f>'I-O'!E50*Harga!$C$50</f>
        <v>300000</v>
      </c>
      <c r="F50" s="37">
        <f>'I-O'!F50*Harga!$C$50</f>
        <v>300000</v>
      </c>
      <c r="G50" s="37">
        <f>'I-O'!G50*Harga!$C$50</f>
        <v>300000</v>
      </c>
      <c r="H50" s="37">
        <f>'I-O'!H50*Harga!$C$50</f>
        <v>150000</v>
      </c>
      <c r="I50" s="37">
        <f>'I-O'!I50*Harga!$C$50</f>
        <v>150000</v>
      </c>
      <c r="J50" s="37">
        <f>'I-O'!J50*Harga!$C$50</f>
        <v>150000</v>
      </c>
      <c r="K50" s="37">
        <f>'I-O'!K50*Harga!$C$50</f>
        <v>150000</v>
      </c>
      <c r="L50" s="37">
        <f>'I-O'!L50*Harga!$C$50</f>
        <v>150000</v>
      </c>
      <c r="M50" s="37">
        <f>'I-O'!M50*Harga!$C$50</f>
        <v>150000</v>
      </c>
      <c r="N50" s="37">
        <f>'I-O'!N50*Harga!$C$50</f>
        <v>150000</v>
      </c>
      <c r="O50" s="37">
        <f>'I-O'!O50*Harga!$C$50</f>
        <v>150000</v>
      </c>
      <c r="P50" s="37">
        <f>'I-O'!P50*Harga!$C$50</f>
        <v>150000</v>
      </c>
      <c r="Q50" s="37">
        <f>'I-O'!Q50*Harga!$C$50</f>
        <v>150000</v>
      </c>
      <c r="R50" s="37">
        <f>'I-O'!R50*Harga!$C$50</f>
        <v>150000</v>
      </c>
      <c r="S50" s="37">
        <f>'I-O'!S50*Harga!$C$50</f>
        <v>150000</v>
      </c>
      <c r="T50" s="37">
        <f>'I-O'!T50*Harga!$C$50</f>
        <v>150000</v>
      </c>
      <c r="U50" s="37">
        <f>'I-O'!U50*Harga!$C$50</f>
        <v>150000</v>
      </c>
      <c r="V50" s="37">
        <f>'I-O'!V50*Harga!$C$50</f>
        <v>150000</v>
      </c>
      <c r="W50" s="37">
        <f>'I-O'!W50*Harga!$C$50</f>
        <v>150000</v>
      </c>
      <c r="X50" s="37">
        <f>'I-O'!X50*Harga!$C$50</f>
        <v>150000</v>
      </c>
      <c r="Y50" s="37">
        <f>'I-O'!Y50*Harga!$C$50</f>
        <v>150000</v>
      </c>
      <c r="Z50" s="37">
        <f>'I-O'!Z50*Harga!$C$50</f>
        <v>150000</v>
      </c>
      <c r="AA50" s="37">
        <f>'I-O'!AA50*Harga!$C$50</f>
        <v>150000</v>
      </c>
      <c r="AB50" s="37">
        <f>'I-O'!AB50*Harga!$C$50</f>
        <v>150000</v>
      </c>
      <c r="AC50" s="37">
        <f>'I-O'!AC50*Harga!$C$50</f>
        <v>150000</v>
      </c>
      <c r="AD50" s="37">
        <f>'I-O'!AD50*Harga!$C$50</f>
        <v>150000</v>
      </c>
      <c r="AE50" s="37">
        <f>'I-O'!AE50*Harga!$C$50</f>
        <v>150000</v>
      </c>
      <c r="AF50" s="37">
        <f>'I-O'!AF50*Harga!$C$50</f>
        <v>150000</v>
      </c>
    </row>
    <row r="51" spans="1:33">
      <c r="A51" s="16" t="s">
        <v>247</v>
      </c>
      <c r="B51" s="8" t="s">
        <v>30</v>
      </c>
      <c r="C51" s="37">
        <f>'I-O'!C51*Harga!$C$51</f>
        <v>450000</v>
      </c>
      <c r="D51" s="37">
        <f>'I-O'!D51*Harga!$C$51</f>
        <v>450000</v>
      </c>
      <c r="E51" s="37">
        <f>'I-O'!E51*Harga!$C$51</f>
        <v>450000</v>
      </c>
      <c r="F51" s="37">
        <f>'I-O'!F51*Harga!$C$51</f>
        <v>450000</v>
      </c>
      <c r="G51" s="37">
        <f>'I-O'!G51*Harga!$C$51</f>
        <v>450000</v>
      </c>
      <c r="H51" s="37">
        <f>'I-O'!H51*Harga!$C$51</f>
        <v>450000</v>
      </c>
      <c r="I51" s="37">
        <f>'I-O'!I51*Harga!$C$51</f>
        <v>450000</v>
      </c>
      <c r="J51" s="37">
        <f>'I-O'!J51*Harga!$C$51</f>
        <v>450000</v>
      </c>
      <c r="K51" s="37">
        <f>'I-O'!K51*Harga!$C$51</f>
        <v>450000</v>
      </c>
      <c r="L51" s="37">
        <f>'I-O'!L51*Harga!$C$51</f>
        <v>450000</v>
      </c>
      <c r="M51" s="37">
        <f>'I-O'!M51*Harga!$C$51</f>
        <v>450000</v>
      </c>
      <c r="N51" s="37">
        <f>'I-O'!N51*Harga!$C$51</f>
        <v>450000</v>
      </c>
      <c r="O51" s="37">
        <f>'I-O'!O51*Harga!$C$51</f>
        <v>450000</v>
      </c>
      <c r="P51" s="37">
        <f>'I-O'!P51*Harga!$C$51</f>
        <v>450000</v>
      </c>
      <c r="Q51" s="37">
        <f>'I-O'!Q51*Harga!$C$51</f>
        <v>450000</v>
      </c>
      <c r="R51" s="37">
        <f>'I-O'!R51*Harga!$C$51</f>
        <v>450000</v>
      </c>
      <c r="S51" s="37">
        <f>'I-O'!S51*Harga!$C$51</f>
        <v>450000</v>
      </c>
      <c r="T51" s="37">
        <f>'I-O'!T51*Harga!$C$51</f>
        <v>450000</v>
      </c>
      <c r="U51" s="37">
        <f>'I-O'!U51*Harga!$C$51</f>
        <v>450000</v>
      </c>
      <c r="V51" s="37">
        <f>'I-O'!V51*Harga!$C$51</f>
        <v>450000</v>
      </c>
      <c r="W51" s="37">
        <f>'I-O'!W51*Harga!$C$51</f>
        <v>450000</v>
      </c>
      <c r="X51" s="37">
        <f>'I-O'!X51*Harga!$C$51</f>
        <v>450000</v>
      </c>
      <c r="Y51" s="37">
        <f>'I-O'!Y51*Harga!$C$51</f>
        <v>450000</v>
      </c>
      <c r="Z51" s="37">
        <f>'I-O'!Z51*Harga!$C$51</f>
        <v>450000</v>
      </c>
      <c r="AA51" s="37">
        <f>'I-O'!AA51*Harga!$C$51</f>
        <v>450000</v>
      </c>
      <c r="AB51" s="37">
        <f>'I-O'!AB51*Harga!$C$51</f>
        <v>450000</v>
      </c>
      <c r="AC51" s="37">
        <f>'I-O'!AC51*Harga!$C$51</f>
        <v>450000</v>
      </c>
      <c r="AD51" s="37">
        <f>'I-O'!AD51*Harga!$C$51</f>
        <v>450000</v>
      </c>
      <c r="AE51" s="37">
        <f>'I-O'!AE51*Harga!$C$51</f>
        <v>450000</v>
      </c>
      <c r="AF51" s="37">
        <f>'I-O'!AF51*Harga!$C$51</f>
        <v>450000</v>
      </c>
    </row>
    <row r="52" spans="1:33">
      <c r="A52" s="181" t="s">
        <v>257</v>
      </c>
      <c r="B52" s="8" t="s">
        <v>30</v>
      </c>
      <c r="C52" s="37">
        <f>'I-O'!C52*Harga!$C$52</f>
        <v>0</v>
      </c>
      <c r="D52" s="37">
        <f>'I-O'!D52*Harga!$C$52</f>
        <v>0</v>
      </c>
      <c r="E52" s="37">
        <f>'I-O'!E52*Harga!$C$52</f>
        <v>2880000</v>
      </c>
      <c r="F52" s="37">
        <f>'I-O'!F52*Harga!$C$52</f>
        <v>2880000</v>
      </c>
      <c r="G52" s="37">
        <f>'I-O'!G52*Harga!$C$52</f>
        <v>2880000</v>
      </c>
      <c r="H52" s="37">
        <f>'I-O'!H52*Harga!$C$52</f>
        <v>5760000</v>
      </c>
      <c r="I52" s="37">
        <f>'I-O'!I52*Harga!$C$52</f>
        <v>5760000</v>
      </c>
      <c r="J52" s="37">
        <f>'I-O'!J52*Harga!$C$52</f>
        <v>5760000</v>
      </c>
      <c r="K52" s="37">
        <f>'I-O'!K52*Harga!$C$52</f>
        <v>5760000</v>
      </c>
      <c r="L52" s="37">
        <f>'I-O'!L52*Harga!$C$52</f>
        <v>5760000</v>
      </c>
      <c r="M52" s="37">
        <f>'I-O'!M52*Harga!$C$52</f>
        <v>5760000</v>
      </c>
      <c r="N52" s="37">
        <f>'I-O'!N52*Harga!$C$52</f>
        <v>5760000</v>
      </c>
      <c r="O52" s="37">
        <f>'I-O'!O52*Harga!$C$52</f>
        <v>5760000</v>
      </c>
      <c r="P52" s="37">
        <f>'I-O'!P52*Harga!$C$52</f>
        <v>5760000</v>
      </c>
      <c r="Q52" s="37">
        <f>'I-O'!Q52*Harga!$C$52</f>
        <v>5760000</v>
      </c>
      <c r="R52" s="37">
        <f>'I-O'!R52*Harga!$C$52</f>
        <v>5760000</v>
      </c>
      <c r="S52" s="37">
        <f>'I-O'!S52*Harga!$C$52</f>
        <v>5760000</v>
      </c>
      <c r="T52" s="37">
        <f>'I-O'!T52*Harga!$C$52</f>
        <v>5760000</v>
      </c>
      <c r="U52" s="37">
        <f>'I-O'!U52*Harga!$C$52</f>
        <v>5760000</v>
      </c>
      <c r="V52" s="37">
        <f>'I-O'!V52*Harga!$C$52</f>
        <v>5760000</v>
      </c>
      <c r="W52" s="37">
        <f>'I-O'!W52*Harga!$C$52</f>
        <v>5760000</v>
      </c>
      <c r="X52" s="37">
        <f>'I-O'!X52*Harga!$C$52</f>
        <v>5760000</v>
      </c>
      <c r="Y52" s="37">
        <f>'I-O'!Y52*Harga!$C$52</f>
        <v>5760000</v>
      </c>
      <c r="Z52" s="37">
        <f>'I-O'!Z52*Harga!$C$52</f>
        <v>5760000</v>
      </c>
      <c r="AA52" s="37">
        <f>'I-O'!AA52*Harga!$C$52</f>
        <v>5760000</v>
      </c>
      <c r="AB52" s="37">
        <f>'I-O'!AB52*Harga!$C$52</f>
        <v>5760000</v>
      </c>
      <c r="AC52" s="37">
        <f>'I-O'!AC52*Harga!$C$52</f>
        <v>5760000</v>
      </c>
      <c r="AD52" s="37">
        <f>'I-O'!AD52*Harga!$C$52</f>
        <v>5760000</v>
      </c>
      <c r="AE52" s="37">
        <f>'I-O'!AE52*Harga!$C$52</f>
        <v>5760000</v>
      </c>
      <c r="AF52" s="37">
        <f>'I-O'!AF52*Harga!$C$52</f>
        <v>5760000</v>
      </c>
    </row>
    <row r="53" spans="1:33">
      <c r="A53" s="39" t="s">
        <v>108</v>
      </c>
      <c r="B53" s="8"/>
      <c r="C53" s="32">
        <f>SUM(C29:C52)</f>
        <v>12775000</v>
      </c>
      <c r="D53" s="32">
        <f t="shared" ref="D53:AF53" si="1">SUM(D29:D52)</f>
        <v>1650000</v>
      </c>
      <c r="E53" s="32">
        <f t="shared" si="1"/>
        <v>5580000</v>
      </c>
      <c r="F53" s="32">
        <f t="shared" si="1"/>
        <v>5580000</v>
      </c>
      <c r="G53" s="32">
        <f t="shared" si="1"/>
        <v>5580000</v>
      </c>
      <c r="H53" s="32">
        <f t="shared" si="1"/>
        <v>8310000</v>
      </c>
      <c r="I53" s="32">
        <f t="shared" si="1"/>
        <v>8310000</v>
      </c>
      <c r="J53" s="32">
        <f t="shared" si="1"/>
        <v>8310000</v>
      </c>
      <c r="K53" s="32">
        <f t="shared" si="1"/>
        <v>8310000</v>
      </c>
      <c r="L53" s="32">
        <f t="shared" si="1"/>
        <v>8310000</v>
      </c>
      <c r="M53" s="32">
        <f t="shared" si="1"/>
        <v>8310000</v>
      </c>
      <c r="N53" s="32">
        <f t="shared" si="1"/>
        <v>8310000</v>
      </c>
      <c r="O53" s="32">
        <f t="shared" si="1"/>
        <v>8310000</v>
      </c>
      <c r="P53" s="32">
        <f t="shared" si="1"/>
        <v>8310000</v>
      </c>
      <c r="Q53" s="32">
        <f t="shared" si="1"/>
        <v>8310000</v>
      </c>
      <c r="R53" s="32">
        <f t="shared" si="1"/>
        <v>8310000</v>
      </c>
      <c r="S53" s="32">
        <f t="shared" si="1"/>
        <v>8310000</v>
      </c>
      <c r="T53" s="32">
        <f t="shared" si="1"/>
        <v>8310000</v>
      </c>
      <c r="U53" s="32">
        <f t="shared" si="1"/>
        <v>8310000</v>
      </c>
      <c r="V53" s="32">
        <f t="shared" si="1"/>
        <v>8310000</v>
      </c>
      <c r="W53" s="32">
        <f t="shared" si="1"/>
        <v>8310000</v>
      </c>
      <c r="X53" s="32">
        <f t="shared" si="1"/>
        <v>8310000</v>
      </c>
      <c r="Y53" s="32">
        <f t="shared" si="1"/>
        <v>8310000</v>
      </c>
      <c r="Z53" s="32">
        <f t="shared" si="1"/>
        <v>8310000</v>
      </c>
      <c r="AA53" s="32">
        <f t="shared" si="1"/>
        <v>8310000</v>
      </c>
      <c r="AB53" s="32">
        <f t="shared" si="1"/>
        <v>8310000</v>
      </c>
      <c r="AC53" s="32">
        <f t="shared" si="1"/>
        <v>8310000</v>
      </c>
      <c r="AD53" s="32">
        <f t="shared" si="1"/>
        <v>8310000</v>
      </c>
      <c r="AE53" s="32">
        <f t="shared" si="1"/>
        <v>8310000</v>
      </c>
      <c r="AF53" s="32">
        <f t="shared" si="1"/>
        <v>8310000</v>
      </c>
    </row>
    <row r="54" spans="1:33">
      <c r="A54" s="38"/>
      <c r="B54" s="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3"/>
      <c r="AB54" s="33"/>
      <c r="AC54" s="33"/>
      <c r="AD54" s="33"/>
      <c r="AE54" s="33"/>
      <c r="AF54" s="33"/>
    </row>
    <row r="55" spans="1:33">
      <c r="A55" s="38" t="s">
        <v>106</v>
      </c>
      <c r="B55" s="8" t="s">
        <v>30</v>
      </c>
      <c r="C55" s="32">
        <f>C79</f>
        <v>0</v>
      </c>
      <c r="D55" s="32">
        <f t="shared" ref="D55:AA55" si="2">D79</f>
        <v>0</v>
      </c>
      <c r="E55" s="32">
        <f t="shared" si="2"/>
        <v>148846.15384615384</v>
      </c>
      <c r="F55" s="32">
        <f>F79</f>
        <v>0</v>
      </c>
      <c r="G55" s="32">
        <f t="shared" si="2"/>
        <v>0</v>
      </c>
      <c r="H55" s="32">
        <f t="shared" si="2"/>
        <v>120000.00000000003</v>
      </c>
      <c r="I55" s="32">
        <f t="shared" si="2"/>
        <v>0</v>
      </c>
      <c r="J55" s="32">
        <f t="shared" si="2"/>
        <v>0</v>
      </c>
      <c r="K55" s="32">
        <f t="shared" si="2"/>
        <v>0</v>
      </c>
      <c r="L55" s="32">
        <f t="shared" si="2"/>
        <v>0</v>
      </c>
      <c r="M55" s="32">
        <f t="shared" si="2"/>
        <v>0</v>
      </c>
      <c r="N55" s="32">
        <f t="shared" si="2"/>
        <v>0</v>
      </c>
      <c r="O55" s="32">
        <f t="shared" si="2"/>
        <v>0</v>
      </c>
      <c r="P55" s="32">
        <f t="shared" si="2"/>
        <v>0</v>
      </c>
      <c r="Q55" s="32">
        <f t="shared" si="2"/>
        <v>0</v>
      </c>
      <c r="R55" s="32">
        <f t="shared" si="2"/>
        <v>0</v>
      </c>
      <c r="S55" s="32">
        <f t="shared" si="2"/>
        <v>0</v>
      </c>
      <c r="T55" s="32">
        <f t="shared" si="2"/>
        <v>0</v>
      </c>
      <c r="U55" s="32">
        <f t="shared" si="2"/>
        <v>0</v>
      </c>
      <c r="V55" s="32">
        <f t="shared" si="2"/>
        <v>0</v>
      </c>
      <c r="W55" s="32">
        <f t="shared" si="2"/>
        <v>0</v>
      </c>
      <c r="X55" s="32">
        <f t="shared" si="2"/>
        <v>0</v>
      </c>
      <c r="Y55" s="32">
        <f t="shared" si="2"/>
        <v>0</v>
      </c>
      <c r="Z55" s="32">
        <f t="shared" si="2"/>
        <v>0</v>
      </c>
      <c r="AA55" s="33">
        <f t="shared" si="2"/>
        <v>0</v>
      </c>
      <c r="AB55" s="33">
        <f>AB79</f>
        <v>0</v>
      </c>
      <c r="AC55" s="33">
        <f>AG79</f>
        <v>0</v>
      </c>
      <c r="AD55" s="33">
        <f>AD79</f>
        <v>0</v>
      </c>
      <c r="AE55" s="33">
        <f>AE79</f>
        <v>0</v>
      </c>
      <c r="AF55" s="33">
        <f>AF79</f>
        <v>-268846.15384615387</v>
      </c>
    </row>
    <row r="56" spans="1:33">
      <c r="A56" s="38"/>
      <c r="B56" s="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3"/>
      <c r="AB56" s="33"/>
      <c r="AC56" s="33"/>
      <c r="AD56" s="33"/>
      <c r="AE56" s="33"/>
      <c r="AF56" s="33"/>
    </row>
    <row r="57" spans="1:33" ht="15.6">
      <c r="A57" s="31" t="s">
        <v>173</v>
      </c>
      <c r="B57" s="256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9"/>
      <c r="AB57" s="259"/>
      <c r="AC57" s="259"/>
      <c r="AD57" s="259"/>
      <c r="AE57" s="259"/>
      <c r="AF57" s="259"/>
    </row>
    <row r="58" spans="1:33">
      <c r="A58" s="228" t="s">
        <v>178</v>
      </c>
      <c r="B58" s="229" t="s">
        <v>30</v>
      </c>
      <c r="C58" s="230">
        <f>'I-O'!C57*Harga!C55</f>
        <v>0</v>
      </c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  <c r="AA58" s="231"/>
      <c r="AB58" s="231"/>
      <c r="AC58" s="231"/>
      <c r="AD58" s="231"/>
      <c r="AE58" s="231"/>
      <c r="AF58" s="231"/>
    </row>
    <row r="59" spans="1:33">
      <c r="A59" s="40" t="s">
        <v>33</v>
      </c>
      <c r="B59" s="41" t="s">
        <v>30</v>
      </c>
      <c r="C59" s="42">
        <f>'I-O'!C59*Harga!$C$56*1000</f>
        <v>0</v>
      </c>
      <c r="D59" s="42">
        <f>'I-O'!D58*Harga!$C$56*1000</f>
        <v>0</v>
      </c>
      <c r="E59" s="42">
        <f>'I-O'!E58*Harga!$C$56*1000</f>
        <v>7566130</v>
      </c>
      <c r="F59" s="42">
        <f>'I-O'!F58*Harga!$C$56*1000</f>
        <v>9498320</v>
      </c>
      <c r="G59" s="42">
        <f>'I-O'!G58*Harga!$C$56*1000</f>
        <v>11299210</v>
      </c>
      <c r="H59" s="42">
        <f>'I-O'!H58*Harga!$C$56*1000</f>
        <v>12968800.000000002</v>
      </c>
      <c r="I59" s="42">
        <f>'I-O'!I58*Harga!$C$56*1000</f>
        <v>14507090</v>
      </c>
      <c r="J59" s="42">
        <f>'I-O'!J58*Harga!$C$56*1000</f>
        <v>15914080</v>
      </c>
      <c r="K59" s="42">
        <f>'I-O'!K58*Harga!$C$56*1000</f>
        <v>17189770</v>
      </c>
      <c r="L59" s="42">
        <f>'I-O'!L58*Harga!$C$56*1000</f>
        <v>18334159.999999996</v>
      </c>
      <c r="M59" s="42">
        <f>'I-O'!M58*Harga!$C$56*1000</f>
        <v>19347250</v>
      </c>
      <c r="N59" s="42">
        <f>'I-O'!N58*Harga!$C$56*1000</f>
        <v>20229039.999999996</v>
      </c>
      <c r="O59" s="42">
        <f>'I-O'!O58*Harga!$C$56*1000</f>
        <v>20979530</v>
      </c>
      <c r="P59" s="42">
        <f>'I-O'!P58*Harga!$C$56*1000</f>
        <v>21598720</v>
      </c>
      <c r="Q59" s="42">
        <f>'I-O'!Q58*Harga!$C$56*1000</f>
        <v>22086610</v>
      </c>
      <c r="R59" s="42">
        <f>'I-O'!R58*Harga!$C$56*1000</f>
        <v>22443200</v>
      </c>
      <c r="S59" s="42">
        <f>'I-O'!S58*Harga!$C$56*1000</f>
        <v>22668490</v>
      </c>
      <c r="T59" s="42">
        <f>'I-O'!T58*Harga!$C$56*1000</f>
        <v>22762479.999999993</v>
      </c>
      <c r="U59" s="42">
        <f>'I-O'!U58*Harga!$C$56*1000</f>
        <v>22725170.000000004</v>
      </c>
      <c r="V59" s="42">
        <f>'I-O'!V58*Harga!$C$56*1000</f>
        <v>22556559.999999996</v>
      </c>
      <c r="W59" s="42">
        <f>'I-O'!W58*Harga!$C$56*1000</f>
        <v>22256650.000000004</v>
      </c>
      <c r="X59" s="42">
        <f>'I-O'!X58*Harga!$C$56*1000</f>
        <v>21825440</v>
      </c>
      <c r="Y59" s="42">
        <f>'I-O'!Y58*Harga!$C$56*1000</f>
        <v>21262930</v>
      </c>
      <c r="Z59" s="42">
        <f>'I-O'!Z58*Harga!$C$56*1000</f>
        <v>20569119.999999993</v>
      </c>
      <c r="AA59" s="42">
        <f>'I-O'!AA58*Harga!$C$56*1000</f>
        <v>19744010</v>
      </c>
      <c r="AB59" s="42">
        <f>'I-O'!AB58*Harga!$C$56*1000</f>
        <v>18787599.999999993</v>
      </c>
      <c r="AC59" s="42">
        <f>'I-O'!AC58*Harga!$C$56*1000</f>
        <v>17699890.000000004</v>
      </c>
      <c r="AD59" s="42">
        <f>'I-O'!AD58*Harga!$C$56*1000</f>
        <v>16480879.999999994</v>
      </c>
      <c r="AE59" s="42">
        <f>'I-O'!AE58*Harga!$C$56*1000</f>
        <v>15130570.000000007</v>
      </c>
      <c r="AF59" s="42">
        <f>'I-O'!AF58*Harga!$C$56*1000</f>
        <v>13648960.000000002</v>
      </c>
    </row>
    <row r="60" spans="1:33">
      <c r="A60" s="232"/>
      <c r="B60" s="209"/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</row>
    <row r="61" spans="1:33">
      <c r="A61" s="234" t="s">
        <v>34</v>
      </c>
      <c r="B61" s="235" t="s">
        <v>30</v>
      </c>
      <c r="C61" s="236">
        <f>C58+C59</f>
        <v>0</v>
      </c>
      <c r="D61" s="236">
        <f t="shared" ref="D61:AF61" si="3">D58+D59</f>
        <v>0</v>
      </c>
      <c r="E61" s="236">
        <f t="shared" si="3"/>
        <v>7566130</v>
      </c>
      <c r="F61" s="236">
        <f t="shared" si="3"/>
        <v>9498320</v>
      </c>
      <c r="G61" s="236">
        <f t="shared" si="3"/>
        <v>11299210</v>
      </c>
      <c r="H61" s="236">
        <f t="shared" si="3"/>
        <v>12968800.000000002</v>
      </c>
      <c r="I61" s="236">
        <f t="shared" si="3"/>
        <v>14507090</v>
      </c>
      <c r="J61" s="236">
        <f t="shared" si="3"/>
        <v>15914080</v>
      </c>
      <c r="K61" s="236">
        <f t="shared" si="3"/>
        <v>17189770</v>
      </c>
      <c r="L61" s="236">
        <f t="shared" si="3"/>
        <v>18334159.999999996</v>
      </c>
      <c r="M61" s="236">
        <f t="shared" si="3"/>
        <v>19347250</v>
      </c>
      <c r="N61" s="236">
        <f t="shared" si="3"/>
        <v>20229039.999999996</v>
      </c>
      <c r="O61" s="236">
        <f t="shared" si="3"/>
        <v>20979530</v>
      </c>
      <c r="P61" s="236">
        <f t="shared" si="3"/>
        <v>21598720</v>
      </c>
      <c r="Q61" s="236">
        <f t="shared" si="3"/>
        <v>22086610</v>
      </c>
      <c r="R61" s="236">
        <f t="shared" si="3"/>
        <v>22443200</v>
      </c>
      <c r="S61" s="236">
        <f t="shared" si="3"/>
        <v>22668490</v>
      </c>
      <c r="T61" s="236">
        <f t="shared" si="3"/>
        <v>22762479.999999993</v>
      </c>
      <c r="U61" s="236">
        <f t="shared" si="3"/>
        <v>22725170.000000004</v>
      </c>
      <c r="V61" s="236">
        <f t="shared" si="3"/>
        <v>22556559.999999996</v>
      </c>
      <c r="W61" s="236">
        <f t="shared" si="3"/>
        <v>22256650.000000004</v>
      </c>
      <c r="X61" s="236">
        <f t="shared" si="3"/>
        <v>21825440</v>
      </c>
      <c r="Y61" s="236">
        <f t="shared" si="3"/>
        <v>21262930</v>
      </c>
      <c r="Z61" s="236">
        <f t="shared" si="3"/>
        <v>20569119.999999993</v>
      </c>
      <c r="AA61" s="236">
        <f t="shared" si="3"/>
        <v>19744010</v>
      </c>
      <c r="AB61" s="236">
        <f t="shared" si="3"/>
        <v>18787599.999999993</v>
      </c>
      <c r="AC61" s="236">
        <f t="shared" si="3"/>
        <v>17699890.000000004</v>
      </c>
      <c r="AD61" s="236">
        <f t="shared" si="3"/>
        <v>16480879.999999994</v>
      </c>
      <c r="AE61" s="236">
        <f t="shared" si="3"/>
        <v>15130570.000000007</v>
      </c>
      <c r="AF61" s="236">
        <f t="shared" si="3"/>
        <v>13648960.000000002</v>
      </c>
    </row>
    <row r="62" spans="1:33">
      <c r="A62" s="234" t="s">
        <v>109</v>
      </c>
      <c r="B62" s="235" t="s">
        <v>30</v>
      </c>
      <c r="C62" s="236">
        <f>C25+C53+C55</f>
        <v>17038500</v>
      </c>
      <c r="D62" s="236">
        <f t="shared" ref="D62:AA62" si="4">D25+D53+D55</f>
        <v>3533500</v>
      </c>
      <c r="E62" s="236">
        <f t="shared" si="4"/>
        <v>7807346.153846154</v>
      </c>
      <c r="F62" s="236">
        <f t="shared" si="4"/>
        <v>7158500</v>
      </c>
      <c r="G62" s="236">
        <f t="shared" si="4"/>
        <v>7568500</v>
      </c>
      <c r="H62" s="236">
        <f t="shared" si="4"/>
        <v>11242750</v>
      </c>
      <c r="I62" s="236">
        <f t="shared" si="4"/>
        <v>10647750</v>
      </c>
      <c r="J62" s="236">
        <f t="shared" si="4"/>
        <v>10822750</v>
      </c>
      <c r="K62" s="236">
        <f t="shared" si="4"/>
        <v>10947750</v>
      </c>
      <c r="L62" s="236">
        <f t="shared" si="4"/>
        <v>11072750</v>
      </c>
      <c r="M62" s="236">
        <f t="shared" si="4"/>
        <v>12901575</v>
      </c>
      <c r="N62" s="236">
        <f t="shared" si="4"/>
        <v>13376575</v>
      </c>
      <c r="O62" s="236">
        <f t="shared" si="4"/>
        <v>12901575</v>
      </c>
      <c r="P62" s="236">
        <f t="shared" si="4"/>
        <v>13076575</v>
      </c>
      <c r="Q62" s="236">
        <f t="shared" si="4"/>
        <v>13451575</v>
      </c>
      <c r="R62" s="236">
        <f t="shared" si="4"/>
        <v>13076575</v>
      </c>
      <c r="S62" s="236">
        <f t="shared" si="4"/>
        <v>12901575</v>
      </c>
      <c r="T62" s="236">
        <f t="shared" si="4"/>
        <v>13376575</v>
      </c>
      <c r="U62" s="236">
        <f t="shared" si="4"/>
        <v>12901575</v>
      </c>
      <c r="V62" s="236">
        <f t="shared" si="4"/>
        <v>13326575</v>
      </c>
      <c r="W62" s="236">
        <f t="shared" si="4"/>
        <v>9510000</v>
      </c>
      <c r="X62" s="236">
        <f t="shared" si="4"/>
        <v>9385000</v>
      </c>
      <c r="Y62" s="236">
        <f t="shared" si="4"/>
        <v>9210000</v>
      </c>
      <c r="Z62" s="236">
        <f t="shared" si="4"/>
        <v>9685000</v>
      </c>
      <c r="AA62" s="237">
        <f t="shared" si="4"/>
        <v>9460000</v>
      </c>
      <c r="AB62" s="237">
        <f>AB25+AB53+AB55</f>
        <v>9385000</v>
      </c>
      <c r="AC62" s="237">
        <f>AC25+AC53+AC55</f>
        <v>9510000</v>
      </c>
      <c r="AD62" s="237">
        <f>AD25+AD53+AD55</f>
        <v>9385000</v>
      </c>
      <c r="AE62" s="237">
        <f>AE25+AE53+AE55</f>
        <v>9210000</v>
      </c>
      <c r="AF62" s="237">
        <f>AF25+AF53+AF55</f>
        <v>9666153.846153846</v>
      </c>
    </row>
    <row r="63" spans="1:33" s="43" customFormat="1" ht="14.4" thickBot="1">
      <c r="A63" s="238" t="s">
        <v>110</v>
      </c>
      <c r="B63" s="239"/>
      <c r="C63" s="240">
        <f>C61-C62</f>
        <v>-17038500</v>
      </c>
      <c r="D63" s="240">
        <f t="shared" ref="D63:AF63" si="5">D61-D62</f>
        <v>-3533500</v>
      </c>
      <c r="E63" s="240">
        <f t="shared" si="5"/>
        <v>-241216.15384615399</v>
      </c>
      <c r="F63" s="240">
        <f t="shared" si="5"/>
        <v>2339820</v>
      </c>
      <c r="G63" s="240">
        <f t="shared" si="5"/>
        <v>3730710</v>
      </c>
      <c r="H63" s="240">
        <f t="shared" si="5"/>
        <v>1726050.0000000019</v>
      </c>
      <c r="I63" s="240">
        <f t="shared" si="5"/>
        <v>3859340</v>
      </c>
      <c r="J63" s="240">
        <f t="shared" si="5"/>
        <v>5091330</v>
      </c>
      <c r="K63" s="240">
        <f t="shared" si="5"/>
        <v>6242020</v>
      </c>
      <c r="L63" s="240">
        <f t="shared" si="5"/>
        <v>7261409.9999999963</v>
      </c>
      <c r="M63" s="240">
        <f t="shared" si="5"/>
        <v>6445675</v>
      </c>
      <c r="N63" s="240">
        <f t="shared" si="5"/>
        <v>6852464.9999999963</v>
      </c>
      <c r="O63" s="240">
        <f t="shared" si="5"/>
        <v>8077955</v>
      </c>
      <c r="P63" s="240">
        <f t="shared" si="5"/>
        <v>8522145</v>
      </c>
      <c r="Q63" s="240">
        <f t="shared" si="5"/>
        <v>8635035</v>
      </c>
      <c r="R63" s="240">
        <f t="shared" si="5"/>
        <v>9366625</v>
      </c>
      <c r="S63" s="240">
        <f t="shared" si="5"/>
        <v>9766915</v>
      </c>
      <c r="T63" s="240">
        <f t="shared" si="5"/>
        <v>9385904.9999999925</v>
      </c>
      <c r="U63" s="240">
        <f t="shared" si="5"/>
        <v>9823595.0000000037</v>
      </c>
      <c r="V63" s="240">
        <f t="shared" si="5"/>
        <v>9229984.9999999963</v>
      </c>
      <c r="W63" s="240">
        <f t="shared" si="5"/>
        <v>12746650.000000004</v>
      </c>
      <c r="X63" s="240">
        <f t="shared" si="5"/>
        <v>12440440</v>
      </c>
      <c r="Y63" s="240">
        <f t="shared" si="5"/>
        <v>12052930</v>
      </c>
      <c r="Z63" s="240">
        <f t="shared" si="5"/>
        <v>10884119.999999993</v>
      </c>
      <c r="AA63" s="240">
        <f t="shared" si="5"/>
        <v>10284010</v>
      </c>
      <c r="AB63" s="240">
        <f t="shared" si="5"/>
        <v>9402599.9999999925</v>
      </c>
      <c r="AC63" s="240">
        <f t="shared" si="5"/>
        <v>8189890.0000000037</v>
      </c>
      <c r="AD63" s="240">
        <f t="shared" si="5"/>
        <v>7095879.9999999944</v>
      </c>
      <c r="AE63" s="240">
        <f t="shared" si="5"/>
        <v>5920570.0000000075</v>
      </c>
      <c r="AF63" s="240">
        <f t="shared" si="5"/>
        <v>3982806.1538461559</v>
      </c>
      <c r="AG63" s="224"/>
    </row>
    <row r="64" spans="1:33">
      <c r="C64" s="225"/>
    </row>
    <row r="65" spans="1:33">
      <c r="A65" s="286" t="s">
        <v>309</v>
      </c>
      <c r="B65" s="69">
        <f>IRR(C63:AF63,Asumsi!D49)</f>
        <v>0.18265336159701726</v>
      </c>
      <c r="C65" s="225"/>
    </row>
    <row r="66" spans="1:33">
      <c r="A66" s="286" t="s">
        <v>128</v>
      </c>
      <c r="B66" s="54">
        <f>NPV(Asumsi!D58,C62:D62)</f>
        <v>20572000</v>
      </c>
      <c r="C66" s="3"/>
    </row>
    <row r="67" spans="1:33">
      <c r="A67" s="286" t="s">
        <v>129</v>
      </c>
      <c r="B67" s="66">
        <f>COUNTIF(C63:AA63,"&lt;=0")+1</f>
        <v>4</v>
      </c>
      <c r="C67" s="3"/>
    </row>
    <row r="68" spans="1:33">
      <c r="A68" s="286" t="s">
        <v>130</v>
      </c>
      <c r="B68" s="54">
        <f>SUM(C62:D62)</f>
        <v>20572000</v>
      </c>
      <c r="C68" s="54" t="s">
        <v>30</v>
      </c>
    </row>
    <row r="69" spans="1:33">
      <c r="A69" s="286" t="s">
        <v>131</v>
      </c>
      <c r="B69" s="54">
        <f>AVERAGE(C62:D62)</f>
        <v>10286000</v>
      </c>
      <c r="C69" s="54" t="s">
        <v>132</v>
      </c>
    </row>
    <row r="70" spans="1:33">
      <c r="A70" s="286" t="s">
        <v>298</v>
      </c>
      <c r="B70" s="285">
        <f>SUM(C62:AF62)</f>
        <v>323537000</v>
      </c>
      <c r="C70" s="54"/>
    </row>
    <row r="71" spans="1:33">
      <c r="A71" s="287" t="s">
        <v>299</v>
      </c>
      <c r="B71" s="285">
        <f>SUM(C53:AF53)</f>
        <v>238915000</v>
      </c>
      <c r="C71" s="54"/>
    </row>
    <row r="72" spans="1:33">
      <c r="A72" s="287" t="s">
        <v>300</v>
      </c>
      <c r="B72" s="285">
        <f>B70-B71</f>
        <v>84622000</v>
      </c>
      <c r="C72" s="54"/>
      <c r="D72" s="288"/>
    </row>
    <row r="73" spans="1:33">
      <c r="C73" s="225"/>
    </row>
    <row r="74" spans="1:33">
      <c r="A74" s="44" t="s">
        <v>101</v>
      </c>
    </row>
    <row r="75" spans="1:33">
      <c r="A75" s="45" t="s">
        <v>278</v>
      </c>
    </row>
    <row r="76" spans="1:33" s="24" customFormat="1">
      <c r="A76" s="46" t="s">
        <v>28</v>
      </c>
      <c r="B76" s="47"/>
      <c r="E76" s="24">
        <f>E52/24</f>
        <v>120000</v>
      </c>
      <c r="F76" s="24">
        <f t="shared" ref="F76:AF76" si="6">F52/24</f>
        <v>120000</v>
      </c>
      <c r="G76" s="24">
        <f t="shared" si="6"/>
        <v>120000</v>
      </c>
      <c r="H76" s="24">
        <f t="shared" si="6"/>
        <v>240000</v>
      </c>
      <c r="I76" s="24">
        <f t="shared" si="6"/>
        <v>240000</v>
      </c>
      <c r="J76" s="24">
        <f t="shared" si="6"/>
        <v>240000</v>
      </c>
      <c r="K76" s="24">
        <f t="shared" si="6"/>
        <v>240000</v>
      </c>
      <c r="L76" s="24">
        <f t="shared" si="6"/>
        <v>240000</v>
      </c>
      <c r="M76" s="24">
        <f t="shared" si="6"/>
        <v>240000</v>
      </c>
      <c r="N76" s="24">
        <f t="shared" si="6"/>
        <v>240000</v>
      </c>
      <c r="O76" s="24">
        <f t="shared" si="6"/>
        <v>240000</v>
      </c>
      <c r="P76" s="24">
        <f t="shared" si="6"/>
        <v>240000</v>
      </c>
      <c r="Q76" s="24">
        <f t="shared" si="6"/>
        <v>240000</v>
      </c>
      <c r="R76" s="24">
        <f t="shared" si="6"/>
        <v>240000</v>
      </c>
      <c r="S76" s="24">
        <f t="shared" si="6"/>
        <v>240000</v>
      </c>
      <c r="T76" s="24">
        <f t="shared" si="6"/>
        <v>240000</v>
      </c>
      <c r="U76" s="24">
        <f t="shared" si="6"/>
        <v>240000</v>
      </c>
      <c r="V76" s="24">
        <f t="shared" si="6"/>
        <v>240000</v>
      </c>
      <c r="W76" s="24">
        <f t="shared" si="6"/>
        <v>240000</v>
      </c>
      <c r="X76" s="24">
        <f t="shared" si="6"/>
        <v>240000</v>
      </c>
      <c r="Y76" s="24">
        <f t="shared" si="6"/>
        <v>240000</v>
      </c>
      <c r="Z76" s="24">
        <f t="shared" si="6"/>
        <v>240000</v>
      </c>
      <c r="AA76" s="24">
        <f t="shared" si="6"/>
        <v>240000</v>
      </c>
      <c r="AB76" s="24">
        <f t="shared" si="6"/>
        <v>240000</v>
      </c>
      <c r="AC76" s="24">
        <f t="shared" si="6"/>
        <v>240000</v>
      </c>
      <c r="AD76" s="24">
        <f t="shared" si="6"/>
        <v>240000</v>
      </c>
      <c r="AE76" s="24">
        <f t="shared" si="6"/>
        <v>240000</v>
      </c>
      <c r="AF76" s="24">
        <f t="shared" si="6"/>
        <v>240000</v>
      </c>
    </row>
    <row r="77" spans="1:33">
      <c r="A77" s="25" t="s">
        <v>104</v>
      </c>
      <c r="C77" s="24">
        <f t="shared" ref="C77:AF77" si="7">IF(C76&gt;0,C51+C49,0)/52</f>
        <v>0</v>
      </c>
      <c r="D77" s="24">
        <f t="shared" si="7"/>
        <v>0</v>
      </c>
      <c r="E77" s="24">
        <f t="shared" si="7"/>
        <v>28846.153846153848</v>
      </c>
      <c r="F77" s="24">
        <f t="shared" si="7"/>
        <v>28846.153846153848</v>
      </c>
      <c r="G77" s="24">
        <f t="shared" si="7"/>
        <v>28846.153846153848</v>
      </c>
      <c r="H77" s="24">
        <f t="shared" si="7"/>
        <v>28846.153846153848</v>
      </c>
      <c r="I77" s="24">
        <f t="shared" si="7"/>
        <v>28846.153846153848</v>
      </c>
      <c r="J77" s="24">
        <f t="shared" si="7"/>
        <v>28846.153846153848</v>
      </c>
      <c r="K77" s="24">
        <f t="shared" si="7"/>
        <v>28846.153846153848</v>
      </c>
      <c r="L77" s="24">
        <f t="shared" si="7"/>
        <v>28846.153846153848</v>
      </c>
      <c r="M77" s="24">
        <f t="shared" si="7"/>
        <v>28846.153846153848</v>
      </c>
      <c r="N77" s="24">
        <f t="shared" si="7"/>
        <v>28846.153846153848</v>
      </c>
      <c r="O77" s="24">
        <f t="shared" si="7"/>
        <v>28846.153846153848</v>
      </c>
      <c r="P77" s="24">
        <f t="shared" si="7"/>
        <v>28846.153846153848</v>
      </c>
      <c r="Q77" s="24">
        <f t="shared" si="7"/>
        <v>28846.153846153848</v>
      </c>
      <c r="R77" s="24">
        <f t="shared" si="7"/>
        <v>28846.153846153848</v>
      </c>
      <c r="S77" s="24">
        <f t="shared" si="7"/>
        <v>28846.153846153848</v>
      </c>
      <c r="T77" s="24">
        <f t="shared" si="7"/>
        <v>28846.153846153848</v>
      </c>
      <c r="U77" s="24">
        <f t="shared" si="7"/>
        <v>28846.153846153848</v>
      </c>
      <c r="V77" s="24">
        <f t="shared" si="7"/>
        <v>28846.153846153848</v>
      </c>
      <c r="W77" s="24">
        <f t="shared" si="7"/>
        <v>28846.153846153848</v>
      </c>
      <c r="X77" s="24">
        <f t="shared" si="7"/>
        <v>28846.153846153848</v>
      </c>
      <c r="Y77" s="24">
        <f t="shared" si="7"/>
        <v>28846.153846153848</v>
      </c>
      <c r="Z77" s="24">
        <f t="shared" si="7"/>
        <v>28846.153846153848</v>
      </c>
      <c r="AA77" s="24">
        <f t="shared" si="7"/>
        <v>28846.153846153848</v>
      </c>
      <c r="AB77" s="24">
        <f t="shared" si="7"/>
        <v>28846.153846153848</v>
      </c>
      <c r="AC77" s="24">
        <f t="shared" si="7"/>
        <v>28846.153846153848</v>
      </c>
      <c r="AD77" s="24">
        <f t="shared" si="7"/>
        <v>28846.153846153848</v>
      </c>
      <c r="AE77" s="24">
        <f t="shared" si="7"/>
        <v>28846.153846153848</v>
      </c>
      <c r="AF77" s="24">
        <f t="shared" si="7"/>
        <v>28846.153846153848</v>
      </c>
    </row>
    <row r="78" spans="1:33">
      <c r="A78" s="25" t="s">
        <v>102</v>
      </c>
      <c r="C78" s="24">
        <f>SUM(C76:C77)</f>
        <v>0</v>
      </c>
      <c r="D78" s="24">
        <f t="shared" ref="D78:AF78" si="8">SUM(D76:D77)</f>
        <v>0</v>
      </c>
      <c r="E78" s="24">
        <f t="shared" si="8"/>
        <v>148846.15384615384</v>
      </c>
      <c r="F78" s="24">
        <f t="shared" si="8"/>
        <v>148846.15384615384</v>
      </c>
      <c r="G78" s="24">
        <f t="shared" si="8"/>
        <v>148846.15384615384</v>
      </c>
      <c r="H78" s="24">
        <f t="shared" si="8"/>
        <v>268846.15384615387</v>
      </c>
      <c r="I78" s="24">
        <f t="shared" si="8"/>
        <v>268846.15384615387</v>
      </c>
      <c r="J78" s="24">
        <f t="shared" si="8"/>
        <v>268846.15384615387</v>
      </c>
      <c r="K78" s="24">
        <f t="shared" si="8"/>
        <v>268846.15384615387</v>
      </c>
      <c r="L78" s="24">
        <f t="shared" si="8"/>
        <v>268846.15384615387</v>
      </c>
      <c r="M78" s="24">
        <f t="shared" si="8"/>
        <v>268846.15384615387</v>
      </c>
      <c r="N78" s="24">
        <f t="shared" si="8"/>
        <v>268846.15384615387</v>
      </c>
      <c r="O78" s="24">
        <f t="shared" si="8"/>
        <v>268846.15384615387</v>
      </c>
      <c r="P78" s="24">
        <f t="shared" si="8"/>
        <v>268846.15384615387</v>
      </c>
      <c r="Q78" s="24">
        <f t="shared" si="8"/>
        <v>268846.15384615387</v>
      </c>
      <c r="R78" s="24">
        <f t="shared" si="8"/>
        <v>268846.15384615387</v>
      </c>
      <c r="S78" s="24">
        <f t="shared" si="8"/>
        <v>268846.15384615387</v>
      </c>
      <c r="T78" s="24">
        <f t="shared" si="8"/>
        <v>268846.15384615387</v>
      </c>
      <c r="U78" s="24">
        <f t="shared" si="8"/>
        <v>268846.15384615387</v>
      </c>
      <c r="V78" s="24">
        <f t="shared" si="8"/>
        <v>268846.15384615387</v>
      </c>
      <c r="W78" s="24">
        <f t="shared" si="8"/>
        <v>268846.15384615387</v>
      </c>
      <c r="X78" s="24">
        <f t="shared" si="8"/>
        <v>268846.15384615387</v>
      </c>
      <c r="Y78" s="24">
        <f t="shared" si="8"/>
        <v>268846.15384615387</v>
      </c>
      <c r="Z78" s="24">
        <f t="shared" si="8"/>
        <v>268846.15384615387</v>
      </c>
      <c r="AA78" s="24">
        <f t="shared" si="8"/>
        <v>268846.15384615387</v>
      </c>
      <c r="AB78" s="24">
        <f t="shared" si="8"/>
        <v>268846.15384615387</v>
      </c>
      <c r="AC78" s="24">
        <f t="shared" si="8"/>
        <v>268846.15384615387</v>
      </c>
      <c r="AD78" s="24">
        <f t="shared" si="8"/>
        <v>268846.15384615387</v>
      </c>
      <c r="AE78" s="24">
        <f t="shared" si="8"/>
        <v>268846.15384615387</v>
      </c>
      <c r="AF78" s="24">
        <f t="shared" si="8"/>
        <v>268846.15384615387</v>
      </c>
      <c r="AG78" s="3" t="s">
        <v>47</v>
      </c>
    </row>
    <row r="79" spans="1:33">
      <c r="A79" s="25" t="s">
        <v>103</v>
      </c>
      <c r="C79" s="24">
        <f>C78</f>
        <v>0</v>
      </c>
      <c r="D79" s="24">
        <f t="shared" ref="D79:Z79" si="9">D78-C78</f>
        <v>0</v>
      </c>
      <c r="E79" s="24">
        <f t="shared" si="9"/>
        <v>148846.15384615384</v>
      </c>
      <c r="F79" s="24">
        <f t="shared" si="9"/>
        <v>0</v>
      </c>
      <c r="G79" s="24">
        <f t="shared" si="9"/>
        <v>0</v>
      </c>
      <c r="H79" s="24">
        <f t="shared" si="9"/>
        <v>120000.00000000003</v>
      </c>
      <c r="I79" s="24">
        <f t="shared" si="9"/>
        <v>0</v>
      </c>
      <c r="J79" s="24">
        <f t="shared" si="9"/>
        <v>0</v>
      </c>
      <c r="K79" s="24">
        <f t="shared" si="9"/>
        <v>0</v>
      </c>
      <c r="L79" s="24">
        <f t="shared" si="9"/>
        <v>0</v>
      </c>
      <c r="M79" s="24">
        <f t="shared" si="9"/>
        <v>0</v>
      </c>
      <c r="N79" s="24">
        <f t="shared" si="9"/>
        <v>0</v>
      </c>
      <c r="O79" s="24">
        <f t="shared" si="9"/>
        <v>0</v>
      </c>
      <c r="P79" s="24">
        <f t="shared" si="9"/>
        <v>0</v>
      </c>
      <c r="Q79" s="24">
        <f t="shared" si="9"/>
        <v>0</v>
      </c>
      <c r="R79" s="24">
        <f t="shared" si="9"/>
        <v>0</v>
      </c>
      <c r="S79" s="24">
        <f t="shared" si="9"/>
        <v>0</v>
      </c>
      <c r="T79" s="24">
        <f t="shared" si="9"/>
        <v>0</v>
      </c>
      <c r="U79" s="24">
        <f t="shared" si="9"/>
        <v>0</v>
      </c>
      <c r="V79" s="24">
        <f t="shared" si="9"/>
        <v>0</v>
      </c>
      <c r="W79" s="24">
        <f t="shared" si="9"/>
        <v>0</v>
      </c>
      <c r="X79" s="24">
        <f t="shared" si="9"/>
        <v>0</v>
      </c>
      <c r="Y79" s="24">
        <f t="shared" si="9"/>
        <v>0</v>
      </c>
      <c r="Z79" s="24">
        <f t="shared" si="9"/>
        <v>0</v>
      </c>
      <c r="AA79" s="24">
        <f>AA78-Z78</f>
        <v>0</v>
      </c>
      <c r="AB79" s="24">
        <f>AB78-AA78</f>
        <v>0</v>
      </c>
      <c r="AC79" s="24">
        <f>AC78-AB78</f>
        <v>0</v>
      </c>
      <c r="AD79" s="24">
        <f>AD78-AC78</f>
        <v>0</v>
      </c>
      <c r="AE79" s="24">
        <f>AE78-AD78</f>
        <v>0</v>
      </c>
      <c r="AF79" s="24">
        <f>AF78-AE78-AF78</f>
        <v>-268846.15384615387</v>
      </c>
      <c r="AG79" s="24">
        <f>SUM(C79:AF79)</f>
        <v>0</v>
      </c>
    </row>
    <row r="82" spans="4:29">
      <c r="AC82" s="3" t="s">
        <v>116</v>
      </c>
    </row>
    <row r="83" spans="4:29"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C83" s="24"/>
    </row>
    <row r="85" spans="4:29">
      <c r="F85" s="24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H84"/>
  <sheetViews>
    <sheetView zoomScaleNormal="100" workbookViewId="0">
      <pane xSplit="1" ySplit="4" topLeftCell="B55" activePane="bottomRight" state="frozen"/>
      <selection pane="topRight" activeCell="B1" sqref="B1"/>
      <selection pane="bottomLeft" activeCell="A4" sqref="A4"/>
      <selection pane="bottomRight" activeCell="E71" sqref="E71"/>
    </sheetView>
  </sheetViews>
  <sheetFormatPr defaultColWidth="9.109375" defaultRowHeight="13.8"/>
  <cols>
    <col min="1" max="1" width="25.109375" style="25" customWidth="1"/>
    <col min="2" max="2" width="10.33203125" style="2" customWidth="1"/>
    <col min="3" max="3" width="10.88671875" style="24" customWidth="1"/>
    <col min="4" max="4" width="10" style="3" bestFit="1" customWidth="1"/>
    <col min="5" max="29" width="10.44140625" style="3" bestFit="1" customWidth="1"/>
    <col min="30" max="30" width="11.44140625" style="3" customWidth="1"/>
    <col min="31" max="32" width="10.44140625" style="3" bestFit="1" customWidth="1"/>
    <col min="33" max="33" width="12.44140625" style="3" customWidth="1"/>
    <col min="34" max="16384" width="9.109375" style="3"/>
  </cols>
  <sheetData>
    <row r="1" spans="1:32" ht="15.6">
      <c r="A1" s="23" t="s">
        <v>120</v>
      </c>
    </row>
    <row r="2" spans="1:32" ht="15.6">
      <c r="A2" s="23"/>
    </row>
    <row r="3" spans="1:32" ht="14.4" thickBot="1"/>
    <row r="4" spans="1:32" s="48" customFormat="1" ht="31.5" customHeight="1" thickBot="1">
      <c r="A4" s="26" t="s">
        <v>31</v>
      </c>
      <c r="B4" s="27" t="s">
        <v>32</v>
      </c>
      <c r="C4" s="28" t="s">
        <v>62</v>
      </c>
      <c r="D4" s="27" t="s">
        <v>63</v>
      </c>
      <c r="E4" s="27" t="s">
        <v>64</v>
      </c>
      <c r="F4" s="27" t="s">
        <v>65</v>
      </c>
      <c r="G4" s="27" t="s">
        <v>66</v>
      </c>
      <c r="H4" s="27" t="s">
        <v>67</v>
      </c>
      <c r="I4" s="27" t="s">
        <v>68</v>
      </c>
      <c r="J4" s="27" t="s">
        <v>69</v>
      </c>
      <c r="K4" s="27" t="s">
        <v>100</v>
      </c>
      <c r="L4" s="27" t="s">
        <v>71</v>
      </c>
      <c r="M4" s="27" t="s">
        <v>72</v>
      </c>
      <c r="N4" s="27" t="s">
        <v>73</v>
      </c>
      <c r="O4" s="27" t="s">
        <v>74</v>
      </c>
      <c r="P4" s="27" t="s">
        <v>75</v>
      </c>
      <c r="Q4" s="27" t="s">
        <v>76</v>
      </c>
      <c r="R4" s="27" t="s">
        <v>77</v>
      </c>
      <c r="S4" s="27" t="s">
        <v>78</v>
      </c>
      <c r="T4" s="27" t="s">
        <v>79</v>
      </c>
      <c r="U4" s="27" t="s">
        <v>80</v>
      </c>
      <c r="V4" s="27" t="s">
        <v>81</v>
      </c>
      <c r="W4" s="27" t="s">
        <v>82</v>
      </c>
      <c r="X4" s="27" t="s">
        <v>83</v>
      </c>
      <c r="Y4" s="27" t="s">
        <v>84</v>
      </c>
      <c r="Z4" s="27" t="s">
        <v>85</v>
      </c>
      <c r="AA4" s="29" t="s">
        <v>86</v>
      </c>
      <c r="AB4" s="227" t="s">
        <v>180</v>
      </c>
      <c r="AC4" s="227" t="s">
        <v>181</v>
      </c>
      <c r="AD4" s="227" t="s">
        <v>182</v>
      </c>
      <c r="AE4" s="227" t="s">
        <v>183</v>
      </c>
      <c r="AF4" s="227" t="s">
        <v>184</v>
      </c>
    </row>
    <row r="5" spans="1:32" ht="15.6">
      <c r="A5" s="31" t="s">
        <v>25</v>
      </c>
      <c r="B5" s="256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1"/>
      <c r="AB5" s="260"/>
      <c r="AC5" s="260"/>
      <c r="AD5" s="260"/>
      <c r="AE5" s="260"/>
      <c r="AF5" s="260"/>
    </row>
    <row r="6" spans="1:32">
      <c r="A6" s="34" t="s">
        <v>87</v>
      </c>
      <c r="B6" s="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226"/>
      <c r="AB6" s="49"/>
      <c r="AC6" s="49"/>
      <c r="AD6" s="49"/>
      <c r="AE6" s="49"/>
      <c r="AF6" s="49"/>
    </row>
    <row r="7" spans="1:32">
      <c r="A7" s="9" t="s">
        <v>166</v>
      </c>
      <c r="B7" s="8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226"/>
      <c r="AB7" s="49"/>
      <c r="AC7" s="49"/>
      <c r="AD7" s="49"/>
      <c r="AE7" s="49"/>
      <c r="AF7" s="49"/>
    </row>
    <row r="8" spans="1:32">
      <c r="A8" s="11" t="s">
        <v>27</v>
      </c>
      <c r="B8" s="8" t="s">
        <v>30</v>
      </c>
      <c r="C8" s="50">
        <f>'I-O'!C8*Harga!$D$8</f>
        <v>399600</v>
      </c>
      <c r="D8" s="50">
        <f>'I-O'!D8*Harga!$D$8</f>
        <v>399600</v>
      </c>
      <c r="E8" s="50">
        <f>'I-O'!E8*Harga!$D$8</f>
        <v>399600</v>
      </c>
      <c r="F8" s="50">
        <f>'I-O'!F8*Harga!$D$8</f>
        <v>399600</v>
      </c>
      <c r="G8" s="50">
        <f>'I-O'!G8*Harga!$D$8</f>
        <v>399600</v>
      </c>
      <c r="H8" s="50">
        <f>'I-O'!H8*Harga!$D$8</f>
        <v>999000</v>
      </c>
      <c r="I8" s="50">
        <f>'I-O'!I8*Harga!$D$8</f>
        <v>999000</v>
      </c>
      <c r="J8" s="50">
        <f>'I-O'!J8*Harga!$D$8</f>
        <v>999000</v>
      </c>
      <c r="K8" s="50">
        <f>'I-O'!K8*Harga!$D$8</f>
        <v>999000</v>
      </c>
      <c r="L8" s="50">
        <f>'I-O'!L8*Harga!$D$8</f>
        <v>999000</v>
      </c>
      <c r="M8" s="50">
        <f>'I-O'!M8*Harga!$D$8</f>
        <v>2000700</v>
      </c>
      <c r="N8" s="50">
        <f>'I-O'!N8*Harga!$D$8</f>
        <v>2000700</v>
      </c>
      <c r="O8" s="50">
        <f>'I-O'!O8*Harga!$D$8</f>
        <v>2000700</v>
      </c>
      <c r="P8" s="50">
        <f>'I-O'!P8*Harga!$D$8</f>
        <v>2000700</v>
      </c>
      <c r="Q8" s="50">
        <f>'I-O'!Q8*Harga!$D$8</f>
        <v>2000700</v>
      </c>
      <c r="R8" s="50">
        <f>'I-O'!R8*Harga!$D$8</f>
        <v>2000700</v>
      </c>
      <c r="S8" s="50">
        <f>'I-O'!S8*Harga!$D$8</f>
        <v>2000700</v>
      </c>
      <c r="T8" s="50">
        <f>'I-O'!T8*Harga!$D$8</f>
        <v>2000700</v>
      </c>
      <c r="U8" s="50">
        <f>'I-O'!U8*Harga!$D$8</f>
        <v>2000700</v>
      </c>
      <c r="V8" s="50">
        <f>'I-O'!V8*Harga!$D$8</f>
        <v>2000700</v>
      </c>
      <c r="W8" s="50">
        <f>'I-O'!W8*Harga!$D$8</f>
        <v>0</v>
      </c>
      <c r="X8" s="50">
        <f>'I-O'!X8*Harga!$D$8</f>
        <v>0</v>
      </c>
      <c r="Y8" s="50">
        <f>'I-O'!Y8*Harga!$D$8</f>
        <v>0</v>
      </c>
      <c r="Z8" s="50">
        <f>'I-O'!Z8*Harga!$D$8</f>
        <v>0</v>
      </c>
      <c r="AA8" s="50">
        <f>'I-O'!AA8*Harga!$D$8</f>
        <v>0</v>
      </c>
      <c r="AB8" s="50">
        <f>'I-O'!AB8*Harga!$D$8</f>
        <v>0</v>
      </c>
      <c r="AC8" s="50">
        <f>'I-O'!AC8*Harga!$D$8</f>
        <v>0</v>
      </c>
      <c r="AD8" s="50">
        <f>'I-O'!AD8*Harga!$D$8</f>
        <v>0</v>
      </c>
      <c r="AE8" s="50">
        <f>'I-O'!AE8*Harga!$D$8</f>
        <v>0</v>
      </c>
      <c r="AF8" s="50">
        <f>'I-O'!AF8*Harga!$D$8</f>
        <v>0</v>
      </c>
    </row>
    <row r="9" spans="1:32">
      <c r="A9" s="11" t="s">
        <v>175</v>
      </c>
      <c r="B9" s="8" t="s">
        <v>30</v>
      </c>
      <c r="C9" s="50">
        <f>'I-O'!C9*Harga!$D$9</f>
        <v>1598400</v>
      </c>
      <c r="D9" s="50">
        <f>'I-O'!D9*Harga!$D$9</f>
        <v>1598400</v>
      </c>
      <c r="E9" s="50">
        <f>'I-O'!E9*Harga!$D$9</f>
        <v>1598400</v>
      </c>
      <c r="F9" s="50">
        <f>'I-O'!F9*Harga!$D$9</f>
        <v>1598400</v>
      </c>
      <c r="G9" s="50">
        <f>'I-O'!G9*Harga!$D$9</f>
        <v>1598400</v>
      </c>
      <c r="H9" s="50">
        <f>'I-O'!H9*Harga!$D$9</f>
        <v>1998000</v>
      </c>
      <c r="I9" s="50">
        <f>'I-O'!I9*Harga!$D$9</f>
        <v>1998000</v>
      </c>
      <c r="J9" s="50">
        <f>'I-O'!J9*Harga!$D$9</f>
        <v>1998000</v>
      </c>
      <c r="K9" s="50">
        <f>'I-O'!K9*Harga!$D$9</f>
        <v>1998000</v>
      </c>
      <c r="L9" s="50">
        <f>'I-O'!L9*Harga!$D$9</f>
        <v>1998000</v>
      </c>
      <c r="M9" s="50">
        <f>'I-O'!M9*Harga!$D$9</f>
        <v>4001400</v>
      </c>
      <c r="N9" s="50">
        <f>'I-O'!N9*Harga!$D$9</f>
        <v>4001400</v>
      </c>
      <c r="O9" s="50">
        <f>'I-O'!O9*Harga!$D$9</f>
        <v>4001400</v>
      </c>
      <c r="P9" s="50">
        <f>'I-O'!P9*Harga!$D$9</f>
        <v>4001400</v>
      </c>
      <c r="Q9" s="50">
        <f>'I-O'!Q9*Harga!$D$9</f>
        <v>4001400</v>
      </c>
      <c r="R9" s="50">
        <f>'I-O'!R9*Harga!$D$9</f>
        <v>4001400</v>
      </c>
      <c r="S9" s="50">
        <f>'I-O'!S9*Harga!$D$9</f>
        <v>4001400</v>
      </c>
      <c r="T9" s="50">
        <f>'I-O'!T9*Harga!$D$9</f>
        <v>4001400</v>
      </c>
      <c r="U9" s="50">
        <f>'I-O'!U9*Harga!$D$9</f>
        <v>4001400</v>
      </c>
      <c r="V9" s="50">
        <f>'I-O'!V9*Harga!$D$9</f>
        <v>4001400</v>
      </c>
      <c r="W9" s="50">
        <f>'I-O'!W9*Harga!$D$9</f>
        <v>1080000</v>
      </c>
      <c r="X9" s="50">
        <f>'I-O'!X9*Harga!$D$9</f>
        <v>1080000</v>
      </c>
      <c r="Y9" s="50">
        <f>'I-O'!Y9*Harga!$D$9</f>
        <v>1080000</v>
      </c>
      <c r="Z9" s="50">
        <f>'I-O'!Z9*Harga!$D$9</f>
        <v>1080000</v>
      </c>
      <c r="AA9" s="50">
        <f>'I-O'!AA9*Harga!$D$9</f>
        <v>1080000</v>
      </c>
      <c r="AB9" s="50">
        <f>'I-O'!AB9*Harga!$D$9</f>
        <v>1080000</v>
      </c>
      <c r="AC9" s="50">
        <f>'I-O'!AC9*Harga!$D$9</f>
        <v>1080000</v>
      </c>
      <c r="AD9" s="50">
        <f>'I-O'!AD9*Harga!$D$9</f>
        <v>1080000</v>
      </c>
      <c r="AE9" s="50">
        <f>'I-O'!AE9*Harga!$D$9</f>
        <v>1080000</v>
      </c>
      <c r="AF9" s="50">
        <f>'I-O'!AF9*Harga!$D$9</f>
        <v>1080000</v>
      </c>
    </row>
    <row r="10" spans="1:32">
      <c r="A10" s="11" t="s">
        <v>59</v>
      </c>
      <c r="B10" s="8" t="s">
        <v>30</v>
      </c>
      <c r="C10" s="50">
        <f>'I-O'!C10*Harga!$D$10</f>
        <v>0</v>
      </c>
      <c r="D10" s="50">
        <f>'I-O'!D10*Harga!$D$10</f>
        <v>0</v>
      </c>
      <c r="E10" s="50">
        <f>'I-O'!E10*Harga!$D$10</f>
        <v>0</v>
      </c>
      <c r="F10" s="50">
        <f>'I-O'!F10*Harga!$D$10</f>
        <v>0</v>
      </c>
      <c r="G10" s="50">
        <f>'I-O'!G10*Harga!$D$10</f>
        <v>0</v>
      </c>
      <c r="H10" s="50">
        <f>'I-O'!H10*Harga!$D$10</f>
        <v>0</v>
      </c>
      <c r="I10" s="50">
        <f>'I-O'!I10*Harga!$D$10</f>
        <v>0</v>
      </c>
      <c r="J10" s="50">
        <f>'I-O'!J10*Harga!$D$10</f>
        <v>0</v>
      </c>
      <c r="K10" s="50">
        <f>'I-O'!K10*Harga!$D$10</f>
        <v>0</v>
      </c>
      <c r="L10" s="50">
        <f>'I-O'!L10*Harga!$D$10</f>
        <v>0</v>
      </c>
      <c r="M10" s="50">
        <f>'I-O'!M10*Harga!$D$10</f>
        <v>0</v>
      </c>
      <c r="N10" s="50">
        <f>'I-O'!N10*Harga!$D$10</f>
        <v>0</v>
      </c>
      <c r="O10" s="50">
        <f>'I-O'!O10*Harga!$D$10</f>
        <v>0</v>
      </c>
      <c r="P10" s="50">
        <f>'I-O'!P10*Harga!$D$10</f>
        <v>0</v>
      </c>
      <c r="Q10" s="50">
        <f>'I-O'!Q10*Harga!$D$10</f>
        <v>0</v>
      </c>
      <c r="R10" s="50">
        <f>'I-O'!R10*Harga!$D$10</f>
        <v>0</v>
      </c>
      <c r="S10" s="50">
        <f>'I-O'!S10*Harga!$D$10</f>
        <v>0</v>
      </c>
      <c r="T10" s="50">
        <f>'I-O'!T10*Harga!$D$10</f>
        <v>0</v>
      </c>
      <c r="U10" s="50">
        <f>'I-O'!U10*Harga!$D$10</f>
        <v>0</v>
      </c>
      <c r="V10" s="50">
        <f>'I-O'!V10*Harga!$D$10</f>
        <v>0</v>
      </c>
      <c r="W10" s="50">
        <f>'I-O'!W10*Harga!$D$10</f>
        <v>0</v>
      </c>
      <c r="X10" s="50">
        <f>'I-O'!X10*Harga!$D$10</f>
        <v>0</v>
      </c>
      <c r="Y10" s="50">
        <f>'I-O'!Y10*Harga!$D$10</f>
        <v>0</v>
      </c>
      <c r="Z10" s="50">
        <f>'I-O'!Z10*Harga!$D$10</f>
        <v>0</v>
      </c>
      <c r="AA10" s="50">
        <f>'I-O'!AA10*Harga!$D$10</f>
        <v>0</v>
      </c>
      <c r="AB10" s="50">
        <f>'I-O'!AB10*Harga!$D$10</f>
        <v>0</v>
      </c>
      <c r="AC10" s="50">
        <f>'I-O'!AC10*Harga!$D$10</f>
        <v>0</v>
      </c>
      <c r="AD10" s="50">
        <f>'I-O'!AD10*Harga!$D$10</f>
        <v>0</v>
      </c>
      <c r="AE10" s="50">
        <f>'I-O'!AE10*Harga!$D$10</f>
        <v>0</v>
      </c>
      <c r="AF10" s="50">
        <f>'I-O'!AF10*Harga!$D$10</f>
        <v>0</v>
      </c>
    </row>
    <row r="11" spans="1:32">
      <c r="A11" s="38"/>
      <c r="B11" s="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1:32">
      <c r="A12" s="9" t="s">
        <v>167</v>
      </c>
      <c r="B12" s="8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>
      <c r="A13" s="11" t="s">
        <v>89</v>
      </c>
      <c r="B13" s="8" t="s">
        <v>30</v>
      </c>
      <c r="C13" s="50">
        <f>'I-O'!C13*Harga!$D$13</f>
        <v>160000</v>
      </c>
      <c r="D13" s="50">
        <f>'I-O'!D13*Harga!$D$13</f>
        <v>160000</v>
      </c>
      <c r="E13" s="50">
        <f>'I-O'!E13*Harga!$D$13</f>
        <v>80000</v>
      </c>
      <c r="F13" s="50">
        <f>'I-O'!F13*Harga!$D$13</f>
        <v>80000</v>
      </c>
      <c r="G13" s="50">
        <f>'I-O'!G13*Harga!$D$13</f>
        <v>40000</v>
      </c>
      <c r="H13" s="50">
        <f>'I-O'!H13*Harga!$D$13</f>
        <v>40000</v>
      </c>
      <c r="I13" s="50">
        <f>'I-O'!I13*Harga!$D$13</f>
        <v>40000</v>
      </c>
      <c r="J13" s="50">
        <f>'I-O'!J13*Harga!$D$13</f>
        <v>40000</v>
      </c>
      <c r="K13" s="50">
        <f>'I-O'!K13*Harga!$D$13</f>
        <v>40000</v>
      </c>
      <c r="L13" s="50">
        <f>'I-O'!L13*Harga!$D$13</f>
        <v>40000</v>
      </c>
      <c r="M13" s="50">
        <f>'I-O'!M13*Harga!$D$13</f>
        <v>40000</v>
      </c>
      <c r="N13" s="50">
        <f>'I-O'!N13*Harga!$D$13</f>
        <v>40000</v>
      </c>
      <c r="O13" s="50">
        <f>'I-O'!O13*Harga!$D$13</f>
        <v>40000</v>
      </c>
      <c r="P13" s="50">
        <f>'I-O'!P13*Harga!$D$13</f>
        <v>40000</v>
      </c>
      <c r="Q13" s="50">
        <f>'I-O'!Q13*Harga!$D$13</f>
        <v>40000</v>
      </c>
      <c r="R13" s="50">
        <f>'I-O'!R13*Harga!$D$13</f>
        <v>40000</v>
      </c>
      <c r="S13" s="50">
        <f>'I-O'!S13*Harga!$D$13</f>
        <v>40000</v>
      </c>
      <c r="T13" s="50">
        <f>'I-O'!T13*Harga!$D$13</f>
        <v>40000</v>
      </c>
      <c r="U13" s="50">
        <f>'I-O'!U13*Harga!$D$13</f>
        <v>40000</v>
      </c>
      <c r="V13" s="50">
        <f>'I-O'!V13*Harga!$D$13</f>
        <v>40000</v>
      </c>
      <c r="W13" s="50">
        <f>'I-O'!W13*Harga!$D$13</f>
        <v>40000</v>
      </c>
      <c r="X13" s="50">
        <f>'I-O'!X13*Harga!$D$13</f>
        <v>40000</v>
      </c>
      <c r="Y13" s="50">
        <f>'I-O'!Y13*Harga!$D$13</f>
        <v>40000</v>
      </c>
      <c r="Z13" s="50">
        <f>'I-O'!Z13*Harga!$D$13</f>
        <v>40000</v>
      </c>
      <c r="AA13" s="50">
        <f>'I-O'!AA13*Harga!$D$13</f>
        <v>40000</v>
      </c>
      <c r="AB13" s="50">
        <f>'I-O'!AB13*Harga!$D$13</f>
        <v>40000</v>
      </c>
      <c r="AC13" s="50">
        <f>'I-O'!AC13*Harga!$D$13</f>
        <v>40000</v>
      </c>
      <c r="AD13" s="50">
        <f>'I-O'!AD13*Harga!$D$13</f>
        <v>40000</v>
      </c>
      <c r="AE13" s="50">
        <f>'I-O'!AE13*Harga!$D$13</f>
        <v>40000</v>
      </c>
      <c r="AF13" s="50">
        <f>'I-O'!AF13*Harga!$D$13</f>
        <v>40000</v>
      </c>
    </row>
    <row r="14" spans="1:32">
      <c r="A14" s="38"/>
      <c r="B14" s="8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</row>
    <row r="15" spans="1:32">
      <c r="A15" s="9" t="s">
        <v>168</v>
      </c>
      <c r="B15" s="8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</row>
    <row r="16" spans="1:32">
      <c r="A16" s="11" t="s">
        <v>177</v>
      </c>
      <c r="B16" s="8" t="s">
        <v>30</v>
      </c>
      <c r="C16" s="50">
        <f>'I-O'!C16*Harga!$D$16</f>
        <v>280000</v>
      </c>
      <c r="D16" s="50">
        <f>'I-O'!D16*Harga!$D$16</f>
        <v>0</v>
      </c>
      <c r="E16" s="50">
        <f>'I-O'!E16*Harga!$D$16</f>
        <v>0</v>
      </c>
      <c r="F16" s="50">
        <f>'I-O'!F16*Harga!$D$16</f>
        <v>0</v>
      </c>
      <c r="G16" s="50">
        <f>'I-O'!G16*Harga!$D$16</f>
        <v>0</v>
      </c>
      <c r="H16" s="50">
        <f>'I-O'!H16*Harga!$D$16</f>
        <v>0</v>
      </c>
      <c r="I16" s="50">
        <f>'I-O'!I16*Harga!$D$16</f>
        <v>0</v>
      </c>
      <c r="J16" s="50">
        <f>'I-O'!J16*Harga!$D$16</f>
        <v>0</v>
      </c>
      <c r="K16" s="50">
        <f>'I-O'!K16*Harga!$D$16</f>
        <v>0</v>
      </c>
      <c r="L16" s="50">
        <f>'I-O'!L16*Harga!$D$16</f>
        <v>0</v>
      </c>
      <c r="M16" s="50">
        <f>'I-O'!M16*Harga!$D$16</f>
        <v>0</v>
      </c>
      <c r="N16" s="50">
        <f>'I-O'!N16*Harga!$D$16</f>
        <v>0</v>
      </c>
      <c r="O16" s="50">
        <f>'I-O'!O16*Harga!$D$16</f>
        <v>0</v>
      </c>
      <c r="P16" s="50">
        <f>'I-O'!P16*Harga!$D$16</f>
        <v>0</v>
      </c>
      <c r="Q16" s="50">
        <f>'I-O'!Q16*Harga!$D$16</f>
        <v>0</v>
      </c>
      <c r="R16" s="50">
        <f>'I-O'!R16*Harga!$D$16</f>
        <v>0</v>
      </c>
      <c r="S16" s="50">
        <f>'I-O'!S16*Harga!$D$16</f>
        <v>0</v>
      </c>
      <c r="T16" s="50">
        <f>'I-O'!T16*Harga!$D$16</f>
        <v>0</v>
      </c>
      <c r="U16" s="50">
        <f>'I-O'!U16*Harga!$D$16</f>
        <v>0</v>
      </c>
      <c r="V16" s="50">
        <f>'I-O'!V16*Harga!$D$16</f>
        <v>0</v>
      </c>
      <c r="W16" s="50">
        <f>'I-O'!W16*Harga!$D$16</f>
        <v>0</v>
      </c>
      <c r="X16" s="50">
        <f>'I-O'!X16*Harga!$D$16</f>
        <v>0</v>
      </c>
      <c r="Y16" s="50">
        <f>'I-O'!Y16*Harga!$D$16</f>
        <v>0</v>
      </c>
      <c r="Z16" s="50">
        <f>'I-O'!Z16*Harga!$D$16</f>
        <v>0</v>
      </c>
      <c r="AA16" s="50">
        <f>'I-O'!AA16*Harga!$D$16</f>
        <v>0</v>
      </c>
      <c r="AB16" s="50">
        <f>'I-O'!AB16*Harga!$D$16</f>
        <v>0</v>
      </c>
      <c r="AC16" s="50">
        <f>'I-O'!AC16*Harga!$D$16</f>
        <v>0</v>
      </c>
      <c r="AD16" s="50">
        <f>'I-O'!AD16*Harga!$D$16</f>
        <v>0</v>
      </c>
      <c r="AE16" s="50">
        <f>'I-O'!AE16*Harga!$D$16</f>
        <v>0</v>
      </c>
      <c r="AF16" s="50">
        <f>'I-O'!AF16*Harga!$D$16</f>
        <v>0</v>
      </c>
    </row>
    <row r="17" spans="1:32">
      <c r="A17" s="11" t="s">
        <v>176</v>
      </c>
      <c r="B17" s="8" t="s">
        <v>30</v>
      </c>
      <c r="C17" s="50">
        <f>'I-O'!C17*Harga!$D$17</f>
        <v>2025000</v>
      </c>
      <c r="D17" s="50">
        <f>'I-O'!D17*Harga!$D$17</f>
        <v>225000</v>
      </c>
      <c r="E17" s="50">
        <f>'I-O'!E17*Harga!$D$17</f>
        <v>0</v>
      </c>
      <c r="F17" s="50">
        <f>'I-O'!F17*Harga!$D$17</f>
        <v>0</v>
      </c>
      <c r="G17" s="50">
        <f>'I-O'!G17*Harga!$D$17</f>
        <v>0</v>
      </c>
      <c r="H17" s="50">
        <f>'I-O'!H17*Harga!$D$17</f>
        <v>0</v>
      </c>
      <c r="I17" s="50">
        <f>'I-O'!I17*Harga!$D$17</f>
        <v>0</v>
      </c>
      <c r="J17" s="50">
        <f>'I-O'!J17*Harga!$D$17</f>
        <v>0</v>
      </c>
      <c r="K17" s="50">
        <f>'I-O'!K17*Harga!$D$17</f>
        <v>0</v>
      </c>
      <c r="L17" s="50">
        <f>'I-O'!L17*Harga!$D$17</f>
        <v>0</v>
      </c>
      <c r="M17" s="50">
        <f>'I-O'!M17*Harga!$D$17</f>
        <v>0</v>
      </c>
      <c r="N17" s="50">
        <f>'I-O'!N17*Harga!$D$17</f>
        <v>0</v>
      </c>
      <c r="O17" s="50">
        <f>'I-O'!O17*Harga!$D$17</f>
        <v>0</v>
      </c>
      <c r="P17" s="50">
        <f>'I-O'!P17*Harga!$D$17</f>
        <v>0</v>
      </c>
      <c r="Q17" s="50">
        <f>'I-O'!Q17*Harga!$D$17</f>
        <v>0</v>
      </c>
      <c r="R17" s="50">
        <f>'I-O'!R17*Harga!$D$17</f>
        <v>0</v>
      </c>
      <c r="S17" s="50">
        <f>'I-O'!S17*Harga!$D$17</f>
        <v>0</v>
      </c>
      <c r="T17" s="50">
        <f>'I-O'!T17*Harga!$D$17</f>
        <v>0</v>
      </c>
      <c r="U17" s="50">
        <f>'I-O'!U17*Harga!$D$17</f>
        <v>0</v>
      </c>
      <c r="V17" s="50">
        <f>'I-O'!V17*Harga!$D$17</f>
        <v>0</v>
      </c>
      <c r="W17" s="50">
        <f>'I-O'!W17*Harga!$D$17</f>
        <v>0</v>
      </c>
      <c r="X17" s="50">
        <f>'I-O'!X17*Harga!$D$17</f>
        <v>0</v>
      </c>
      <c r="Y17" s="50">
        <f>'I-O'!Y17*Harga!$D$17</f>
        <v>0</v>
      </c>
      <c r="Z17" s="50">
        <f>'I-O'!Z17*Harga!$D$17</f>
        <v>0</v>
      </c>
      <c r="AA17" s="50">
        <f>'I-O'!AA17*Harga!$D$17</f>
        <v>0</v>
      </c>
      <c r="AB17" s="50">
        <f>'I-O'!AB17*Harga!$D$17</f>
        <v>0</v>
      </c>
      <c r="AC17" s="50">
        <f>'I-O'!AC17*Harga!$D$17</f>
        <v>0</v>
      </c>
      <c r="AD17" s="50">
        <f>'I-O'!AD17*Harga!$D$17</f>
        <v>0</v>
      </c>
      <c r="AE17" s="50">
        <f>'I-O'!AE17*Harga!$D$17</f>
        <v>0</v>
      </c>
      <c r="AF17" s="50">
        <f>'I-O'!AF17*Harga!$D$17</f>
        <v>0</v>
      </c>
    </row>
    <row r="18" spans="1:32">
      <c r="A18" s="35"/>
      <c r="B18" s="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</row>
    <row r="19" spans="1:32">
      <c r="A19" s="9" t="s">
        <v>169</v>
      </c>
      <c r="B19" s="8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</row>
    <row r="20" spans="1:32">
      <c r="A20" s="11" t="s">
        <v>242</v>
      </c>
      <c r="B20" s="8" t="s">
        <v>30</v>
      </c>
      <c r="C20" s="49">
        <f>'I-O'!C20*Harga!$D$20</f>
        <v>0</v>
      </c>
      <c r="D20" s="49">
        <f>'I-O'!D20*Harga!$D$20</f>
        <v>0</v>
      </c>
      <c r="E20" s="49">
        <f>'I-O'!E20*Harga!$D$20</f>
        <v>150000</v>
      </c>
      <c r="F20" s="49">
        <f>'I-O'!F20*Harga!$D$20</f>
        <v>0</v>
      </c>
      <c r="G20" s="49">
        <f>'I-O'!G20*Harga!$D$20</f>
        <v>150000</v>
      </c>
      <c r="H20" s="49">
        <f>'I-O'!H20*Harga!$D$20</f>
        <v>0</v>
      </c>
      <c r="I20" s="49">
        <f>'I-O'!I20*Harga!$D$20</f>
        <v>0</v>
      </c>
      <c r="J20" s="49">
        <f>'I-O'!J20*Harga!$D$20</f>
        <v>0</v>
      </c>
      <c r="K20" s="49">
        <f>'I-O'!K20*Harga!$D$20</f>
        <v>0</v>
      </c>
      <c r="L20" s="49">
        <f>'I-O'!L20*Harga!$D$20</f>
        <v>0</v>
      </c>
      <c r="M20" s="49">
        <f>'I-O'!M20*Harga!$D$20</f>
        <v>0</v>
      </c>
      <c r="N20" s="49">
        <f>'I-O'!N20*Harga!$D$20</f>
        <v>0</v>
      </c>
      <c r="O20" s="49">
        <f>'I-O'!O20*Harga!$D$20</f>
        <v>0</v>
      </c>
      <c r="P20" s="49">
        <f>'I-O'!P20*Harga!$D$20</f>
        <v>0</v>
      </c>
      <c r="Q20" s="49">
        <f>'I-O'!Q20*Harga!$D$20</f>
        <v>0</v>
      </c>
      <c r="R20" s="49">
        <f>'I-O'!R20*Harga!$D$20</f>
        <v>0</v>
      </c>
      <c r="S20" s="49">
        <f>'I-O'!S20*Harga!$D$20</f>
        <v>0</v>
      </c>
      <c r="T20" s="49">
        <f>'I-O'!T20*Harga!$D$20</f>
        <v>0</v>
      </c>
      <c r="U20" s="49">
        <f>'I-O'!U20*Harga!$D$20</f>
        <v>0</v>
      </c>
      <c r="V20" s="49">
        <f>'I-O'!V20*Harga!$D$20</f>
        <v>0</v>
      </c>
      <c r="W20" s="49">
        <f>'I-O'!W20*Harga!$D$20</f>
        <v>0</v>
      </c>
      <c r="X20" s="49">
        <f>'I-O'!X20*Harga!$D$20</f>
        <v>0</v>
      </c>
      <c r="Y20" s="49">
        <f>'I-O'!Y20*Harga!$D$20</f>
        <v>0</v>
      </c>
      <c r="Z20" s="49">
        <f>'I-O'!Z20*Harga!$D$20</f>
        <v>0</v>
      </c>
      <c r="AA20" s="49">
        <f>'I-O'!AA20*Harga!$D$20</f>
        <v>0</v>
      </c>
      <c r="AB20" s="49">
        <f>'I-O'!AB20*Harga!$D$20</f>
        <v>0</v>
      </c>
      <c r="AC20" s="49">
        <f>'I-O'!AC20*Harga!$D$20</f>
        <v>0</v>
      </c>
      <c r="AD20" s="49">
        <f>'I-O'!AD20*Harga!$D$20</f>
        <v>0</v>
      </c>
      <c r="AE20" s="49">
        <f>'I-O'!AE20*Harga!$D$20</f>
        <v>0</v>
      </c>
      <c r="AF20" s="49">
        <f>'I-O'!AF20*Harga!$D$20</f>
        <v>0</v>
      </c>
    </row>
    <row r="21" spans="1:32">
      <c r="A21" s="11" t="s">
        <v>243</v>
      </c>
      <c r="B21" s="8" t="s">
        <v>30</v>
      </c>
      <c r="C21" s="49">
        <f>'I-O'!C21*Harga!$D$21</f>
        <v>0</v>
      </c>
      <c r="D21" s="49">
        <f>'I-O'!D21*Harga!$D$21</f>
        <v>0</v>
      </c>
      <c r="E21" s="49">
        <f>'I-O'!E21*Harga!$D$21</f>
        <v>0</v>
      </c>
      <c r="F21" s="49">
        <f>'I-O'!F21*Harga!$D$21</f>
        <v>0</v>
      </c>
      <c r="G21" s="49">
        <f>'I-O'!G21*Harga!$D$21</f>
        <v>0</v>
      </c>
      <c r="H21" s="49">
        <f>'I-O'!H21*Harga!$D$21</f>
        <v>225000</v>
      </c>
      <c r="I21" s="49">
        <f>'I-O'!I21*Harga!$D$21</f>
        <v>0</v>
      </c>
      <c r="J21" s="49">
        <f>'I-O'!J21*Harga!$D$21</f>
        <v>225000</v>
      </c>
      <c r="K21" s="49">
        <f>'I-O'!K21*Harga!$D$21</f>
        <v>0</v>
      </c>
      <c r="L21" s="49">
        <f>'I-O'!L21*Harga!$D$21</f>
        <v>225000</v>
      </c>
      <c r="M21" s="49">
        <f>'I-O'!M21*Harga!$D$21</f>
        <v>0</v>
      </c>
      <c r="N21" s="49">
        <f>'I-O'!N21*Harga!$D$21</f>
        <v>225000</v>
      </c>
      <c r="O21" s="49">
        <f>'I-O'!O21*Harga!$D$21</f>
        <v>0</v>
      </c>
      <c r="P21" s="49">
        <f>'I-O'!P21*Harga!$D$21</f>
        <v>225000</v>
      </c>
      <c r="Q21" s="49">
        <f>'I-O'!Q21*Harga!$D$21</f>
        <v>0</v>
      </c>
      <c r="R21" s="49">
        <f>'I-O'!R21*Harga!$D$21</f>
        <v>225000</v>
      </c>
      <c r="S21" s="49">
        <f>'I-O'!S21*Harga!$D$21</f>
        <v>0</v>
      </c>
      <c r="T21" s="49">
        <f>'I-O'!T21*Harga!$D$21</f>
        <v>225000</v>
      </c>
      <c r="U21" s="49">
        <f>'I-O'!U21*Harga!$D$21</f>
        <v>0</v>
      </c>
      <c r="V21" s="49">
        <f>'I-O'!V21*Harga!$D$21</f>
        <v>225000</v>
      </c>
      <c r="W21" s="49">
        <f>'I-O'!W21*Harga!$D$21</f>
        <v>0</v>
      </c>
      <c r="X21" s="49">
        <f>'I-O'!X21*Harga!$D$21</f>
        <v>225000</v>
      </c>
      <c r="Y21" s="49">
        <f>'I-O'!Y21*Harga!$D$21</f>
        <v>0</v>
      </c>
      <c r="Z21" s="49">
        <f>'I-O'!Z21*Harga!$D$21</f>
        <v>225000</v>
      </c>
      <c r="AA21" s="49">
        <f>'I-O'!AA21*Harga!$D$21</f>
        <v>0</v>
      </c>
      <c r="AB21" s="49">
        <f>'I-O'!AB21*Harga!$D$21</f>
        <v>225000</v>
      </c>
      <c r="AC21" s="49">
        <f>'I-O'!AC21*Harga!$D$21</f>
        <v>0</v>
      </c>
      <c r="AD21" s="49">
        <f>'I-O'!AD21*Harga!$D$21</f>
        <v>225000</v>
      </c>
      <c r="AE21" s="49">
        <f>'I-O'!AE21*Harga!$D$21</f>
        <v>0</v>
      </c>
      <c r="AF21" s="49">
        <f>'I-O'!AF21*Harga!$D$21</f>
        <v>225000</v>
      </c>
    </row>
    <row r="22" spans="1:32">
      <c r="A22" s="11" t="s">
        <v>241</v>
      </c>
      <c r="B22" s="8" t="s">
        <v>30</v>
      </c>
      <c r="C22" s="50">
        <f>'I-O'!C22*Harga!$D$22</f>
        <v>0</v>
      </c>
      <c r="D22" s="50">
        <f>'I-O'!D22*Harga!$D$22</f>
        <v>0</v>
      </c>
      <c r="E22" s="50">
        <f>'I-O'!E22*Harga!$D$22</f>
        <v>300000</v>
      </c>
      <c r="F22" s="50">
        <f>'I-O'!F22*Harga!$D$22</f>
        <v>0</v>
      </c>
      <c r="G22" s="50">
        <f>'I-O'!G22*Harga!$D$22</f>
        <v>0</v>
      </c>
      <c r="H22" s="50">
        <f>'I-O'!H22*Harga!$D$22</f>
        <v>300000</v>
      </c>
      <c r="I22" s="50">
        <f>'I-O'!I22*Harga!$D$22</f>
        <v>0</v>
      </c>
      <c r="J22" s="50">
        <f>'I-O'!J22*Harga!$D$22</f>
        <v>0</v>
      </c>
      <c r="K22" s="50">
        <f>'I-O'!K22*Harga!$D$22</f>
        <v>300000</v>
      </c>
      <c r="L22" s="50">
        <f>'I-O'!L22*Harga!$D$22</f>
        <v>0</v>
      </c>
      <c r="M22" s="50">
        <f>'I-O'!M22*Harga!$D$22</f>
        <v>0</v>
      </c>
      <c r="N22" s="50">
        <f>'I-O'!N22*Harga!$D$22</f>
        <v>300000</v>
      </c>
      <c r="O22" s="50">
        <f>'I-O'!O22*Harga!$D$22</f>
        <v>0</v>
      </c>
      <c r="P22" s="50">
        <f>'I-O'!P22*Harga!$D$22</f>
        <v>0</v>
      </c>
      <c r="Q22" s="50">
        <f>'I-O'!Q22*Harga!$D$22</f>
        <v>300000</v>
      </c>
      <c r="R22" s="50">
        <f>'I-O'!R22*Harga!$D$22</f>
        <v>0</v>
      </c>
      <c r="S22" s="50">
        <f>'I-O'!S22*Harga!$D$22</f>
        <v>0</v>
      </c>
      <c r="T22" s="50">
        <f>'I-O'!T22*Harga!$D$22</f>
        <v>300000</v>
      </c>
      <c r="U22" s="50">
        <f>'I-O'!U22*Harga!$D$22</f>
        <v>0</v>
      </c>
      <c r="V22" s="50">
        <f>'I-O'!V22*Harga!$D$22</f>
        <v>0</v>
      </c>
      <c r="W22" s="50">
        <f>'I-O'!W22*Harga!$D$22</f>
        <v>300000</v>
      </c>
      <c r="X22" s="50">
        <f>'I-O'!X22*Harga!$D$22</f>
        <v>0</v>
      </c>
      <c r="Y22" s="50">
        <f>'I-O'!Y22*Harga!$D$22</f>
        <v>0</v>
      </c>
      <c r="Z22" s="50">
        <f>'I-O'!Z22*Harga!$D$22</f>
        <v>300000</v>
      </c>
      <c r="AA22" s="50">
        <f>'I-O'!AA22*Harga!$D$22</f>
        <v>0</v>
      </c>
      <c r="AB22" s="50">
        <f>'I-O'!AB22*Harga!$D$22</f>
        <v>0</v>
      </c>
      <c r="AC22" s="50">
        <f>'I-O'!AC22*Harga!$D$22</f>
        <v>300000</v>
      </c>
      <c r="AD22" s="50">
        <f>'I-O'!AD22*Harga!$D$22</f>
        <v>0</v>
      </c>
      <c r="AE22" s="50">
        <f>'I-O'!AE22*Harga!$D$22</f>
        <v>0</v>
      </c>
      <c r="AF22" s="50">
        <f>'I-O'!AF22*Harga!$D$22</f>
        <v>300000</v>
      </c>
    </row>
    <row r="23" spans="1:32">
      <c r="A23" s="11" t="s">
        <v>93</v>
      </c>
      <c r="B23" s="8" t="s">
        <v>30</v>
      </c>
      <c r="C23" s="50">
        <f>'I-O'!C23*Harga!$D$23</f>
        <v>250000</v>
      </c>
      <c r="D23" s="50">
        <f>'I-O'!D23*Harga!$D$23</f>
        <v>0</v>
      </c>
      <c r="E23" s="50">
        <f>'I-O'!E23*Harga!$D$23</f>
        <v>0</v>
      </c>
      <c r="F23" s="50">
        <f>'I-O'!F23*Harga!$D$23</f>
        <v>0</v>
      </c>
      <c r="G23" s="50">
        <f>'I-O'!G23*Harga!$D$23</f>
        <v>250000</v>
      </c>
      <c r="H23" s="50">
        <f>'I-O'!H23*Harga!$D$23</f>
        <v>0</v>
      </c>
      <c r="I23" s="50">
        <f>'I-O'!I23*Harga!$D$23</f>
        <v>0</v>
      </c>
      <c r="J23" s="50">
        <f>'I-O'!J23*Harga!$D$23</f>
        <v>0</v>
      </c>
      <c r="K23" s="50">
        <f>'I-O'!K23*Harga!$D$23</f>
        <v>0</v>
      </c>
      <c r="L23" s="50">
        <f>'I-O'!L23*Harga!$D$23</f>
        <v>250000</v>
      </c>
      <c r="M23" s="50">
        <f>'I-O'!M23*Harga!$D$23</f>
        <v>0</v>
      </c>
      <c r="N23" s="50">
        <f>'I-O'!N23*Harga!$D$23</f>
        <v>0</v>
      </c>
      <c r="O23" s="50">
        <f>'I-O'!O23*Harga!$D$23</f>
        <v>0</v>
      </c>
      <c r="P23" s="50">
        <f>'I-O'!P23*Harga!$D$23</f>
        <v>0</v>
      </c>
      <c r="Q23" s="50">
        <f>'I-O'!Q23*Harga!$D$23</f>
        <v>250000</v>
      </c>
      <c r="R23" s="50">
        <f>'I-O'!R23*Harga!$D$23</f>
        <v>0</v>
      </c>
      <c r="S23" s="50">
        <f>'I-O'!S23*Harga!$D$23</f>
        <v>0</v>
      </c>
      <c r="T23" s="50">
        <f>'I-O'!T23*Harga!$D$23</f>
        <v>0</v>
      </c>
      <c r="U23" s="50">
        <f>'I-O'!U23*Harga!$D$23</f>
        <v>0</v>
      </c>
      <c r="V23" s="50">
        <f>'I-O'!V23*Harga!$D$23</f>
        <v>250000</v>
      </c>
      <c r="W23" s="50">
        <f>'I-O'!W23*Harga!$D$23</f>
        <v>0</v>
      </c>
      <c r="X23" s="50">
        <f>'I-O'!X23*Harga!$D$23</f>
        <v>0</v>
      </c>
      <c r="Y23" s="50">
        <f>'I-O'!Y23*Harga!$D$23</f>
        <v>0</v>
      </c>
      <c r="Z23" s="50">
        <f>'I-O'!Z23*Harga!$D$23</f>
        <v>0</v>
      </c>
      <c r="AA23" s="50">
        <f>'I-O'!AA23*Harga!$D$23</f>
        <v>250000</v>
      </c>
      <c r="AB23" s="50">
        <f>'I-O'!AB23*Harga!$D$23</f>
        <v>0</v>
      </c>
      <c r="AC23" s="50">
        <f>'I-O'!AC23*Harga!$D$23</f>
        <v>0</v>
      </c>
      <c r="AD23" s="50">
        <f>'I-O'!AD23*Harga!$D$23</f>
        <v>0</v>
      </c>
      <c r="AE23" s="50">
        <f>'I-O'!AE23*Harga!$D$23</f>
        <v>0</v>
      </c>
      <c r="AF23" s="50">
        <f>'I-O'!AF23*Harga!$D$23</f>
        <v>250000</v>
      </c>
    </row>
    <row r="24" spans="1:32">
      <c r="A24" s="11" t="s">
        <v>276</v>
      </c>
      <c r="B24" s="8" t="s">
        <v>30</v>
      </c>
      <c r="C24" s="50">
        <f>'I-O'!C24*Harga!$D$24</f>
        <v>50000</v>
      </c>
      <c r="D24" s="50">
        <f>'I-O'!D24*Harga!$D$24</f>
        <v>0</v>
      </c>
      <c r="E24" s="50">
        <f>'I-O'!E24*Harga!$D$24</f>
        <v>50000</v>
      </c>
      <c r="F24" s="50">
        <f>'I-O'!F24*Harga!$D$24</f>
        <v>0</v>
      </c>
      <c r="G24" s="50">
        <f>'I-O'!G24*Harga!$D$24</f>
        <v>50000</v>
      </c>
      <c r="H24" s="50">
        <f>'I-O'!H24*Harga!$D$24</f>
        <v>0</v>
      </c>
      <c r="I24" s="50">
        <f>'I-O'!I24*Harga!$D$24</f>
        <v>50000</v>
      </c>
      <c r="J24" s="50">
        <f>'I-O'!J24*Harga!$D$24</f>
        <v>0</v>
      </c>
      <c r="K24" s="50">
        <f>'I-O'!K24*Harga!$D$24</f>
        <v>50000</v>
      </c>
      <c r="L24" s="50">
        <f>'I-O'!L24*Harga!$D$24</f>
        <v>0</v>
      </c>
      <c r="M24" s="50">
        <f>'I-O'!M24*Harga!$D$24</f>
        <v>50000</v>
      </c>
      <c r="N24" s="50">
        <f>'I-O'!N24*Harga!$D$24</f>
        <v>0</v>
      </c>
      <c r="O24" s="50">
        <f>'I-O'!O24*Harga!$D$24</f>
        <v>50000</v>
      </c>
      <c r="P24" s="50">
        <f>'I-O'!P24*Harga!$D$24</f>
        <v>0</v>
      </c>
      <c r="Q24" s="50">
        <f>'I-O'!Q24*Harga!$D$24</f>
        <v>50000</v>
      </c>
      <c r="R24" s="50">
        <f>'I-O'!R24*Harga!$D$24</f>
        <v>0</v>
      </c>
      <c r="S24" s="50">
        <f>'I-O'!S24*Harga!$D$24</f>
        <v>50000</v>
      </c>
      <c r="T24" s="50">
        <f>'I-O'!T24*Harga!$D$24</f>
        <v>0</v>
      </c>
      <c r="U24" s="50">
        <f>'I-O'!U24*Harga!$D$24</f>
        <v>50000</v>
      </c>
      <c r="V24" s="50">
        <f>'I-O'!V24*Harga!$D$24</f>
        <v>0</v>
      </c>
      <c r="W24" s="50">
        <f>'I-O'!W24*Harga!$D$24</f>
        <v>50000</v>
      </c>
      <c r="X24" s="50">
        <f>'I-O'!X24*Harga!$D$24</f>
        <v>0</v>
      </c>
      <c r="Y24" s="50">
        <f>'I-O'!Y24*Harga!$D$24</f>
        <v>50000</v>
      </c>
      <c r="Z24" s="50">
        <f>'I-O'!Z24*Harga!$D$24</f>
        <v>0</v>
      </c>
      <c r="AA24" s="50">
        <f>'I-O'!AA24*Harga!$D$24</f>
        <v>50000</v>
      </c>
      <c r="AB24" s="50">
        <f>'I-O'!AB24*Harga!$D$24</f>
        <v>0</v>
      </c>
      <c r="AC24" s="50">
        <f>'I-O'!AC24*Harga!$D$24</f>
        <v>50000</v>
      </c>
      <c r="AD24" s="50">
        <f>'I-O'!AD24*Harga!$D$24</f>
        <v>0</v>
      </c>
      <c r="AE24" s="50">
        <f>'I-O'!AE24*Harga!$D$24</f>
        <v>50000</v>
      </c>
      <c r="AF24" s="50">
        <f>'I-O'!AF24*Harga!$D$24</f>
        <v>0</v>
      </c>
    </row>
    <row r="25" spans="1:32">
      <c r="A25" s="39" t="s">
        <v>107</v>
      </c>
      <c r="B25" s="8"/>
      <c r="C25" s="49">
        <f>SUM(C8:C24)</f>
        <v>4763000</v>
      </c>
      <c r="D25" s="49">
        <f t="shared" ref="D25:AF25" si="0">SUM(D8:D24)</f>
        <v>2383000</v>
      </c>
      <c r="E25" s="49">
        <f t="shared" si="0"/>
        <v>2578000</v>
      </c>
      <c r="F25" s="49">
        <f t="shared" si="0"/>
        <v>2078000</v>
      </c>
      <c r="G25" s="49">
        <f t="shared" si="0"/>
        <v>2488000</v>
      </c>
      <c r="H25" s="49">
        <f t="shared" si="0"/>
        <v>3562000</v>
      </c>
      <c r="I25" s="49">
        <f t="shared" si="0"/>
        <v>3087000</v>
      </c>
      <c r="J25" s="49">
        <f t="shared" si="0"/>
        <v>3262000</v>
      </c>
      <c r="K25" s="49">
        <f t="shared" si="0"/>
        <v>3387000</v>
      </c>
      <c r="L25" s="49">
        <f t="shared" si="0"/>
        <v>3512000</v>
      </c>
      <c r="M25" s="49">
        <f t="shared" si="0"/>
        <v>6092100</v>
      </c>
      <c r="N25" s="49">
        <f t="shared" si="0"/>
        <v>6567100</v>
      </c>
      <c r="O25" s="49">
        <f t="shared" si="0"/>
        <v>6092100</v>
      </c>
      <c r="P25" s="49">
        <f t="shared" si="0"/>
        <v>6267100</v>
      </c>
      <c r="Q25" s="49">
        <f t="shared" si="0"/>
        <v>6642100</v>
      </c>
      <c r="R25" s="49">
        <f t="shared" si="0"/>
        <v>6267100</v>
      </c>
      <c r="S25" s="49">
        <f t="shared" si="0"/>
        <v>6092100</v>
      </c>
      <c r="T25" s="49">
        <f t="shared" si="0"/>
        <v>6567100</v>
      </c>
      <c r="U25" s="49">
        <f t="shared" si="0"/>
        <v>6092100</v>
      </c>
      <c r="V25" s="49">
        <f t="shared" si="0"/>
        <v>6517100</v>
      </c>
      <c r="W25" s="49">
        <f t="shared" si="0"/>
        <v>1470000</v>
      </c>
      <c r="X25" s="49">
        <f t="shared" si="0"/>
        <v>1345000</v>
      </c>
      <c r="Y25" s="49">
        <f t="shared" si="0"/>
        <v>1170000</v>
      </c>
      <c r="Z25" s="49">
        <f t="shared" si="0"/>
        <v>1645000</v>
      </c>
      <c r="AA25" s="49">
        <f t="shared" si="0"/>
        <v>1420000</v>
      </c>
      <c r="AB25" s="49">
        <f t="shared" si="0"/>
        <v>1345000</v>
      </c>
      <c r="AC25" s="49">
        <f t="shared" si="0"/>
        <v>1470000</v>
      </c>
      <c r="AD25" s="49">
        <f t="shared" si="0"/>
        <v>1345000</v>
      </c>
      <c r="AE25" s="49">
        <f t="shared" si="0"/>
        <v>1170000</v>
      </c>
      <c r="AF25" s="49">
        <f t="shared" si="0"/>
        <v>1895000</v>
      </c>
    </row>
    <row r="26" spans="1:32" ht="15.6">
      <c r="A26" s="31" t="s">
        <v>92</v>
      </c>
      <c r="B26" s="256"/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1"/>
      <c r="AB26" s="260"/>
      <c r="AC26" s="260"/>
      <c r="AD26" s="260"/>
      <c r="AE26" s="260"/>
      <c r="AF26" s="260"/>
    </row>
    <row r="27" spans="1:32">
      <c r="A27" s="15" t="s">
        <v>170</v>
      </c>
      <c r="B27" s="8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226"/>
      <c r="AB27" s="49"/>
      <c r="AC27" s="49"/>
      <c r="AD27" s="49"/>
      <c r="AE27" s="49"/>
      <c r="AF27" s="49"/>
    </row>
    <row r="28" spans="1:32">
      <c r="A28" s="7" t="s">
        <v>171</v>
      </c>
      <c r="B28" s="8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226"/>
      <c r="AB28" s="49"/>
      <c r="AC28" s="49"/>
      <c r="AD28" s="49"/>
      <c r="AE28" s="49"/>
      <c r="AF28" s="49"/>
    </row>
    <row r="29" spans="1:32">
      <c r="A29" s="16" t="s">
        <v>236</v>
      </c>
      <c r="B29" s="8" t="s">
        <v>30</v>
      </c>
      <c r="C29" s="50">
        <f>'I-O'!C29*Harga!$D$29</f>
        <v>10000000</v>
      </c>
      <c r="D29" s="50">
        <f>'I-O'!D29*Harga!$D$29</f>
        <v>0</v>
      </c>
      <c r="E29" s="50">
        <f>'I-O'!E29*Harga!$D$29</f>
        <v>0</v>
      </c>
      <c r="F29" s="50">
        <f>'I-O'!F29*Harga!$D$29</f>
        <v>0</v>
      </c>
      <c r="G29" s="50">
        <f>'I-O'!G29*Harga!$D$29</f>
        <v>0</v>
      </c>
      <c r="H29" s="50">
        <f>'I-O'!H29*Harga!$D$29</f>
        <v>0</v>
      </c>
      <c r="I29" s="50">
        <f>'I-O'!I29*Harga!$D$29</f>
        <v>0</v>
      </c>
      <c r="J29" s="50">
        <f>'I-O'!J29*Harga!$D$29</f>
        <v>0</v>
      </c>
      <c r="K29" s="50">
        <f>'I-O'!K29*Harga!$D$29</f>
        <v>0</v>
      </c>
      <c r="L29" s="50">
        <f>'I-O'!L29*Harga!$D$29</f>
        <v>0</v>
      </c>
      <c r="M29" s="50">
        <f>'I-O'!M29*Harga!$D$29</f>
        <v>0</v>
      </c>
      <c r="N29" s="50">
        <f>'I-O'!N29*Harga!$D$29</f>
        <v>0</v>
      </c>
      <c r="O29" s="50">
        <f>'I-O'!O29*Harga!$D$29</f>
        <v>0</v>
      </c>
      <c r="P29" s="50">
        <f>'I-O'!P29*Harga!$D$29</f>
        <v>0</v>
      </c>
      <c r="Q29" s="50">
        <f>'I-O'!Q29*Harga!$D$29</f>
        <v>0</v>
      </c>
      <c r="R29" s="50">
        <f>'I-O'!R29*Harga!$D$29</f>
        <v>0</v>
      </c>
      <c r="S29" s="50">
        <f>'I-O'!S29*Harga!$D$29</f>
        <v>0</v>
      </c>
      <c r="T29" s="50">
        <f>'I-O'!T29*Harga!$D$29</f>
        <v>0</v>
      </c>
      <c r="U29" s="50">
        <f>'I-O'!U29*Harga!$D$29</f>
        <v>0</v>
      </c>
      <c r="V29" s="50">
        <f>'I-O'!V29*Harga!$D$29</f>
        <v>0</v>
      </c>
      <c r="W29" s="50">
        <f>'I-O'!W29*Harga!$D$29</f>
        <v>0</v>
      </c>
      <c r="X29" s="50">
        <f>'I-O'!X29*Harga!$D$29</f>
        <v>0</v>
      </c>
      <c r="Y29" s="50">
        <f>'I-O'!Y29*Harga!$D$29</f>
        <v>0</v>
      </c>
      <c r="Z29" s="50">
        <f>'I-O'!Z29*Harga!$D$29</f>
        <v>0</v>
      </c>
      <c r="AA29" s="50">
        <f>'I-O'!AA29*Harga!$D$29</f>
        <v>0</v>
      </c>
      <c r="AB29" s="50">
        <f>'I-O'!AB29*Harga!$D$29</f>
        <v>0</v>
      </c>
      <c r="AC29" s="50">
        <f>'I-O'!AC29*Harga!$D$29</f>
        <v>0</v>
      </c>
      <c r="AD29" s="50">
        <f>'I-O'!AD29*Harga!$D$29</f>
        <v>0</v>
      </c>
      <c r="AE29" s="50">
        <f>'I-O'!AE29*Harga!$D$29</f>
        <v>0</v>
      </c>
      <c r="AF29" s="50">
        <f>'I-O'!AF29*Harga!$D$29</f>
        <v>0</v>
      </c>
    </row>
    <row r="30" spans="1:32">
      <c r="A30" s="16" t="s">
        <v>237</v>
      </c>
      <c r="B30" s="8" t="s">
        <v>30</v>
      </c>
      <c r="C30" s="50">
        <f>'I-O'!C30*Harga!$D$30</f>
        <v>0</v>
      </c>
      <c r="D30" s="50">
        <f>'I-O'!D30*Harga!$D$30</f>
        <v>0</v>
      </c>
      <c r="E30" s="50">
        <f>'I-O'!E30*Harga!$D$30</f>
        <v>0</v>
      </c>
      <c r="F30" s="50">
        <f>'I-O'!F30*Harga!$D$30</f>
        <v>0</v>
      </c>
      <c r="G30" s="50">
        <f>'I-O'!G30*Harga!$D$30</f>
        <v>0</v>
      </c>
      <c r="H30" s="50">
        <f>'I-O'!H30*Harga!$D$30</f>
        <v>0</v>
      </c>
      <c r="I30" s="50">
        <f>'I-O'!I30*Harga!$D$30</f>
        <v>0</v>
      </c>
      <c r="J30" s="50">
        <f>'I-O'!J30*Harga!$D$30</f>
        <v>0</v>
      </c>
      <c r="K30" s="50">
        <f>'I-O'!K30*Harga!$D$30</f>
        <v>0</v>
      </c>
      <c r="L30" s="50">
        <f>'I-O'!L30*Harga!$D$30</f>
        <v>0</v>
      </c>
      <c r="M30" s="50">
        <f>'I-O'!M30*Harga!$D$30</f>
        <v>0</v>
      </c>
      <c r="N30" s="50">
        <f>'I-O'!N30*Harga!$D$30</f>
        <v>0</v>
      </c>
      <c r="O30" s="50">
        <f>'I-O'!O30*Harga!$D$30</f>
        <v>0</v>
      </c>
      <c r="P30" s="50">
        <f>'I-O'!P30*Harga!$D$30</f>
        <v>0</v>
      </c>
      <c r="Q30" s="50">
        <f>'I-O'!Q30*Harga!$D$30</f>
        <v>0</v>
      </c>
      <c r="R30" s="50">
        <f>'I-O'!R30*Harga!$D$30</f>
        <v>0</v>
      </c>
      <c r="S30" s="50">
        <f>'I-O'!S30*Harga!$D$30</f>
        <v>0</v>
      </c>
      <c r="T30" s="50">
        <f>'I-O'!T30*Harga!$D$30</f>
        <v>0</v>
      </c>
      <c r="U30" s="50">
        <f>'I-O'!U30*Harga!$D$30</f>
        <v>0</v>
      </c>
      <c r="V30" s="50">
        <f>'I-O'!V30*Harga!$D$30</f>
        <v>0</v>
      </c>
      <c r="W30" s="50">
        <f>'I-O'!W30*Harga!$D$30</f>
        <v>0</v>
      </c>
      <c r="X30" s="50">
        <f>'I-O'!X30*Harga!$D$30</f>
        <v>0</v>
      </c>
      <c r="Y30" s="50">
        <f>'I-O'!Y30*Harga!$D$30</f>
        <v>0</v>
      </c>
      <c r="Z30" s="50">
        <f>'I-O'!Z30*Harga!$D$30</f>
        <v>0</v>
      </c>
      <c r="AA30" s="50">
        <f>'I-O'!AA30*Harga!$D$30</f>
        <v>0</v>
      </c>
      <c r="AB30" s="50">
        <f>'I-O'!AB30*Harga!$D$30</f>
        <v>0</v>
      </c>
      <c r="AC30" s="50">
        <f>'I-O'!AC30*Harga!$D$30</f>
        <v>0</v>
      </c>
      <c r="AD30" s="50">
        <f>'I-O'!AD30*Harga!$D$30</f>
        <v>0</v>
      </c>
      <c r="AE30" s="50">
        <f>'I-O'!AE30*Harga!$D$30</f>
        <v>0</v>
      </c>
      <c r="AF30" s="50">
        <f>'I-O'!AF30*Harga!$D$30</f>
        <v>0</v>
      </c>
    </row>
    <row r="31" spans="1:32">
      <c r="A31" s="16" t="s">
        <v>238</v>
      </c>
      <c r="B31" s="8" t="s">
        <v>30</v>
      </c>
      <c r="C31" s="50">
        <f>'I-O'!C31*Harga!$D$31</f>
        <v>0</v>
      </c>
      <c r="D31" s="50">
        <f>'I-O'!D31*Harga!$D$31</f>
        <v>0</v>
      </c>
      <c r="E31" s="50">
        <f>'I-O'!E31*Harga!$D$31</f>
        <v>0</v>
      </c>
      <c r="F31" s="50">
        <f>'I-O'!F31*Harga!$D$31</f>
        <v>0</v>
      </c>
      <c r="G31" s="50">
        <f>'I-O'!G31*Harga!$D$31</f>
        <v>0</v>
      </c>
      <c r="H31" s="50">
        <f>'I-O'!H31*Harga!$D$31</f>
        <v>0</v>
      </c>
      <c r="I31" s="50">
        <f>'I-O'!I31*Harga!$D$31</f>
        <v>0</v>
      </c>
      <c r="J31" s="50">
        <f>'I-O'!J31*Harga!$D$31</f>
        <v>0</v>
      </c>
      <c r="K31" s="50">
        <f>'I-O'!K31*Harga!$D$31</f>
        <v>0</v>
      </c>
      <c r="L31" s="50">
        <f>'I-O'!L31*Harga!$D$31</f>
        <v>0</v>
      </c>
      <c r="M31" s="50">
        <f>'I-O'!M31*Harga!$D$31</f>
        <v>0</v>
      </c>
      <c r="N31" s="50">
        <f>'I-O'!N31*Harga!$D$31</f>
        <v>0</v>
      </c>
      <c r="O31" s="50">
        <f>'I-O'!O31*Harga!$D$31</f>
        <v>0</v>
      </c>
      <c r="P31" s="50">
        <f>'I-O'!P31*Harga!$D$31</f>
        <v>0</v>
      </c>
      <c r="Q31" s="50">
        <f>'I-O'!Q31*Harga!$D$31</f>
        <v>0</v>
      </c>
      <c r="R31" s="50">
        <f>'I-O'!R31*Harga!$D$31</f>
        <v>0</v>
      </c>
      <c r="S31" s="50">
        <f>'I-O'!S31*Harga!$D$31</f>
        <v>0</v>
      </c>
      <c r="T31" s="50">
        <f>'I-O'!T31*Harga!$D$31</f>
        <v>0</v>
      </c>
      <c r="U31" s="50">
        <f>'I-O'!U31*Harga!$D$31</f>
        <v>0</v>
      </c>
      <c r="V31" s="50">
        <f>'I-O'!V31*Harga!$D$31</f>
        <v>0</v>
      </c>
      <c r="W31" s="50">
        <f>'I-O'!W31*Harga!$D$31</f>
        <v>0</v>
      </c>
      <c r="X31" s="50">
        <f>'I-O'!X31*Harga!$D$31</f>
        <v>0</v>
      </c>
      <c r="Y31" s="50">
        <f>'I-O'!Y31*Harga!$D$31</f>
        <v>0</v>
      </c>
      <c r="Z31" s="50">
        <f>'I-O'!Z31*Harga!$D$31</f>
        <v>0</v>
      </c>
      <c r="AA31" s="50">
        <f>'I-O'!AA31*Harga!$D$31</f>
        <v>0</v>
      </c>
      <c r="AB31" s="50">
        <f>'I-O'!AB31*Harga!$D$31</f>
        <v>0</v>
      </c>
      <c r="AC31" s="50">
        <f>'I-O'!AC31*Harga!$D$31</f>
        <v>0</v>
      </c>
      <c r="AD31" s="50">
        <f>'I-O'!AD31*Harga!$D$31</f>
        <v>0</v>
      </c>
      <c r="AE31" s="50">
        <f>'I-O'!AE31*Harga!$D$31</f>
        <v>0</v>
      </c>
      <c r="AF31" s="50">
        <f>'I-O'!AF31*Harga!$D$31</f>
        <v>0</v>
      </c>
    </row>
    <row r="32" spans="1:32">
      <c r="A32" s="16" t="s">
        <v>239</v>
      </c>
      <c r="B32" s="8" t="s">
        <v>30</v>
      </c>
      <c r="C32" s="50">
        <f>'I-O'!C32*Harga!$D$32</f>
        <v>0</v>
      </c>
      <c r="D32" s="50">
        <f>'I-O'!D32*Harga!$D$32</f>
        <v>0</v>
      </c>
      <c r="E32" s="50">
        <f>'I-O'!E32*Harga!$D$32</f>
        <v>0</v>
      </c>
      <c r="F32" s="50">
        <f>'I-O'!F32*Harga!$D$32</f>
        <v>0</v>
      </c>
      <c r="G32" s="50">
        <f>'I-O'!G32*Harga!$D$32</f>
        <v>0</v>
      </c>
      <c r="H32" s="50">
        <f>'I-O'!H32*Harga!$D$32</f>
        <v>0</v>
      </c>
      <c r="I32" s="50">
        <f>'I-O'!I32*Harga!$D$32</f>
        <v>0</v>
      </c>
      <c r="J32" s="50">
        <f>'I-O'!J32*Harga!$D$32</f>
        <v>0</v>
      </c>
      <c r="K32" s="50">
        <f>'I-O'!K32*Harga!$D$32</f>
        <v>0</v>
      </c>
      <c r="L32" s="50">
        <f>'I-O'!L32*Harga!$D$32</f>
        <v>0</v>
      </c>
      <c r="M32" s="50">
        <f>'I-O'!M32*Harga!$D$32</f>
        <v>0</v>
      </c>
      <c r="N32" s="50">
        <f>'I-O'!N32*Harga!$D$32</f>
        <v>0</v>
      </c>
      <c r="O32" s="50">
        <f>'I-O'!O32*Harga!$D$32</f>
        <v>0</v>
      </c>
      <c r="P32" s="50">
        <f>'I-O'!P32*Harga!$D$32</f>
        <v>0</v>
      </c>
      <c r="Q32" s="50">
        <f>'I-O'!Q32*Harga!$D$32</f>
        <v>0</v>
      </c>
      <c r="R32" s="50">
        <f>'I-O'!R32*Harga!$D$32</f>
        <v>0</v>
      </c>
      <c r="S32" s="50">
        <f>'I-O'!S32*Harga!$D$32</f>
        <v>0</v>
      </c>
      <c r="T32" s="50">
        <f>'I-O'!T32*Harga!$D$32</f>
        <v>0</v>
      </c>
      <c r="U32" s="50">
        <f>'I-O'!U32*Harga!$D$32</f>
        <v>0</v>
      </c>
      <c r="V32" s="50">
        <f>'I-O'!V32*Harga!$D$32</f>
        <v>0</v>
      </c>
      <c r="W32" s="50">
        <f>'I-O'!W32*Harga!$D$32</f>
        <v>0</v>
      </c>
      <c r="X32" s="50">
        <f>'I-O'!X32*Harga!$D$32</f>
        <v>0</v>
      </c>
      <c r="Y32" s="50">
        <f>'I-O'!Y32*Harga!$D$32</f>
        <v>0</v>
      </c>
      <c r="Z32" s="50">
        <f>'I-O'!Z32*Harga!$D$32</f>
        <v>0</v>
      </c>
      <c r="AA32" s="50">
        <f>'I-O'!AA32*Harga!$D$32</f>
        <v>0</v>
      </c>
      <c r="AB32" s="50">
        <f>'I-O'!AB32*Harga!$D$32</f>
        <v>0</v>
      </c>
      <c r="AC32" s="50">
        <f>'I-O'!AC32*Harga!$D$32</f>
        <v>0</v>
      </c>
      <c r="AD32" s="50">
        <f>'I-O'!AD32*Harga!$D$32</f>
        <v>0</v>
      </c>
      <c r="AE32" s="50">
        <f>'I-O'!AE32*Harga!$D$32</f>
        <v>0</v>
      </c>
      <c r="AF32" s="50">
        <f>'I-O'!AF32*Harga!$D$32</f>
        <v>0</v>
      </c>
    </row>
    <row r="33" spans="1:32">
      <c r="A33" s="180" t="s">
        <v>249</v>
      </c>
      <c r="B33" s="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</row>
    <row r="34" spans="1:32">
      <c r="A34" s="181" t="s">
        <v>244</v>
      </c>
      <c r="B34" s="8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</row>
    <row r="35" spans="1:32">
      <c r="A35" s="16" t="s">
        <v>250</v>
      </c>
      <c r="B35" s="8" t="s">
        <v>30</v>
      </c>
      <c r="C35" s="50">
        <f>'I-O'!C35*Harga!$D$35</f>
        <v>0</v>
      </c>
      <c r="D35" s="50">
        <f>'I-O'!D35*Harga!$D$35</f>
        <v>0</v>
      </c>
      <c r="E35" s="50">
        <f>'I-O'!E35*Harga!$D$35</f>
        <v>0</v>
      </c>
      <c r="F35" s="50">
        <f>'I-O'!F35*Harga!$D$35</f>
        <v>0</v>
      </c>
      <c r="G35" s="50">
        <f>'I-O'!G35*Harga!$D$35</f>
        <v>0</v>
      </c>
      <c r="H35" s="50">
        <f>'I-O'!H35*Harga!$D$35</f>
        <v>0</v>
      </c>
      <c r="I35" s="50">
        <f>'I-O'!I35*Harga!$D$35</f>
        <v>0</v>
      </c>
      <c r="J35" s="50">
        <f>'I-O'!J35*Harga!$D$35</f>
        <v>0</v>
      </c>
      <c r="K35" s="50">
        <f>'I-O'!K35*Harga!$D$35</f>
        <v>0</v>
      </c>
      <c r="L35" s="50">
        <f>'I-O'!L35*Harga!$D$35</f>
        <v>0</v>
      </c>
      <c r="M35" s="50">
        <f>'I-O'!M35*Harga!$D$35</f>
        <v>0</v>
      </c>
      <c r="N35" s="50">
        <f>'I-O'!N35*Harga!$D$35</f>
        <v>0</v>
      </c>
      <c r="O35" s="50">
        <f>'I-O'!O35*Harga!$D$35</f>
        <v>0</v>
      </c>
      <c r="P35" s="50">
        <f>'I-O'!P35*Harga!$D$35</f>
        <v>0</v>
      </c>
      <c r="Q35" s="50">
        <f>'I-O'!Q35*Harga!$D$35</f>
        <v>0</v>
      </c>
      <c r="R35" s="50">
        <f>'I-O'!R35*Harga!$D$35</f>
        <v>0</v>
      </c>
      <c r="S35" s="50">
        <f>'I-O'!S35*Harga!$D$35</f>
        <v>0</v>
      </c>
      <c r="T35" s="50">
        <f>'I-O'!T35*Harga!$D$35</f>
        <v>0</v>
      </c>
      <c r="U35" s="50">
        <f>'I-O'!U35*Harga!$D$35</f>
        <v>0</v>
      </c>
      <c r="V35" s="50">
        <f>'I-O'!V35*Harga!$D$35</f>
        <v>0</v>
      </c>
      <c r="W35" s="50">
        <f>'I-O'!W35*Harga!$D$35</f>
        <v>0</v>
      </c>
      <c r="X35" s="50">
        <f>'I-O'!X35*Harga!$D$35</f>
        <v>0</v>
      </c>
      <c r="Y35" s="50">
        <f>'I-O'!Y35*Harga!$D$35</f>
        <v>0</v>
      </c>
      <c r="Z35" s="50">
        <f>'I-O'!Z35*Harga!$D$35</f>
        <v>0</v>
      </c>
      <c r="AA35" s="50">
        <f>'I-O'!AA35*Harga!$D$35</f>
        <v>0</v>
      </c>
      <c r="AB35" s="50">
        <f>'I-O'!AB35*Harga!$D$35</f>
        <v>0</v>
      </c>
      <c r="AC35" s="50">
        <f>'I-O'!AC35*Harga!$D$35</f>
        <v>0</v>
      </c>
      <c r="AD35" s="50">
        <f>'I-O'!AD35*Harga!$D$35</f>
        <v>0</v>
      </c>
      <c r="AE35" s="50">
        <f>'I-O'!AE35*Harga!$D$35</f>
        <v>0</v>
      </c>
      <c r="AF35" s="50">
        <f>'I-O'!AF35*Harga!$D$35</f>
        <v>0</v>
      </c>
    </row>
    <row r="36" spans="1:32">
      <c r="A36" s="181" t="s">
        <v>259</v>
      </c>
      <c r="B36" s="8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</row>
    <row r="37" spans="1:32">
      <c r="A37" s="16" t="s">
        <v>254</v>
      </c>
      <c r="B37" s="8" t="s">
        <v>30</v>
      </c>
      <c r="C37" s="49">
        <f>'I-O'!C37*Harga!$D$37</f>
        <v>0</v>
      </c>
      <c r="D37" s="49">
        <f>'I-O'!D37*Harga!$D$37</f>
        <v>0</v>
      </c>
      <c r="E37" s="49">
        <f>'I-O'!E37*Harga!$D$37</f>
        <v>0</v>
      </c>
      <c r="F37" s="49">
        <f>'I-O'!F37*Harga!$D$37</f>
        <v>0</v>
      </c>
      <c r="G37" s="49">
        <f>'I-O'!G37*Harga!$D$37</f>
        <v>0</v>
      </c>
      <c r="H37" s="49">
        <f>'I-O'!H37*Harga!$D$37</f>
        <v>0</v>
      </c>
      <c r="I37" s="49">
        <f>'I-O'!I37*Harga!$D$37</f>
        <v>0</v>
      </c>
      <c r="J37" s="49">
        <f>'I-O'!J37*Harga!$D$37</f>
        <v>0</v>
      </c>
      <c r="K37" s="49">
        <f>'I-O'!K37*Harga!$D$37</f>
        <v>0</v>
      </c>
      <c r="L37" s="49">
        <f>'I-O'!L37*Harga!$D$37</f>
        <v>0</v>
      </c>
      <c r="M37" s="49">
        <f>'I-O'!M37*Harga!$D$37</f>
        <v>0</v>
      </c>
      <c r="N37" s="49">
        <f>'I-O'!N37*Harga!$D$37</f>
        <v>0</v>
      </c>
      <c r="O37" s="49">
        <f>'I-O'!O37*Harga!$D$37</f>
        <v>0</v>
      </c>
      <c r="P37" s="49">
        <f>'I-O'!P37*Harga!$D$37</f>
        <v>0</v>
      </c>
      <c r="Q37" s="49">
        <f>'I-O'!Q37*Harga!$D$37</f>
        <v>0</v>
      </c>
      <c r="R37" s="49">
        <f>'I-O'!R37*Harga!$D$37</f>
        <v>0</v>
      </c>
      <c r="S37" s="49">
        <f>'I-O'!S37*Harga!$D$37</f>
        <v>0</v>
      </c>
      <c r="T37" s="49">
        <f>'I-O'!T37*Harga!$D$37</f>
        <v>0</v>
      </c>
      <c r="U37" s="49">
        <f>'I-O'!U37*Harga!$D$37</f>
        <v>0</v>
      </c>
      <c r="V37" s="49">
        <f>'I-O'!V37*Harga!$D$37</f>
        <v>0</v>
      </c>
      <c r="W37" s="49">
        <f>'I-O'!W37*Harga!$D$37</f>
        <v>0</v>
      </c>
      <c r="X37" s="49">
        <f>'I-O'!X37*Harga!$D$37</f>
        <v>0</v>
      </c>
      <c r="Y37" s="49">
        <f>'I-O'!Y37*Harga!$D$37</f>
        <v>0</v>
      </c>
      <c r="Z37" s="49">
        <f>'I-O'!Z37*Harga!$D$37</f>
        <v>0</v>
      </c>
      <c r="AA37" s="49">
        <f>'I-O'!AA37*Harga!$D$37</f>
        <v>0</v>
      </c>
      <c r="AB37" s="49">
        <f>'I-O'!AB37*Harga!$D$37</f>
        <v>0</v>
      </c>
      <c r="AC37" s="49">
        <f>'I-O'!AC37*Harga!$D$37</f>
        <v>0</v>
      </c>
      <c r="AD37" s="49">
        <f>'I-O'!AD37*Harga!$D$37</f>
        <v>0</v>
      </c>
      <c r="AE37" s="49">
        <f>'I-O'!AE37*Harga!$D$37</f>
        <v>0</v>
      </c>
      <c r="AF37" s="49">
        <f>'I-O'!AF37*Harga!$D$37</f>
        <v>0</v>
      </c>
    </row>
    <row r="38" spans="1:32">
      <c r="A38" s="16" t="s">
        <v>260</v>
      </c>
      <c r="B38" s="8" t="s">
        <v>30</v>
      </c>
      <c r="C38" s="50">
        <f>'I-O'!C38*Harga!$D$38</f>
        <v>0</v>
      </c>
      <c r="D38" s="50">
        <f>'I-O'!D38*Harga!$D$38</f>
        <v>0</v>
      </c>
      <c r="E38" s="50">
        <f>'I-O'!E38*Harga!$D$38</f>
        <v>0</v>
      </c>
      <c r="F38" s="50">
        <f>'I-O'!F38*Harga!$D$38</f>
        <v>0</v>
      </c>
      <c r="G38" s="50">
        <f>'I-O'!G38*Harga!$D$38</f>
        <v>0</v>
      </c>
      <c r="H38" s="50">
        <f>'I-O'!H38*Harga!$D$38</f>
        <v>0</v>
      </c>
      <c r="I38" s="50">
        <f>'I-O'!I38*Harga!$D$38</f>
        <v>0</v>
      </c>
      <c r="J38" s="50">
        <f>'I-O'!J38*Harga!$D$38</f>
        <v>0</v>
      </c>
      <c r="K38" s="50">
        <f>'I-O'!K38*Harga!$D$38</f>
        <v>0</v>
      </c>
      <c r="L38" s="50">
        <f>'I-O'!L38*Harga!$D$38</f>
        <v>0</v>
      </c>
      <c r="M38" s="50">
        <f>'I-O'!M38*Harga!$D$38</f>
        <v>0</v>
      </c>
      <c r="N38" s="50">
        <f>'I-O'!N38*Harga!$D$38</f>
        <v>0</v>
      </c>
      <c r="O38" s="50">
        <f>'I-O'!O38*Harga!$D$38</f>
        <v>0</v>
      </c>
      <c r="P38" s="50">
        <f>'I-O'!P38*Harga!$D$38</f>
        <v>0</v>
      </c>
      <c r="Q38" s="50">
        <f>'I-O'!Q38*Harga!$D$38</f>
        <v>0</v>
      </c>
      <c r="R38" s="50">
        <f>'I-O'!R38*Harga!$D$38</f>
        <v>0</v>
      </c>
      <c r="S38" s="50">
        <f>'I-O'!S38*Harga!$D$38</f>
        <v>0</v>
      </c>
      <c r="T38" s="50">
        <f>'I-O'!T38*Harga!$D$38</f>
        <v>0</v>
      </c>
      <c r="U38" s="50">
        <f>'I-O'!U38*Harga!$D$38</f>
        <v>0</v>
      </c>
      <c r="V38" s="50">
        <f>'I-O'!V38*Harga!$D$38</f>
        <v>0</v>
      </c>
      <c r="W38" s="50">
        <f>'I-O'!W38*Harga!$D$38</f>
        <v>0</v>
      </c>
      <c r="X38" s="50">
        <f>'I-O'!X38*Harga!$D$38</f>
        <v>0</v>
      </c>
      <c r="Y38" s="50">
        <f>'I-O'!Y38*Harga!$D$38</f>
        <v>0</v>
      </c>
      <c r="Z38" s="50">
        <f>'I-O'!Z38*Harga!$D$38</f>
        <v>0</v>
      </c>
      <c r="AA38" s="50">
        <f>'I-O'!AA38*Harga!$D$38</f>
        <v>0</v>
      </c>
      <c r="AB38" s="50">
        <f>'I-O'!AB38*Harga!$D$38</f>
        <v>0</v>
      </c>
      <c r="AC38" s="50">
        <f>'I-O'!AC38*Harga!$D$38</f>
        <v>0</v>
      </c>
      <c r="AD38" s="50">
        <f>'I-O'!AD38*Harga!$D$38</f>
        <v>0</v>
      </c>
      <c r="AE38" s="50">
        <f>'I-O'!AE38*Harga!$D$38</f>
        <v>0</v>
      </c>
      <c r="AF38" s="50">
        <f>'I-O'!AF38*Harga!$D$38</f>
        <v>0</v>
      </c>
    </row>
    <row r="39" spans="1:32">
      <c r="A39" s="181" t="s">
        <v>248</v>
      </c>
      <c r="B39" s="8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</row>
    <row r="40" spans="1:32">
      <c r="A40" s="16" t="s">
        <v>261</v>
      </c>
      <c r="B40" s="8" t="s">
        <v>30</v>
      </c>
      <c r="C40" s="50">
        <f>'I-O'!C40*Harga!$D$40</f>
        <v>0</v>
      </c>
      <c r="D40" s="50">
        <f>'I-O'!D40*Harga!$D$40</f>
        <v>0</v>
      </c>
      <c r="E40" s="50">
        <f>'I-O'!E40*Harga!$D$40</f>
        <v>0</v>
      </c>
      <c r="F40" s="50">
        <f>'I-O'!F40*Harga!$D$40</f>
        <v>0</v>
      </c>
      <c r="G40" s="50">
        <f>'I-O'!G40*Harga!$D$40</f>
        <v>0</v>
      </c>
      <c r="H40" s="50">
        <f>'I-O'!H40*Harga!$D$40</f>
        <v>0</v>
      </c>
      <c r="I40" s="50">
        <f>'I-O'!I40*Harga!$D$40</f>
        <v>0</v>
      </c>
      <c r="J40" s="50">
        <f>'I-O'!J40*Harga!$D$40</f>
        <v>0</v>
      </c>
      <c r="K40" s="50">
        <f>'I-O'!K40*Harga!$D$40</f>
        <v>0</v>
      </c>
      <c r="L40" s="50">
        <f>'I-O'!L40*Harga!$D$40</f>
        <v>0</v>
      </c>
      <c r="M40" s="50">
        <f>'I-O'!M40*Harga!$D$40</f>
        <v>0</v>
      </c>
      <c r="N40" s="50">
        <f>'I-O'!N40*Harga!$D$40</f>
        <v>0</v>
      </c>
      <c r="O40" s="50">
        <f>'I-O'!O40*Harga!$D$40</f>
        <v>0</v>
      </c>
      <c r="P40" s="50">
        <f>'I-O'!P40*Harga!$D$40</f>
        <v>0</v>
      </c>
      <c r="Q40" s="50">
        <f>'I-O'!Q40*Harga!$D$40</f>
        <v>0</v>
      </c>
      <c r="R40" s="50">
        <f>'I-O'!R40*Harga!$D$40</f>
        <v>0</v>
      </c>
      <c r="S40" s="50">
        <f>'I-O'!S40*Harga!$D$40</f>
        <v>0</v>
      </c>
      <c r="T40" s="50">
        <f>'I-O'!T40*Harga!$D$40</f>
        <v>0</v>
      </c>
      <c r="U40" s="50">
        <f>'I-O'!U40*Harga!$D$40</f>
        <v>0</v>
      </c>
      <c r="V40" s="50">
        <f>'I-O'!V40*Harga!$D$40</f>
        <v>0</v>
      </c>
      <c r="W40" s="50">
        <f>'I-O'!W40*Harga!$D$40</f>
        <v>0</v>
      </c>
      <c r="X40" s="50">
        <f>'I-O'!X40*Harga!$D$40</f>
        <v>0</v>
      </c>
      <c r="Y40" s="50">
        <f>'I-O'!Y40*Harga!$D$40</f>
        <v>0</v>
      </c>
      <c r="Z40" s="50">
        <f>'I-O'!Z40*Harga!$D$40</f>
        <v>0</v>
      </c>
      <c r="AA40" s="50">
        <f>'I-O'!AA40*Harga!$D$40</f>
        <v>0</v>
      </c>
      <c r="AB40" s="50">
        <f>'I-O'!AB40*Harga!$D$40</f>
        <v>0</v>
      </c>
      <c r="AC40" s="50">
        <f>'I-O'!AC40*Harga!$D$40</f>
        <v>0</v>
      </c>
      <c r="AD40" s="50">
        <f>'I-O'!AD40*Harga!$D$40</f>
        <v>0</v>
      </c>
      <c r="AE40" s="50">
        <f>'I-O'!AE40*Harga!$D$40</f>
        <v>0</v>
      </c>
      <c r="AF40" s="50">
        <f>'I-O'!AF40*Harga!$D$40</f>
        <v>0</v>
      </c>
    </row>
    <row r="41" spans="1:32">
      <c r="A41" s="16" t="s">
        <v>258</v>
      </c>
      <c r="B41" s="8" t="s">
        <v>30</v>
      </c>
      <c r="C41" s="50">
        <f>'I-O'!C41*Harga!$D$41</f>
        <v>0</v>
      </c>
      <c r="D41" s="50">
        <f>'I-O'!D41*Harga!$D$41</f>
        <v>0</v>
      </c>
      <c r="E41" s="50">
        <f>'I-O'!E41*Harga!$D$41</f>
        <v>0</v>
      </c>
      <c r="F41" s="50">
        <f>'I-O'!F41*Harga!$D$41</f>
        <v>0</v>
      </c>
      <c r="G41" s="50">
        <f>'I-O'!G41*Harga!$D$41</f>
        <v>0</v>
      </c>
      <c r="H41" s="50">
        <f>'I-O'!H41*Harga!$D$41</f>
        <v>0</v>
      </c>
      <c r="I41" s="50">
        <f>'I-O'!I41*Harga!$D$41</f>
        <v>0</v>
      </c>
      <c r="J41" s="50">
        <f>'I-O'!J41*Harga!$D$41</f>
        <v>0</v>
      </c>
      <c r="K41" s="50">
        <f>'I-O'!K41*Harga!$D$41</f>
        <v>0</v>
      </c>
      <c r="L41" s="50">
        <f>'I-O'!L41*Harga!$D$41</f>
        <v>0</v>
      </c>
      <c r="M41" s="50">
        <f>'I-O'!M41*Harga!$D$41</f>
        <v>0</v>
      </c>
      <c r="N41" s="50">
        <f>'I-O'!N41*Harga!$D$41</f>
        <v>0</v>
      </c>
      <c r="O41" s="50">
        <f>'I-O'!O41*Harga!$D$41</f>
        <v>0</v>
      </c>
      <c r="P41" s="50">
        <f>'I-O'!P41*Harga!$D$41</f>
        <v>0</v>
      </c>
      <c r="Q41" s="50">
        <f>'I-O'!Q41*Harga!$D$41</f>
        <v>0</v>
      </c>
      <c r="R41" s="50">
        <f>'I-O'!R41*Harga!$D$41</f>
        <v>0</v>
      </c>
      <c r="S41" s="50">
        <f>'I-O'!S41*Harga!$D$41</f>
        <v>0</v>
      </c>
      <c r="T41" s="50">
        <f>'I-O'!T41*Harga!$D$41</f>
        <v>0</v>
      </c>
      <c r="U41" s="50">
        <f>'I-O'!U41*Harga!$D$41</f>
        <v>0</v>
      </c>
      <c r="V41" s="50">
        <f>'I-O'!V41*Harga!$D$41</f>
        <v>0</v>
      </c>
      <c r="W41" s="50">
        <f>'I-O'!W41*Harga!$D$41</f>
        <v>0</v>
      </c>
      <c r="X41" s="50">
        <f>'I-O'!X41*Harga!$D$41</f>
        <v>0</v>
      </c>
      <c r="Y41" s="50">
        <f>'I-O'!Y41*Harga!$D$41</f>
        <v>0</v>
      </c>
      <c r="Z41" s="50">
        <f>'I-O'!Z41*Harga!$D$41</f>
        <v>0</v>
      </c>
      <c r="AA41" s="50">
        <f>'I-O'!AA41*Harga!$D$41</f>
        <v>0</v>
      </c>
      <c r="AB41" s="50">
        <f>'I-O'!AB41*Harga!$D$41</f>
        <v>0</v>
      </c>
      <c r="AC41" s="50">
        <f>'I-O'!AC41*Harga!$D$41</f>
        <v>0</v>
      </c>
      <c r="AD41" s="50">
        <f>'I-O'!AD41*Harga!$D$41</f>
        <v>0</v>
      </c>
      <c r="AE41" s="50">
        <f>'I-O'!AE41*Harga!$D$41</f>
        <v>0</v>
      </c>
      <c r="AF41" s="50">
        <f>'I-O'!AF41*Harga!$D$41</f>
        <v>0</v>
      </c>
    </row>
    <row r="42" spans="1:32">
      <c r="A42" s="36"/>
      <c r="B42" s="8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218"/>
      <c r="AB42" s="218"/>
      <c r="AC42" s="218"/>
      <c r="AD42" s="218"/>
      <c r="AE42" s="50"/>
      <c r="AF42" s="50"/>
    </row>
    <row r="43" spans="1:32">
      <c r="A43" s="180" t="s">
        <v>262</v>
      </c>
      <c r="B43" s="8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218"/>
      <c r="AB43" s="218"/>
      <c r="AC43" s="218"/>
      <c r="AD43" s="218"/>
      <c r="AE43" s="50"/>
      <c r="AF43" s="50"/>
    </row>
    <row r="44" spans="1:32">
      <c r="A44" s="181" t="s">
        <v>244</v>
      </c>
      <c r="B44" s="8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218"/>
      <c r="AB44" s="218"/>
      <c r="AC44" s="218"/>
      <c r="AD44" s="218"/>
      <c r="AE44" s="50"/>
      <c r="AF44" s="50"/>
    </row>
    <row r="45" spans="1:32">
      <c r="A45" s="16" t="s">
        <v>255</v>
      </c>
      <c r="B45" s="8" t="s">
        <v>30</v>
      </c>
      <c r="C45" s="50">
        <f>'I-O'!C45*Harga!$D$45</f>
        <v>900000</v>
      </c>
      <c r="D45" s="50">
        <f>'I-O'!D45*Harga!$D$45</f>
        <v>0</v>
      </c>
      <c r="E45" s="50">
        <f>'I-O'!E45*Harga!$D$45</f>
        <v>0</v>
      </c>
      <c r="F45" s="50">
        <f>'I-O'!F45*Harga!$D$45</f>
        <v>0</v>
      </c>
      <c r="G45" s="50">
        <f>'I-O'!G45*Harga!$D$45</f>
        <v>0</v>
      </c>
      <c r="H45" s="50">
        <f>'I-O'!H45*Harga!$D$45</f>
        <v>0</v>
      </c>
      <c r="I45" s="50">
        <f>'I-O'!I45*Harga!$D$45</f>
        <v>0</v>
      </c>
      <c r="J45" s="50">
        <f>'I-O'!J45*Harga!$D$45</f>
        <v>0</v>
      </c>
      <c r="K45" s="50">
        <f>'I-O'!K45*Harga!$D$45</f>
        <v>0</v>
      </c>
      <c r="L45" s="50">
        <f>'I-O'!L45*Harga!$D$45</f>
        <v>0</v>
      </c>
      <c r="M45" s="50">
        <f>'I-O'!M45*Harga!$D$45</f>
        <v>0</v>
      </c>
      <c r="N45" s="50">
        <f>'I-O'!N45*Harga!$D$45</f>
        <v>0</v>
      </c>
      <c r="O45" s="50">
        <f>'I-O'!O45*Harga!$D$45</f>
        <v>0</v>
      </c>
      <c r="P45" s="50">
        <f>'I-O'!P45*Harga!$D$45</f>
        <v>0</v>
      </c>
      <c r="Q45" s="50">
        <f>'I-O'!Q45*Harga!$D$45</f>
        <v>0</v>
      </c>
      <c r="R45" s="50">
        <f>'I-O'!R45*Harga!$D$45</f>
        <v>0</v>
      </c>
      <c r="S45" s="50">
        <f>'I-O'!S45*Harga!$D$45</f>
        <v>0</v>
      </c>
      <c r="T45" s="50">
        <f>'I-O'!T45*Harga!$D$45</f>
        <v>0</v>
      </c>
      <c r="U45" s="50">
        <f>'I-O'!U45*Harga!$D$45</f>
        <v>0</v>
      </c>
      <c r="V45" s="50">
        <f>'I-O'!V45*Harga!$D$45</f>
        <v>0</v>
      </c>
      <c r="W45" s="50">
        <f>'I-O'!W45*Harga!$D$45</f>
        <v>0</v>
      </c>
      <c r="X45" s="50">
        <f>'I-O'!X45*Harga!$D$45</f>
        <v>0</v>
      </c>
      <c r="Y45" s="50">
        <f>'I-O'!Y45*Harga!$D$45</f>
        <v>0</v>
      </c>
      <c r="Z45" s="50">
        <f>'I-O'!Z45*Harga!$D$45</f>
        <v>0</v>
      </c>
      <c r="AA45" s="50">
        <f>'I-O'!AA45*Harga!$D$45</f>
        <v>0</v>
      </c>
      <c r="AB45" s="50">
        <f>'I-O'!AB45*Harga!$D$45</f>
        <v>0</v>
      </c>
      <c r="AC45" s="50">
        <f>'I-O'!AC45*Harga!$D$45</f>
        <v>0</v>
      </c>
      <c r="AD45" s="50">
        <f>'I-O'!AD45*Harga!$D$45</f>
        <v>0</v>
      </c>
      <c r="AE45" s="50">
        <f>'I-O'!AE45*Harga!$D$45</f>
        <v>0</v>
      </c>
      <c r="AF45" s="50">
        <f>'I-O'!AF45*Harga!$D$45</f>
        <v>0</v>
      </c>
    </row>
    <row r="46" spans="1:32">
      <c r="A46" s="16" t="s">
        <v>240</v>
      </c>
      <c r="B46" s="8" t="s">
        <v>30</v>
      </c>
      <c r="C46" s="50">
        <f>'I-O'!C46*Harga!$D$46</f>
        <v>225000</v>
      </c>
      <c r="D46" s="50">
        <f>'I-O'!D46*Harga!$D$46</f>
        <v>0</v>
      </c>
      <c r="E46" s="50">
        <f>'I-O'!E46*Harga!$D$46</f>
        <v>0</v>
      </c>
      <c r="F46" s="50">
        <f>'I-O'!F46*Harga!$D$46</f>
        <v>0</v>
      </c>
      <c r="G46" s="50">
        <f>'I-O'!G46*Harga!$D$46</f>
        <v>0</v>
      </c>
      <c r="H46" s="50">
        <f>'I-O'!H46*Harga!$D$46</f>
        <v>0</v>
      </c>
      <c r="I46" s="50">
        <f>'I-O'!I46*Harga!$D$46</f>
        <v>0</v>
      </c>
      <c r="J46" s="50">
        <f>'I-O'!J46*Harga!$D$46</f>
        <v>0</v>
      </c>
      <c r="K46" s="50">
        <f>'I-O'!K46*Harga!$D$46</f>
        <v>0</v>
      </c>
      <c r="L46" s="50">
        <f>'I-O'!L46*Harga!$D$46</f>
        <v>0</v>
      </c>
      <c r="M46" s="50">
        <f>'I-O'!M46*Harga!$D$46</f>
        <v>0</v>
      </c>
      <c r="N46" s="50">
        <f>'I-O'!N46*Harga!$D$46</f>
        <v>0</v>
      </c>
      <c r="O46" s="50">
        <f>'I-O'!O46*Harga!$D$46</f>
        <v>0</v>
      </c>
      <c r="P46" s="50">
        <f>'I-O'!P46*Harga!$D$46</f>
        <v>0</v>
      </c>
      <c r="Q46" s="50">
        <f>'I-O'!Q46*Harga!$D$46</f>
        <v>0</v>
      </c>
      <c r="R46" s="50">
        <f>'I-O'!R46*Harga!$D$46</f>
        <v>0</v>
      </c>
      <c r="S46" s="50">
        <f>'I-O'!S46*Harga!$D$46</f>
        <v>0</v>
      </c>
      <c r="T46" s="50">
        <f>'I-O'!T46*Harga!$D$46</f>
        <v>0</v>
      </c>
      <c r="U46" s="50">
        <f>'I-O'!U46*Harga!$D$46</f>
        <v>0</v>
      </c>
      <c r="V46" s="50">
        <f>'I-O'!V46*Harga!$D$46</f>
        <v>0</v>
      </c>
      <c r="W46" s="50">
        <f>'I-O'!W46*Harga!$D$46</f>
        <v>0</v>
      </c>
      <c r="X46" s="50">
        <f>'I-O'!X46*Harga!$D$46</f>
        <v>0</v>
      </c>
      <c r="Y46" s="50">
        <f>'I-O'!Y46*Harga!$D$46</f>
        <v>0</v>
      </c>
      <c r="Z46" s="50">
        <f>'I-O'!Z46*Harga!$D$46</f>
        <v>0</v>
      </c>
      <c r="AA46" s="50">
        <f>'I-O'!AA46*Harga!$D$46</f>
        <v>0</v>
      </c>
      <c r="AB46" s="50">
        <f>'I-O'!AB46*Harga!$D$46</f>
        <v>0</v>
      </c>
      <c r="AC46" s="50">
        <f>'I-O'!AC46*Harga!$D$46</f>
        <v>0</v>
      </c>
      <c r="AD46" s="50">
        <f>'I-O'!AD46*Harga!$D$46</f>
        <v>0</v>
      </c>
      <c r="AE46" s="50">
        <f>'I-O'!AE46*Harga!$D$46</f>
        <v>0</v>
      </c>
      <c r="AF46" s="50">
        <f>'I-O'!AF46*Harga!$D$46</f>
        <v>0</v>
      </c>
    </row>
    <row r="47" spans="1:32">
      <c r="A47" s="181" t="s">
        <v>172</v>
      </c>
      <c r="B47" s="8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218"/>
      <c r="AB47" s="218"/>
      <c r="AC47" s="218"/>
      <c r="AD47" s="218"/>
      <c r="AE47" s="50"/>
      <c r="AF47" s="50"/>
    </row>
    <row r="48" spans="1:32">
      <c r="A48" s="16" t="s">
        <v>245</v>
      </c>
      <c r="B48" s="8" t="s">
        <v>30</v>
      </c>
      <c r="C48" s="50">
        <f>'I-O'!C48*Harga!$D$48</f>
        <v>900000</v>
      </c>
      <c r="D48" s="50">
        <f>'I-O'!D48*Harga!$D$48</f>
        <v>900000</v>
      </c>
      <c r="E48" s="50">
        <f>'I-O'!E48*Harga!$D$48</f>
        <v>900000</v>
      </c>
      <c r="F48" s="50">
        <f>'I-O'!F48*Harga!$D$48</f>
        <v>900000</v>
      </c>
      <c r="G48" s="50">
        <f>'I-O'!G48*Harga!$D$48</f>
        <v>900000</v>
      </c>
      <c r="H48" s="50">
        <f>'I-O'!H48*Harga!$D$48</f>
        <v>900000</v>
      </c>
      <c r="I48" s="50">
        <f>'I-O'!I48*Harga!$D$48</f>
        <v>900000</v>
      </c>
      <c r="J48" s="50">
        <f>'I-O'!J48*Harga!$D$48</f>
        <v>900000</v>
      </c>
      <c r="K48" s="50">
        <f>'I-O'!K48*Harga!$D$48</f>
        <v>900000</v>
      </c>
      <c r="L48" s="50">
        <f>'I-O'!L48*Harga!$D$48</f>
        <v>900000</v>
      </c>
      <c r="M48" s="50">
        <f>'I-O'!M48*Harga!$D$48</f>
        <v>900000</v>
      </c>
      <c r="N48" s="50">
        <f>'I-O'!N48*Harga!$D$48</f>
        <v>900000</v>
      </c>
      <c r="O48" s="50">
        <f>'I-O'!O48*Harga!$D$48</f>
        <v>900000</v>
      </c>
      <c r="P48" s="50">
        <f>'I-O'!P48*Harga!$D$48</f>
        <v>900000</v>
      </c>
      <c r="Q48" s="50">
        <f>'I-O'!Q48*Harga!$D$48</f>
        <v>900000</v>
      </c>
      <c r="R48" s="50">
        <f>'I-O'!R48*Harga!$D$48</f>
        <v>900000</v>
      </c>
      <c r="S48" s="50">
        <f>'I-O'!S48*Harga!$D$48</f>
        <v>900000</v>
      </c>
      <c r="T48" s="50">
        <f>'I-O'!T48*Harga!$D$48</f>
        <v>900000</v>
      </c>
      <c r="U48" s="50">
        <f>'I-O'!U48*Harga!$D$48</f>
        <v>900000</v>
      </c>
      <c r="V48" s="50">
        <f>'I-O'!V48*Harga!$D$48</f>
        <v>900000</v>
      </c>
      <c r="W48" s="50">
        <f>'I-O'!W48*Harga!$D$48</f>
        <v>900000</v>
      </c>
      <c r="X48" s="50">
        <f>'I-O'!X48*Harga!$D$48</f>
        <v>900000</v>
      </c>
      <c r="Y48" s="50">
        <f>'I-O'!Y48*Harga!$D$48</f>
        <v>900000</v>
      </c>
      <c r="Z48" s="50">
        <f>'I-O'!Z48*Harga!$D$48</f>
        <v>900000</v>
      </c>
      <c r="AA48" s="50">
        <f>'I-O'!AA48*Harga!$D$48</f>
        <v>900000</v>
      </c>
      <c r="AB48" s="50">
        <f>'I-O'!AB48*Harga!$D$48</f>
        <v>900000</v>
      </c>
      <c r="AC48" s="50">
        <f>'I-O'!AC48*Harga!$D$48</f>
        <v>900000</v>
      </c>
      <c r="AD48" s="50">
        <f>'I-O'!AD48*Harga!$D$48</f>
        <v>900000</v>
      </c>
      <c r="AE48" s="50">
        <f>'I-O'!AE48*Harga!$D$48</f>
        <v>900000</v>
      </c>
      <c r="AF48" s="50">
        <f>'I-O'!AF48*Harga!$D$48</f>
        <v>900000</v>
      </c>
    </row>
    <row r="49" spans="1:33">
      <c r="A49" s="16" t="s">
        <v>144</v>
      </c>
      <c r="B49" s="8" t="s">
        <v>30</v>
      </c>
      <c r="C49" s="50">
        <f>'I-O'!C49*Harga!$D$49</f>
        <v>0</v>
      </c>
      <c r="D49" s="50">
        <f>'I-O'!D49*Harga!$D$49</f>
        <v>0</v>
      </c>
      <c r="E49" s="50">
        <f>'I-O'!E49*Harga!$D$49</f>
        <v>1050000</v>
      </c>
      <c r="F49" s="50">
        <f>'I-O'!F49*Harga!$D$49</f>
        <v>1050000</v>
      </c>
      <c r="G49" s="50">
        <f>'I-O'!G49*Harga!$D$49</f>
        <v>1050000</v>
      </c>
      <c r="H49" s="50">
        <f>'I-O'!H49*Harga!$D$49</f>
        <v>1050000</v>
      </c>
      <c r="I49" s="50">
        <f>'I-O'!I49*Harga!$D$49</f>
        <v>1050000</v>
      </c>
      <c r="J49" s="50">
        <f>'I-O'!J49*Harga!$D$49</f>
        <v>1050000</v>
      </c>
      <c r="K49" s="50">
        <f>'I-O'!K49*Harga!$D$49</f>
        <v>1050000</v>
      </c>
      <c r="L49" s="50">
        <f>'I-O'!L49*Harga!$D$49</f>
        <v>1050000</v>
      </c>
      <c r="M49" s="50">
        <f>'I-O'!M49*Harga!$D$49</f>
        <v>1050000</v>
      </c>
      <c r="N49" s="50">
        <f>'I-O'!N49*Harga!$D$49</f>
        <v>1050000</v>
      </c>
      <c r="O49" s="50">
        <f>'I-O'!O49*Harga!$D$49</f>
        <v>1050000</v>
      </c>
      <c r="P49" s="50">
        <f>'I-O'!P49*Harga!$D$49</f>
        <v>1050000</v>
      </c>
      <c r="Q49" s="50">
        <f>'I-O'!Q49*Harga!$D$49</f>
        <v>1050000</v>
      </c>
      <c r="R49" s="50">
        <f>'I-O'!R49*Harga!$D$49</f>
        <v>1050000</v>
      </c>
      <c r="S49" s="50">
        <f>'I-O'!S49*Harga!$D$49</f>
        <v>1050000</v>
      </c>
      <c r="T49" s="50">
        <f>'I-O'!T49*Harga!$D$49</f>
        <v>1050000</v>
      </c>
      <c r="U49" s="50">
        <f>'I-O'!U49*Harga!$D$49</f>
        <v>1050000</v>
      </c>
      <c r="V49" s="50">
        <f>'I-O'!V49*Harga!$D$49</f>
        <v>1050000</v>
      </c>
      <c r="W49" s="50">
        <f>'I-O'!W49*Harga!$D$49</f>
        <v>1050000</v>
      </c>
      <c r="X49" s="50">
        <f>'I-O'!X49*Harga!$D$49</f>
        <v>1050000</v>
      </c>
      <c r="Y49" s="50">
        <f>'I-O'!Y49*Harga!$D$49</f>
        <v>1050000</v>
      </c>
      <c r="Z49" s="50">
        <f>'I-O'!Z49*Harga!$D$49</f>
        <v>1050000</v>
      </c>
      <c r="AA49" s="50">
        <f>'I-O'!AA49*Harga!$D$49</f>
        <v>1050000</v>
      </c>
      <c r="AB49" s="50">
        <f>'I-O'!AB49*Harga!$D$49</f>
        <v>1050000</v>
      </c>
      <c r="AC49" s="50">
        <f>'I-O'!AC49*Harga!$D$49</f>
        <v>1050000</v>
      </c>
      <c r="AD49" s="50">
        <f>'I-O'!AD49*Harga!$D$49</f>
        <v>1050000</v>
      </c>
      <c r="AE49" s="50">
        <f>'I-O'!AE49*Harga!$D$49</f>
        <v>1050000</v>
      </c>
      <c r="AF49" s="50">
        <f>'I-O'!AF49*Harga!$D$49</f>
        <v>1050000</v>
      </c>
    </row>
    <row r="50" spans="1:33">
      <c r="A50" s="16" t="s">
        <v>246</v>
      </c>
      <c r="B50" s="8" t="s">
        <v>30</v>
      </c>
      <c r="C50" s="50">
        <f>'I-O'!C50*Harga!$D$50</f>
        <v>300000</v>
      </c>
      <c r="D50" s="50">
        <f>'I-O'!D50*Harga!$D$50</f>
        <v>300000</v>
      </c>
      <c r="E50" s="50">
        <f>'I-O'!E50*Harga!$D$50</f>
        <v>300000</v>
      </c>
      <c r="F50" s="50">
        <f>'I-O'!F50*Harga!$D$50</f>
        <v>300000</v>
      </c>
      <c r="G50" s="50">
        <f>'I-O'!G50*Harga!$D$50</f>
        <v>300000</v>
      </c>
      <c r="H50" s="50">
        <f>'I-O'!H50*Harga!$D$50</f>
        <v>150000</v>
      </c>
      <c r="I50" s="50">
        <f>'I-O'!I50*Harga!$D$50</f>
        <v>150000</v>
      </c>
      <c r="J50" s="50">
        <f>'I-O'!J50*Harga!$D$50</f>
        <v>150000</v>
      </c>
      <c r="K50" s="50">
        <f>'I-O'!K50*Harga!$D$50</f>
        <v>150000</v>
      </c>
      <c r="L50" s="50">
        <f>'I-O'!L50*Harga!$D$50</f>
        <v>150000</v>
      </c>
      <c r="M50" s="50">
        <f>'I-O'!M50*Harga!$D$50</f>
        <v>150000</v>
      </c>
      <c r="N50" s="50">
        <f>'I-O'!N50*Harga!$D$50</f>
        <v>150000</v>
      </c>
      <c r="O50" s="50">
        <f>'I-O'!O50*Harga!$D$50</f>
        <v>150000</v>
      </c>
      <c r="P50" s="50">
        <f>'I-O'!P50*Harga!$D$50</f>
        <v>150000</v>
      </c>
      <c r="Q50" s="50">
        <f>'I-O'!Q50*Harga!$D$50</f>
        <v>150000</v>
      </c>
      <c r="R50" s="50">
        <f>'I-O'!R50*Harga!$D$50</f>
        <v>150000</v>
      </c>
      <c r="S50" s="50">
        <f>'I-O'!S50*Harga!$D$50</f>
        <v>150000</v>
      </c>
      <c r="T50" s="50">
        <f>'I-O'!T50*Harga!$D$50</f>
        <v>150000</v>
      </c>
      <c r="U50" s="50">
        <f>'I-O'!U50*Harga!$D$50</f>
        <v>150000</v>
      </c>
      <c r="V50" s="50">
        <f>'I-O'!V50*Harga!$D$50</f>
        <v>150000</v>
      </c>
      <c r="W50" s="50">
        <f>'I-O'!W50*Harga!$D$50</f>
        <v>150000</v>
      </c>
      <c r="X50" s="50">
        <f>'I-O'!X50*Harga!$D$50</f>
        <v>150000</v>
      </c>
      <c r="Y50" s="50">
        <f>'I-O'!Y50*Harga!$D$50</f>
        <v>150000</v>
      </c>
      <c r="Z50" s="50">
        <f>'I-O'!Z50*Harga!$D$50</f>
        <v>150000</v>
      </c>
      <c r="AA50" s="50">
        <f>'I-O'!AA50*Harga!$D$50</f>
        <v>150000</v>
      </c>
      <c r="AB50" s="50">
        <f>'I-O'!AB50*Harga!$D$50</f>
        <v>150000</v>
      </c>
      <c r="AC50" s="50">
        <f>'I-O'!AC50*Harga!$D$50</f>
        <v>150000</v>
      </c>
      <c r="AD50" s="50">
        <f>'I-O'!AD50*Harga!$D$50</f>
        <v>150000</v>
      </c>
      <c r="AE50" s="50">
        <f>'I-O'!AE50*Harga!$D$50</f>
        <v>150000</v>
      </c>
      <c r="AF50" s="50">
        <f>'I-O'!AF50*Harga!$D$50</f>
        <v>150000</v>
      </c>
    </row>
    <row r="51" spans="1:33">
      <c r="A51" s="16" t="s">
        <v>247</v>
      </c>
      <c r="B51" s="8" t="s">
        <v>30</v>
      </c>
      <c r="C51" s="50">
        <f>'I-O'!C51*Harga!$D$51</f>
        <v>450000</v>
      </c>
      <c r="D51" s="50">
        <f>'I-O'!D51*Harga!$D$51</f>
        <v>450000</v>
      </c>
      <c r="E51" s="50">
        <f>'I-O'!E51*Harga!$D$51</f>
        <v>450000</v>
      </c>
      <c r="F51" s="50">
        <f>'I-O'!F51*Harga!$D$51</f>
        <v>450000</v>
      </c>
      <c r="G51" s="50">
        <f>'I-O'!G51*Harga!$D$51</f>
        <v>450000</v>
      </c>
      <c r="H51" s="50">
        <f>'I-O'!H51*Harga!$D$51</f>
        <v>450000</v>
      </c>
      <c r="I51" s="50">
        <f>'I-O'!I51*Harga!$D$51</f>
        <v>450000</v>
      </c>
      <c r="J51" s="50">
        <f>'I-O'!J51*Harga!$D$51</f>
        <v>450000</v>
      </c>
      <c r="K51" s="50">
        <f>'I-O'!K51*Harga!$D$51</f>
        <v>450000</v>
      </c>
      <c r="L51" s="50">
        <f>'I-O'!L51*Harga!$D$51</f>
        <v>450000</v>
      </c>
      <c r="M51" s="50">
        <f>'I-O'!M51*Harga!$D$51</f>
        <v>450000</v>
      </c>
      <c r="N51" s="50">
        <f>'I-O'!N51*Harga!$D$51</f>
        <v>450000</v>
      </c>
      <c r="O51" s="50">
        <f>'I-O'!O51*Harga!$D$51</f>
        <v>450000</v>
      </c>
      <c r="P51" s="50">
        <f>'I-O'!P51*Harga!$D$51</f>
        <v>450000</v>
      </c>
      <c r="Q51" s="50">
        <f>'I-O'!Q51*Harga!$D$51</f>
        <v>450000</v>
      </c>
      <c r="R51" s="50">
        <f>'I-O'!R51*Harga!$D$51</f>
        <v>450000</v>
      </c>
      <c r="S51" s="50">
        <f>'I-O'!S51*Harga!$D$51</f>
        <v>450000</v>
      </c>
      <c r="T51" s="50">
        <f>'I-O'!T51*Harga!$D$51</f>
        <v>450000</v>
      </c>
      <c r="U51" s="50">
        <f>'I-O'!U51*Harga!$D$51</f>
        <v>450000</v>
      </c>
      <c r="V51" s="50">
        <f>'I-O'!V51*Harga!$D$51</f>
        <v>450000</v>
      </c>
      <c r="W51" s="50">
        <f>'I-O'!W51*Harga!$D$51</f>
        <v>450000</v>
      </c>
      <c r="X51" s="50">
        <f>'I-O'!X51*Harga!$D$51</f>
        <v>450000</v>
      </c>
      <c r="Y51" s="50">
        <f>'I-O'!Y51*Harga!$D$51</f>
        <v>450000</v>
      </c>
      <c r="Z51" s="50">
        <f>'I-O'!Z51*Harga!$D$51</f>
        <v>450000</v>
      </c>
      <c r="AA51" s="50">
        <f>'I-O'!AA51*Harga!$D$51</f>
        <v>450000</v>
      </c>
      <c r="AB51" s="50">
        <f>'I-O'!AB51*Harga!$D$51</f>
        <v>450000</v>
      </c>
      <c r="AC51" s="50">
        <f>'I-O'!AC51*Harga!$D$51</f>
        <v>450000</v>
      </c>
      <c r="AD51" s="50">
        <f>'I-O'!AD51*Harga!$D$51</f>
        <v>450000</v>
      </c>
      <c r="AE51" s="50">
        <f>'I-O'!AE51*Harga!$D$51</f>
        <v>450000</v>
      </c>
      <c r="AF51" s="50">
        <f>'I-O'!AF51*Harga!$D$51</f>
        <v>450000</v>
      </c>
    </row>
    <row r="52" spans="1:33">
      <c r="A52" s="181" t="s">
        <v>257</v>
      </c>
      <c r="B52" s="8" t="s">
        <v>30</v>
      </c>
      <c r="C52" s="50">
        <f>'I-O'!C52*Harga!$D$52</f>
        <v>0</v>
      </c>
      <c r="D52" s="50">
        <f>'I-O'!D52*Harga!$D$52</f>
        <v>0</v>
      </c>
      <c r="E52" s="50">
        <f>'I-O'!E52*Harga!$D$52</f>
        <v>2880000</v>
      </c>
      <c r="F52" s="50">
        <f>'I-O'!F52*Harga!$D$52</f>
        <v>2880000</v>
      </c>
      <c r="G52" s="50">
        <f>'I-O'!G52*Harga!$D$52</f>
        <v>2880000</v>
      </c>
      <c r="H52" s="50">
        <f>'I-O'!H52*Harga!$D$52</f>
        <v>5760000</v>
      </c>
      <c r="I52" s="50">
        <f>'I-O'!I52*Harga!$D$52</f>
        <v>5760000</v>
      </c>
      <c r="J52" s="50">
        <f>'I-O'!J52*Harga!$D$52</f>
        <v>5760000</v>
      </c>
      <c r="K52" s="50">
        <f>'I-O'!K52*Harga!$D$52</f>
        <v>5760000</v>
      </c>
      <c r="L52" s="50">
        <f>'I-O'!L52*Harga!$D$52</f>
        <v>5760000</v>
      </c>
      <c r="M52" s="50">
        <f>'I-O'!M52*Harga!$D$52</f>
        <v>5760000</v>
      </c>
      <c r="N52" s="50">
        <f>'I-O'!N52*Harga!$D$52</f>
        <v>5760000</v>
      </c>
      <c r="O52" s="50">
        <f>'I-O'!O52*Harga!$D$52</f>
        <v>5760000</v>
      </c>
      <c r="P52" s="50">
        <f>'I-O'!P52*Harga!$D$52</f>
        <v>5760000</v>
      </c>
      <c r="Q52" s="50">
        <f>'I-O'!Q52*Harga!$D$52</f>
        <v>5760000</v>
      </c>
      <c r="R52" s="50">
        <f>'I-O'!R52*Harga!$D$52</f>
        <v>5760000</v>
      </c>
      <c r="S52" s="50">
        <f>'I-O'!S52*Harga!$D$52</f>
        <v>5760000</v>
      </c>
      <c r="T52" s="50">
        <f>'I-O'!T52*Harga!$D$52</f>
        <v>5760000</v>
      </c>
      <c r="U52" s="50">
        <f>'I-O'!U52*Harga!$D$52</f>
        <v>5760000</v>
      </c>
      <c r="V52" s="50">
        <f>'I-O'!V52*Harga!$D$52</f>
        <v>5760000</v>
      </c>
      <c r="W52" s="50">
        <f>'I-O'!W52*Harga!$D$52</f>
        <v>5760000</v>
      </c>
      <c r="X52" s="50">
        <f>'I-O'!X52*Harga!$D$52</f>
        <v>5760000</v>
      </c>
      <c r="Y52" s="50">
        <f>'I-O'!Y52*Harga!$D$52</f>
        <v>5760000</v>
      </c>
      <c r="Z52" s="50">
        <f>'I-O'!Z52*Harga!$D$52</f>
        <v>5760000</v>
      </c>
      <c r="AA52" s="50">
        <f>'I-O'!AA52*Harga!$D$52</f>
        <v>5760000</v>
      </c>
      <c r="AB52" s="50">
        <f>'I-O'!AB52*Harga!$D$52</f>
        <v>5760000</v>
      </c>
      <c r="AC52" s="50">
        <f>'I-O'!AC52*Harga!$D$52</f>
        <v>5760000</v>
      </c>
      <c r="AD52" s="50">
        <f>'I-O'!AD52*Harga!$D$52</f>
        <v>5760000</v>
      </c>
      <c r="AE52" s="50">
        <f>'I-O'!AE52*Harga!$D$52</f>
        <v>5760000</v>
      </c>
      <c r="AF52" s="50">
        <f>'I-O'!AF52*Harga!$D$52</f>
        <v>5760000</v>
      </c>
    </row>
    <row r="53" spans="1:33">
      <c r="A53" s="39" t="s">
        <v>108</v>
      </c>
      <c r="B53" s="8"/>
      <c r="C53" s="49">
        <f>SUM(C29:C52)</f>
        <v>12775000</v>
      </c>
      <c r="D53" s="49">
        <f t="shared" ref="D53:AF53" si="1">SUM(D29:D52)</f>
        <v>1650000</v>
      </c>
      <c r="E53" s="49">
        <f t="shared" si="1"/>
        <v>5580000</v>
      </c>
      <c r="F53" s="49">
        <f t="shared" si="1"/>
        <v>5580000</v>
      </c>
      <c r="G53" s="49">
        <f t="shared" si="1"/>
        <v>5580000</v>
      </c>
      <c r="H53" s="49">
        <f t="shared" si="1"/>
        <v>8310000</v>
      </c>
      <c r="I53" s="49">
        <f t="shared" si="1"/>
        <v>8310000</v>
      </c>
      <c r="J53" s="49">
        <f t="shared" si="1"/>
        <v>8310000</v>
      </c>
      <c r="K53" s="49">
        <f t="shared" si="1"/>
        <v>8310000</v>
      </c>
      <c r="L53" s="49">
        <f t="shared" si="1"/>
        <v>8310000</v>
      </c>
      <c r="M53" s="49">
        <f t="shared" si="1"/>
        <v>8310000</v>
      </c>
      <c r="N53" s="49">
        <f t="shared" si="1"/>
        <v>8310000</v>
      </c>
      <c r="O53" s="49">
        <f t="shared" si="1"/>
        <v>8310000</v>
      </c>
      <c r="P53" s="49">
        <f t="shared" si="1"/>
        <v>8310000</v>
      </c>
      <c r="Q53" s="49">
        <f t="shared" si="1"/>
        <v>8310000</v>
      </c>
      <c r="R53" s="49">
        <f t="shared" si="1"/>
        <v>8310000</v>
      </c>
      <c r="S53" s="49">
        <f t="shared" si="1"/>
        <v>8310000</v>
      </c>
      <c r="T53" s="49">
        <f t="shared" si="1"/>
        <v>8310000</v>
      </c>
      <c r="U53" s="49">
        <f t="shared" si="1"/>
        <v>8310000</v>
      </c>
      <c r="V53" s="49">
        <f t="shared" si="1"/>
        <v>8310000</v>
      </c>
      <c r="W53" s="49">
        <f t="shared" si="1"/>
        <v>8310000</v>
      </c>
      <c r="X53" s="49">
        <f t="shared" si="1"/>
        <v>8310000</v>
      </c>
      <c r="Y53" s="49">
        <f t="shared" si="1"/>
        <v>8310000</v>
      </c>
      <c r="Z53" s="49">
        <f t="shared" si="1"/>
        <v>8310000</v>
      </c>
      <c r="AA53" s="49">
        <f t="shared" si="1"/>
        <v>8310000</v>
      </c>
      <c r="AB53" s="49">
        <f t="shared" si="1"/>
        <v>8310000</v>
      </c>
      <c r="AC53" s="49">
        <f t="shared" si="1"/>
        <v>8310000</v>
      </c>
      <c r="AD53" s="49">
        <f t="shared" si="1"/>
        <v>8310000</v>
      </c>
      <c r="AE53" s="49">
        <f t="shared" si="1"/>
        <v>8310000</v>
      </c>
      <c r="AF53" s="49">
        <f t="shared" si="1"/>
        <v>8310000</v>
      </c>
    </row>
    <row r="54" spans="1:33">
      <c r="A54" s="38"/>
      <c r="B54" s="8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226"/>
      <c r="AB54" s="49"/>
      <c r="AC54" s="49"/>
      <c r="AD54" s="49"/>
      <c r="AE54" s="49"/>
      <c r="AF54" s="49"/>
    </row>
    <row r="55" spans="1:33">
      <c r="A55" s="38" t="s">
        <v>106</v>
      </c>
      <c r="B55" s="8" t="s">
        <v>30</v>
      </c>
      <c r="C55" s="49">
        <f>C78</f>
        <v>0</v>
      </c>
      <c r="D55" s="49">
        <f t="shared" ref="D55:AA55" si="2">D78</f>
        <v>0</v>
      </c>
      <c r="E55" s="49">
        <f t="shared" si="2"/>
        <v>148846.15384615384</v>
      </c>
      <c r="F55" s="49">
        <f t="shared" si="2"/>
        <v>0</v>
      </c>
      <c r="G55" s="49">
        <f t="shared" si="2"/>
        <v>0</v>
      </c>
      <c r="H55" s="49">
        <f t="shared" si="2"/>
        <v>120000.00000000003</v>
      </c>
      <c r="I55" s="49">
        <f t="shared" si="2"/>
        <v>0</v>
      </c>
      <c r="J55" s="49">
        <f t="shared" si="2"/>
        <v>0</v>
      </c>
      <c r="K55" s="49">
        <f t="shared" si="2"/>
        <v>0</v>
      </c>
      <c r="L55" s="49">
        <f t="shared" si="2"/>
        <v>0</v>
      </c>
      <c r="M55" s="49">
        <f t="shared" si="2"/>
        <v>0</v>
      </c>
      <c r="N55" s="49">
        <f t="shared" si="2"/>
        <v>0</v>
      </c>
      <c r="O55" s="49">
        <f t="shared" si="2"/>
        <v>0</v>
      </c>
      <c r="P55" s="49">
        <f t="shared" si="2"/>
        <v>0</v>
      </c>
      <c r="Q55" s="49">
        <f t="shared" si="2"/>
        <v>0</v>
      </c>
      <c r="R55" s="49">
        <f t="shared" si="2"/>
        <v>0</v>
      </c>
      <c r="S55" s="49">
        <f t="shared" si="2"/>
        <v>0</v>
      </c>
      <c r="T55" s="49">
        <f t="shared" si="2"/>
        <v>0</v>
      </c>
      <c r="U55" s="49">
        <f t="shared" si="2"/>
        <v>0</v>
      </c>
      <c r="V55" s="49">
        <f t="shared" si="2"/>
        <v>0</v>
      </c>
      <c r="W55" s="49">
        <f t="shared" si="2"/>
        <v>0</v>
      </c>
      <c r="X55" s="49">
        <f t="shared" si="2"/>
        <v>0</v>
      </c>
      <c r="Y55" s="49">
        <f t="shared" si="2"/>
        <v>0</v>
      </c>
      <c r="Z55" s="49">
        <f t="shared" si="2"/>
        <v>0</v>
      </c>
      <c r="AA55" s="226">
        <f t="shared" si="2"/>
        <v>0</v>
      </c>
      <c r="AB55" s="49">
        <f>AB78</f>
        <v>0</v>
      </c>
      <c r="AC55" s="49">
        <f>AC78</f>
        <v>0</v>
      </c>
      <c r="AD55" s="49">
        <f>AD78</f>
        <v>0</v>
      </c>
      <c r="AE55" s="49">
        <f>AE78</f>
        <v>0</v>
      </c>
      <c r="AF55" s="49">
        <f>AF78</f>
        <v>-268846.15384615387</v>
      </c>
    </row>
    <row r="56" spans="1:33">
      <c r="A56" s="38"/>
      <c r="B56" s="8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226"/>
      <c r="AB56" s="49"/>
      <c r="AC56" s="49"/>
      <c r="AD56" s="49"/>
      <c r="AE56" s="49"/>
      <c r="AF56" s="49"/>
    </row>
    <row r="57" spans="1:33" ht="15.6">
      <c r="A57" s="31" t="s">
        <v>173</v>
      </c>
      <c r="B57" s="256"/>
      <c r="C57" s="260"/>
      <c r="D57" s="260"/>
      <c r="E57" s="260"/>
      <c r="F57" s="260"/>
      <c r="G57" s="260"/>
      <c r="H57" s="260"/>
      <c r="I57" s="260"/>
      <c r="J57" s="260"/>
      <c r="K57" s="260"/>
      <c r="L57" s="260"/>
      <c r="M57" s="260"/>
      <c r="N57" s="260"/>
      <c r="O57" s="260"/>
      <c r="P57" s="260"/>
      <c r="Q57" s="260"/>
      <c r="R57" s="260"/>
      <c r="S57" s="260"/>
      <c r="T57" s="260"/>
      <c r="U57" s="260"/>
      <c r="V57" s="260"/>
      <c r="W57" s="260"/>
      <c r="X57" s="260"/>
      <c r="Y57" s="260"/>
      <c r="Z57" s="260"/>
      <c r="AA57" s="262"/>
      <c r="AB57" s="262"/>
      <c r="AC57" s="262"/>
      <c r="AD57" s="262"/>
      <c r="AE57" s="262"/>
      <c r="AF57" s="262"/>
    </row>
    <row r="58" spans="1:33">
      <c r="A58" s="241" t="s">
        <v>279</v>
      </c>
      <c r="B58" s="41" t="s">
        <v>30</v>
      </c>
      <c r="C58" s="242">
        <f>'I-O'!C57*Harga!D55</f>
        <v>0</v>
      </c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3"/>
      <c r="AB58" s="243"/>
      <c r="AC58" s="243"/>
      <c r="AD58" s="243"/>
      <c r="AE58" s="243"/>
      <c r="AF58" s="243"/>
    </row>
    <row r="59" spans="1:33">
      <c r="A59" s="40" t="s">
        <v>33</v>
      </c>
      <c r="B59" s="41" t="s">
        <v>30</v>
      </c>
      <c r="C59" s="51">
        <f>'I-O'!C58*Harga!$D$56*1000</f>
        <v>0</v>
      </c>
      <c r="D59" s="51">
        <f>'I-O'!D58*Harga!$D$56*1000</f>
        <v>0</v>
      </c>
      <c r="E59" s="51">
        <f>'I-O'!E58*Harga!$D$56*1000</f>
        <v>8370141.9698448768</v>
      </c>
      <c r="F59" s="51">
        <f>'I-O'!F58*Harga!$D$56*1000</f>
        <v>10507655.416311508</v>
      </c>
      <c r="G59" s="51">
        <f>'I-O'!G58*Harga!$D$56*1000</f>
        <v>12499916.317468895</v>
      </c>
      <c r="H59" s="51">
        <f>'I-O'!H58*Harga!$D$56*1000</f>
        <v>14346924.673317039</v>
      </c>
      <c r="I59" s="51">
        <f>'I-O'!I58*Harga!$D$56*1000</f>
        <v>16048680.483855939</v>
      </c>
      <c r="J59" s="51">
        <f>'I-O'!J58*Harga!$D$56*1000</f>
        <v>17605183.749085594</v>
      </c>
      <c r="K59" s="51">
        <f>'I-O'!K58*Harga!$D$56*1000</f>
        <v>19016434.469006002</v>
      </c>
      <c r="L59" s="51">
        <f>'I-O'!L58*Harga!$D$56*1000</f>
        <v>20282432.643617164</v>
      </c>
      <c r="M59" s="51">
        <f>'I-O'!M58*Harga!$D$56*1000</f>
        <v>21403178.272919089</v>
      </c>
      <c r="N59" s="51">
        <f>'I-O'!N58*Harga!$D$56*1000</f>
        <v>22378671.356911764</v>
      </c>
      <c r="O59" s="51">
        <f>'I-O'!O58*Harga!$D$56*1000</f>
        <v>23208911.895595197</v>
      </c>
      <c r="P59" s="51">
        <f>'I-O'!P58*Harga!$D$56*1000</f>
        <v>23893899.888969392</v>
      </c>
      <c r="Q59" s="51">
        <f>'I-O'!Q58*Harga!$D$56*1000</f>
        <v>24433635.33703433</v>
      </c>
      <c r="R59" s="51">
        <f>'I-O'!R58*Harga!$D$56*1000</f>
        <v>24828118.239790034</v>
      </c>
      <c r="S59" s="51">
        <f>'I-O'!S58*Harga!$D$56*1000</f>
        <v>25077348.597236492</v>
      </c>
      <c r="T59" s="51">
        <f>'I-O'!T58*Harga!$D$56*1000</f>
        <v>25181326.409373693</v>
      </c>
      <c r="U59" s="51">
        <f>'I-O'!U58*Harga!$D$56*1000</f>
        <v>25140051.676201671</v>
      </c>
      <c r="V59" s="51">
        <f>'I-O'!V58*Harga!$D$56*1000</f>
        <v>24953524.397720389</v>
      </c>
      <c r="W59" s="51">
        <f>'I-O'!W58*Harga!$D$56*1000</f>
        <v>24621744.573929876</v>
      </c>
      <c r="X59" s="51">
        <f>'I-O'!X58*Harga!$D$56*1000</f>
        <v>24144712.204830103</v>
      </c>
      <c r="Y59" s="51">
        <f>'I-O'!Y58*Harga!$D$56*1000</f>
        <v>23522427.290421095</v>
      </c>
      <c r="Z59" s="51">
        <f>'I-O'!Z58*Harga!$D$56*1000</f>
        <v>22754889.830702834</v>
      </c>
      <c r="AA59" s="51">
        <f>'I-O'!AA58*Harga!$D$56*1000</f>
        <v>21842099.825675342</v>
      </c>
      <c r="AB59" s="51">
        <f>'I-O'!AB58*Harga!$D$56*1000</f>
        <v>20784057.27533859</v>
      </c>
      <c r="AC59" s="51">
        <f>'I-O'!AC58*Harga!$D$56*1000</f>
        <v>19580762.179692615</v>
      </c>
      <c r="AD59" s="51">
        <f>'I-O'!AD58*Harga!$D$56*1000</f>
        <v>18232214.538737375</v>
      </c>
      <c r="AE59" s="51">
        <f>'I-O'!AE58*Harga!$D$56*1000</f>
        <v>16738414.352472911</v>
      </c>
      <c r="AF59" s="51">
        <f>'I-O'!AF58*Harga!$D$56*1000</f>
        <v>15099361.620899184</v>
      </c>
    </row>
    <row r="60" spans="1:33">
      <c r="A60" s="232"/>
      <c r="B60" s="209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</row>
    <row r="61" spans="1:33">
      <c r="A61" s="245" t="s">
        <v>34</v>
      </c>
      <c r="B61" s="235" t="s">
        <v>30</v>
      </c>
      <c r="C61" s="246">
        <f>C58+C59</f>
        <v>0</v>
      </c>
      <c r="D61" s="246">
        <f t="shared" ref="D61:AF61" si="3">D58+D59</f>
        <v>0</v>
      </c>
      <c r="E61" s="246">
        <f t="shared" si="3"/>
        <v>8370141.9698448768</v>
      </c>
      <c r="F61" s="246">
        <f t="shared" si="3"/>
        <v>10507655.416311508</v>
      </c>
      <c r="G61" s="246">
        <f t="shared" si="3"/>
        <v>12499916.317468895</v>
      </c>
      <c r="H61" s="246">
        <f t="shared" si="3"/>
        <v>14346924.673317039</v>
      </c>
      <c r="I61" s="246">
        <f t="shared" si="3"/>
        <v>16048680.483855939</v>
      </c>
      <c r="J61" s="246">
        <f t="shared" si="3"/>
        <v>17605183.749085594</v>
      </c>
      <c r="K61" s="246">
        <f t="shared" si="3"/>
        <v>19016434.469006002</v>
      </c>
      <c r="L61" s="246">
        <f t="shared" si="3"/>
        <v>20282432.643617164</v>
      </c>
      <c r="M61" s="246">
        <f t="shared" si="3"/>
        <v>21403178.272919089</v>
      </c>
      <c r="N61" s="246">
        <f t="shared" si="3"/>
        <v>22378671.356911764</v>
      </c>
      <c r="O61" s="246">
        <f t="shared" si="3"/>
        <v>23208911.895595197</v>
      </c>
      <c r="P61" s="246">
        <f t="shared" si="3"/>
        <v>23893899.888969392</v>
      </c>
      <c r="Q61" s="246">
        <f t="shared" si="3"/>
        <v>24433635.33703433</v>
      </c>
      <c r="R61" s="246">
        <f t="shared" si="3"/>
        <v>24828118.239790034</v>
      </c>
      <c r="S61" s="246">
        <f t="shared" si="3"/>
        <v>25077348.597236492</v>
      </c>
      <c r="T61" s="246">
        <f t="shared" si="3"/>
        <v>25181326.409373693</v>
      </c>
      <c r="U61" s="246">
        <f t="shared" si="3"/>
        <v>25140051.676201671</v>
      </c>
      <c r="V61" s="246">
        <f t="shared" si="3"/>
        <v>24953524.397720389</v>
      </c>
      <c r="W61" s="246">
        <f t="shared" si="3"/>
        <v>24621744.573929876</v>
      </c>
      <c r="X61" s="246">
        <f t="shared" si="3"/>
        <v>24144712.204830103</v>
      </c>
      <c r="Y61" s="246">
        <f t="shared" si="3"/>
        <v>23522427.290421095</v>
      </c>
      <c r="Z61" s="246">
        <f t="shared" si="3"/>
        <v>22754889.830702834</v>
      </c>
      <c r="AA61" s="246">
        <f t="shared" si="3"/>
        <v>21842099.825675342</v>
      </c>
      <c r="AB61" s="246">
        <f t="shared" si="3"/>
        <v>20784057.27533859</v>
      </c>
      <c r="AC61" s="246">
        <f t="shared" si="3"/>
        <v>19580762.179692615</v>
      </c>
      <c r="AD61" s="246">
        <f t="shared" si="3"/>
        <v>18232214.538737375</v>
      </c>
      <c r="AE61" s="246">
        <f t="shared" si="3"/>
        <v>16738414.352472911</v>
      </c>
      <c r="AF61" s="246">
        <f t="shared" si="3"/>
        <v>15099361.620899184</v>
      </c>
    </row>
    <row r="62" spans="1:33">
      <c r="A62" s="245" t="s">
        <v>109</v>
      </c>
      <c r="B62" s="235" t="s">
        <v>30</v>
      </c>
      <c r="C62" s="246">
        <f t="shared" ref="C62:AA62" si="4">C25+C53+C55</f>
        <v>17538000</v>
      </c>
      <c r="D62" s="246">
        <f t="shared" si="4"/>
        <v>4033000</v>
      </c>
      <c r="E62" s="246">
        <f t="shared" si="4"/>
        <v>8306846.153846154</v>
      </c>
      <c r="F62" s="246">
        <f t="shared" si="4"/>
        <v>7658000</v>
      </c>
      <c r="G62" s="246">
        <f t="shared" si="4"/>
        <v>8068000</v>
      </c>
      <c r="H62" s="246">
        <f t="shared" si="4"/>
        <v>11992000</v>
      </c>
      <c r="I62" s="246">
        <f t="shared" si="4"/>
        <v>11397000</v>
      </c>
      <c r="J62" s="246">
        <f t="shared" si="4"/>
        <v>11572000</v>
      </c>
      <c r="K62" s="246">
        <f t="shared" si="4"/>
        <v>11697000</v>
      </c>
      <c r="L62" s="246">
        <f t="shared" si="4"/>
        <v>11822000</v>
      </c>
      <c r="M62" s="246">
        <f t="shared" si="4"/>
        <v>14402100</v>
      </c>
      <c r="N62" s="246">
        <f t="shared" si="4"/>
        <v>14877100</v>
      </c>
      <c r="O62" s="246">
        <f t="shared" si="4"/>
        <v>14402100</v>
      </c>
      <c r="P62" s="246">
        <f t="shared" si="4"/>
        <v>14577100</v>
      </c>
      <c r="Q62" s="246">
        <f t="shared" si="4"/>
        <v>14952100</v>
      </c>
      <c r="R62" s="246">
        <f t="shared" si="4"/>
        <v>14577100</v>
      </c>
      <c r="S62" s="246">
        <f t="shared" si="4"/>
        <v>14402100</v>
      </c>
      <c r="T62" s="246">
        <f t="shared" si="4"/>
        <v>14877100</v>
      </c>
      <c r="U62" s="246">
        <f t="shared" si="4"/>
        <v>14402100</v>
      </c>
      <c r="V62" s="246">
        <f t="shared" si="4"/>
        <v>14827100</v>
      </c>
      <c r="W62" s="246">
        <f t="shared" si="4"/>
        <v>9780000</v>
      </c>
      <c r="X62" s="246">
        <f t="shared" si="4"/>
        <v>9655000</v>
      </c>
      <c r="Y62" s="246">
        <f t="shared" si="4"/>
        <v>9480000</v>
      </c>
      <c r="Z62" s="246">
        <f t="shared" si="4"/>
        <v>9955000</v>
      </c>
      <c r="AA62" s="247">
        <f t="shared" si="4"/>
        <v>9730000</v>
      </c>
      <c r="AB62" s="247">
        <f>AB25+AB53+AB55</f>
        <v>9655000</v>
      </c>
      <c r="AC62" s="247">
        <f>AC25+AC53+AC55</f>
        <v>9780000</v>
      </c>
      <c r="AD62" s="247">
        <f>AD25+AD53+AD55</f>
        <v>9655000</v>
      </c>
      <c r="AE62" s="247">
        <f>AE25+AE53+AE55</f>
        <v>9480000</v>
      </c>
      <c r="AF62" s="247">
        <f>AF25+AF53+AF55</f>
        <v>9936153.846153846</v>
      </c>
    </row>
    <row r="63" spans="1:33" s="43" customFormat="1" ht="14.4" thickBot="1">
      <c r="A63" s="248" t="s">
        <v>110</v>
      </c>
      <c r="B63" s="239"/>
      <c r="C63" s="249">
        <f>C61-C62</f>
        <v>-17538000</v>
      </c>
      <c r="D63" s="249">
        <f t="shared" ref="D63:AA63" si="5">D61-D62</f>
        <v>-4033000</v>
      </c>
      <c r="E63" s="249">
        <f t="shared" si="5"/>
        <v>63295.815998722799</v>
      </c>
      <c r="F63" s="249">
        <f t="shared" si="5"/>
        <v>2849655.416311508</v>
      </c>
      <c r="G63" s="249">
        <f t="shared" si="5"/>
        <v>4431916.3174688946</v>
      </c>
      <c r="H63" s="249">
        <f t="shared" si="5"/>
        <v>2354924.6733170394</v>
      </c>
      <c r="I63" s="249">
        <f t="shared" si="5"/>
        <v>4651680.4838559385</v>
      </c>
      <c r="J63" s="249">
        <f t="shared" si="5"/>
        <v>6033183.749085594</v>
      </c>
      <c r="K63" s="249">
        <f t="shared" si="5"/>
        <v>7319434.4690060019</v>
      </c>
      <c r="L63" s="249">
        <f t="shared" si="5"/>
        <v>8460432.6436171643</v>
      </c>
      <c r="M63" s="249">
        <f t="shared" si="5"/>
        <v>7001078.2729190886</v>
      </c>
      <c r="N63" s="249">
        <f t="shared" si="5"/>
        <v>7501571.3569117635</v>
      </c>
      <c r="O63" s="249">
        <f t="shared" si="5"/>
        <v>8806811.8955951966</v>
      </c>
      <c r="P63" s="249">
        <f t="shared" si="5"/>
        <v>9316799.8889693916</v>
      </c>
      <c r="Q63" s="249">
        <f t="shared" si="5"/>
        <v>9481535.3370343298</v>
      </c>
      <c r="R63" s="249">
        <f t="shared" si="5"/>
        <v>10251018.239790034</v>
      </c>
      <c r="S63" s="249">
        <f t="shared" si="5"/>
        <v>10675248.597236492</v>
      </c>
      <c r="T63" s="249">
        <f t="shared" si="5"/>
        <v>10304226.409373693</v>
      </c>
      <c r="U63" s="249">
        <f t="shared" si="5"/>
        <v>10737951.676201671</v>
      </c>
      <c r="V63" s="249">
        <f t="shared" si="5"/>
        <v>10126424.397720389</v>
      </c>
      <c r="W63" s="249">
        <f t="shared" si="5"/>
        <v>14841744.573929876</v>
      </c>
      <c r="X63" s="249">
        <f t="shared" si="5"/>
        <v>14489712.204830103</v>
      </c>
      <c r="Y63" s="249">
        <f t="shared" si="5"/>
        <v>14042427.290421095</v>
      </c>
      <c r="Z63" s="249">
        <f t="shared" si="5"/>
        <v>12799889.830702834</v>
      </c>
      <c r="AA63" s="250">
        <f t="shared" si="5"/>
        <v>12112099.825675342</v>
      </c>
      <c r="AB63" s="250">
        <f>AB61-AB62</f>
        <v>11129057.27533859</v>
      </c>
      <c r="AC63" s="250">
        <f>AC61-AC62</f>
        <v>9800762.1796926148</v>
      </c>
      <c r="AD63" s="250">
        <f>AD61-AD62</f>
        <v>8577214.5387373753</v>
      </c>
      <c r="AE63" s="250">
        <f>AE61-AE62</f>
        <v>7258414.3524729107</v>
      </c>
      <c r="AF63" s="250">
        <f>AF61-AF62</f>
        <v>5163207.7747453377</v>
      </c>
      <c r="AG63" s="43">
        <f>SUM(C63:AA63)</f>
        <v>177082063.36597219</v>
      </c>
    </row>
    <row r="65" spans="1:34">
      <c r="A65" s="65" t="s">
        <v>142</v>
      </c>
      <c r="B65" s="69">
        <f>IRR(C63:AF63,Asumsi!D48)</f>
        <v>0.19564256680011854</v>
      </c>
      <c r="C65" s="225"/>
    </row>
    <row r="66" spans="1:34">
      <c r="A66" s="65" t="s">
        <v>128</v>
      </c>
      <c r="B66" s="54">
        <f>NPV(Asumsi!D57,C62:D62)</f>
        <v>21571000</v>
      </c>
      <c r="C66" s="3"/>
    </row>
    <row r="67" spans="1:34">
      <c r="A67" s="65" t="s">
        <v>129</v>
      </c>
      <c r="B67" s="66">
        <f>COUNTIF(C63:AA63,"&lt;=0")+1</f>
        <v>3</v>
      </c>
      <c r="C67" s="3"/>
    </row>
    <row r="68" spans="1:34">
      <c r="A68" s="65" t="s">
        <v>130</v>
      </c>
      <c r="B68" s="54">
        <f>SUM(C62:D62)</f>
        <v>21571000</v>
      </c>
      <c r="C68" s="54" t="s">
        <v>30</v>
      </c>
    </row>
    <row r="69" spans="1:34">
      <c r="A69" s="65" t="s">
        <v>131</v>
      </c>
      <c r="B69" s="54">
        <f>AVERAGE(C62:D62)</f>
        <v>10785500</v>
      </c>
      <c r="C69" s="54" t="s">
        <v>132</v>
      </c>
    </row>
    <row r="70" spans="1:34">
      <c r="A70" s="286" t="s">
        <v>298</v>
      </c>
      <c r="B70" s="285">
        <f>SUM(C62:AF62)</f>
        <v>347486000</v>
      </c>
    </row>
    <row r="71" spans="1:34">
      <c r="A71" s="287" t="s">
        <v>299</v>
      </c>
      <c r="B71" s="285">
        <f>SUM(C53:AF53)</f>
        <v>238915000</v>
      </c>
    </row>
    <row r="72" spans="1:34">
      <c r="A72" s="287" t="s">
        <v>300</v>
      </c>
      <c r="B72" s="285">
        <f>B70-B71</f>
        <v>108571000</v>
      </c>
    </row>
    <row r="73" spans="1:34">
      <c r="A73" s="44" t="s">
        <v>101</v>
      </c>
    </row>
    <row r="74" spans="1:34">
      <c r="A74" s="45" t="s">
        <v>105</v>
      </c>
    </row>
    <row r="75" spans="1:34" s="24" customFormat="1">
      <c r="A75" s="46" t="s">
        <v>28</v>
      </c>
      <c r="B75" s="47"/>
      <c r="E75" s="24">
        <f>E52/24</f>
        <v>120000</v>
      </c>
      <c r="F75" s="24">
        <f t="shared" ref="F75:AF75" si="6">F52/24</f>
        <v>120000</v>
      </c>
      <c r="G75" s="24">
        <f t="shared" si="6"/>
        <v>120000</v>
      </c>
      <c r="H75" s="24">
        <f t="shared" si="6"/>
        <v>240000</v>
      </c>
      <c r="I75" s="24">
        <f t="shared" si="6"/>
        <v>240000</v>
      </c>
      <c r="J75" s="24">
        <f t="shared" si="6"/>
        <v>240000</v>
      </c>
      <c r="K75" s="24">
        <f t="shared" si="6"/>
        <v>240000</v>
      </c>
      <c r="L75" s="24">
        <f t="shared" si="6"/>
        <v>240000</v>
      </c>
      <c r="M75" s="24">
        <f t="shared" si="6"/>
        <v>240000</v>
      </c>
      <c r="N75" s="24">
        <f t="shared" si="6"/>
        <v>240000</v>
      </c>
      <c r="O75" s="24">
        <f t="shared" si="6"/>
        <v>240000</v>
      </c>
      <c r="P75" s="24">
        <f t="shared" si="6"/>
        <v>240000</v>
      </c>
      <c r="Q75" s="24">
        <f t="shared" si="6"/>
        <v>240000</v>
      </c>
      <c r="R75" s="24">
        <f t="shared" si="6"/>
        <v>240000</v>
      </c>
      <c r="S75" s="24">
        <f t="shared" si="6"/>
        <v>240000</v>
      </c>
      <c r="T75" s="24">
        <f t="shared" si="6"/>
        <v>240000</v>
      </c>
      <c r="U75" s="24">
        <f t="shared" si="6"/>
        <v>240000</v>
      </c>
      <c r="V75" s="24">
        <f t="shared" si="6"/>
        <v>240000</v>
      </c>
      <c r="W75" s="24">
        <f t="shared" si="6"/>
        <v>240000</v>
      </c>
      <c r="X75" s="24">
        <f t="shared" si="6"/>
        <v>240000</v>
      </c>
      <c r="Y75" s="24">
        <f t="shared" si="6"/>
        <v>240000</v>
      </c>
      <c r="Z75" s="24">
        <f t="shared" si="6"/>
        <v>240000</v>
      </c>
      <c r="AA75" s="24">
        <f t="shared" si="6"/>
        <v>240000</v>
      </c>
      <c r="AB75" s="24">
        <f t="shared" si="6"/>
        <v>240000</v>
      </c>
      <c r="AC75" s="24">
        <f t="shared" si="6"/>
        <v>240000</v>
      </c>
      <c r="AD75" s="24">
        <f t="shared" si="6"/>
        <v>240000</v>
      </c>
      <c r="AE75" s="24">
        <f t="shared" si="6"/>
        <v>240000</v>
      </c>
      <c r="AF75" s="24">
        <f t="shared" si="6"/>
        <v>240000</v>
      </c>
    </row>
    <row r="76" spans="1:34">
      <c r="A76" s="25" t="s">
        <v>104</v>
      </c>
      <c r="C76" s="24">
        <f t="shared" ref="C76:AF76" si="7">IF(C75&gt;0,C51+C49,0)/52</f>
        <v>0</v>
      </c>
      <c r="D76" s="24">
        <f t="shared" si="7"/>
        <v>0</v>
      </c>
      <c r="E76" s="24">
        <f t="shared" si="7"/>
        <v>28846.153846153848</v>
      </c>
      <c r="F76" s="24">
        <f t="shared" si="7"/>
        <v>28846.153846153848</v>
      </c>
      <c r="G76" s="24">
        <f t="shared" si="7"/>
        <v>28846.153846153848</v>
      </c>
      <c r="H76" s="24">
        <f t="shared" si="7"/>
        <v>28846.153846153848</v>
      </c>
      <c r="I76" s="24">
        <f t="shared" si="7"/>
        <v>28846.153846153848</v>
      </c>
      <c r="J76" s="24">
        <f t="shared" si="7"/>
        <v>28846.153846153848</v>
      </c>
      <c r="K76" s="24">
        <f t="shared" si="7"/>
        <v>28846.153846153848</v>
      </c>
      <c r="L76" s="24">
        <f t="shared" si="7"/>
        <v>28846.153846153848</v>
      </c>
      <c r="M76" s="24">
        <f t="shared" si="7"/>
        <v>28846.153846153848</v>
      </c>
      <c r="N76" s="24">
        <f t="shared" si="7"/>
        <v>28846.153846153848</v>
      </c>
      <c r="O76" s="24">
        <f t="shared" si="7"/>
        <v>28846.153846153848</v>
      </c>
      <c r="P76" s="24">
        <f t="shared" si="7"/>
        <v>28846.153846153848</v>
      </c>
      <c r="Q76" s="24">
        <f t="shared" si="7"/>
        <v>28846.153846153848</v>
      </c>
      <c r="R76" s="24">
        <f t="shared" si="7"/>
        <v>28846.153846153848</v>
      </c>
      <c r="S76" s="24">
        <f t="shared" si="7"/>
        <v>28846.153846153848</v>
      </c>
      <c r="T76" s="24">
        <f t="shared" si="7"/>
        <v>28846.153846153848</v>
      </c>
      <c r="U76" s="24">
        <f t="shared" si="7"/>
        <v>28846.153846153848</v>
      </c>
      <c r="V76" s="24">
        <f t="shared" si="7"/>
        <v>28846.153846153848</v>
      </c>
      <c r="W76" s="24">
        <f t="shared" si="7"/>
        <v>28846.153846153848</v>
      </c>
      <c r="X76" s="24">
        <f t="shared" si="7"/>
        <v>28846.153846153848</v>
      </c>
      <c r="Y76" s="24">
        <f t="shared" si="7"/>
        <v>28846.153846153848</v>
      </c>
      <c r="Z76" s="24">
        <f t="shared" si="7"/>
        <v>28846.153846153848</v>
      </c>
      <c r="AA76" s="24">
        <f t="shared" si="7"/>
        <v>28846.153846153848</v>
      </c>
      <c r="AB76" s="24">
        <f t="shared" si="7"/>
        <v>28846.153846153848</v>
      </c>
      <c r="AC76" s="24">
        <f t="shared" si="7"/>
        <v>28846.153846153848</v>
      </c>
      <c r="AD76" s="24">
        <f t="shared" si="7"/>
        <v>28846.153846153848</v>
      </c>
      <c r="AE76" s="24">
        <f t="shared" si="7"/>
        <v>28846.153846153848</v>
      </c>
      <c r="AF76" s="24">
        <f t="shared" si="7"/>
        <v>28846.153846153848</v>
      </c>
    </row>
    <row r="77" spans="1:34">
      <c r="A77" s="25" t="s">
        <v>102</v>
      </c>
      <c r="C77" s="24">
        <f>SUM(C75:C76)</f>
        <v>0</v>
      </c>
      <c r="D77" s="24">
        <f t="shared" ref="D77:AF77" si="8">SUM(D75:D76)</f>
        <v>0</v>
      </c>
      <c r="E77" s="24">
        <f t="shared" si="8"/>
        <v>148846.15384615384</v>
      </c>
      <c r="F77" s="24">
        <f t="shared" si="8"/>
        <v>148846.15384615384</v>
      </c>
      <c r="G77" s="24">
        <f t="shared" si="8"/>
        <v>148846.15384615384</v>
      </c>
      <c r="H77" s="24">
        <f t="shared" si="8"/>
        <v>268846.15384615387</v>
      </c>
      <c r="I77" s="24">
        <f t="shared" si="8"/>
        <v>268846.15384615387</v>
      </c>
      <c r="J77" s="24">
        <f t="shared" si="8"/>
        <v>268846.15384615387</v>
      </c>
      <c r="K77" s="24">
        <f t="shared" si="8"/>
        <v>268846.15384615387</v>
      </c>
      <c r="L77" s="24">
        <f t="shared" si="8"/>
        <v>268846.15384615387</v>
      </c>
      <c r="M77" s="24">
        <f t="shared" si="8"/>
        <v>268846.15384615387</v>
      </c>
      <c r="N77" s="24">
        <f t="shared" si="8"/>
        <v>268846.15384615387</v>
      </c>
      <c r="O77" s="24">
        <f t="shared" si="8"/>
        <v>268846.15384615387</v>
      </c>
      <c r="P77" s="24">
        <f t="shared" si="8"/>
        <v>268846.15384615387</v>
      </c>
      <c r="Q77" s="24">
        <f t="shared" si="8"/>
        <v>268846.15384615387</v>
      </c>
      <c r="R77" s="24">
        <f t="shared" si="8"/>
        <v>268846.15384615387</v>
      </c>
      <c r="S77" s="24">
        <f t="shared" si="8"/>
        <v>268846.15384615387</v>
      </c>
      <c r="T77" s="24">
        <f t="shared" si="8"/>
        <v>268846.15384615387</v>
      </c>
      <c r="U77" s="24">
        <f t="shared" si="8"/>
        <v>268846.15384615387</v>
      </c>
      <c r="V77" s="24">
        <f t="shared" si="8"/>
        <v>268846.15384615387</v>
      </c>
      <c r="W77" s="24">
        <f t="shared" si="8"/>
        <v>268846.15384615387</v>
      </c>
      <c r="X77" s="24">
        <f t="shared" si="8"/>
        <v>268846.15384615387</v>
      </c>
      <c r="Y77" s="24">
        <f t="shared" si="8"/>
        <v>268846.15384615387</v>
      </c>
      <c r="Z77" s="24">
        <f t="shared" si="8"/>
        <v>268846.15384615387</v>
      </c>
      <c r="AA77" s="24">
        <f t="shared" si="8"/>
        <v>268846.15384615387</v>
      </c>
      <c r="AB77" s="24">
        <f t="shared" si="8"/>
        <v>268846.15384615387</v>
      </c>
      <c r="AC77" s="24">
        <f t="shared" si="8"/>
        <v>268846.15384615387</v>
      </c>
      <c r="AD77" s="24">
        <f t="shared" si="8"/>
        <v>268846.15384615387</v>
      </c>
      <c r="AE77" s="24">
        <f t="shared" si="8"/>
        <v>268846.15384615387</v>
      </c>
      <c r="AF77" s="24">
        <f t="shared" si="8"/>
        <v>268846.15384615387</v>
      </c>
      <c r="AG77" s="3" t="s">
        <v>47</v>
      </c>
    </row>
    <row r="78" spans="1:34">
      <c r="A78" s="25" t="s">
        <v>103</v>
      </c>
      <c r="C78" s="24">
        <f>C77</f>
        <v>0</v>
      </c>
      <c r="D78" s="24">
        <f t="shared" ref="D78:Z78" si="9">D77-C77</f>
        <v>0</v>
      </c>
      <c r="E78" s="24">
        <f t="shared" si="9"/>
        <v>148846.15384615384</v>
      </c>
      <c r="F78" s="24">
        <f t="shared" si="9"/>
        <v>0</v>
      </c>
      <c r="G78" s="24">
        <f t="shared" si="9"/>
        <v>0</v>
      </c>
      <c r="H78" s="24">
        <f t="shared" si="9"/>
        <v>120000.00000000003</v>
      </c>
      <c r="I78" s="24">
        <f t="shared" si="9"/>
        <v>0</v>
      </c>
      <c r="J78" s="24">
        <f t="shared" si="9"/>
        <v>0</v>
      </c>
      <c r="K78" s="24">
        <f t="shared" si="9"/>
        <v>0</v>
      </c>
      <c r="L78" s="24">
        <f t="shared" si="9"/>
        <v>0</v>
      </c>
      <c r="M78" s="24">
        <f t="shared" si="9"/>
        <v>0</v>
      </c>
      <c r="N78" s="24">
        <f t="shared" si="9"/>
        <v>0</v>
      </c>
      <c r="O78" s="24">
        <f t="shared" si="9"/>
        <v>0</v>
      </c>
      <c r="P78" s="24">
        <f t="shared" si="9"/>
        <v>0</v>
      </c>
      <c r="Q78" s="24">
        <f t="shared" si="9"/>
        <v>0</v>
      </c>
      <c r="R78" s="24">
        <f t="shared" si="9"/>
        <v>0</v>
      </c>
      <c r="S78" s="24">
        <f t="shared" si="9"/>
        <v>0</v>
      </c>
      <c r="T78" s="24">
        <f t="shared" si="9"/>
        <v>0</v>
      </c>
      <c r="U78" s="24">
        <f t="shared" si="9"/>
        <v>0</v>
      </c>
      <c r="V78" s="24">
        <f t="shared" si="9"/>
        <v>0</v>
      </c>
      <c r="W78" s="24">
        <f t="shared" si="9"/>
        <v>0</v>
      </c>
      <c r="X78" s="24">
        <f t="shared" si="9"/>
        <v>0</v>
      </c>
      <c r="Y78" s="24">
        <f t="shared" si="9"/>
        <v>0</v>
      </c>
      <c r="Z78" s="24">
        <f t="shared" si="9"/>
        <v>0</v>
      </c>
      <c r="AA78" s="24">
        <f>AA77-Z77</f>
        <v>0</v>
      </c>
      <c r="AB78" s="24">
        <f>AB77-AA77</f>
        <v>0</v>
      </c>
      <c r="AC78" s="24">
        <f>AC77-AB77</f>
        <v>0</v>
      </c>
      <c r="AD78" s="24">
        <f>AD77-AC77</f>
        <v>0</v>
      </c>
      <c r="AE78" s="24">
        <f>AE77-AD77</f>
        <v>0</v>
      </c>
      <c r="AF78" s="24">
        <f>AF77-AE77-AF77</f>
        <v>-268846.15384615387</v>
      </c>
      <c r="AG78" s="24">
        <f>SUM(C78:AF78)</f>
        <v>0</v>
      </c>
      <c r="AH78" s="3" t="str">
        <f>IF(AG78=0,"YES","NO")</f>
        <v>YES</v>
      </c>
    </row>
    <row r="81" spans="4:33">
      <c r="AG81" s="3" t="s">
        <v>116</v>
      </c>
    </row>
    <row r="82" spans="4:33"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4" spans="4:33">
      <c r="F84" s="24"/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F44"/>
  <sheetViews>
    <sheetView workbookViewId="0">
      <selection activeCell="D33" sqref="D33"/>
    </sheetView>
  </sheetViews>
  <sheetFormatPr defaultColWidth="23" defaultRowHeight="10.199999999999999"/>
  <cols>
    <col min="1" max="1" width="30.109375" style="75" bestFit="1" customWidth="1"/>
    <col min="2" max="6" width="15.109375" style="54" customWidth="1"/>
    <col min="7" max="16384" width="23" style="75"/>
  </cols>
  <sheetData>
    <row r="1" spans="1:6" s="72" customFormat="1" ht="18.600000000000001" thickBot="1">
      <c r="A1" s="70" t="s">
        <v>115</v>
      </c>
      <c r="B1" s="52"/>
      <c r="C1" s="52"/>
      <c r="D1" s="71"/>
      <c r="E1" s="71"/>
      <c r="F1" s="71"/>
    </row>
    <row r="2" spans="1:6">
      <c r="A2" s="73"/>
      <c r="B2" s="319" t="s">
        <v>49</v>
      </c>
      <c r="C2" s="74" t="s">
        <v>50</v>
      </c>
      <c r="D2" s="315" t="s">
        <v>51</v>
      </c>
      <c r="E2" s="316"/>
      <c r="F2" s="317" t="s">
        <v>113</v>
      </c>
    </row>
    <row r="3" spans="1:6" ht="10.8" thickBot="1">
      <c r="A3" s="73"/>
      <c r="B3" s="320"/>
      <c r="C3" s="76" t="s">
        <v>53</v>
      </c>
      <c r="D3" s="77" t="s">
        <v>58</v>
      </c>
      <c r="E3" s="78" t="s">
        <v>29</v>
      </c>
      <c r="F3" s="318"/>
    </row>
    <row r="4" spans="1:6" ht="19.5" customHeight="1">
      <c r="A4" s="79" t="s">
        <v>54</v>
      </c>
      <c r="B4" s="80">
        <f>'P-Cashflow'!AG7</f>
        <v>176644179.09052929</v>
      </c>
      <c r="C4" s="80">
        <f>'P-Cashflow'!AG9</f>
        <v>36481673.068844691</v>
      </c>
      <c r="D4" s="80">
        <f>'P-Cashflow'!AG10</f>
        <v>94219837.695533201</v>
      </c>
      <c r="E4" s="80">
        <f>'P-Cashflow'!AG11</f>
        <v>166335.38817827299</v>
      </c>
      <c r="F4" s="81">
        <f>B4-C4-D4-E4</f>
        <v>45776332.937973112</v>
      </c>
    </row>
    <row r="5" spans="1:6" ht="19.5" customHeight="1">
      <c r="A5" s="82" t="s">
        <v>55</v>
      </c>
      <c r="B5" s="61">
        <f>'S-Cashflow'!AB7</f>
        <v>349171166.52988154</v>
      </c>
      <c r="C5" s="61">
        <f>'S-Cashflow'!AB9</f>
        <v>77995099.566887289</v>
      </c>
      <c r="D5" s="61">
        <f>'S-Cashflow'!AB10</f>
        <v>150797826.19056067</v>
      </c>
      <c r="E5" s="61">
        <f>'S-Cashflow'!AB11</f>
        <v>245781.23795179414</v>
      </c>
      <c r="F5" s="62">
        <f>B5-C5-D5-E5</f>
        <v>120132459.53448175</v>
      </c>
    </row>
    <row r="6" spans="1:6" ht="19.5" customHeight="1" thickBot="1">
      <c r="A6" s="83" t="s">
        <v>112</v>
      </c>
      <c r="B6" s="64">
        <f>B4-B5</f>
        <v>-172526987.43935224</v>
      </c>
      <c r="C6" s="64">
        <f>C4-C5</f>
        <v>-41513426.498042598</v>
      </c>
      <c r="D6" s="64">
        <f>D4-D5</f>
        <v>-56577988.495027468</v>
      </c>
      <c r="E6" s="64">
        <f>E4-E5</f>
        <v>-79445.849773521157</v>
      </c>
      <c r="F6" s="84">
        <f>F4-F5</f>
        <v>-74356126.596508637</v>
      </c>
    </row>
    <row r="9" spans="1:6" ht="14.4" thickBot="1">
      <c r="A9" s="85" t="s">
        <v>121</v>
      </c>
    </row>
    <row r="10" spans="1:6">
      <c r="A10" s="73"/>
      <c r="B10" s="319" t="s">
        <v>49</v>
      </c>
      <c r="C10" s="86" t="s">
        <v>25</v>
      </c>
      <c r="D10" s="321" t="s">
        <v>57</v>
      </c>
      <c r="E10" s="316"/>
      <c r="F10" s="317" t="s">
        <v>52</v>
      </c>
    </row>
    <row r="11" spans="1:6" ht="10.8" thickBot="1">
      <c r="A11" s="73"/>
      <c r="B11" s="320"/>
      <c r="C11" s="78" t="s">
        <v>53</v>
      </c>
      <c r="D11" s="78" t="s">
        <v>58</v>
      </c>
      <c r="E11" s="78" t="s">
        <v>29</v>
      </c>
      <c r="F11" s="318"/>
    </row>
    <row r="12" spans="1:6">
      <c r="A12" s="79" t="s">
        <v>54</v>
      </c>
      <c r="B12" s="61">
        <f>B4/Asumsi!$D$9</f>
        <v>14931.883270543474</v>
      </c>
      <c r="C12" s="61">
        <f>C4/Asumsi!D9</f>
        <v>3083.8269711618505</v>
      </c>
      <c r="D12" s="61">
        <f>D4/Asumsi!D9</f>
        <v>7964.4833216849702</v>
      </c>
      <c r="E12" s="61">
        <f>E4/Asumsi!D9</f>
        <v>14.060472373480387</v>
      </c>
      <c r="F12" s="61">
        <f>F4/Asumsi!D9</f>
        <v>3869.5125053231709</v>
      </c>
    </row>
    <row r="13" spans="1:6">
      <c r="A13" s="82" t="s">
        <v>55</v>
      </c>
      <c r="B13" s="61">
        <f>B5/Asumsi!D9</f>
        <v>29515.736815712724</v>
      </c>
      <c r="C13" s="61">
        <f>C5/Asumsi!D9</f>
        <v>6592.9923556117747</v>
      </c>
      <c r="D13" s="61">
        <f>D5/Asumsi!D9</f>
        <v>12747.068993284925</v>
      </c>
      <c r="E13" s="61">
        <f>E5/Asumsi!D9</f>
        <v>20.776097882653772</v>
      </c>
      <c r="F13" s="61">
        <f>F5/Asumsi!D9</f>
        <v>10154.899368933369</v>
      </c>
    </row>
    <row r="14" spans="1:6" ht="10.8" thickBot="1">
      <c r="A14" s="83" t="s">
        <v>56</v>
      </c>
      <c r="B14" s="61">
        <f>B6/Asumsi!D9</f>
        <v>-14583.853545169251</v>
      </c>
      <c r="C14" s="61">
        <f>C6/Asumsi!D9</f>
        <v>-3509.1653844499237</v>
      </c>
      <c r="D14" s="61">
        <f>D6/Asumsi!D9</f>
        <v>-4782.5856715999553</v>
      </c>
      <c r="E14" s="61">
        <f>E6/Asumsi!D9</f>
        <v>-6.7156255091733863</v>
      </c>
      <c r="F14" s="61">
        <f>F6/Asumsi!D9</f>
        <v>-6285.3868636101979</v>
      </c>
    </row>
    <row r="17" spans="1:4">
      <c r="A17" s="87" t="s">
        <v>127</v>
      </c>
    </row>
    <row r="18" spans="1:4">
      <c r="A18" s="88" t="s">
        <v>97</v>
      </c>
      <c r="B18" s="89">
        <v>160150.62821882253</v>
      </c>
    </row>
    <row r="19" spans="1:4">
      <c r="A19" s="88" t="s">
        <v>98</v>
      </c>
      <c r="B19" s="54">
        <v>273332.91222000256</v>
      </c>
    </row>
    <row r="20" spans="1:4">
      <c r="A20" s="90" t="s">
        <v>136</v>
      </c>
      <c r="B20" s="91"/>
      <c r="C20" s="91"/>
    </row>
    <row r="21" spans="1:4">
      <c r="A21" s="92" t="s">
        <v>97</v>
      </c>
      <c r="B21" s="54">
        <f>'P-Cashflow'!B18</f>
        <v>4</v>
      </c>
      <c r="C21" s="91"/>
    </row>
    <row r="22" spans="1:4">
      <c r="A22" s="92" t="s">
        <v>98</v>
      </c>
      <c r="B22" s="54">
        <f>'S-Cashflow'!B18</f>
        <v>3</v>
      </c>
      <c r="C22" s="91"/>
    </row>
    <row r="23" spans="1:4">
      <c r="A23" s="90" t="s">
        <v>137</v>
      </c>
      <c r="C23" s="91"/>
    </row>
    <row r="24" spans="1:4">
      <c r="A24" s="92" t="s">
        <v>97</v>
      </c>
      <c r="B24" s="54">
        <f>'P-Cashflow'!B17</f>
        <v>18989498.63169669</v>
      </c>
      <c r="C24" s="91"/>
    </row>
    <row r="25" spans="1:4">
      <c r="A25" s="92" t="s">
        <v>98</v>
      </c>
      <c r="B25" s="54">
        <f>'S-Cashflow'!B17</f>
        <v>21046081.265030831</v>
      </c>
      <c r="C25" s="91"/>
    </row>
    <row r="26" spans="1:4">
      <c r="A26" s="90" t="s">
        <v>138</v>
      </c>
      <c r="B26" s="93" t="s">
        <v>145</v>
      </c>
      <c r="C26" s="94" t="s">
        <v>146</v>
      </c>
    </row>
    <row r="27" spans="1:4">
      <c r="A27" s="92" t="s">
        <v>139</v>
      </c>
      <c r="B27" s="54">
        <f>SUM('I-O'!C62:F62)</f>
        <v>365.33333333333337</v>
      </c>
      <c r="C27" s="54">
        <f>SUM('I-O'!C62:E62)</f>
        <v>305.33333333333337</v>
      </c>
      <c r="D27" s="95" t="s">
        <v>140</v>
      </c>
    </row>
    <row r="28" spans="1:4">
      <c r="A28" s="92" t="s">
        <v>141</v>
      </c>
      <c r="B28" s="54">
        <f>AVERAGE('I-O'!G62:AA63)</f>
        <v>80.952380952380949</v>
      </c>
      <c r="C28" s="54">
        <f>AVERAGE('I-O'!F62:AA62)</f>
        <v>80</v>
      </c>
      <c r="D28" s="95" t="s">
        <v>125</v>
      </c>
    </row>
    <row r="29" spans="1:4">
      <c r="A29" s="92" t="s">
        <v>123</v>
      </c>
      <c r="B29" s="54">
        <f>AVERAGE('I-O'!C62:AA62)</f>
        <v>82.613333333333344</v>
      </c>
      <c r="C29" s="54">
        <f>AVERAGE('I-O'!C62:AA62)</f>
        <v>82.613333333333344</v>
      </c>
      <c r="D29" s="95" t="s">
        <v>125</v>
      </c>
    </row>
    <row r="30" spans="1:4" ht="13.8">
      <c r="A30" s="65" t="s">
        <v>148</v>
      </c>
      <c r="B30" s="69">
        <f>'P-Cashflow'!B25</f>
        <v>0.18028008216640168</v>
      </c>
      <c r="C30" s="96"/>
    </row>
    <row r="31" spans="1:4" ht="13.8">
      <c r="A31" s="65" t="s">
        <v>149</v>
      </c>
      <c r="B31" s="69">
        <f>'S-Cashflow'!B25</f>
        <v>0.19344350989133843</v>
      </c>
      <c r="C31" s="96"/>
    </row>
    <row r="32" spans="1:4" ht="13.8">
      <c r="A32" s="96"/>
      <c r="B32" s="96"/>
      <c r="C32" s="96"/>
    </row>
    <row r="33" spans="1:3" ht="13.8">
      <c r="A33" s="43"/>
      <c r="B33" s="97"/>
      <c r="C33" s="98"/>
    </row>
    <row r="34" spans="1:3" ht="13.8">
      <c r="A34" s="43"/>
      <c r="B34" s="97"/>
      <c r="C34" s="98"/>
    </row>
    <row r="35" spans="1:3" ht="13.8">
      <c r="A35" s="43"/>
      <c r="B35" s="97"/>
      <c r="C35" s="99"/>
    </row>
    <row r="36" spans="1:3" ht="13.8">
      <c r="A36" s="43"/>
      <c r="B36" s="97"/>
      <c r="C36" s="99"/>
    </row>
    <row r="37" spans="1:3" ht="13.8">
      <c r="A37" s="43"/>
      <c r="B37" s="97"/>
      <c r="C37" s="98"/>
    </row>
    <row r="38" spans="1:3" ht="13.8">
      <c r="A38" s="100"/>
      <c r="B38" s="97"/>
      <c r="C38" s="99"/>
    </row>
    <row r="39" spans="1:3" ht="13.8">
      <c r="A39" s="100"/>
      <c r="B39" s="97"/>
      <c r="C39" s="99"/>
    </row>
    <row r="40" spans="1:3" ht="13.8">
      <c r="A40" s="43"/>
      <c r="B40" s="97"/>
      <c r="C40" s="99"/>
    </row>
    <row r="41" spans="1:3" ht="13.8">
      <c r="A41" s="43"/>
      <c r="B41" s="97"/>
      <c r="C41" s="99"/>
    </row>
    <row r="42" spans="1:3" ht="13.8">
      <c r="A42" s="43"/>
      <c r="B42" s="97"/>
      <c r="C42" s="99"/>
    </row>
    <row r="43" spans="1:3" ht="13.8">
      <c r="A43" s="96"/>
      <c r="B43" s="96"/>
      <c r="C43" s="101"/>
    </row>
    <row r="44" spans="1:3" ht="13.8">
      <c r="A44" s="96"/>
      <c r="B44" s="96"/>
      <c r="C44" s="101"/>
    </row>
  </sheetData>
  <mergeCells count="6">
    <mergeCell ref="D2:E2"/>
    <mergeCell ref="F2:F3"/>
    <mergeCell ref="B10:B11"/>
    <mergeCell ref="D10:E10"/>
    <mergeCell ref="F10:F11"/>
    <mergeCell ref="B2:B3"/>
  </mergeCells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I35"/>
  <sheetViews>
    <sheetView topLeftCell="A7" workbookViewId="0">
      <selection activeCell="H34" sqref="H34"/>
    </sheetView>
  </sheetViews>
  <sheetFormatPr defaultRowHeight="13.2"/>
  <cols>
    <col min="1" max="1" width="11" customWidth="1"/>
    <col min="2" max="2" width="5.109375" customWidth="1"/>
    <col min="3" max="3" width="9" customWidth="1"/>
    <col min="6" max="6" width="9.88671875" customWidth="1"/>
  </cols>
  <sheetData>
    <row r="1" spans="1:9" ht="17.399999999999999">
      <c r="A1" s="117" t="s">
        <v>185</v>
      </c>
      <c r="C1" s="118"/>
    </row>
    <row r="2" spans="1:9" ht="17.399999999999999">
      <c r="A2" s="117" t="s">
        <v>186</v>
      </c>
      <c r="B2" s="119"/>
      <c r="C2" s="118"/>
    </row>
    <row r="3" spans="1:9" ht="13.8">
      <c r="A3" s="119"/>
      <c r="B3" s="119"/>
      <c r="C3" s="118"/>
      <c r="G3" s="3"/>
    </row>
    <row r="4" spans="1:9" s="121" customFormat="1" ht="13.8">
      <c r="A4" s="322" t="s">
        <v>187</v>
      </c>
      <c r="B4" s="324" t="s">
        <v>188</v>
      </c>
      <c r="C4" s="120" t="s">
        <v>189</v>
      </c>
      <c r="D4" s="120" t="s">
        <v>189</v>
      </c>
      <c r="E4" s="21" t="s">
        <v>190</v>
      </c>
    </row>
    <row r="5" spans="1:9" s="121" customFormat="1" ht="13.8">
      <c r="A5" s="323"/>
      <c r="B5" s="325"/>
      <c r="C5" s="122" t="s">
        <v>191</v>
      </c>
      <c r="D5" s="122" t="s">
        <v>191</v>
      </c>
      <c r="E5" s="21" t="s">
        <v>192</v>
      </c>
    </row>
    <row r="6" spans="1:9">
      <c r="A6" s="123"/>
      <c r="B6" s="123">
        <v>1</v>
      </c>
      <c r="C6" s="124">
        <v>0</v>
      </c>
      <c r="D6" s="124">
        <v>0</v>
      </c>
    </row>
    <row r="7" spans="1:9" ht="13.8">
      <c r="A7" s="123"/>
      <c r="B7" s="123">
        <v>2</v>
      </c>
      <c r="C7" s="124">
        <v>0</v>
      </c>
      <c r="D7" s="124">
        <v>0</v>
      </c>
      <c r="E7" s="21" t="s">
        <v>193</v>
      </c>
    </row>
    <row r="8" spans="1:9" ht="13.8">
      <c r="A8" s="123"/>
      <c r="B8" s="123">
        <v>3</v>
      </c>
      <c r="C8" s="125">
        <v>0.6</v>
      </c>
      <c r="D8" s="125">
        <v>0.6</v>
      </c>
      <c r="E8" s="3" t="s">
        <v>194</v>
      </c>
    </row>
    <row r="9" spans="1:9">
      <c r="A9" s="123"/>
      <c r="B9" s="123">
        <v>4</v>
      </c>
      <c r="C9" s="125">
        <v>2.4</v>
      </c>
      <c r="D9" s="125">
        <v>2.4</v>
      </c>
    </row>
    <row r="10" spans="1:9" ht="13.8">
      <c r="A10" s="123"/>
      <c r="B10" s="123">
        <v>5</v>
      </c>
      <c r="C10" s="124">
        <v>12</v>
      </c>
      <c r="D10" s="124">
        <v>6</v>
      </c>
      <c r="E10" s="3" t="s">
        <v>275</v>
      </c>
      <c r="F10" s="3"/>
    </row>
    <row r="11" spans="1:9" ht="13.8">
      <c r="A11" s="123"/>
      <c r="B11" s="123">
        <v>6</v>
      </c>
      <c r="C11" s="124">
        <v>18</v>
      </c>
      <c r="D11" s="124">
        <v>12</v>
      </c>
      <c r="E11" s="48" t="s">
        <v>195</v>
      </c>
      <c r="F11" s="48" t="s">
        <v>196</v>
      </c>
      <c r="H11" s="48" t="s">
        <v>197</v>
      </c>
    </row>
    <row r="12" spans="1:9" ht="13.8">
      <c r="A12" s="123"/>
      <c r="B12" s="123">
        <v>7</v>
      </c>
      <c r="C12" s="124">
        <v>18</v>
      </c>
      <c r="D12" s="124">
        <v>12</v>
      </c>
      <c r="E12" s="3" t="s">
        <v>198</v>
      </c>
      <c r="F12" s="3" t="s">
        <v>199</v>
      </c>
      <c r="G12" s="3" t="s">
        <v>199</v>
      </c>
      <c r="H12" s="3">
        <f>50*12/1000</f>
        <v>0.6</v>
      </c>
      <c r="I12" s="3">
        <f>50*12/1000</f>
        <v>0.6</v>
      </c>
    </row>
    <row r="13" spans="1:9" ht="13.8">
      <c r="A13" s="123"/>
      <c r="B13" s="123">
        <v>8</v>
      </c>
      <c r="C13" s="124">
        <v>30</v>
      </c>
      <c r="D13" s="124">
        <v>18</v>
      </c>
      <c r="E13" s="3" t="s">
        <v>200</v>
      </c>
      <c r="F13" s="3" t="s">
        <v>201</v>
      </c>
      <c r="G13" s="3" t="s">
        <v>201</v>
      </c>
      <c r="H13" s="3">
        <f>200*12/1000</f>
        <v>2.4</v>
      </c>
      <c r="I13" s="3">
        <f>200*12/1000</f>
        <v>2.4</v>
      </c>
    </row>
    <row r="14" spans="1:9" ht="13.8">
      <c r="A14" s="123"/>
      <c r="B14" s="123">
        <v>9</v>
      </c>
      <c r="C14" s="124">
        <v>30</v>
      </c>
      <c r="D14" s="124">
        <v>18</v>
      </c>
      <c r="E14" s="3" t="s">
        <v>202</v>
      </c>
      <c r="F14" s="3" t="s">
        <v>203</v>
      </c>
      <c r="G14" s="3" t="s">
        <v>203</v>
      </c>
      <c r="H14" s="3">
        <f>500*12/1000</f>
        <v>6</v>
      </c>
      <c r="I14" s="3">
        <f>500*12/1000</f>
        <v>6</v>
      </c>
    </row>
    <row r="15" spans="1:9" ht="13.8">
      <c r="A15" s="123"/>
      <c r="B15" s="123">
        <v>10</v>
      </c>
      <c r="C15" s="124">
        <v>30</v>
      </c>
      <c r="D15" s="124">
        <v>18</v>
      </c>
      <c r="E15" s="3" t="s">
        <v>204</v>
      </c>
      <c r="F15" s="3" t="s">
        <v>205</v>
      </c>
      <c r="G15" s="3" t="s">
        <v>277</v>
      </c>
      <c r="H15" s="3">
        <f>1.5*12</f>
        <v>18</v>
      </c>
      <c r="I15" s="3">
        <f>1*12</f>
        <v>12</v>
      </c>
    </row>
    <row r="16" spans="1:9" ht="13.8">
      <c r="A16" s="123"/>
      <c r="B16" s="123">
        <v>11</v>
      </c>
      <c r="C16" s="124">
        <v>42</v>
      </c>
      <c r="D16" s="124">
        <v>24</v>
      </c>
      <c r="E16" s="3" t="s">
        <v>206</v>
      </c>
      <c r="F16" s="3" t="s">
        <v>207</v>
      </c>
      <c r="G16" s="3" t="s">
        <v>211</v>
      </c>
      <c r="H16" s="3">
        <f>2.5*12</f>
        <v>30</v>
      </c>
      <c r="I16" s="3">
        <f>1.5*12</f>
        <v>18</v>
      </c>
    </row>
    <row r="17" spans="1:9" ht="13.8">
      <c r="A17" s="123"/>
      <c r="B17" s="123">
        <v>12</v>
      </c>
      <c r="C17" s="124">
        <v>42</v>
      </c>
      <c r="D17" s="124">
        <v>24</v>
      </c>
      <c r="E17" s="3" t="s">
        <v>208</v>
      </c>
      <c r="F17" s="3" t="s">
        <v>209</v>
      </c>
      <c r="G17" s="3" t="s">
        <v>207</v>
      </c>
      <c r="H17" s="3">
        <f>3.5*12</f>
        <v>42</v>
      </c>
      <c r="I17" s="3">
        <f>2*12</f>
        <v>24</v>
      </c>
    </row>
    <row r="18" spans="1:9" ht="13.8">
      <c r="A18" s="123"/>
      <c r="B18" s="123">
        <v>13</v>
      </c>
      <c r="C18" s="124">
        <v>42</v>
      </c>
      <c r="D18" s="124">
        <v>24</v>
      </c>
      <c r="E18" s="3" t="s">
        <v>210</v>
      </c>
      <c r="F18" s="3" t="s">
        <v>211</v>
      </c>
      <c r="G18" s="3" t="s">
        <v>211</v>
      </c>
      <c r="H18" s="3">
        <f>2*12</f>
        <v>24</v>
      </c>
      <c r="I18" s="3">
        <f>1.5*12</f>
        <v>18</v>
      </c>
    </row>
    <row r="19" spans="1:9" ht="13.8">
      <c r="A19" s="123"/>
      <c r="B19" s="123">
        <v>14</v>
      </c>
      <c r="C19" s="124">
        <v>42</v>
      </c>
      <c r="D19" s="124">
        <v>24</v>
      </c>
      <c r="E19" s="3" t="s">
        <v>212</v>
      </c>
      <c r="F19" s="3" t="s">
        <v>205</v>
      </c>
      <c r="G19" s="3" t="s">
        <v>277</v>
      </c>
      <c r="H19" s="3">
        <f>1.5*12</f>
        <v>18</v>
      </c>
      <c r="I19" s="3">
        <f>1*12</f>
        <v>12</v>
      </c>
    </row>
    <row r="20" spans="1:9">
      <c r="A20" s="123"/>
      <c r="B20" s="123">
        <v>15</v>
      </c>
      <c r="C20" s="124">
        <v>42</v>
      </c>
      <c r="D20" s="124">
        <v>24</v>
      </c>
    </row>
    <row r="21" spans="1:9">
      <c r="A21" s="123"/>
      <c r="B21" s="123">
        <v>16</v>
      </c>
      <c r="C21" s="124">
        <v>24</v>
      </c>
      <c r="D21" s="124">
        <v>18</v>
      </c>
    </row>
    <row r="22" spans="1:9">
      <c r="A22" s="123"/>
      <c r="B22" s="123">
        <v>17</v>
      </c>
      <c r="C22" s="124">
        <v>24</v>
      </c>
      <c r="D22" s="124">
        <v>18</v>
      </c>
    </row>
    <row r="23" spans="1:9">
      <c r="A23" s="123"/>
      <c r="B23" s="123">
        <v>18</v>
      </c>
      <c r="C23" s="124">
        <v>24</v>
      </c>
      <c r="D23" s="124">
        <v>18</v>
      </c>
    </row>
    <row r="24" spans="1:9">
      <c r="A24" s="123"/>
      <c r="B24" s="123">
        <v>19</v>
      </c>
      <c r="C24" s="124">
        <v>24</v>
      </c>
      <c r="D24" s="124">
        <v>18</v>
      </c>
    </row>
    <row r="25" spans="1:9">
      <c r="A25" s="123"/>
      <c r="B25" s="123">
        <v>20</v>
      </c>
      <c r="C25" s="126">
        <v>18</v>
      </c>
      <c r="D25" s="124">
        <v>18</v>
      </c>
    </row>
    <row r="26" spans="1:9">
      <c r="A26" s="123"/>
      <c r="B26" s="123">
        <v>21</v>
      </c>
      <c r="C26" s="126">
        <v>18</v>
      </c>
      <c r="D26" s="126">
        <v>12</v>
      </c>
    </row>
    <row r="27" spans="1:9">
      <c r="A27" s="123"/>
      <c r="B27" s="123">
        <v>22</v>
      </c>
      <c r="C27" s="126">
        <v>18</v>
      </c>
      <c r="D27" s="126">
        <v>12</v>
      </c>
    </row>
    <row r="28" spans="1:9">
      <c r="A28" s="123"/>
      <c r="B28" s="123">
        <v>23</v>
      </c>
      <c r="C28" s="126">
        <v>18</v>
      </c>
      <c r="D28" s="126">
        <v>12</v>
      </c>
    </row>
    <row r="29" spans="1:9">
      <c r="A29" s="123"/>
      <c r="B29" s="123">
        <v>24</v>
      </c>
      <c r="C29" s="126">
        <v>18</v>
      </c>
      <c r="D29" s="126">
        <v>12</v>
      </c>
    </row>
    <row r="30" spans="1:9">
      <c r="A30" s="123"/>
      <c r="B30" s="123">
        <v>25</v>
      </c>
      <c r="C30" s="126">
        <v>18</v>
      </c>
      <c r="D30" s="126">
        <v>12</v>
      </c>
    </row>
    <row r="31" spans="1:9">
      <c r="D31" s="126">
        <v>12</v>
      </c>
    </row>
    <row r="32" spans="1:9">
      <c r="D32" s="126">
        <v>12</v>
      </c>
    </row>
    <row r="33" spans="4:4">
      <c r="D33" s="126">
        <v>12</v>
      </c>
    </row>
    <row r="34" spans="4:4">
      <c r="D34" s="126">
        <v>12</v>
      </c>
    </row>
    <row r="35" spans="4:4">
      <c r="D35" s="126">
        <v>12</v>
      </c>
    </row>
  </sheetData>
  <mergeCells count="2">
    <mergeCell ref="A4:A5"/>
    <mergeCell ref="B4:B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G31"/>
  <sheetViews>
    <sheetView workbookViewId="0">
      <selection activeCell="I31" sqref="I31"/>
    </sheetView>
  </sheetViews>
  <sheetFormatPr defaultRowHeight="13.2"/>
  <cols>
    <col min="2" max="2" width="14.33203125" customWidth="1"/>
  </cols>
  <sheetData>
    <row r="1" spans="1:28" s="3" customFormat="1" ht="18">
      <c r="A1" s="1" t="s">
        <v>26</v>
      </c>
    </row>
    <row r="2" spans="1:28" s="3" customFormat="1" ht="13.8"/>
    <row r="3" spans="1:28" s="3" customFormat="1" ht="15.6">
      <c r="A3" s="161" t="s">
        <v>213</v>
      </c>
    </row>
    <row r="4" spans="1:28" s="3" customFormat="1" ht="13.8">
      <c r="A4" s="3" t="s">
        <v>214</v>
      </c>
      <c r="D4" s="3">
        <v>135</v>
      </c>
    </row>
    <row r="5" spans="1:28" s="3" customFormat="1" ht="14.4">
      <c r="A5" s="162" t="s">
        <v>215</v>
      </c>
      <c r="B5" s="329" t="s">
        <v>235</v>
      </c>
      <c r="C5" s="329"/>
      <c r="D5" s="330"/>
      <c r="F5" s="140" t="s">
        <v>216</v>
      </c>
      <c r="G5" s="141"/>
      <c r="H5" s="142"/>
      <c r="I5" s="141"/>
      <c r="J5" s="140" t="s">
        <v>229</v>
      </c>
      <c r="K5" s="142"/>
      <c r="L5" s="141"/>
      <c r="M5" s="140" t="s">
        <v>230</v>
      </c>
      <c r="N5" s="142"/>
      <c r="O5" s="141"/>
      <c r="P5" s="140" t="s">
        <v>251</v>
      </c>
      <c r="Q5" s="142"/>
    </row>
    <row r="6" spans="1:28" s="3" customFormat="1" ht="13.8">
      <c r="A6" s="163" t="s">
        <v>217</v>
      </c>
      <c r="B6" s="164" t="s">
        <v>27</v>
      </c>
      <c r="C6" s="164" t="s">
        <v>175</v>
      </c>
      <c r="D6" s="170" t="s">
        <v>59</v>
      </c>
      <c r="F6" s="326" t="s">
        <v>218</v>
      </c>
      <c r="G6" s="327"/>
      <c r="H6" s="328"/>
      <c r="I6" s="143"/>
      <c r="J6" s="326" t="s">
        <v>219</v>
      </c>
      <c r="K6" s="328"/>
      <c r="L6" s="143"/>
      <c r="M6" s="326" t="s">
        <v>220</v>
      </c>
      <c r="N6" s="328"/>
      <c r="O6" s="143"/>
      <c r="P6" s="326" t="s">
        <v>252</v>
      </c>
      <c r="Q6" s="328"/>
    </row>
    <row r="7" spans="1:28" s="3" customFormat="1" ht="13.8">
      <c r="A7" s="165" t="s">
        <v>221</v>
      </c>
      <c r="B7" s="166">
        <f>H9</f>
        <v>1.4814814814814814</v>
      </c>
      <c r="C7" s="166">
        <f>H10</f>
        <v>2.9629629629629628</v>
      </c>
      <c r="D7" s="171" t="s">
        <v>222</v>
      </c>
      <c r="F7" s="132"/>
      <c r="G7" s="133"/>
      <c r="H7" s="134"/>
      <c r="J7" s="132"/>
      <c r="K7" s="134"/>
      <c r="M7" s="132"/>
      <c r="N7" s="134"/>
      <c r="P7" s="132"/>
      <c r="Q7" s="134"/>
    </row>
    <row r="8" spans="1:28" s="3" customFormat="1" ht="13.8">
      <c r="A8" s="165" t="s">
        <v>223</v>
      </c>
      <c r="B8" s="166">
        <f>K9</f>
        <v>3.7037037037037037</v>
      </c>
      <c r="C8" s="166">
        <f>K10</f>
        <v>3.7037037037037037</v>
      </c>
      <c r="D8" s="171">
        <v>0.01</v>
      </c>
      <c r="F8" s="132"/>
      <c r="G8" s="144" t="s">
        <v>231</v>
      </c>
      <c r="H8" s="145" t="s">
        <v>232</v>
      </c>
      <c r="I8" s="30"/>
      <c r="J8" s="146" t="s">
        <v>231</v>
      </c>
      <c r="K8" s="145" t="s">
        <v>232</v>
      </c>
      <c r="L8" s="30"/>
      <c r="M8" s="146" t="s">
        <v>231</v>
      </c>
      <c r="N8" s="145" t="s">
        <v>232</v>
      </c>
      <c r="O8" s="30"/>
      <c r="P8" s="146" t="s">
        <v>231</v>
      </c>
      <c r="Q8" s="145" t="s">
        <v>232</v>
      </c>
    </row>
    <row r="9" spans="1:28" s="3" customFormat="1" ht="13.8">
      <c r="A9" s="165" t="s">
        <v>224</v>
      </c>
      <c r="B9" s="166">
        <f>N10</f>
        <v>7.4074074074074074</v>
      </c>
      <c r="C9" s="166">
        <f>N10</f>
        <v>7.4074074074074074</v>
      </c>
      <c r="D9" s="171">
        <v>0.01</v>
      </c>
      <c r="F9" s="135" t="s">
        <v>27</v>
      </c>
      <c r="G9" s="133">
        <f>100*2</f>
        <v>200</v>
      </c>
      <c r="H9" s="136">
        <f>G9/135</f>
        <v>1.4814814814814814</v>
      </c>
      <c r="J9" s="132">
        <v>500</v>
      </c>
      <c r="K9" s="138">
        <f>J9/135</f>
        <v>3.7037037037037037</v>
      </c>
      <c r="M9" s="132">
        <f>500*2</f>
        <v>1000</v>
      </c>
      <c r="N9" s="138">
        <f>M9/135</f>
        <v>7.4074074074074074</v>
      </c>
      <c r="P9" s="132">
        <f>500*2</f>
        <v>1000</v>
      </c>
      <c r="Q9" s="138">
        <f>P9/135</f>
        <v>7.4074074074074074</v>
      </c>
    </row>
    <row r="10" spans="1:28" s="3" customFormat="1" ht="13.8">
      <c r="A10" s="165" t="s">
        <v>225</v>
      </c>
      <c r="B10" s="167"/>
      <c r="C10" s="167">
        <v>2</v>
      </c>
      <c r="D10" s="171">
        <v>0.01</v>
      </c>
      <c r="F10" s="135" t="s">
        <v>175</v>
      </c>
      <c r="G10" s="133">
        <f>200*2</f>
        <v>400</v>
      </c>
      <c r="H10" s="176">
        <f>G10/135</f>
        <v>2.9629629629629628</v>
      </c>
      <c r="I10" s="154"/>
      <c r="J10" s="133">
        <v>500</v>
      </c>
      <c r="K10" s="177">
        <f>J10/135</f>
        <v>3.7037037037037037</v>
      </c>
      <c r="L10" s="154"/>
      <c r="M10" s="133">
        <f>500*2</f>
        <v>1000</v>
      </c>
      <c r="N10" s="177">
        <f>M10/135</f>
        <v>7.4074074074074074</v>
      </c>
      <c r="O10" s="154"/>
      <c r="P10" s="132">
        <f>500*2</f>
        <v>1000</v>
      </c>
      <c r="Q10" s="138">
        <f>P10/135</f>
        <v>7.4074074074074074</v>
      </c>
    </row>
    <row r="11" spans="1:28" s="3" customFormat="1" ht="13.8">
      <c r="A11" s="168"/>
      <c r="B11" s="169"/>
      <c r="C11" s="169"/>
      <c r="D11" s="172"/>
      <c r="F11" s="139" t="s">
        <v>253</v>
      </c>
      <c r="G11" s="137"/>
      <c r="H11" s="137">
        <v>5.0000000000000001E-3</v>
      </c>
      <c r="I11" s="178"/>
      <c r="J11" s="137"/>
      <c r="K11" s="137">
        <v>0.01</v>
      </c>
      <c r="L11" s="178"/>
      <c r="M11" s="137"/>
      <c r="N11" s="137">
        <v>0.01</v>
      </c>
      <c r="O11" s="178"/>
      <c r="P11" s="139"/>
      <c r="Q11" s="179">
        <v>0.01</v>
      </c>
    </row>
    <row r="13" spans="1:28" s="128" customFormat="1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</row>
    <row r="14" spans="1:28" s="128" customFormat="1"/>
    <row r="15" spans="1:28" s="147" customFormat="1" ht="13.8"/>
    <row r="16" spans="1:28" s="147" customFormat="1" ht="13.5" customHeight="1">
      <c r="A16" s="148" t="s">
        <v>226</v>
      </c>
    </row>
    <row r="17" spans="1:33" s="3" customFormat="1" ht="13.8">
      <c r="A17" s="149"/>
      <c r="B17" s="149"/>
      <c r="C17" s="129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 t="s">
        <v>227</v>
      </c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1"/>
      <c r="AC17" s="131"/>
      <c r="AD17" s="131"/>
      <c r="AE17" s="131"/>
      <c r="AF17" s="131"/>
      <c r="AG17" s="131"/>
    </row>
    <row r="18" spans="1:33" s="2" customFormat="1" ht="14.4" thickBot="1">
      <c r="A18" s="150" t="s">
        <v>26</v>
      </c>
      <c r="B18" s="150" t="s">
        <v>32</v>
      </c>
      <c r="C18" s="151"/>
      <c r="D18" s="152">
        <v>1</v>
      </c>
      <c r="E18" s="152">
        <v>2</v>
      </c>
      <c r="F18" s="152">
        <v>3</v>
      </c>
      <c r="G18" s="152">
        <v>4</v>
      </c>
      <c r="H18" s="152">
        <v>5</v>
      </c>
      <c r="I18" s="152">
        <v>6</v>
      </c>
      <c r="J18" s="152">
        <v>7</v>
      </c>
      <c r="K18" s="152">
        <v>8</v>
      </c>
      <c r="L18" s="152">
        <v>9</v>
      </c>
      <c r="M18" s="152">
        <v>10</v>
      </c>
      <c r="N18" s="152">
        <v>11</v>
      </c>
      <c r="O18" s="152">
        <v>12</v>
      </c>
      <c r="P18" s="152">
        <v>13</v>
      </c>
      <c r="Q18" s="152">
        <v>14</v>
      </c>
      <c r="R18" s="152">
        <v>15</v>
      </c>
      <c r="S18" s="152">
        <v>16</v>
      </c>
      <c r="T18" s="152">
        <v>17</v>
      </c>
      <c r="U18" s="152">
        <v>18</v>
      </c>
      <c r="V18" s="152">
        <v>19</v>
      </c>
      <c r="W18" s="152">
        <v>20</v>
      </c>
      <c r="X18" s="152">
        <v>21</v>
      </c>
      <c r="Y18" s="152">
        <v>22</v>
      </c>
      <c r="Z18" s="152">
        <v>23</v>
      </c>
      <c r="AA18" s="152">
        <v>24</v>
      </c>
      <c r="AB18" s="153">
        <v>25</v>
      </c>
      <c r="AC18" s="153">
        <v>26</v>
      </c>
      <c r="AD18" s="153">
        <v>27</v>
      </c>
      <c r="AE18" s="153">
        <v>28</v>
      </c>
      <c r="AF18" s="153">
        <v>29</v>
      </c>
      <c r="AG18" s="153">
        <v>30</v>
      </c>
    </row>
    <row r="19" spans="1:33" s="3" customFormat="1" ht="6.75" customHeight="1">
      <c r="A19" s="154"/>
      <c r="B19" s="154"/>
      <c r="C19" s="132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4"/>
    </row>
    <row r="20" spans="1:33" s="2" customFormat="1" ht="14.4">
      <c r="A20" s="155" t="s">
        <v>27</v>
      </c>
      <c r="B20" s="155" t="s">
        <v>233</v>
      </c>
      <c r="C20" s="156"/>
      <c r="D20" s="113">
        <v>1.48</v>
      </c>
      <c r="E20" s="113">
        <v>1.48</v>
      </c>
      <c r="F20" s="113">
        <v>1.48</v>
      </c>
      <c r="G20" s="113">
        <v>1.48</v>
      </c>
      <c r="H20" s="113">
        <v>1.48</v>
      </c>
      <c r="I20" s="113">
        <v>3.7</v>
      </c>
      <c r="J20" s="113">
        <v>3.7</v>
      </c>
      <c r="K20" s="113">
        <v>3.7</v>
      </c>
      <c r="L20" s="113">
        <v>3.7</v>
      </c>
      <c r="M20" s="113">
        <v>3.7</v>
      </c>
      <c r="N20" s="113">
        <v>7.41</v>
      </c>
      <c r="O20" s="113">
        <v>7.41</v>
      </c>
      <c r="P20" s="113">
        <v>7.41</v>
      </c>
      <c r="Q20" s="113">
        <v>7.41</v>
      </c>
      <c r="R20" s="113">
        <v>7.41</v>
      </c>
      <c r="S20" s="113">
        <v>7.41</v>
      </c>
      <c r="T20" s="113">
        <v>7.41</v>
      </c>
      <c r="U20" s="113">
        <v>7.41</v>
      </c>
      <c r="V20" s="113">
        <v>7.41</v>
      </c>
      <c r="W20" s="113">
        <v>7.41</v>
      </c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</row>
    <row r="21" spans="1:33" s="2" customFormat="1" ht="14.4">
      <c r="A21" s="155" t="s">
        <v>175</v>
      </c>
      <c r="B21" s="155" t="s">
        <v>233</v>
      </c>
      <c r="C21" s="156"/>
      <c r="D21" s="113">
        <v>2.96</v>
      </c>
      <c r="E21" s="113">
        <v>2.96</v>
      </c>
      <c r="F21" s="113">
        <v>2.96</v>
      </c>
      <c r="G21" s="113">
        <v>2.96</v>
      </c>
      <c r="H21" s="113">
        <v>2.96</v>
      </c>
      <c r="I21" s="113">
        <v>3.7</v>
      </c>
      <c r="J21" s="113">
        <v>3.7</v>
      </c>
      <c r="K21" s="113">
        <v>3.7</v>
      </c>
      <c r="L21" s="113">
        <v>3.7</v>
      </c>
      <c r="M21" s="113">
        <v>3.7</v>
      </c>
      <c r="N21" s="113">
        <v>7.41</v>
      </c>
      <c r="O21" s="113">
        <v>7.41</v>
      </c>
      <c r="P21" s="113">
        <v>7.41</v>
      </c>
      <c r="Q21" s="113">
        <v>7.41</v>
      </c>
      <c r="R21" s="113">
        <v>7.41</v>
      </c>
      <c r="S21" s="113">
        <v>7.41</v>
      </c>
      <c r="T21" s="113">
        <v>7.41</v>
      </c>
      <c r="U21" s="113">
        <v>7.41</v>
      </c>
      <c r="V21" s="113">
        <v>7.41</v>
      </c>
      <c r="W21" s="113">
        <v>7.41</v>
      </c>
      <c r="X21" s="113">
        <v>2</v>
      </c>
      <c r="Y21" s="113">
        <v>2</v>
      </c>
      <c r="Z21" s="113">
        <v>2</v>
      </c>
      <c r="AA21" s="113">
        <v>2</v>
      </c>
      <c r="AB21" s="113">
        <v>2</v>
      </c>
      <c r="AC21" s="113">
        <v>2</v>
      </c>
      <c r="AD21" s="113">
        <v>2</v>
      </c>
      <c r="AE21" s="113">
        <v>2</v>
      </c>
      <c r="AF21" s="113">
        <v>2</v>
      </c>
      <c r="AG21" s="113">
        <v>2</v>
      </c>
    </row>
    <row r="22" spans="1:33" s="2" customFormat="1" ht="14.4">
      <c r="A22" s="116" t="s">
        <v>59</v>
      </c>
      <c r="B22" s="116" t="s">
        <v>233</v>
      </c>
      <c r="C22" s="157"/>
      <c r="D22" s="158">
        <v>0</v>
      </c>
      <c r="E22" s="158">
        <v>0</v>
      </c>
      <c r="F22" s="158">
        <v>5.0000000000000001E-3</v>
      </c>
      <c r="G22" s="158">
        <v>5.0000000000000001E-3</v>
      </c>
      <c r="H22" s="158">
        <v>0.01</v>
      </c>
      <c r="I22" s="158">
        <v>0.01</v>
      </c>
      <c r="J22" s="158">
        <v>0.01</v>
      </c>
      <c r="K22" s="158">
        <v>0.01</v>
      </c>
      <c r="L22" s="158">
        <v>0.01</v>
      </c>
      <c r="M22" s="158">
        <v>0.01</v>
      </c>
      <c r="N22" s="158">
        <v>0.01</v>
      </c>
      <c r="O22" s="158">
        <v>0.01</v>
      </c>
      <c r="P22" s="158">
        <v>0.01</v>
      </c>
      <c r="Q22" s="158">
        <v>0.01</v>
      </c>
      <c r="R22" s="158">
        <v>0.01</v>
      </c>
      <c r="S22" s="158">
        <v>0.01</v>
      </c>
      <c r="T22" s="158">
        <v>0.01</v>
      </c>
      <c r="U22" s="158">
        <v>0.01</v>
      </c>
      <c r="V22" s="158">
        <v>0.01</v>
      </c>
      <c r="W22" s="158">
        <v>0.01</v>
      </c>
      <c r="X22" s="158">
        <v>0.01</v>
      </c>
      <c r="Y22" s="158">
        <v>0.01</v>
      </c>
      <c r="Z22" s="158">
        <v>0.01</v>
      </c>
      <c r="AA22" s="158">
        <v>0.01</v>
      </c>
      <c r="AB22" s="158">
        <v>0.01</v>
      </c>
      <c r="AC22" s="158">
        <v>0.01</v>
      </c>
      <c r="AD22" s="158">
        <v>0.01</v>
      </c>
      <c r="AE22" s="158">
        <v>0.01</v>
      </c>
      <c r="AF22" s="158">
        <v>0.01</v>
      </c>
      <c r="AG22" s="158">
        <v>0.01</v>
      </c>
    </row>
    <row r="23" spans="1:33" s="2" customFormat="1" ht="13.8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</row>
    <row r="24" spans="1:33" s="3" customFormat="1" ht="13.8">
      <c r="A24" s="4" t="s">
        <v>228</v>
      </c>
    </row>
    <row r="25" spans="1:33" s="3" customFormat="1" ht="6" customHeight="1">
      <c r="A25" s="159"/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</row>
    <row r="26" spans="1:33" s="3" customFormat="1" ht="14.4" thickBot="1">
      <c r="A26" s="150" t="s">
        <v>26</v>
      </c>
      <c r="B26" s="150" t="s">
        <v>32</v>
      </c>
      <c r="C26" s="150"/>
      <c r="D26" s="150">
        <v>1</v>
      </c>
      <c r="E26" s="150">
        <v>2</v>
      </c>
      <c r="F26" s="150">
        <v>3</v>
      </c>
      <c r="G26" s="150">
        <v>4</v>
      </c>
      <c r="H26" s="150">
        <v>5</v>
      </c>
      <c r="I26" s="150">
        <v>6</v>
      </c>
      <c r="J26" s="150">
        <v>7</v>
      </c>
      <c r="K26" s="150">
        <v>8</v>
      </c>
      <c r="L26" s="150">
        <v>9</v>
      </c>
      <c r="M26" s="150">
        <v>10</v>
      </c>
      <c r="N26" s="150">
        <v>11</v>
      </c>
      <c r="O26" s="150">
        <v>12</v>
      </c>
      <c r="P26" s="150">
        <v>13</v>
      </c>
      <c r="Q26" s="150">
        <v>14</v>
      </c>
      <c r="R26" s="150">
        <v>15</v>
      </c>
      <c r="S26" s="150">
        <v>16</v>
      </c>
      <c r="T26" s="150">
        <v>17</v>
      </c>
      <c r="U26" s="150">
        <v>18</v>
      </c>
      <c r="V26" s="150">
        <v>19</v>
      </c>
      <c r="W26" s="150">
        <v>20</v>
      </c>
      <c r="X26" s="150">
        <v>21</v>
      </c>
      <c r="Y26" s="150">
        <v>22</v>
      </c>
      <c r="Z26" s="150">
        <v>23</v>
      </c>
      <c r="AA26" s="150">
        <v>24</v>
      </c>
      <c r="AB26" s="150">
        <v>25</v>
      </c>
      <c r="AC26" s="150">
        <v>26</v>
      </c>
      <c r="AD26" s="150">
        <v>27</v>
      </c>
      <c r="AE26" s="150">
        <v>28</v>
      </c>
      <c r="AF26" s="150">
        <v>29</v>
      </c>
      <c r="AG26" s="150">
        <v>30</v>
      </c>
    </row>
    <row r="27" spans="1:33" s="3" customFormat="1" ht="6" customHeight="1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</row>
    <row r="28" spans="1:33" s="3" customFormat="1" ht="14.4">
      <c r="A28" s="155" t="s">
        <v>27</v>
      </c>
      <c r="B28" s="155" t="s">
        <v>234</v>
      </c>
      <c r="C28" s="155"/>
      <c r="D28" s="160">
        <f>D20*$D$4</f>
        <v>199.8</v>
      </c>
      <c r="E28" s="160">
        <f t="shared" ref="E28:AG28" si="0">E20*$D$4</f>
        <v>199.8</v>
      </c>
      <c r="F28" s="160">
        <f t="shared" si="0"/>
        <v>199.8</v>
      </c>
      <c r="G28" s="160">
        <f t="shared" si="0"/>
        <v>199.8</v>
      </c>
      <c r="H28" s="160">
        <f t="shared" si="0"/>
        <v>199.8</v>
      </c>
      <c r="I28" s="160">
        <f t="shared" si="0"/>
        <v>499.5</v>
      </c>
      <c r="J28" s="160">
        <f t="shared" si="0"/>
        <v>499.5</v>
      </c>
      <c r="K28" s="160">
        <f t="shared" si="0"/>
        <v>499.5</v>
      </c>
      <c r="L28" s="160">
        <f t="shared" si="0"/>
        <v>499.5</v>
      </c>
      <c r="M28" s="160">
        <f t="shared" si="0"/>
        <v>499.5</v>
      </c>
      <c r="N28" s="160">
        <f t="shared" si="0"/>
        <v>1000.35</v>
      </c>
      <c r="O28" s="160">
        <f t="shared" si="0"/>
        <v>1000.35</v>
      </c>
      <c r="P28" s="160">
        <f t="shared" si="0"/>
        <v>1000.35</v>
      </c>
      <c r="Q28" s="160">
        <f t="shared" si="0"/>
        <v>1000.35</v>
      </c>
      <c r="R28" s="160">
        <f t="shared" si="0"/>
        <v>1000.35</v>
      </c>
      <c r="S28" s="160">
        <f t="shared" si="0"/>
        <v>1000.35</v>
      </c>
      <c r="T28" s="160">
        <f t="shared" si="0"/>
        <v>1000.35</v>
      </c>
      <c r="U28" s="160">
        <f t="shared" si="0"/>
        <v>1000.35</v>
      </c>
      <c r="V28" s="160">
        <f t="shared" si="0"/>
        <v>1000.35</v>
      </c>
      <c r="W28" s="160">
        <f t="shared" si="0"/>
        <v>1000.35</v>
      </c>
      <c r="X28" s="160">
        <f t="shared" si="0"/>
        <v>0</v>
      </c>
      <c r="Y28" s="160">
        <f t="shared" si="0"/>
        <v>0</v>
      </c>
      <c r="Z28" s="160">
        <f t="shared" si="0"/>
        <v>0</v>
      </c>
      <c r="AA28" s="160">
        <f t="shared" si="0"/>
        <v>0</v>
      </c>
      <c r="AB28" s="160">
        <f t="shared" si="0"/>
        <v>0</v>
      </c>
      <c r="AC28" s="160">
        <f t="shared" si="0"/>
        <v>0</v>
      </c>
      <c r="AD28" s="160">
        <f t="shared" si="0"/>
        <v>0</v>
      </c>
      <c r="AE28" s="160">
        <f t="shared" si="0"/>
        <v>0</v>
      </c>
      <c r="AF28" s="160">
        <f t="shared" si="0"/>
        <v>0</v>
      </c>
      <c r="AG28" s="160">
        <f t="shared" si="0"/>
        <v>0</v>
      </c>
    </row>
    <row r="29" spans="1:33" s="3" customFormat="1" ht="14.4">
      <c r="A29" s="155" t="s">
        <v>175</v>
      </c>
      <c r="B29" s="155" t="s">
        <v>234</v>
      </c>
      <c r="C29" s="155"/>
      <c r="D29" s="160">
        <f>D21*$D$4</f>
        <v>399.6</v>
      </c>
      <c r="E29" s="160">
        <f t="shared" ref="E29:AG29" si="1">E21*$D$4</f>
        <v>399.6</v>
      </c>
      <c r="F29" s="160">
        <f t="shared" si="1"/>
        <v>399.6</v>
      </c>
      <c r="G29" s="160">
        <f t="shared" si="1"/>
        <v>399.6</v>
      </c>
      <c r="H29" s="160">
        <f t="shared" si="1"/>
        <v>399.6</v>
      </c>
      <c r="I29" s="160">
        <f t="shared" si="1"/>
        <v>499.5</v>
      </c>
      <c r="J29" s="160">
        <f t="shared" si="1"/>
        <v>499.5</v>
      </c>
      <c r="K29" s="160">
        <f t="shared" si="1"/>
        <v>499.5</v>
      </c>
      <c r="L29" s="160">
        <f t="shared" si="1"/>
        <v>499.5</v>
      </c>
      <c r="M29" s="160">
        <f t="shared" si="1"/>
        <v>499.5</v>
      </c>
      <c r="N29" s="160">
        <f t="shared" si="1"/>
        <v>1000.35</v>
      </c>
      <c r="O29" s="160">
        <f t="shared" si="1"/>
        <v>1000.35</v>
      </c>
      <c r="P29" s="160">
        <f t="shared" si="1"/>
        <v>1000.35</v>
      </c>
      <c r="Q29" s="160">
        <f t="shared" si="1"/>
        <v>1000.35</v>
      </c>
      <c r="R29" s="160">
        <f t="shared" si="1"/>
        <v>1000.35</v>
      </c>
      <c r="S29" s="160">
        <f t="shared" si="1"/>
        <v>1000.35</v>
      </c>
      <c r="T29" s="160">
        <f t="shared" si="1"/>
        <v>1000.35</v>
      </c>
      <c r="U29" s="160">
        <f t="shared" si="1"/>
        <v>1000.35</v>
      </c>
      <c r="V29" s="160">
        <f t="shared" si="1"/>
        <v>1000.35</v>
      </c>
      <c r="W29" s="160">
        <f t="shared" si="1"/>
        <v>1000.35</v>
      </c>
      <c r="X29" s="160">
        <f t="shared" si="1"/>
        <v>270</v>
      </c>
      <c r="Y29" s="160">
        <f t="shared" si="1"/>
        <v>270</v>
      </c>
      <c r="Z29" s="160">
        <f t="shared" si="1"/>
        <v>270</v>
      </c>
      <c r="AA29" s="160">
        <f t="shared" si="1"/>
        <v>270</v>
      </c>
      <c r="AB29" s="160">
        <f t="shared" si="1"/>
        <v>270</v>
      </c>
      <c r="AC29" s="160">
        <f t="shared" si="1"/>
        <v>270</v>
      </c>
      <c r="AD29" s="160">
        <f t="shared" si="1"/>
        <v>270</v>
      </c>
      <c r="AE29" s="160">
        <f t="shared" si="1"/>
        <v>270</v>
      </c>
      <c r="AF29" s="160">
        <f t="shared" si="1"/>
        <v>270</v>
      </c>
      <c r="AG29" s="160">
        <f t="shared" si="1"/>
        <v>270</v>
      </c>
    </row>
    <row r="30" spans="1:33" s="3" customFormat="1" ht="14.4">
      <c r="A30" s="116" t="s">
        <v>59</v>
      </c>
      <c r="B30" s="116" t="s">
        <v>234</v>
      </c>
      <c r="C30" s="116"/>
      <c r="D30" s="116">
        <f>D22*$D$4</f>
        <v>0</v>
      </c>
      <c r="E30" s="116">
        <f t="shared" ref="E30:AG30" si="2">E22*$D$4</f>
        <v>0</v>
      </c>
      <c r="F30" s="174">
        <f t="shared" si="2"/>
        <v>0.67500000000000004</v>
      </c>
      <c r="G30" s="174">
        <f t="shared" si="2"/>
        <v>0.67500000000000004</v>
      </c>
      <c r="H30" s="173">
        <f t="shared" si="2"/>
        <v>1.35</v>
      </c>
      <c r="I30" s="116">
        <f t="shared" si="2"/>
        <v>1.35</v>
      </c>
      <c r="J30" s="116">
        <f t="shared" si="2"/>
        <v>1.35</v>
      </c>
      <c r="K30" s="116">
        <f t="shared" si="2"/>
        <v>1.35</v>
      </c>
      <c r="L30" s="116">
        <f t="shared" si="2"/>
        <v>1.35</v>
      </c>
      <c r="M30" s="116">
        <f t="shared" si="2"/>
        <v>1.35</v>
      </c>
      <c r="N30" s="116">
        <f t="shared" si="2"/>
        <v>1.35</v>
      </c>
      <c r="O30" s="116">
        <f t="shared" si="2"/>
        <v>1.35</v>
      </c>
      <c r="P30" s="116">
        <f t="shared" si="2"/>
        <v>1.35</v>
      </c>
      <c r="Q30" s="116">
        <f t="shared" si="2"/>
        <v>1.35</v>
      </c>
      <c r="R30" s="116">
        <f t="shared" si="2"/>
        <v>1.35</v>
      </c>
      <c r="S30" s="116">
        <f t="shared" si="2"/>
        <v>1.35</v>
      </c>
      <c r="T30" s="116">
        <f t="shared" si="2"/>
        <v>1.35</v>
      </c>
      <c r="U30" s="116">
        <f t="shared" si="2"/>
        <v>1.35</v>
      </c>
      <c r="V30" s="116">
        <f t="shared" si="2"/>
        <v>1.35</v>
      </c>
      <c r="W30" s="116">
        <f t="shared" si="2"/>
        <v>1.35</v>
      </c>
      <c r="X30" s="116">
        <f t="shared" si="2"/>
        <v>1.35</v>
      </c>
      <c r="Y30" s="116">
        <f t="shared" si="2"/>
        <v>1.35</v>
      </c>
      <c r="Z30" s="116">
        <f t="shared" si="2"/>
        <v>1.35</v>
      </c>
      <c r="AA30" s="116">
        <f t="shared" si="2"/>
        <v>1.35</v>
      </c>
      <c r="AB30" s="116">
        <f t="shared" si="2"/>
        <v>1.35</v>
      </c>
      <c r="AC30" s="116">
        <f t="shared" si="2"/>
        <v>1.35</v>
      </c>
      <c r="AD30" s="116">
        <f t="shared" si="2"/>
        <v>1.35</v>
      </c>
      <c r="AE30" s="116">
        <f t="shared" si="2"/>
        <v>1.35</v>
      </c>
      <c r="AF30" s="116">
        <f t="shared" si="2"/>
        <v>1.35</v>
      </c>
      <c r="AG30" s="116">
        <f t="shared" si="2"/>
        <v>1.35</v>
      </c>
    </row>
    <row r="31" spans="1:33" s="3" customFormat="1" ht="13.8"/>
  </sheetData>
  <mergeCells count="5">
    <mergeCell ref="F6:H6"/>
    <mergeCell ref="J6:K6"/>
    <mergeCell ref="M6:N6"/>
    <mergeCell ref="B5:D5"/>
    <mergeCell ref="P6:Q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2:AG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26" sqref="G26"/>
    </sheetView>
  </sheetViews>
  <sheetFormatPr defaultColWidth="9.109375" defaultRowHeight="13.8"/>
  <cols>
    <col min="1" max="1" width="26.88671875" style="43" bestFit="1" customWidth="1"/>
    <col min="2" max="2" width="12" style="43" customWidth="1"/>
    <col min="3" max="3" width="11.33203125" style="43" customWidth="1"/>
    <col min="4" max="4" width="12" style="43" customWidth="1"/>
    <col min="5" max="8" width="12" style="43" bestFit="1" customWidth="1"/>
    <col min="9" max="9" width="14.88671875" style="43" customWidth="1"/>
    <col min="10" max="10" width="16" style="43" customWidth="1"/>
    <col min="11" max="15" width="12.44140625" style="43" bestFit="1" customWidth="1"/>
    <col min="16" max="25" width="12.33203125" style="43" bestFit="1" customWidth="1"/>
    <col min="26" max="26" width="12.44140625" style="43" bestFit="1" customWidth="1"/>
    <col min="27" max="27" width="14" style="43" bestFit="1" customWidth="1"/>
    <col min="28" max="32" width="14" style="43" customWidth="1"/>
    <col min="33" max="33" width="12.44140625" style="43" bestFit="1" customWidth="1"/>
    <col min="34" max="16384" width="9.109375" style="43"/>
  </cols>
  <sheetData>
    <row r="2" spans="1:33" ht="18">
      <c r="A2" s="52" t="s">
        <v>41</v>
      </c>
    </row>
    <row r="3" spans="1:33">
      <c r="A3" s="53" t="s">
        <v>42</v>
      </c>
      <c r="B3" s="53"/>
    </row>
    <row r="4" spans="1:33">
      <c r="A4" s="53"/>
      <c r="B4" s="54"/>
    </row>
    <row r="5" spans="1:33" ht="14.4" thickBot="1">
      <c r="A5" s="55" t="s">
        <v>43</v>
      </c>
    </row>
    <row r="6" spans="1:33" s="59" customFormat="1">
      <c r="A6" s="56"/>
      <c r="B6" s="57" t="s">
        <v>0</v>
      </c>
      <c r="C6" s="57" t="s">
        <v>1</v>
      </c>
      <c r="D6" s="57" t="s">
        <v>2</v>
      </c>
      <c r="E6" s="57" t="s">
        <v>3</v>
      </c>
      <c r="F6" s="57" t="s">
        <v>4</v>
      </c>
      <c r="G6" s="57" t="s">
        <v>5</v>
      </c>
      <c r="H6" s="57" t="s">
        <v>6</v>
      </c>
      <c r="I6" s="57" t="s">
        <v>7</v>
      </c>
      <c r="J6" s="57" t="s">
        <v>8</v>
      </c>
      <c r="K6" s="57" t="s">
        <v>9</v>
      </c>
      <c r="L6" s="57" t="s">
        <v>10</v>
      </c>
      <c r="M6" s="57" t="s">
        <v>11</v>
      </c>
      <c r="N6" s="57" t="s">
        <v>12</v>
      </c>
      <c r="O6" s="57" t="s">
        <v>13</v>
      </c>
      <c r="P6" s="57" t="s">
        <v>14</v>
      </c>
      <c r="Q6" s="57" t="s">
        <v>15</v>
      </c>
      <c r="R6" s="57" t="s">
        <v>16</v>
      </c>
      <c r="S6" s="57" t="s">
        <v>17</v>
      </c>
      <c r="T6" s="57" t="s">
        <v>18</v>
      </c>
      <c r="U6" s="57" t="s">
        <v>19</v>
      </c>
      <c r="V6" s="57" t="s">
        <v>20</v>
      </c>
      <c r="W6" s="57" t="s">
        <v>21</v>
      </c>
      <c r="X6" s="57" t="s">
        <v>22</v>
      </c>
      <c r="Y6" s="57" t="s">
        <v>23</v>
      </c>
      <c r="Z6" s="57" t="s">
        <v>24</v>
      </c>
      <c r="AA6" s="57" t="s">
        <v>280</v>
      </c>
      <c r="AB6" s="57" t="s">
        <v>281</v>
      </c>
      <c r="AC6" s="57" t="s">
        <v>282</v>
      </c>
      <c r="AD6" s="57" t="s">
        <v>283</v>
      </c>
      <c r="AE6" s="57" t="s">
        <v>284</v>
      </c>
      <c r="AF6" s="57" t="s">
        <v>44</v>
      </c>
      <c r="AG6" s="58" t="s">
        <v>40</v>
      </c>
    </row>
    <row r="7" spans="1:33">
      <c r="A7" s="60" t="s">
        <v>111</v>
      </c>
      <c r="B7" s="61">
        <f>'P-Budget'!C61</f>
        <v>0</v>
      </c>
      <c r="C7" s="61">
        <f>'P-Budget'!D61</f>
        <v>0</v>
      </c>
      <c r="D7" s="61">
        <f>'P-Budget'!E61</f>
        <v>7566130</v>
      </c>
      <c r="E7" s="61">
        <f>'P-Budget'!F61</f>
        <v>9498320</v>
      </c>
      <c r="F7" s="61">
        <f>'P-Budget'!G61</f>
        <v>11299210</v>
      </c>
      <c r="G7" s="61">
        <f>'P-Budget'!H61</f>
        <v>12968800.000000002</v>
      </c>
      <c r="H7" s="61">
        <f>'P-Budget'!I61</f>
        <v>14507090</v>
      </c>
      <c r="I7" s="61">
        <f>'P-Budget'!J61</f>
        <v>15914080</v>
      </c>
      <c r="J7" s="61">
        <f>'P-Budget'!K61</f>
        <v>17189770</v>
      </c>
      <c r="K7" s="61">
        <f>'P-Budget'!L61</f>
        <v>18334159.999999996</v>
      </c>
      <c r="L7" s="61">
        <f>'P-Budget'!M61</f>
        <v>19347250</v>
      </c>
      <c r="M7" s="61">
        <f>'P-Budget'!N61</f>
        <v>20229039.999999996</v>
      </c>
      <c r="N7" s="61">
        <f>'P-Budget'!O61</f>
        <v>20979530</v>
      </c>
      <c r="O7" s="61">
        <f>'P-Budget'!P61</f>
        <v>21598720</v>
      </c>
      <c r="P7" s="61">
        <f>'P-Budget'!Q61</f>
        <v>22086610</v>
      </c>
      <c r="Q7" s="61">
        <f>'P-Budget'!R61</f>
        <v>22443200</v>
      </c>
      <c r="R7" s="61">
        <f>'P-Budget'!S61</f>
        <v>22668490</v>
      </c>
      <c r="S7" s="61">
        <f>'P-Budget'!T61</f>
        <v>22762479.999999993</v>
      </c>
      <c r="T7" s="61">
        <f>'P-Budget'!U61</f>
        <v>22725170.000000004</v>
      </c>
      <c r="U7" s="61">
        <f>'P-Budget'!V61</f>
        <v>22556559.999999996</v>
      </c>
      <c r="V7" s="61">
        <f>'P-Budget'!W61</f>
        <v>22256650.000000004</v>
      </c>
      <c r="W7" s="61">
        <f>'P-Budget'!X61</f>
        <v>21825440</v>
      </c>
      <c r="X7" s="61">
        <f>'P-Budget'!Y61</f>
        <v>21262930</v>
      </c>
      <c r="Y7" s="61">
        <f>'P-Budget'!Z61</f>
        <v>20569119.999999993</v>
      </c>
      <c r="Z7" s="61">
        <f>'P-Budget'!AA61</f>
        <v>19744010</v>
      </c>
      <c r="AA7" s="61">
        <f>'P-Budget'!AB61</f>
        <v>18787599.999999993</v>
      </c>
      <c r="AB7" s="61">
        <f>'P-Budget'!AC61</f>
        <v>17699890.000000004</v>
      </c>
      <c r="AC7" s="61">
        <f>'P-Budget'!AD61</f>
        <v>16480879.999999994</v>
      </c>
      <c r="AD7" s="61">
        <f>'P-Budget'!AE61</f>
        <v>15130570.000000007</v>
      </c>
      <c r="AE7" s="61">
        <f>'P-Budget'!AF61</f>
        <v>13648960.000000002</v>
      </c>
      <c r="AF7" s="61">
        <f t="shared" ref="AF7:AF12" si="0">SUM(B7:AE7)</f>
        <v>512080660</v>
      </c>
      <c r="AG7" s="62">
        <f>NPV(Asumsi!$D$7,B7:AE7)</f>
        <v>176644179.09052929</v>
      </c>
    </row>
    <row r="8" spans="1:33">
      <c r="A8" s="60" t="s">
        <v>35</v>
      </c>
      <c r="B8" s="61">
        <f>'P-Budget'!C62</f>
        <v>17038500</v>
      </c>
      <c r="C8" s="61">
        <f>'P-Budget'!D62</f>
        <v>3533500</v>
      </c>
      <c r="D8" s="61">
        <f>'P-Budget'!E62</f>
        <v>7807346.153846154</v>
      </c>
      <c r="E8" s="61">
        <f>'P-Budget'!F62</f>
        <v>7158500</v>
      </c>
      <c r="F8" s="61">
        <f>'P-Budget'!G62</f>
        <v>7568500</v>
      </c>
      <c r="G8" s="61">
        <f>'P-Budget'!H62</f>
        <v>11242750</v>
      </c>
      <c r="H8" s="61">
        <f>'P-Budget'!I62</f>
        <v>10647750</v>
      </c>
      <c r="I8" s="61">
        <f>'P-Budget'!J62</f>
        <v>10822750</v>
      </c>
      <c r="J8" s="61">
        <f>'P-Budget'!K62</f>
        <v>10947750</v>
      </c>
      <c r="K8" s="61">
        <f>'P-Budget'!L62</f>
        <v>11072750</v>
      </c>
      <c r="L8" s="61">
        <f>'P-Budget'!M62</f>
        <v>12901575</v>
      </c>
      <c r="M8" s="61">
        <f>'P-Budget'!N62</f>
        <v>13376575</v>
      </c>
      <c r="N8" s="61">
        <f>'P-Budget'!O62</f>
        <v>12901575</v>
      </c>
      <c r="O8" s="61">
        <f>'P-Budget'!P62</f>
        <v>13076575</v>
      </c>
      <c r="P8" s="61">
        <f>'P-Budget'!Q62</f>
        <v>13451575</v>
      </c>
      <c r="Q8" s="61">
        <f>'P-Budget'!R62</f>
        <v>13076575</v>
      </c>
      <c r="R8" s="61">
        <f>'P-Budget'!S62</f>
        <v>12901575</v>
      </c>
      <c r="S8" s="61">
        <f>'P-Budget'!T62</f>
        <v>13376575</v>
      </c>
      <c r="T8" s="61">
        <f>'P-Budget'!U62</f>
        <v>12901575</v>
      </c>
      <c r="U8" s="61">
        <f>'P-Budget'!V62</f>
        <v>13326575</v>
      </c>
      <c r="V8" s="61">
        <f>'P-Budget'!W62</f>
        <v>9510000</v>
      </c>
      <c r="W8" s="61">
        <f>'P-Budget'!X62</f>
        <v>9385000</v>
      </c>
      <c r="X8" s="61">
        <f>'P-Budget'!Y62</f>
        <v>9210000</v>
      </c>
      <c r="Y8" s="61">
        <f>'P-Budget'!Z62</f>
        <v>9685000</v>
      </c>
      <c r="Z8" s="61">
        <f>'P-Budget'!AA62</f>
        <v>9460000</v>
      </c>
      <c r="AA8" s="61">
        <f>'P-Budget'!AB62</f>
        <v>9385000</v>
      </c>
      <c r="AB8" s="61">
        <f>'P-Budget'!AC62</f>
        <v>9510000</v>
      </c>
      <c r="AC8" s="61">
        <f>'P-Budget'!AD62</f>
        <v>9385000</v>
      </c>
      <c r="AD8" s="61">
        <f>'P-Budget'!AE62</f>
        <v>9210000</v>
      </c>
      <c r="AE8" s="61">
        <f>'P-Budget'!AF62</f>
        <v>9666153.846153846</v>
      </c>
      <c r="AF8" s="61">
        <f t="shared" si="0"/>
        <v>323537000</v>
      </c>
      <c r="AG8" s="62">
        <f>NPV(Asumsi!$D$7,B8:AE8)</f>
        <v>130867846.15255617</v>
      </c>
    </row>
    <row r="9" spans="1:33">
      <c r="A9" s="60" t="s">
        <v>36</v>
      </c>
      <c r="B9" s="61">
        <f>'P-Budget'!C25</f>
        <v>4263500</v>
      </c>
      <c r="C9" s="61">
        <f>'P-Budget'!D25</f>
        <v>1883500</v>
      </c>
      <c r="D9" s="61">
        <f>'P-Budget'!E25</f>
        <v>2078500</v>
      </c>
      <c r="E9" s="61">
        <f>'P-Budget'!F25</f>
        <v>1578500</v>
      </c>
      <c r="F9" s="61">
        <f>'P-Budget'!G25</f>
        <v>1988500</v>
      </c>
      <c r="G9" s="61">
        <f>'P-Budget'!H25</f>
        <v>2812750</v>
      </c>
      <c r="H9" s="61">
        <f>'P-Budget'!I25</f>
        <v>2337750</v>
      </c>
      <c r="I9" s="61">
        <f>'P-Budget'!J25</f>
        <v>2512750</v>
      </c>
      <c r="J9" s="61">
        <f>'P-Budget'!K25</f>
        <v>2637750</v>
      </c>
      <c r="K9" s="61">
        <f>'P-Budget'!L25</f>
        <v>2762750</v>
      </c>
      <c r="L9" s="61">
        <f>'P-Budget'!M25</f>
        <v>4591575</v>
      </c>
      <c r="M9" s="61">
        <f>'P-Budget'!N25</f>
        <v>5066575</v>
      </c>
      <c r="N9" s="61">
        <f>'P-Budget'!O25</f>
        <v>4591575</v>
      </c>
      <c r="O9" s="61">
        <f>'P-Budget'!P25</f>
        <v>4766575</v>
      </c>
      <c r="P9" s="61">
        <f>'P-Budget'!Q25</f>
        <v>5141575</v>
      </c>
      <c r="Q9" s="61">
        <f>'P-Budget'!R25</f>
        <v>4766575</v>
      </c>
      <c r="R9" s="61">
        <f>'P-Budget'!S25</f>
        <v>4591575</v>
      </c>
      <c r="S9" s="61">
        <f>'P-Budget'!T25</f>
        <v>5066575</v>
      </c>
      <c r="T9" s="61">
        <f>'P-Budget'!U25</f>
        <v>4591575</v>
      </c>
      <c r="U9" s="61">
        <f>'P-Budget'!V25</f>
        <v>5016575</v>
      </c>
      <c r="V9" s="61">
        <f>'P-Budget'!W25</f>
        <v>1200000</v>
      </c>
      <c r="W9" s="61">
        <f>'P-Budget'!X25</f>
        <v>1075000</v>
      </c>
      <c r="X9" s="61">
        <f>'P-Budget'!Y25</f>
        <v>900000</v>
      </c>
      <c r="Y9" s="61">
        <f>'P-Budget'!Z25</f>
        <v>1375000</v>
      </c>
      <c r="Z9" s="61">
        <f>'P-Budget'!AA25</f>
        <v>1150000</v>
      </c>
      <c r="AA9" s="61">
        <f>'P-Budget'!AB25</f>
        <v>1075000</v>
      </c>
      <c r="AB9" s="61">
        <f>'P-Budget'!AC25</f>
        <v>1200000</v>
      </c>
      <c r="AC9" s="61">
        <f>'P-Budget'!AD25</f>
        <v>1075000</v>
      </c>
      <c r="AD9" s="61">
        <f>'P-Budget'!AE25</f>
        <v>900000</v>
      </c>
      <c r="AE9" s="61">
        <f>'P-Budget'!AF25</f>
        <v>1625000</v>
      </c>
      <c r="AF9" s="61">
        <f t="shared" si="0"/>
        <v>84622000</v>
      </c>
      <c r="AG9" s="62">
        <f>NPV(Asumsi!$D$7,B9:AE9)</f>
        <v>36481673.068844691</v>
      </c>
    </row>
    <row r="10" spans="1:33">
      <c r="A10" s="60" t="s">
        <v>37</v>
      </c>
      <c r="B10" s="61">
        <f>'P-Budget'!C53</f>
        <v>12775000</v>
      </c>
      <c r="C10" s="61">
        <f>'P-Budget'!D53</f>
        <v>1650000</v>
      </c>
      <c r="D10" s="61">
        <f>'P-Budget'!E53</f>
        <v>5580000</v>
      </c>
      <c r="E10" s="61">
        <f>'P-Budget'!F53</f>
        <v>5580000</v>
      </c>
      <c r="F10" s="61">
        <f>'P-Budget'!G53</f>
        <v>5580000</v>
      </c>
      <c r="G10" s="61">
        <f>'P-Budget'!H53</f>
        <v>8310000</v>
      </c>
      <c r="H10" s="61">
        <f>'P-Budget'!I53</f>
        <v>8310000</v>
      </c>
      <c r="I10" s="61">
        <f>'P-Budget'!J53</f>
        <v>8310000</v>
      </c>
      <c r="J10" s="61">
        <f>'P-Budget'!K53</f>
        <v>8310000</v>
      </c>
      <c r="K10" s="61">
        <f>'P-Budget'!L53</f>
        <v>8310000</v>
      </c>
      <c r="L10" s="61">
        <f>'P-Budget'!M53</f>
        <v>8310000</v>
      </c>
      <c r="M10" s="61">
        <f>'P-Budget'!N53</f>
        <v>8310000</v>
      </c>
      <c r="N10" s="61">
        <f>'P-Budget'!O53</f>
        <v>8310000</v>
      </c>
      <c r="O10" s="61">
        <f>'P-Budget'!P53</f>
        <v>8310000</v>
      </c>
      <c r="P10" s="61">
        <f>'P-Budget'!Q53</f>
        <v>8310000</v>
      </c>
      <c r="Q10" s="61">
        <f>'P-Budget'!R53</f>
        <v>8310000</v>
      </c>
      <c r="R10" s="61">
        <f>'P-Budget'!S53</f>
        <v>8310000</v>
      </c>
      <c r="S10" s="61">
        <f>'P-Budget'!T53</f>
        <v>8310000</v>
      </c>
      <c r="T10" s="61">
        <f>'P-Budget'!U53</f>
        <v>8310000</v>
      </c>
      <c r="U10" s="61">
        <f>'P-Budget'!V53</f>
        <v>8310000</v>
      </c>
      <c r="V10" s="61">
        <f>'P-Budget'!W53</f>
        <v>8310000</v>
      </c>
      <c r="W10" s="61">
        <f>'P-Budget'!X53</f>
        <v>8310000</v>
      </c>
      <c r="X10" s="61">
        <f>'P-Budget'!Y53</f>
        <v>8310000</v>
      </c>
      <c r="Y10" s="61">
        <f>'P-Budget'!Z53</f>
        <v>8310000</v>
      </c>
      <c r="Z10" s="61">
        <f>'P-Budget'!AA53</f>
        <v>8310000</v>
      </c>
      <c r="AA10" s="61">
        <f>'P-Budget'!AB53</f>
        <v>8310000</v>
      </c>
      <c r="AB10" s="61">
        <f>'P-Budget'!AC53</f>
        <v>8310000</v>
      </c>
      <c r="AC10" s="61">
        <f>'P-Budget'!AD53</f>
        <v>8310000</v>
      </c>
      <c r="AD10" s="61">
        <f>'P-Budget'!AE53</f>
        <v>8310000</v>
      </c>
      <c r="AE10" s="61">
        <f>'P-Budget'!AF53</f>
        <v>8310000</v>
      </c>
      <c r="AF10" s="61">
        <f t="shared" si="0"/>
        <v>238915000</v>
      </c>
      <c r="AG10" s="62">
        <f>NPV(Asumsi!$D$7,B10:AE10)</f>
        <v>94219837.695533201</v>
      </c>
    </row>
    <row r="11" spans="1:33">
      <c r="A11" s="60" t="s">
        <v>38</v>
      </c>
      <c r="B11" s="61">
        <f>'P-Budget'!C55</f>
        <v>0</v>
      </c>
      <c r="C11" s="61">
        <f>'P-Budget'!D55</f>
        <v>0</v>
      </c>
      <c r="D11" s="61">
        <f>'P-Budget'!E55</f>
        <v>148846.15384615384</v>
      </c>
      <c r="E11" s="61">
        <f>'P-Budget'!F55</f>
        <v>0</v>
      </c>
      <c r="F11" s="61">
        <f>'P-Budget'!G55</f>
        <v>0</v>
      </c>
      <c r="G11" s="61">
        <f>'P-Budget'!H55</f>
        <v>120000.00000000003</v>
      </c>
      <c r="H11" s="61">
        <f>'P-Budget'!I55</f>
        <v>0</v>
      </c>
      <c r="I11" s="61">
        <f>'P-Budget'!J55</f>
        <v>0</v>
      </c>
      <c r="J11" s="61">
        <f>'P-Budget'!K55</f>
        <v>0</v>
      </c>
      <c r="K11" s="61">
        <f>'P-Budget'!L55</f>
        <v>0</v>
      </c>
      <c r="L11" s="61">
        <f>'P-Budget'!M55</f>
        <v>0</v>
      </c>
      <c r="M11" s="61">
        <f>'P-Budget'!N55</f>
        <v>0</v>
      </c>
      <c r="N11" s="61">
        <f>'P-Budget'!O55</f>
        <v>0</v>
      </c>
      <c r="O11" s="61">
        <f>'P-Budget'!P55</f>
        <v>0</v>
      </c>
      <c r="P11" s="61">
        <f>'P-Budget'!Q55</f>
        <v>0</v>
      </c>
      <c r="Q11" s="61">
        <f>'P-Budget'!R55</f>
        <v>0</v>
      </c>
      <c r="R11" s="61">
        <f>'P-Budget'!S55</f>
        <v>0</v>
      </c>
      <c r="S11" s="61">
        <f>'P-Budget'!T55</f>
        <v>0</v>
      </c>
      <c r="T11" s="61">
        <f>'P-Budget'!U55</f>
        <v>0</v>
      </c>
      <c r="U11" s="61">
        <f>'P-Budget'!V55</f>
        <v>0</v>
      </c>
      <c r="V11" s="61">
        <f>'P-Budget'!W55</f>
        <v>0</v>
      </c>
      <c r="W11" s="61">
        <f>'P-Budget'!X55</f>
        <v>0</v>
      </c>
      <c r="X11" s="61">
        <f>'P-Budget'!Y55</f>
        <v>0</v>
      </c>
      <c r="Y11" s="61">
        <f>'P-Budget'!Z55</f>
        <v>0</v>
      </c>
      <c r="Z11" s="61">
        <f>'P-Budget'!AA55</f>
        <v>0</v>
      </c>
      <c r="AA11" s="61">
        <f>'P-Budget'!AB55</f>
        <v>0</v>
      </c>
      <c r="AB11" s="61">
        <f>'P-Budget'!AC55</f>
        <v>0</v>
      </c>
      <c r="AC11" s="61">
        <f>'P-Budget'!AD55</f>
        <v>0</v>
      </c>
      <c r="AD11" s="61">
        <f>'P-Budget'!AE55</f>
        <v>0</v>
      </c>
      <c r="AE11" s="61">
        <f>'P-Budget'!AF55</f>
        <v>-268846.15384615387</v>
      </c>
      <c r="AF11" s="61">
        <f t="shared" si="0"/>
        <v>0</v>
      </c>
      <c r="AG11" s="62">
        <f>NPV(Asumsi!$D$7,B11:AE11)</f>
        <v>166335.38817827299</v>
      </c>
    </row>
    <row r="12" spans="1:33" ht="14.4" thickBot="1">
      <c r="A12" s="63" t="s">
        <v>39</v>
      </c>
      <c r="B12" s="64">
        <f>'P-Budget'!C63</f>
        <v>-17038500</v>
      </c>
      <c r="C12" s="64">
        <f>'P-Budget'!D63</f>
        <v>-3533500</v>
      </c>
      <c r="D12" s="64">
        <f>'P-Budget'!E63</f>
        <v>-241216.15384615399</v>
      </c>
      <c r="E12" s="64">
        <f>'P-Budget'!F63</f>
        <v>2339820</v>
      </c>
      <c r="F12" s="64">
        <f>'P-Budget'!G63</f>
        <v>3730710</v>
      </c>
      <c r="G12" s="64">
        <f>'P-Budget'!H63</f>
        <v>1726050.0000000019</v>
      </c>
      <c r="H12" s="64">
        <f>'P-Budget'!I63</f>
        <v>3859340</v>
      </c>
      <c r="I12" s="64">
        <f>'P-Budget'!J63</f>
        <v>5091330</v>
      </c>
      <c r="J12" s="64">
        <f>'P-Budget'!K63</f>
        <v>6242020</v>
      </c>
      <c r="K12" s="64">
        <f>'P-Budget'!L63</f>
        <v>7261409.9999999963</v>
      </c>
      <c r="L12" s="64">
        <f>'P-Budget'!M63</f>
        <v>6445675</v>
      </c>
      <c r="M12" s="64">
        <f>'P-Budget'!N63</f>
        <v>6852464.9999999963</v>
      </c>
      <c r="N12" s="64">
        <f>'P-Budget'!O63</f>
        <v>8077955</v>
      </c>
      <c r="O12" s="64">
        <f>'P-Budget'!P63</f>
        <v>8522145</v>
      </c>
      <c r="P12" s="64">
        <f>'P-Budget'!Q63</f>
        <v>8635035</v>
      </c>
      <c r="Q12" s="64">
        <f>'P-Budget'!R63</f>
        <v>9366625</v>
      </c>
      <c r="R12" s="64">
        <f>'P-Budget'!S63</f>
        <v>9766915</v>
      </c>
      <c r="S12" s="64">
        <f>'P-Budget'!T63</f>
        <v>9385904.9999999925</v>
      </c>
      <c r="T12" s="64">
        <f>'P-Budget'!U63</f>
        <v>9823595.0000000037</v>
      </c>
      <c r="U12" s="64">
        <f>'P-Budget'!V63</f>
        <v>9229984.9999999963</v>
      </c>
      <c r="V12" s="64">
        <f>'P-Budget'!W63</f>
        <v>12746650.000000004</v>
      </c>
      <c r="W12" s="64">
        <f>'P-Budget'!X63</f>
        <v>12440440</v>
      </c>
      <c r="X12" s="64">
        <f>'P-Budget'!Y63</f>
        <v>12052930</v>
      </c>
      <c r="Y12" s="64">
        <f>'P-Budget'!Z63</f>
        <v>10884119.999999993</v>
      </c>
      <c r="Z12" s="64">
        <f>'P-Budget'!AA63</f>
        <v>10284010</v>
      </c>
      <c r="AA12" s="64">
        <f>'P-Budget'!AB63</f>
        <v>9402599.9999999925</v>
      </c>
      <c r="AB12" s="64">
        <f>'P-Budget'!AC63</f>
        <v>8189890.0000000037</v>
      </c>
      <c r="AC12" s="64">
        <f>'P-Budget'!AD63</f>
        <v>7095879.9999999944</v>
      </c>
      <c r="AD12" s="64">
        <f>'P-Budget'!AE63</f>
        <v>5920570.0000000075</v>
      </c>
      <c r="AE12" s="64">
        <f>'P-Budget'!AF63</f>
        <v>3982806.1538461559</v>
      </c>
      <c r="AF12" s="64">
        <f t="shared" si="0"/>
        <v>188543659.99999997</v>
      </c>
      <c r="AG12" s="62">
        <f>NPV(Asumsi!$D$7,B12:AE12)</f>
        <v>45776332.937973179</v>
      </c>
    </row>
    <row r="13" spans="1:33" s="54" customFormat="1" ht="10.199999999999999"/>
    <row r="14" spans="1:33" s="54" customFormat="1" ht="10.199999999999999"/>
    <row r="15" spans="1:33" s="54" customFormat="1">
      <c r="A15" s="55" t="s">
        <v>45</v>
      </c>
    </row>
    <row r="16" spans="1:33" s="54" customFormat="1" ht="10.199999999999999"/>
    <row r="17" spans="1:5" s="54" customFormat="1">
      <c r="A17" s="65" t="s">
        <v>128</v>
      </c>
      <c r="B17" s="54">
        <f>NPV(Asumsi!D7,B8:C8)</f>
        <v>18989498.63169669</v>
      </c>
      <c r="C17" s="3"/>
    </row>
    <row r="18" spans="1:5">
      <c r="A18" s="65" t="s">
        <v>129</v>
      </c>
      <c r="B18" s="66">
        <f>COUNTIF(B12:Z12,"&lt;=0")+1</f>
        <v>4</v>
      </c>
      <c r="C18" s="3"/>
    </row>
    <row r="19" spans="1:5">
      <c r="A19" s="65" t="s">
        <v>130</v>
      </c>
      <c r="B19" s="54">
        <f>SUM(B8:C8)</f>
        <v>20572000</v>
      </c>
      <c r="C19" s="54" t="s">
        <v>30</v>
      </c>
      <c r="E19" s="43" t="s">
        <v>147</v>
      </c>
    </row>
    <row r="20" spans="1:5">
      <c r="A20" s="65" t="s">
        <v>131</v>
      </c>
      <c r="B20" s="54">
        <f>AVERAGE(B8:C8)</f>
        <v>10286000</v>
      </c>
      <c r="C20" s="54" t="s">
        <v>132</v>
      </c>
    </row>
    <row r="21" spans="1:5">
      <c r="A21" s="67" t="s">
        <v>133</v>
      </c>
      <c r="B21" s="54">
        <f>SUM('I-O'!C62:E62)</f>
        <v>305.33333333333337</v>
      </c>
      <c r="C21" s="68" t="s">
        <v>126</v>
      </c>
    </row>
    <row r="22" spans="1:5">
      <c r="A22" s="67" t="s">
        <v>134</v>
      </c>
      <c r="B22" s="54">
        <f>AVERAGE('I-O'!F62:AF62)</f>
        <v>80.370370370370367</v>
      </c>
      <c r="C22" s="68" t="s">
        <v>119</v>
      </c>
    </row>
    <row r="23" spans="1:5">
      <c r="A23" s="65" t="s">
        <v>135</v>
      </c>
      <c r="B23" s="54">
        <f>SUM('I-O'!C62:AF62)</f>
        <v>2475.3333333333335</v>
      </c>
      <c r="C23" s="68" t="s">
        <v>119</v>
      </c>
    </row>
    <row r="25" spans="1:5">
      <c r="A25" s="65" t="s">
        <v>142</v>
      </c>
      <c r="B25" s="69">
        <f>IRR(B12:Z12,Asumsi!D7)</f>
        <v>0.18028008216640168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Asumsi</vt:lpstr>
      <vt:lpstr>Harga</vt:lpstr>
      <vt:lpstr>I-O</vt:lpstr>
      <vt:lpstr>P-Budget</vt:lpstr>
      <vt:lpstr>S-Budget</vt:lpstr>
      <vt:lpstr>PAM Table</vt:lpstr>
      <vt:lpstr>Prod</vt:lpstr>
      <vt:lpstr>Pupuk</vt:lpstr>
      <vt:lpstr>P-Cashflow</vt:lpstr>
      <vt:lpstr>S-Cashflow</vt:lpstr>
    </vt:vector>
  </TitlesOfParts>
  <Company>World Agroforestry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kwijaya</dc:creator>
  <cp:lastModifiedBy>msofiyuddin</cp:lastModifiedBy>
  <cp:lastPrinted>2011-04-18T10:07:49Z</cp:lastPrinted>
  <dcterms:created xsi:type="dcterms:W3CDTF">2005-07-07T09:08:47Z</dcterms:created>
  <dcterms:modified xsi:type="dcterms:W3CDTF">2015-06-30T07:45:17Z</dcterms:modified>
</cp:coreProperties>
</file>