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0" yWindow="-225" windowWidth="9645" windowHeight="8160" tabRatio="575"/>
  </bookViews>
  <sheets>
    <sheet name="Summary" sheetId="14" r:id="rId1"/>
    <sheet name="Tabel Harga" sheetId="4" r:id="rId2"/>
    <sheet name="Tabel I-O" sheetId="1" r:id="rId3"/>
    <sheet name="Budget Privat" sheetId="5" r:id="rId4"/>
    <sheet name="Budget Sosial" sheetId="6" r:id="rId5"/>
    <sheet name="FieldData" sheetId="15" r:id="rId6"/>
    <sheet name="Sheet1" sheetId="16" r:id="rId7"/>
  </sheets>
  <definedNames>
    <definedName name="nilai_tukar">Summary!$D$9</definedName>
    <definedName name="rate_private">Summary!$D$7</definedName>
    <definedName name="rate_social">Summary!$D$8</definedName>
  </definedNames>
  <calcPr calcId="125725"/>
</workbook>
</file>

<file path=xl/calcChain.xml><?xml version="1.0" encoding="utf-8"?>
<calcChain xmlns="http://schemas.openxmlformats.org/spreadsheetml/2006/main">
  <c r="AH56" i="1"/>
  <c r="C67"/>
  <c r="F46" i="4" l="1"/>
  <c r="E46"/>
  <c r="F45"/>
  <c r="E45"/>
  <c r="F36"/>
  <c r="E36"/>
  <c r="F31"/>
  <c r="F30"/>
  <c r="E31"/>
  <c r="E30"/>
  <c r="H12" i="14"/>
  <c r="H11"/>
  <c r="L14" l="1"/>
  <c r="D16" l="1"/>
  <c r="D15"/>
  <c r="H46" i="4"/>
  <c r="H45"/>
  <c r="E54"/>
  <c r="C5" i="15" l="1"/>
  <c r="C4"/>
  <c r="X8"/>
  <c r="Y8"/>
  <c r="Z8"/>
  <c r="AA8"/>
  <c r="AB8"/>
  <c r="AC8"/>
  <c r="AD8"/>
  <c r="AE8"/>
  <c r="AF8"/>
  <c r="W8"/>
  <c r="S8"/>
  <c r="T8"/>
  <c r="U8"/>
  <c r="V8"/>
  <c r="R8"/>
  <c r="F9" l="1"/>
  <c r="G43" i="1" l="1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F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G42"/>
  <c r="F37" i="4"/>
  <c r="E37"/>
  <c r="E38"/>
  <c r="E39"/>
  <c r="E40"/>
  <c r="F28"/>
  <c r="F29"/>
  <c r="E28"/>
  <c r="E29"/>
  <c r="F47" l="1"/>
  <c r="E40" i="1" l="1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D40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D39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F38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F49" i="4" l="1"/>
  <c r="E49" i="6" s="1"/>
  <c r="E49" i="4"/>
  <c r="AG49" i="5" s="1"/>
  <c r="M8" i="15"/>
  <c r="F15" i="4"/>
  <c r="F14"/>
  <c r="F43"/>
  <c r="F42"/>
  <c r="F38"/>
  <c r="F34"/>
  <c r="F33"/>
  <c r="E38" i="5"/>
  <c r="E37"/>
  <c r="D15" i="1"/>
  <c r="R15" s="1"/>
  <c r="D14"/>
  <c r="E56"/>
  <c r="E55" i="5" s="1"/>
  <c r="X56" i="1"/>
  <c r="X55" i="5" s="1"/>
  <c r="Y56" i="1"/>
  <c r="Y55" i="5" s="1"/>
  <c r="Z56" i="1"/>
  <c r="Z55" i="5" s="1"/>
  <c r="AA56" i="1"/>
  <c r="AA55" i="5" s="1"/>
  <c r="AB56" i="1"/>
  <c r="AB55" i="5" s="1"/>
  <c r="AC56" i="1"/>
  <c r="AC55" i="5" s="1"/>
  <c r="AD56" i="1"/>
  <c r="AD55" i="5" s="1"/>
  <c r="AE56" i="1"/>
  <c r="AE55" i="5" s="1"/>
  <c r="AF56" i="1"/>
  <c r="AF55" i="5" s="1"/>
  <c r="AG56" i="1"/>
  <c r="AG55" i="5" s="1"/>
  <c r="D56" i="1"/>
  <c r="N8" i="15"/>
  <c r="O56" i="1" s="1"/>
  <c r="O55" i="5" s="1"/>
  <c r="O8" i="15"/>
  <c r="P56" i="1" s="1"/>
  <c r="P55" i="5" s="1"/>
  <c r="P8" i="15"/>
  <c r="Q56" i="1" s="1"/>
  <c r="Q55" i="5" s="1"/>
  <c r="Q8" i="15"/>
  <c r="R56" i="1" s="1"/>
  <c r="R55" i="5" s="1"/>
  <c r="S56" i="1"/>
  <c r="S55" i="5" s="1"/>
  <c r="T56" i="1"/>
  <c r="T55" i="5" s="1"/>
  <c r="U56" i="1"/>
  <c r="U55" i="5" s="1"/>
  <c r="V56" i="1"/>
  <c r="V55" i="5" s="1"/>
  <c r="W56" i="1"/>
  <c r="W55" i="5" s="1"/>
  <c r="N56" i="1"/>
  <c r="N55" i="5" s="1"/>
  <c r="L8" i="15"/>
  <c r="M56" i="1" s="1"/>
  <c r="M55" i="5" s="1"/>
  <c r="K8" i="15"/>
  <c r="L56" i="1" s="1"/>
  <c r="L55" i="5" s="1"/>
  <c r="J8" i="15"/>
  <c r="K56" i="1" s="1"/>
  <c r="K55" i="5" s="1"/>
  <c r="I8" i="15"/>
  <c r="J56" i="1" s="1"/>
  <c r="J55" i="5" s="1"/>
  <c r="H8" i="15"/>
  <c r="I56" i="1" s="1"/>
  <c r="I55" i="5" s="1"/>
  <c r="G8" i="15"/>
  <c r="H56" i="1" s="1"/>
  <c r="H55" i="5" s="1"/>
  <c r="E8" i="15"/>
  <c r="F56" i="1" s="1"/>
  <c r="F55" i="5" s="1"/>
  <c r="F8" i="15"/>
  <c r="G56" i="1" s="1"/>
  <c r="G55" i="5" s="1"/>
  <c r="C72" i="1" l="1"/>
  <c r="C70"/>
  <c r="D55" i="5"/>
  <c r="D37"/>
  <c r="AG37"/>
  <c r="AF37"/>
  <c r="AE37"/>
  <c r="AD37"/>
  <c r="AC37"/>
  <c r="AB37"/>
  <c r="AA37"/>
  <c r="Z37"/>
  <c r="Y37"/>
  <c r="X37"/>
  <c r="W37"/>
  <c r="V37"/>
  <c r="U37"/>
  <c r="T37"/>
  <c r="S37"/>
  <c r="R37"/>
  <c r="Q37"/>
  <c r="P37"/>
  <c r="O37"/>
  <c r="N37"/>
  <c r="M37"/>
  <c r="L37"/>
  <c r="K37"/>
  <c r="J37"/>
  <c r="I37"/>
  <c r="H37"/>
  <c r="G37"/>
  <c r="F37"/>
  <c r="D38"/>
  <c r="AG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D49" i="6"/>
  <c r="AG49"/>
  <c r="AF49"/>
  <c r="AE49"/>
  <c r="AD49"/>
  <c r="AC49"/>
  <c r="AB49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I49"/>
  <c r="H49"/>
  <c r="G49"/>
  <c r="F49"/>
  <c r="D49" i="5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P15" i="1"/>
  <c r="Q15"/>
  <c r="E31" i="6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D31"/>
  <c r="D30"/>
  <c r="E31" i="5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D30"/>
  <c r="D31"/>
  <c r="E30" i="6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F14"/>
  <c r="G14"/>
  <c r="H14"/>
  <c r="I14"/>
  <c r="J14"/>
  <c r="K14"/>
  <c r="L14"/>
  <c r="M14"/>
  <c r="N14"/>
  <c r="O14"/>
  <c r="S14"/>
  <c r="T14"/>
  <c r="U14"/>
  <c r="V14"/>
  <c r="W14"/>
  <c r="X14"/>
  <c r="Y14"/>
  <c r="Z14"/>
  <c r="AA14"/>
  <c r="AB14"/>
  <c r="AC14"/>
  <c r="AD14"/>
  <c r="AE14"/>
  <c r="AF14"/>
  <c r="AG14"/>
  <c r="D23"/>
  <c r="D22"/>
  <c r="D21"/>
  <c r="D20"/>
  <c r="D19"/>
  <c r="D18"/>
  <c r="D9"/>
  <c r="D8"/>
  <c r="B17" i="15"/>
  <c r="E14" s="1"/>
  <c r="D36" i="6"/>
  <c r="D36" i="5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D23"/>
  <c r="AB22"/>
  <c r="AC22"/>
  <c r="AD22"/>
  <c r="AE22"/>
  <c r="AF22"/>
  <c r="AG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D22"/>
  <c r="F14"/>
  <c r="G14"/>
  <c r="H14"/>
  <c r="I14"/>
  <c r="J14"/>
  <c r="K14"/>
  <c r="L14"/>
  <c r="M14"/>
  <c r="N14"/>
  <c r="O14"/>
  <c r="S14"/>
  <c r="T14"/>
  <c r="U14"/>
  <c r="V14"/>
  <c r="W14"/>
  <c r="X14"/>
  <c r="Y14"/>
  <c r="Z14"/>
  <c r="AA14"/>
  <c r="AB14"/>
  <c r="AC14"/>
  <c r="AD14"/>
  <c r="AE14"/>
  <c r="AF14"/>
  <c r="AG14"/>
  <c r="R45" i="1"/>
  <c r="S45"/>
  <c r="E47" i="4"/>
  <c r="E43"/>
  <c r="E42"/>
  <c r="E34"/>
  <c r="E33"/>
  <c r="E9" i="15"/>
  <c r="F55" i="4"/>
  <c r="E33" i="6" l="1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E43"/>
  <c r="F43"/>
  <c r="X43"/>
  <c r="Y43"/>
  <c r="Z43"/>
  <c r="AA43"/>
  <c r="AB43"/>
  <c r="AC43"/>
  <c r="AD43"/>
  <c r="AE43"/>
  <c r="AF43"/>
  <c r="AG43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D33"/>
  <c r="D34"/>
  <c r="D42"/>
  <c r="D43"/>
  <c r="D47"/>
  <c r="E33" i="5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D33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D34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D42"/>
  <c r="E43"/>
  <c r="F43"/>
  <c r="X43"/>
  <c r="Y43"/>
  <c r="Z43"/>
  <c r="AA43"/>
  <c r="AB43"/>
  <c r="AC43"/>
  <c r="AD43"/>
  <c r="AE43"/>
  <c r="AF43"/>
  <c r="AG43"/>
  <c r="D43"/>
  <c r="E46"/>
  <c r="F46"/>
  <c r="R46"/>
  <c r="S46"/>
  <c r="D46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D47"/>
  <c r="E13" i="15"/>
  <c r="E15"/>
  <c r="N9" l="1"/>
  <c r="M9"/>
  <c r="E46" i="6"/>
  <c r="F46"/>
  <c r="R46"/>
  <c r="S46"/>
  <c r="D46"/>
  <c r="E45" i="5"/>
  <c r="F45"/>
  <c r="R45"/>
  <c r="S45"/>
  <c r="D45"/>
  <c r="E45" i="6" l="1"/>
  <c r="F45"/>
  <c r="D45"/>
  <c r="S45"/>
  <c r="R45"/>
  <c r="H11" i="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G11"/>
  <c r="E11"/>
  <c r="F11"/>
  <c r="D11"/>
  <c r="F57"/>
  <c r="R57"/>
  <c r="S57"/>
  <c r="E53"/>
  <c r="F53"/>
  <c r="G53"/>
  <c r="H53"/>
  <c r="D53"/>
  <c r="F56" i="5" l="1"/>
  <c r="F57" i="6"/>
  <c r="E36"/>
  <c r="E36" i="5"/>
  <c r="E50" i="1"/>
  <c r="AG36" i="6"/>
  <c r="AG36" i="5"/>
  <c r="AF36" i="6"/>
  <c r="AF36" i="5"/>
  <c r="AE36" i="6"/>
  <c r="AE36" i="5"/>
  <c r="AD36" i="6"/>
  <c r="AD36" i="5"/>
  <c r="AC36" i="6"/>
  <c r="AC36" i="5"/>
  <c r="AB36" i="6"/>
  <c r="AB36" i="5"/>
  <c r="AA36" i="6"/>
  <c r="AA36" i="5"/>
  <c r="Z36" i="6"/>
  <c r="Z36" i="5"/>
  <c r="Y36" i="6"/>
  <c r="Y36" i="5"/>
  <c r="X36" i="6"/>
  <c r="X36" i="5"/>
  <c r="W36" i="6"/>
  <c r="W36" i="5"/>
  <c r="V36" i="6"/>
  <c r="V36" i="5"/>
  <c r="U36" i="6"/>
  <c r="U36" i="5"/>
  <c r="T36" i="6"/>
  <c r="T36" i="5"/>
  <c r="S36" i="6"/>
  <c r="S36" i="5"/>
  <c r="R36" i="6"/>
  <c r="R36" i="5"/>
  <c r="Q36" i="6"/>
  <c r="Q36" i="5"/>
  <c r="P36" i="6"/>
  <c r="P36" i="5"/>
  <c r="O36" i="6"/>
  <c r="O36" i="5"/>
  <c r="N36" i="6"/>
  <c r="N36" i="5"/>
  <c r="M36" i="6"/>
  <c r="M36" i="5"/>
  <c r="L36" i="6"/>
  <c r="L36" i="5"/>
  <c r="K36" i="6"/>
  <c r="K36" i="5"/>
  <c r="J36" i="6"/>
  <c r="J36" i="5"/>
  <c r="I36" i="6"/>
  <c r="I36" i="5"/>
  <c r="H36" i="6"/>
  <c r="H36" i="5"/>
  <c r="G36" i="6"/>
  <c r="G36" i="5"/>
  <c r="F36" i="6"/>
  <c r="F36" i="5"/>
  <c r="F50" i="1"/>
  <c r="G43" i="6"/>
  <c r="G43" i="5"/>
  <c r="W43" i="6"/>
  <c r="W43" i="5"/>
  <c r="V43" i="6"/>
  <c r="V43" i="5"/>
  <c r="U43" i="6"/>
  <c r="U43" i="5"/>
  <c r="T43" i="6"/>
  <c r="T43" i="5"/>
  <c r="S43" i="6"/>
  <c r="S43" i="5"/>
  <c r="R43" i="6"/>
  <c r="R43" i="5"/>
  <c r="Q43" i="6"/>
  <c r="Q43" i="5"/>
  <c r="P43" i="6"/>
  <c r="P43" i="5"/>
  <c r="O43" i="6"/>
  <c r="O43" i="5"/>
  <c r="N43" i="6"/>
  <c r="N43" i="5"/>
  <c r="M43" i="6"/>
  <c r="M43" i="5"/>
  <c r="L43" i="6"/>
  <c r="L43" i="5"/>
  <c r="K43" i="6"/>
  <c r="K43" i="5"/>
  <c r="J43" i="6"/>
  <c r="J43" i="5"/>
  <c r="I43" i="6"/>
  <c r="I43" i="5"/>
  <c r="H43" i="6"/>
  <c r="H43" i="5"/>
  <c r="E29" i="6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D29"/>
  <c r="E29" i="5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D29"/>
  <c r="Z9" i="15" l="1"/>
  <c r="L9"/>
  <c r="K9"/>
  <c r="Y9"/>
  <c r="AB9"/>
  <c r="AA9"/>
  <c r="AC57" i="1"/>
  <c r="X9" i="15"/>
  <c r="Y57" i="1" s="1"/>
  <c r="W9" i="15"/>
  <c r="X57" i="1" s="1"/>
  <c r="V9" i="15"/>
  <c r="W57" i="1" s="1"/>
  <c r="U9" i="15"/>
  <c r="V57" i="1" s="1"/>
  <c r="J9" i="15"/>
  <c r="K57" i="1" s="1"/>
  <c r="I9" i="15"/>
  <c r="J57" i="1" s="1"/>
  <c r="H9" i="15"/>
  <c r="I57" i="1" s="1"/>
  <c r="G9" i="15"/>
  <c r="H57" i="1" s="1"/>
  <c r="L57"/>
  <c r="M57"/>
  <c r="N57"/>
  <c r="O57"/>
  <c r="Z57"/>
  <c r="AA57"/>
  <c r="AB57"/>
  <c r="AF9" i="15"/>
  <c r="AG57" i="1" s="1"/>
  <c r="AE9" i="15"/>
  <c r="AF57" i="1" s="1"/>
  <c r="AD9" i="15"/>
  <c r="AE57" i="1" s="1"/>
  <c r="AC9" i="15"/>
  <c r="AD57" i="1" s="1"/>
  <c r="P9" i="15"/>
  <c r="Q57" i="1" s="1"/>
  <c r="O9" i="15"/>
  <c r="P57" i="1" s="1"/>
  <c r="T9" i="15"/>
  <c r="U57" i="1" s="1"/>
  <c r="S9" i="15"/>
  <c r="T57" i="1" s="1"/>
  <c r="G57"/>
  <c r="D14" i="6"/>
  <c r="C9" i="15"/>
  <c r="D57" i="1" s="1"/>
  <c r="D9" i="15"/>
  <c r="E57" i="1" s="1"/>
  <c r="D8" i="14"/>
  <c r="F54" i="4"/>
  <c r="F48"/>
  <c r="E48"/>
  <c r="E27"/>
  <c r="F27"/>
  <c r="C71" i="1" l="1"/>
  <c r="E56" i="5"/>
  <c r="E57" i="6"/>
  <c r="D56" i="5"/>
  <c r="D57" i="6"/>
  <c r="G56" i="5"/>
  <c r="G57" i="6"/>
  <c r="T56" i="5"/>
  <c r="T57" i="6"/>
  <c r="U56" i="5"/>
  <c r="U57" i="6"/>
  <c r="P56" i="5"/>
  <c r="P57" i="6"/>
  <c r="Q56" i="5"/>
  <c r="Q57" i="6"/>
  <c r="AD56" i="5"/>
  <c r="AD57" i="6"/>
  <c r="AE56" i="5"/>
  <c r="AE57" i="6"/>
  <c r="AF56" i="5"/>
  <c r="AF57" i="6"/>
  <c r="AG56" i="5"/>
  <c r="AG57" i="6"/>
  <c r="AB56" i="5"/>
  <c r="AB57" i="6"/>
  <c r="AA56" i="5"/>
  <c r="AA57" i="6"/>
  <c r="Z56" i="5"/>
  <c r="Z57" i="6"/>
  <c r="O56" i="5"/>
  <c r="O57" i="6"/>
  <c r="N56" i="5"/>
  <c r="N57" i="6"/>
  <c r="M56" i="5"/>
  <c r="M57" i="6"/>
  <c r="L56" i="5"/>
  <c r="L57" i="6"/>
  <c r="H56" i="5"/>
  <c r="H57" i="6"/>
  <c r="I56" i="5"/>
  <c r="I57" i="6"/>
  <c r="J56" i="5"/>
  <c r="J57" i="6"/>
  <c r="K56" i="5"/>
  <c r="K57" i="6"/>
  <c r="V56" i="5"/>
  <c r="V57" i="6"/>
  <c r="W56" i="5"/>
  <c r="W57" i="6"/>
  <c r="X56" i="5"/>
  <c r="X57" i="6"/>
  <c r="Y56" i="5"/>
  <c r="Y57" i="6"/>
  <c r="AC56" i="5"/>
  <c r="AC57" i="6"/>
  <c r="E48" i="5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D48"/>
  <c r="E48" i="6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D48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D56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D27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F57" i="5"/>
  <c r="F58" i="6"/>
  <c r="E15" i="1"/>
  <c r="E15" i="6" s="1"/>
  <c r="D15"/>
  <c r="G58"/>
  <c r="H58"/>
  <c r="M53" i="1"/>
  <c r="L53"/>
  <c r="K53"/>
  <c r="J53"/>
  <c r="AG53"/>
  <c r="AF53"/>
  <c r="AE53"/>
  <c r="AD53"/>
  <c r="AC53"/>
  <c r="AB53"/>
  <c r="AA53"/>
  <c r="Z53"/>
  <c r="Y53"/>
  <c r="X53"/>
  <c r="R53"/>
  <c r="Q53"/>
  <c r="P53"/>
  <c r="O53"/>
  <c r="N53"/>
  <c r="W53"/>
  <c r="V53"/>
  <c r="U53"/>
  <c r="T53"/>
  <c r="S53"/>
  <c r="D14" i="5"/>
  <c r="E14" i="1"/>
  <c r="G46"/>
  <c r="G46" i="6" s="1"/>
  <c r="G57" i="5"/>
  <c r="T46" i="1"/>
  <c r="T46" i="6" s="1"/>
  <c r="U46" i="1"/>
  <c r="U46" i="6" s="1"/>
  <c r="P46" i="1"/>
  <c r="P46" i="6" s="1"/>
  <c r="Q46" i="1"/>
  <c r="Q46" i="6" s="1"/>
  <c r="AD46" i="1"/>
  <c r="AD46" i="6" s="1"/>
  <c r="AE46" i="1"/>
  <c r="AE46" i="6" s="1"/>
  <c r="AF46" i="1"/>
  <c r="AF46" i="6" s="1"/>
  <c r="AG46" i="1"/>
  <c r="AG46" i="6" s="1"/>
  <c r="AB46" i="1"/>
  <c r="AB46" i="6" s="1"/>
  <c r="AA46" i="1"/>
  <c r="AA46" i="6" s="1"/>
  <c r="Z46" i="1"/>
  <c r="Z46" i="6" s="1"/>
  <c r="O46" i="1"/>
  <c r="O46" i="6" s="1"/>
  <c r="N46" i="1"/>
  <c r="N46" i="6" s="1"/>
  <c r="M46" i="1"/>
  <c r="M46" i="6" s="1"/>
  <c r="L46" i="1"/>
  <c r="L46" i="6" s="1"/>
  <c r="H46" i="1"/>
  <c r="H46" i="6" s="1"/>
  <c r="H57" i="5"/>
  <c r="I46" i="1"/>
  <c r="I46" i="6" s="1"/>
  <c r="J46" i="1"/>
  <c r="J46" i="6" s="1"/>
  <c r="K46" i="1"/>
  <c r="K46" i="6" s="1"/>
  <c r="V46" i="1"/>
  <c r="V46" i="6" s="1"/>
  <c r="W46" i="1"/>
  <c r="W46" i="6" s="1"/>
  <c r="X46" i="1"/>
  <c r="X46" i="6" s="1"/>
  <c r="Y46" i="1"/>
  <c r="Y46" i="6" s="1"/>
  <c r="AC46" i="1"/>
  <c r="AC46" i="6" s="1"/>
  <c r="F27" i="5"/>
  <c r="H27"/>
  <c r="J27"/>
  <c r="L27"/>
  <c r="N27"/>
  <c r="P27"/>
  <c r="R27"/>
  <c r="T27"/>
  <c r="V27"/>
  <c r="X27"/>
  <c r="Z27"/>
  <c r="AB27"/>
  <c r="AD27"/>
  <c r="AF27"/>
  <c r="E27"/>
  <c r="G27"/>
  <c r="I27"/>
  <c r="K27"/>
  <c r="M27"/>
  <c r="O27"/>
  <c r="Q27"/>
  <c r="S27"/>
  <c r="U27"/>
  <c r="W27"/>
  <c r="Y27"/>
  <c r="AA27"/>
  <c r="AC27"/>
  <c r="AE27"/>
  <c r="AG27"/>
  <c r="E28"/>
  <c r="G28"/>
  <c r="I28"/>
  <c r="K28"/>
  <c r="M28"/>
  <c r="O28"/>
  <c r="Q28"/>
  <c r="S28"/>
  <c r="U28"/>
  <c r="W28"/>
  <c r="Y28"/>
  <c r="AA28"/>
  <c r="AC28"/>
  <c r="AE28"/>
  <c r="AG28"/>
  <c r="F28"/>
  <c r="H28"/>
  <c r="J28"/>
  <c r="L28"/>
  <c r="N28"/>
  <c r="P28"/>
  <c r="R28"/>
  <c r="T28"/>
  <c r="V28"/>
  <c r="X28"/>
  <c r="Z28"/>
  <c r="AB28"/>
  <c r="AD28"/>
  <c r="AF28"/>
  <c r="AG58" i="6" l="1"/>
  <c r="AF58"/>
  <c r="AE58"/>
  <c r="AD58"/>
  <c r="AC58"/>
  <c r="AB58"/>
  <c r="AA58"/>
  <c r="Z58"/>
  <c r="Y58"/>
  <c r="X58"/>
  <c r="W58"/>
  <c r="V58"/>
  <c r="U58"/>
  <c r="T58"/>
  <c r="S57" i="5"/>
  <c r="S58" i="6"/>
  <c r="R57" i="5"/>
  <c r="R58" i="6"/>
  <c r="Q58"/>
  <c r="P58"/>
  <c r="O58"/>
  <c r="N58"/>
  <c r="M58"/>
  <c r="L58"/>
  <c r="K58"/>
  <c r="J58"/>
  <c r="Q14" i="5"/>
  <c r="Q14" i="6"/>
  <c r="R14" i="5"/>
  <c r="R14" i="6"/>
  <c r="P14" i="5"/>
  <c r="P14" i="6"/>
  <c r="E14" i="5"/>
  <c r="E14" i="6"/>
  <c r="D58"/>
  <c r="D57" i="5"/>
  <c r="E58" i="6"/>
  <c r="E57" i="5"/>
  <c r="AC57"/>
  <c r="Y57"/>
  <c r="X57"/>
  <c r="W57"/>
  <c r="V57"/>
  <c r="K57"/>
  <c r="J57"/>
  <c r="L57"/>
  <c r="M57"/>
  <c r="N57"/>
  <c r="O57"/>
  <c r="Z57"/>
  <c r="AA57"/>
  <c r="AB57"/>
  <c r="AG57"/>
  <c r="AF57"/>
  <c r="AE57"/>
  <c r="AD57"/>
  <c r="Q57"/>
  <c r="P57"/>
  <c r="U57"/>
  <c r="T57"/>
  <c r="AC45" i="1"/>
  <c r="AC46" i="5"/>
  <c r="Y45" i="1"/>
  <c r="Y46" i="5"/>
  <c r="X45" i="1"/>
  <c r="X46" i="5"/>
  <c r="W45" i="1"/>
  <c r="W46" i="5"/>
  <c r="V45" i="1"/>
  <c r="V46" i="5"/>
  <c r="K45" i="1"/>
  <c r="K46" i="5"/>
  <c r="J45" i="1"/>
  <c r="J46" i="5"/>
  <c r="I45" i="1"/>
  <c r="I46" i="5"/>
  <c r="H45" i="1"/>
  <c r="H45" i="6" s="1"/>
  <c r="H46" i="5"/>
  <c r="L45" i="1"/>
  <c r="L46" i="5"/>
  <c r="M45" i="1"/>
  <c r="M46" i="5"/>
  <c r="N45" i="1"/>
  <c r="N46" i="5"/>
  <c r="O45" i="1"/>
  <c r="O46" i="5"/>
  <c r="Z45" i="1"/>
  <c r="Z46" i="5"/>
  <c r="AA45" i="1"/>
  <c r="AA46" i="5"/>
  <c r="AB45" i="1"/>
  <c r="AB46" i="5"/>
  <c r="AG45" i="1"/>
  <c r="AG46" i="5"/>
  <c r="AF45" i="1"/>
  <c r="AF46" i="5"/>
  <c r="AE45" i="1"/>
  <c r="AE46" i="5"/>
  <c r="AD45" i="1"/>
  <c r="AD46" i="5"/>
  <c r="Q45" i="1"/>
  <c r="Q46" i="5"/>
  <c r="P46"/>
  <c r="P45" i="1"/>
  <c r="U45"/>
  <c r="U46" i="5"/>
  <c r="T45" i="1"/>
  <c r="T46" i="5"/>
  <c r="G45" i="1"/>
  <c r="G45" i="6" s="1"/>
  <c r="G46" i="5"/>
  <c r="I53" i="1"/>
  <c r="I57" i="5" l="1"/>
  <c r="I58" i="6"/>
  <c r="T45" i="5"/>
  <c r="T45" i="6"/>
  <c r="U45" i="5"/>
  <c r="U45" i="6"/>
  <c r="P45" i="5"/>
  <c r="P45" i="6"/>
  <c r="Q45" i="5"/>
  <c r="Q45" i="6"/>
  <c r="AD45" i="5"/>
  <c r="AD45" i="6"/>
  <c r="AE45" i="5"/>
  <c r="AE45" i="6"/>
  <c r="AF45" i="5"/>
  <c r="AF45" i="6"/>
  <c r="AG45" i="5"/>
  <c r="AG45" i="6"/>
  <c r="AB45" i="5"/>
  <c r="AB45" i="6"/>
  <c r="AA45" i="5"/>
  <c r="AA45" i="6"/>
  <c r="Z45" i="5"/>
  <c r="Z45" i="6"/>
  <c r="O45" i="5"/>
  <c r="O45" i="6"/>
  <c r="N45" i="5"/>
  <c r="N45" i="6"/>
  <c r="M45" i="5"/>
  <c r="M45" i="6"/>
  <c r="L45" i="5"/>
  <c r="L45" i="6"/>
  <c r="I45" i="5"/>
  <c r="I45" i="6"/>
  <c r="J45" i="5"/>
  <c r="J45" i="6"/>
  <c r="K45" i="5"/>
  <c r="K45" i="6"/>
  <c r="V45" i="5"/>
  <c r="V45" i="6"/>
  <c r="W45" i="5"/>
  <c r="W45" i="6"/>
  <c r="X45" i="5"/>
  <c r="X45" i="6"/>
  <c r="Y45" i="5"/>
  <c r="Y45" i="6"/>
  <c r="AC45" i="5"/>
  <c r="AC45" i="6"/>
  <c r="M50" i="1"/>
  <c r="L50"/>
  <c r="K50"/>
  <c r="J50"/>
  <c r="AG50"/>
  <c r="AF50"/>
  <c r="AE50"/>
  <c r="AD50"/>
  <c r="AC50"/>
  <c r="AB50"/>
  <c r="AA50"/>
  <c r="Z50"/>
  <c r="Y50"/>
  <c r="X50"/>
  <c r="R50"/>
  <c r="Q50"/>
  <c r="P50"/>
  <c r="O50"/>
  <c r="N50"/>
  <c r="W50"/>
  <c r="V50"/>
  <c r="U50"/>
  <c r="T50"/>
  <c r="S50"/>
  <c r="G45" i="5"/>
  <c r="G50" i="1"/>
  <c r="H45" i="5"/>
  <c r="H50" i="1"/>
  <c r="I50" l="1"/>
  <c r="D28"/>
  <c r="E21" i="5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D21"/>
  <c r="D50" i="1" l="1"/>
  <c r="D28" i="6"/>
  <c r="D28" i="5"/>
  <c r="D27"/>
  <c r="F40" i="4"/>
  <c r="E15" i="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D15"/>
  <c r="F11" i="4"/>
  <c r="B2" i="1"/>
  <c r="C2" i="4" s="1"/>
  <c r="B2" i="5" s="1"/>
  <c r="B2" i="6" s="1"/>
  <c r="F39" i="4"/>
  <c r="C68" i="1" l="1"/>
  <c r="C61"/>
  <c r="D11" i="6"/>
  <c r="F11"/>
  <c r="E11"/>
  <c r="G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D39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D40"/>
  <c r="C64" s="1"/>
  <c r="E39" i="5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D39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D40"/>
  <c r="F30"/>
  <c r="H30"/>
  <c r="J30"/>
  <c r="L30"/>
  <c r="N30"/>
  <c r="P30"/>
  <c r="R30"/>
  <c r="T30"/>
  <c r="V30"/>
  <c r="X30"/>
  <c r="Z30"/>
  <c r="AB30"/>
  <c r="AD30"/>
  <c r="AF30"/>
  <c r="E30"/>
  <c r="G30"/>
  <c r="I30"/>
  <c r="K30"/>
  <c r="M30"/>
  <c r="O30"/>
  <c r="Q30"/>
  <c r="S30"/>
  <c r="U30"/>
  <c r="W30"/>
  <c r="Y30"/>
  <c r="AA30"/>
  <c r="AC30"/>
  <c r="AE30"/>
  <c r="AG30"/>
  <c r="E8" i="6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E19" i="5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D20"/>
  <c r="D19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D18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D11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D9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D8"/>
  <c r="C63" l="1"/>
  <c r="C62" i="1"/>
  <c r="C74"/>
  <c r="G15" i="14" s="1"/>
  <c r="C75" i="1"/>
  <c r="G16" i="14" s="1"/>
  <c r="AG50" i="5"/>
  <c r="AF50"/>
  <c r="AE50"/>
  <c r="AD50"/>
  <c r="AC50"/>
  <c r="AB50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I50"/>
  <c r="H50"/>
  <c r="G50"/>
  <c r="F50"/>
  <c r="E50"/>
  <c r="AG50" i="6"/>
  <c r="AG59" s="1"/>
  <c r="AF50"/>
  <c r="AF59" s="1"/>
  <c r="AE50"/>
  <c r="AE59" s="1"/>
  <c r="AD50"/>
  <c r="AD59" s="1"/>
  <c r="AC50"/>
  <c r="AC59" s="1"/>
  <c r="AB50"/>
  <c r="AB59" s="1"/>
  <c r="AA50"/>
  <c r="AA59" s="1"/>
  <c r="Z50"/>
  <c r="Z59" s="1"/>
  <c r="Y50"/>
  <c r="Y59" s="1"/>
  <c r="X50"/>
  <c r="X59" s="1"/>
  <c r="W50"/>
  <c r="W59" s="1"/>
  <c r="V50"/>
  <c r="V59" s="1"/>
  <c r="U50"/>
  <c r="U59" s="1"/>
  <c r="T50"/>
  <c r="T59" s="1"/>
  <c r="S50"/>
  <c r="S59" s="1"/>
  <c r="R50"/>
  <c r="R59" s="1"/>
  <c r="Q50"/>
  <c r="Q59" s="1"/>
  <c r="P50"/>
  <c r="P59" s="1"/>
  <c r="O50"/>
  <c r="O59" s="1"/>
  <c r="N50"/>
  <c r="N59" s="1"/>
  <c r="M50"/>
  <c r="M59" s="1"/>
  <c r="L50"/>
  <c r="L59" s="1"/>
  <c r="K50"/>
  <c r="K59" s="1"/>
  <c r="J50"/>
  <c r="J59" s="1"/>
  <c r="I50"/>
  <c r="I59" s="1"/>
  <c r="H50"/>
  <c r="H59" s="1"/>
  <c r="G50"/>
  <c r="G59" s="1"/>
  <c r="F50"/>
  <c r="F59" s="1"/>
  <c r="E50"/>
  <c r="E59" s="1"/>
  <c r="D50" i="5"/>
  <c r="C66" s="1"/>
  <c r="D50" i="6"/>
  <c r="AG58" i="5"/>
  <c r="AG63" i="1" s="1"/>
  <c r="AF58" i="5"/>
  <c r="AF63" i="1" s="1"/>
  <c r="AE58" i="5"/>
  <c r="AE63" i="1" s="1"/>
  <c r="AD58" i="5"/>
  <c r="AD63" i="1" s="1"/>
  <c r="AC58" i="5"/>
  <c r="AC63" i="1" s="1"/>
  <c r="AB58" i="5"/>
  <c r="AB63" i="1" s="1"/>
  <c r="AA58" i="5"/>
  <c r="AA63" i="1" s="1"/>
  <c r="Z58" i="5"/>
  <c r="Z63" i="1" s="1"/>
  <c r="Y58" i="5"/>
  <c r="Y63" i="1" s="1"/>
  <c r="X58" i="5"/>
  <c r="X63" i="1" s="1"/>
  <c r="W58" i="5"/>
  <c r="W63" i="1" s="1"/>
  <c r="V58" i="5"/>
  <c r="V63" i="1" s="1"/>
  <c r="U58" i="5"/>
  <c r="U63" i="1" s="1"/>
  <c r="T58" i="5"/>
  <c r="T63" i="1" s="1"/>
  <c r="S58" i="5"/>
  <c r="S63" i="1" s="1"/>
  <c r="R58" i="5"/>
  <c r="R63" i="1" s="1"/>
  <c r="Q58" i="5"/>
  <c r="Q63" i="1" s="1"/>
  <c r="P58" i="5"/>
  <c r="P63" i="1" s="1"/>
  <c r="O58" i="5"/>
  <c r="O63" i="1" s="1"/>
  <c r="N58" i="5"/>
  <c r="N63" i="1" s="1"/>
  <c r="M58" i="5"/>
  <c r="M63" i="1" s="1"/>
  <c r="L58" i="5"/>
  <c r="L63" i="1" s="1"/>
  <c r="K58" i="5"/>
  <c r="K63" i="1" s="1"/>
  <c r="J58" i="5"/>
  <c r="J63" i="1" s="1"/>
  <c r="D58" i="5"/>
  <c r="E58"/>
  <c r="E63" i="1" s="1"/>
  <c r="F58" i="5"/>
  <c r="F63" i="1" s="1"/>
  <c r="G58" i="5"/>
  <c r="G63" i="1" s="1"/>
  <c r="H58" i="5"/>
  <c r="H63" i="1" s="1"/>
  <c r="I58" i="5"/>
  <c r="I63" i="1" s="1"/>
  <c r="J12" i="14" l="1"/>
  <c r="C67" i="6"/>
  <c r="C62" i="5"/>
  <c r="C64" s="1"/>
  <c r="J11" i="14"/>
  <c r="D59" i="6"/>
  <c r="C63"/>
  <c r="D63" i="5"/>
  <c r="C65" i="1"/>
  <c r="D63"/>
  <c r="C60" i="5"/>
  <c r="C61"/>
  <c r="G8" i="14"/>
  <c r="C64" i="1" l="1"/>
  <c r="C66" s="1"/>
  <c r="D64" i="5"/>
  <c r="J8" i="14"/>
  <c r="C65" i="6"/>
  <c r="D64"/>
  <c r="C62"/>
  <c r="C61"/>
  <c r="G9" i="14" s="1"/>
  <c r="H9" s="1"/>
  <c r="H8"/>
  <c r="D65" i="6" l="1"/>
  <c r="J9" i="14"/>
</calcChain>
</file>

<file path=xl/comments1.xml><?xml version="1.0" encoding="utf-8"?>
<comments xmlns="http://schemas.openxmlformats.org/spreadsheetml/2006/main">
  <authors>
    <author>msofiyuddin</author>
  </authors>
  <commentList>
    <comment ref="F14" authorId="0">
      <text>
        <r>
          <rPr>
            <b/>
            <sz val="8"/>
            <color indexed="81"/>
            <rFont val="Tahoma"/>
            <family val="2"/>
          </rPr>
          <t>msofiyuddin:</t>
        </r>
        <r>
          <rPr>
            <sz val="8"/>
            <color indexed="81"/>
            <rFont val="Tahoma"/>
            <family val="2"/>
          </rPr>
          <t xml:space="preserve">
field data</t>
        </r>
      </text>
    </comment>
    <comment ref="E46" authorId="0">
      <text>
        <r>
          <rPr>
            <b/>
            <sz val="8"/>
            <color indexed="81"/>
            <rFont val="Tahoma"/>
            <family val="2"/>
          </rPr>
          <t>msofiyuddin:</t>
        </r>
        <r>
          <rPr>
            <sz val="8"/>
            <color indexed="81"/>
            <rFont val="Tahoma"/>
            <family val="2"/>
          </rPr>
          <t xml:space="preserve">
upah cungkil 600/kg, 1 jam bisa 5 kg.  Sehari 40 kg
</t>
        </r>
      </text>
    </comment>
    <comment ref="H46" authorId="0">
      <text>
        <r>
          <rPr>
            <b/>
            <sz val="8"/>
            <color indexed="81"/>
            <rFont val="Tahoma"/>
            <family val="2"/>
          </rPr>
          <t>msofiyuddin:</t>
        </r>
        <r>
          <rPr>
            <sz val="8"/>
            <color indexed="81"/>
            <rFont val="Tahoma"/>
            <family val="2"/>
          </rPr>
          <t xml:space="preserve">
upah cungkil 600/kg, 1 jam bisa 5 kg.  Sehari 40 kg
</t>
        </r>
      </text>
    </comment>
  </commentList>
</comments>
</file>

<file path=xl/comments2.xml><?xml version="1.0" encoding="utf-8"?>
<comments xmlns="http://schemas.openxmlformats.org/spreadsheetml/2006/main">
  <authors>
    <author>msofiyuddin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msofiyuddin:</t>
        </r>
        <r>
          <rPr>
            <sz val="8"/>
            <color indexed="81"/>
            <rFont val="Tahoma"/>
            <family val="2"/>
          </rPr>
          <t xml:space="preserve">
4 lt /ha x 2 kali setahun
</t>
        </r>
      </text>
    </comment>
    <comment ref="E14" authorId="0">
      <text>
        <r>
          <rPr>
            <b/>
            <sz val="8"/>
            <color indexed="81"/>
            <rFont val="Tahoma"/>
            <family val="2"/>
          </rPr>
          <t>msofiyuddin:</t>
        </r>
        <r>
          <rPr>
            <sz val="8"/>
            <color indexed="81"/>
            <rFont val="Tahoma"/>
            <family val="2"/>
          </rPr>
          <t xml:space="preserve">
asumsi penyulaman 10% dari total bibit</t>
        </r>
      </text>
    </comment>
    <comment ref="P15" authorId="0">
      <text>
        <r>
          <rPr>
            <b/>
            <sz val="8"/>
            <color indexed="81"/>
            <rFont val="Tahoma"/>
            <family val="2"/>
          </rPr>
          <t>msofiyuddin:</t>
        </r>
        <r>
          <rPr>
            <sz val="8"/>
            <color indexed="81"/>
            <rFont val="Tahoma"/>
            <family val="2"/>
          </rPr>
          <t xml:space="preserve">
mulai penyisipan unutk mengganti tanaman tua, asumsi 30-40 % dari total
</t>
        </r>
      </text>
    </comment>
    <comment ref="G18" authorId="0">
      <text>
        <r>
          <rPr>
            <b/>
            <sz val="8"/>
            <color indexed="81"/>
            <rFont val="Tahoma"/>
            <family val="2"/>
          </rPr>
          <t>msofiyuddin:</t>
        </r>
        <r>
          <rPr>
            <sz val="8"/>
            <color indexed="81"/>
            <rFont val="Tahoma"/>
            <family val="2"/>
          </rPr>
          <t xml:space="preserve">
5 th sekali
</t>
        </r>
      </text>
    </comment>
    <comment ref="G19" authorId="0">
      <text>
        <r>
          <rPr>
            <b/>
            <sz val="8"/>
            <color indexed="81"/>
            <rFont val="Tahoma"/>
            <family val="2"/>
          </rPr>
          <t>msofiyuddin:</t>
        </r>
        <r>
          <rPr>
            <sz val="8"/>
            <color indexed="81"/>
            <rFont val="Tahoma"/>
            <family val="2"/>
          </rPr>
          <t xml:space="preserve">
5 th sekali</t>
        </r>
      </text>
    </comment>
    <comment ref="D20" authorId="0">
      <text>
        <r>
          <rPr>
            <b/>
            <sz val="8"/>
            <color indexed="81"/>
            <rFont val="Tahoma"/>
            <family val="2"/>
          </rPr>
          <t>msofiyuddin:</t>
        </r>
        <r>
          <rPr>
            <sz val="8"/>
            <color indexed="81"/>
            <rFont val="Tahoma"/>
            <family val="2"/>
          </rPr>
          <t xml:space="preserve">
2 th sekali</t>
        </r>
      </text>
    </comment>
    <comment ref="D21" authorId="0">
      <text>
        <r>
          <rPr>
            <b/>
            <sz val="8"/>
            <color indexed="81"/>
            <rFont val="Tahoma"/>
            <family val="2"/>
          </rPr>
          <t>msofiyuddin:</t>
        </r>
        <r>
          <rPr>
            <sz val="8"/>
            <color indexed="81"/>
            <rFont val="Tahoma"/>
            <family val="2"/>
          </rPr>
          <t xml:space="preserve">
10 th sekali</t>
        </r>
      </text>
    </comment>
    <comment ref="J22" authorId="0">
      <text>
        <r>
          <rPr>
            <b/>
            <sz val="8"/>
            <color indexed="81"/>
            <rFont val="Tahoma"/>
            <family val="2"/>
          </rPr>
          <t>msofiyuddin:</t>
        </r>
        <r>
          <rPr>
            <sz val="8"/>
            <color indexed="81"/>
            <rFont val="Tahoma"/>
            <family val="2"/>
          </rPr>
          <t xml:space="preserve">
galah panen, </t>
        </r>
      </text>
    </comment>
    <comment ref="D29" authorId="0">
      <text>
        <r>
          <rPr>
            <b/>
            <sz val="8"/>
            <color indexed="81"/>
            <rFont val="Tahoma"/>
            <family val="2"/>
          </rPr>
          <t>msofiyuddin:</t>
        </r>
        <r>
          <rPr>
            <sz val="8"/>
            <color indexed="81"/>
            <rFont val="Tahoma"/>
            <family val="2"/>
          </rPr>
          <t xml:space="preserve">
2 hari / 2 orang</t>
        </r>
      </text>
    </comment>
    <comment ref="G42" authorId="0">
      <text>
        <r>
          <rPr>
            <b/>
            <sz val="8"/>
            <color indexed="81"/>
            <rFont val="Tahoma"/>
            <family val="2"/>
          </rPr>
          <t>msofiyuddin:</t>
        </r>
        <r>
          <rPr>
            <sz val="8"/>
            <color indexed="81"/>
            <rFont val="Tahoma"/>
            <family val="2"/>
          </rPr>
          <t xml:space="preserve">
panen dan mengumpulkan = 3 hari/ 10 org, setahun 2 x
</t>
        </r>
      </text>
    </comment>
    <comment ref="G43" authorId="0">
      <text>
        <r>
          <rPr>
            <b/>
            <sz val="8"/>
            <color indexed="81"/>
            <rFont val="Tahoma"/>
            <family val="2"/>
          </rPr>
          <t>msofiyuddin:</t>
        </r>
        <r>
          <rPr>
            <sz val="8"/>
            <color indexed="81"/>
            <rFont val="Tahoma"/>
            <family val="2"/>
          </rPr>
          <t xml:space="preserve">
pemanenan 3 hr/ 1 orang, setiap 1 bln = 12 
x pertahun</t>
        </r>
      </text>
    </comment>
    <comment ref="X43" authorId="0">
      <text>
        <r>
          <rPr>
            <b/>
            <sz val="8"/>
            <color indexed="81"/>
            <rFont val="Tahoma"/>
            <family val="2"/>
          </rPr>
          <t>msofiyuddin:</t>
        </r>
        <r>
          <rPr>
            <sz val="8"/>
            <color indexed="81"/>
            <rFont val="Tahoma"/>
            <family val="2"/>
          </rPr>
          <t xml:space="preserve">
&gt; 20 th = 3 hari/panen
</t>
        </r>
      </text>
    </comment>
    <comment ref="G46" authorId="0">
      <text>
        <r>
          <rPr>
            <b/>
            <sz val="8"/>
            <color indexed="81"/>
            <rFont val="Tahoma"/>
            <family val="2"/>
          </rPr>
          <t>msofiyuddin:</t>
        </r>
        <r>
          <rPr>
            <sz val="8"/>
            <color indexed="81"/>
            <rFont val="Tahoma"/>
            <family val="2"/>
          </rPr>
          <t xml:space="preserve">
5 kg/ jam</t>
        </r>
      </text>
    </comment>
  </commentList>
</comments>
</file>

<file path=xl/comments3.xml><?xml version="1.0" encoding="utf-8"?>
<comments xmlns="http://schemas.openxmlformats.org/spreadsheetml/2006/main">
  <authors>
    <author>msofiyuddin</author>
  </authors>
  <commentList>
    <comment ref="C4" authorId="0">
      <text>
        <r>
          <rPr>
            <b/>
            <sz val="8"/>
            <color indexed="81"/>
            <rFont val="Tahoma"/>
            <family val="2"/>
          </rPr>
          <t>msofiyuddin:</t>
        </r>
        <r>
          <rPr>
            <sz val="8"/>
            <color indexed="81"/>
            <rFont val="Tahoma"/>
            <family val="2"/>
          </rPr>
          <t xml:space="preserve">
pada bagian tengah terpotong untuk parit cacing
</t>
        </r>
      </text>
    </comment>
  </commentList>
</comments>
</file>

<file path=xl/sharedStrings.xml><?xml version="1.0" encoding="utf-8"?>
<sst xmlns="http://schemas.openxmlformats.org/spreadsheetml/2006/main" count="547" uniqueCount="178">
  <si>
    <t>Unit</t>
  </si>
  <si>
    <t>unit</t>
  </si>
  <si>
    <t>INPUTS</t>
  </si>
  <si>
    <t>Rp/kg</t>
  </si>
  <si>
    <t>Rp/unit</t>
  </si>
  <si>
    <t>Rupiah</t>
  </si>
  <si>
    <t>Social</t>
  </si>
  <si>
    <t>Tools</t>
  </si>
  <si>
    <t>Rp/liter</t>
  </si>
  <si>
    <t>Urea</t>
  </si>
  <si>
    <t>Upah buruh</t>
  </si>
  <si>
    <t>Nilai tukar rupiah</t>
  </si>
  <si>
    <t>Discount rate</t>
  </si>
  <si>
    <t>Privat</t>
  </si>
  <si>
    <t>Rp/US$</t>
  </si>
  <si>
    <t>%</t>
  </si>
  <si>
    <t>Sistem</t>
  </si>
  <si>
    <t>Lokasi</t>
  </si>
  <si>
    <t>Table Input/Output</t>
  </si>
  <si>
    <t>Rp/HOK</t>
  </si>
  <si>
    <t>Tabel Harga</t>
  </si>
  <si>
    <t>Farm budget Privat</t>
  </si>
  <si>
    <t xml:space="preserve">SP </t>
  </si>
  <si>
    <t xml:space="preserve">Profit  </t>
  </si>
  <si>
    <t>Total Biaya</t>
  </si>
  <si>
    <t>Total Penerimaan</t>
  </si>
  <si>
    <t>INPUT</t>
  </si>
  <si>
    <t>OUTPUT</t>
  </si>
  <si>
    <t>NPV</t>
  </si>
  <si>
    <t>Farm budget Sosial</t>
  </si>
  <si>
    <t>Pupuk</t>
  </si>
  <si>
    <t>Bahan Kimia</t>
  </si>
  <si>
    <t>Round Up</t>
  </si>
  <si>
    <t>Harga Privat</t>
  </si>
  <si>
    <t>Harga Sosial</t>
  </si>
  <si>
    <t>Bahan Tanam</t>
  </si>
  <si>
    <t>Peralatan</t>
  </si>
  <si>
    <t>Tenaga Kerja</t>
  </si>
  <si>
    <t>Cangkul</t>
  </si>
  <si>
    <t>Parang</t>
  </si>
  <si>
    <t>Persiapan lahan</t>
  </si>
  <si>
    <t>HOK</t>
  </si>
  <si>
    <t>thn ke-1</t>
  </si>
  <si>
    <t>thn ke-2</t>
  </si>
  <si>
    <t>thn ke-3</t>
  </si>
  <si>
    <t>thn ke-4</t>
  </si>
  <si>
    <t>thn ke-5</t>
  </si>
  <si>
    <t>thn ke-6</t>
  </si>
  <si>
    <t>thn ke-7</t>
  </si>
  <si>
    <t>thn ke-8</t>
  </si>
  <si>
    <t>thn ke-9</t>
  </si>
  <si>
    <t>thn ke-10</t>
  </si>
  <si>
    <t>thn ke-11</t>
  </si>
  <si>
    <t>thn ke-12</t>
  </si>
  <si>
    <t>thn ke-13</t>
  </si>
  <si>
    <t>thn ke-14</t>
  </si>
  <si>
    <t>thn ke-15</t>
  </si>
  <si>
    <t>thn ke-16</t>
  </si>
  <si>
    <t>thn ke-17</t>
  </si>
  <si>
    <t>thn ke-18</t>
  </si>
  <si>
    <t>thn ke-19</t>
  </si>
  <si>
    <t>thn ke-20</t>
  </si>
  <si>
    <t>thn ke-21</t>
  </si>
  <si>
    <t>thn ke-22</t>
  </si>
  <si>
    <t>thn ke-23</t>
  </si>
  <si>
    <t>thn ke-24</t>
  </si>
  <si>
    <t>thn ke-25</t>
  </si>
  <si>
    <t>thn ke-26</t>
  </si>
  <si>
    <t>thn ke-27</t>
  </si>
  <si>
    <t>thn ke-28</t>
  </si>
  <si>
    <t>thn ke-29</t>
  </si>
  <si>
    <t>thn ke-30</t>
  </si>
  <si>
    <t>batang</t>
  </si>
  <si>
    <t>Sosial</t>
  </si>
  <si>
    <t>Result</t>
  </si>
  <si>
    <t>Catatan</t>
  </si>
  <si>
    <t>1. Tidak dipupuk</t>
  </si>
  <si>
    <t>Komponen I/O</t>
  </si>
  <si>
    <t>Location</t>
  </si>
  <si>
    <t>Respondent</t>
  </si>
  <si>
    <t>luas kebun</t>
  </si>
  <si>
    <t>ha</t>
  </si>
  <si>
    <t>Rp/btng</t>
  </si>
  <si>
    <t>Penyiangan</t>
  </si>
  <si>
    <t>Penyemprotan</t>
  </si>
  <si>
    <t>Pembuatan parit cacing</t>
  </si>
  <si>
    <t>Pemeliharaan parit cacing</t>
  </si>
  <si>
    <t>Kelapa</t>
  </si>
  <si>
    <t>Sabit</t>
  </si>
  <si>
    <t>Butir</t>
  </si>
  <si>
    <t>Sprayer</t>
  </si>
  <si>
    <t>bakar</t>
  </si>
  <si>
    <t>tebas</t>
  </si>
  <si>
    <t>Pemanenan</t>
  </si>
  <si>
    <t>Bambu</t>
  </si>
  <si>
    <t xml:space="preserve">Penanaman </t>
  </si>
  <si>
    <t>Paska panen</t>
  </si>
  <si>
    <t>Pendapatan</t>
  </si>
  <si>
    <t>kg</t>
  </si>
  <si>
    <t>liter</t>
  </si>
  <si>
    <t>Luas pengelolaan</t>
  </si>
  <si>
    <t>USD/ha</t>
  </si>
  <si>
    <t>IDR/ha</t>
  </si>
  <si>
    <t>3 x 3</t>
  </si>
  <si>
    <t>Desa Bram Itam, Desa Mekar Jaya, Tanjabar</t>
  </si>
  <si>
    <t>1 - 2</t>
  </si>
  <si>
    <t>Pinang</t>
  </si>
  <si>
    <t>Pembuatan parit induk</t>
  </si>
  <si>
    <t>Jmlh ph pinang</t>
  </si>
  <si>
    <t xml:space="preserve"> 3 - 4</t>
  </si>
  <si>
    <t>0.25</t>
  </si>
  <si>
    <t>0.5</t>
  </si>
  <si>
    <t>-</t>
  </si>
  <si>
    <t>hasil per tahun</t>
  </si>
  <si>
    <t>Pinang (kg)</t>
  </si>
  <si>
    <t>Penanaman pinang</t>
  </si>
  <si>
    <t xml:space="preserve">Pemeliharaan </t>
  </si>
  <si>
    <t>x</t>
  </si>
  <si>
    <t>o</t>
  </si>
  <si>
    <t>Kopi</t>
  </si>
  <si>
    <t>Pemeliharaan</t>
  </si>
  <si>
    <t>Penjemuran pinang</t>
  </si>
  <si>
    <t>Pembelahan Pinang</t>
  </si>
  <si>
    <t>x = kopi ( 3 x 3 )</t>
  </si>
  <si>
    <t>Pancang</t>
  </si>
  <si>
    <t>Pisau cungkil</t>
  </si>
  <si>
    <t>Cungkil pinang</t>
  </si>
  <si>
    <t>labor subtotal</t>
  </si>
  <si>
    <t xml:space="preserve"> kg/ph</t>
  </si>
  <si>
    <t>asumsi ekstraksi buah ke biji</t>
  </si>
  <si>
    <t>source ; (Rahadian, 2002) dalam Nugroho 2002</t>
  </si>
  <si>
    <t>potensi pengembangan dan pemasaran pinang sirih di Kab. Muara Jambi</t>
  </si>
  <si>
    <t>kg biji/ph</t>
  </si>
  <si>
    <t>5 - 10</t>
  </si>
  <si>
    <t>&gt; 10</t>
  </si>
  <si>
    <t>IRR</t>
  </si>
  <si>
    <t>NPK</t>
  </si>
  <si>
    <t>Skenario Prod Pinang (field data)</t>
  </si>
  <si>
    <t>tebas+tumbang</t>
  </si>
  <si>
    <t>Jmlh ph kopi</t>
  </si>
  <si>
    <t>Kopi (kg)</t>
  </si>
  <si>
    <t>Skenario Prod Kopi (field data)</t>
  </si>
  <si>
    <t xml:space="preserve"> 3 - 5</t>
  </si>
  <si>
    <t>0.1</t>
  </si>
  <si>
    <t>Penanaman kopi</t>
  </si>
  <si>
    <t>Pruning</t>
  </si>
  <si>
    <t>Pemangkasan tunas</t>
  </si>
  <si>
    <t>Kopi Agroforest</t>
  </si>
  <si>
    <t>Giling kopi</t>
  </si>
  <si>
    <t>Penjemuran kopi</t>
  </si>
  <si>
    <t>&gt; 20</t>
  </si>
  <si>
    <t>o = Pinang (3 x 3 )</t>
  </si>
  <si>
    <t>&gt; 15</t>
  </si>
  <si>
    <t>kopi, traditional management, tumpangsari dengan pinang</t>
  </si>
  <si>
    <t>0.75</t>
  </si>
  <si>
    <t>Return to Labour</t>
  </si>
  <si>
    <t xml:space="preserve">Harga Komoditas </t>
  </si>
  <si>
    <t>Rp/Kg</t>
  </si>
  <si>
    <t>MRp/ton</t>
  </si>
  <si>
    <r>
      <rPr>
        <b/>
        <sz val="11"/>
        <rFont val="Calibri"/>
        <family val="2"/>
        <scheme val="minor"/>
      </rPr>
      <t xml:space="preserve">Harvesting product </t>
    </r>
    <r>
      <rPr>
        <sz val="11"/>
        <rFont val="Calibri"/>
        <family val="2"/>
        <scheme val="minor"/>
      </rPr>
      <t>(ton/HOK)</t>
    </r>
  </si>
  <si>
    <t xml:space="preserve">Labor Req for est. </t>
  </si>
  <si>
    <t>(1st year only, HOK/ha)</t>
  </si>
  <si>
    <t>Non Labor Cost (MRp/ha)</t>
  </si>
  <si>
    <t>Establishment cost (1st year only, MRp/ha)</t>
  </si>
  <si>
    <t>Total (HOK for 30 year)</t>
  </si>
  <si>
    <t>Average (HOK/year)</t>
  </si>
  <si>
    <t>Establishment Periode</t>
  </si>
  <si>
    <t>Total @ establishment period</t>
  </si>
  <si>
    <t>Establishment years</t>
  </si>
  <si>
    <t>Average establishment labor</t>
  </si>
  <si>
    <t>1st year total labor req (HOK/ha)</t>
  </si>
  <si>
    <t>Total product (kg)</t>
  </si>
  <si>
    <t>Total Cost</t>
  </si>
  <si>
    <t>Labor cost</t>
  </si>
  <si>
    <t>Non labor</t>
  </si>
  <si>
    <t>NPV establisment cost</t>
  </si>
  <si>
    <t>Avg</t>
  </si>
  <si>
    <t>Average operation labor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</si>
</sst>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_(* #,##0_);_(* \(#,##0\);_(* &quot;-&quot;??_);_(@_)"/>
    <numFmt numFmtId="165" formatCode="#,##0.0"/>
    <numFmt numFmtId="166" formatCode="_(* #,##0_);_(* \(#,##0\);_(* &quot;-&quot;?_);_(@_)"/>
    <numFmt numFmtId="167" formatCode="0.0"/>
    <numFmt numFmtId="168" formatCode="0.000"/>
  </numFmts>
  <fonts count="22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1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name val="Calibri"/>
      <family val="2"/>
      <scheme val="minor"/>
    </font>
    <font>
      <i/>
      <sz val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FF0000"/>
      </left>
      <right/>
      <top style="thin">
        <color rgb="FFFF0000"/>
      </top>
      <bottom style="thin">
        <color indexed="64"/>
      </bottom>
      <diagonal/>
    </border>
    <border>
      <left/>
      <right/>
      <top style="thin">
        <color rgb="FFFF0000"/>
      </top>
      <bottom style="thin">
        <color indexed="64"/>
      </bottom>
      <diagonal/>
    </border>
    <border>
      <left/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indexed="64"/>
      </bottom>
      <diagonal/>
    </border>
    <border>
      <left/>
      <right style="thin">
        <color rgb="FFFF0000"/>
      </right>
      <top/>
      <bottom style="thin">
        <color indexed="64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19">
    <xf numFmtId="0" fontId="0" fillId="0" borderId="0" xfId="0"/>
    <xf numFmtId="0" fontId="5" fillId="0" borderId="0" xfId="2" applyFont="1" applyFill="1"/>
    <xf numFmtId="0" fontId="5" fillId="0" borderId="0" xfId="0" applyFont="1"/>
    <xf numFmtId="0" fontId="5" fillId="0" borderId="0" xfId="0" applyFont="1" applyAlignment="1">
      <alignment horizontal="center"/>
    </xf>
    <xf numFmtId="38" fontId="5" fillId="0" borderId="0" xfId="0" applyNumberFormat="1" applyFont="1"/>
    <xf numFmtId="0" fontId="5" fillId="0" borderId="0" xfId="0" applyFont="1" applyAlignment="1" applyProtection="1">
      <alignment horizontal="center"/>
    </xf>
    <xf numFmtId="1" fontId="5" fillId="0" borderId="0" xfId="0" applyNumberFormat="1" applyFont="1"/>
    <xf numFmtId="3" fontId="5" fillId="0" borderId="0" xfId="0" applyNumberFormat="1" applyFont="1"/>
    <xf numFmtId="3" fontId="5" fillId="0" borderId="1" xfId="0" applyNumberFormat="1" applyFont="1" applyBorder="1" applyAlignment="1">
      <alignment horizontal="right"/>
    </xf>
    <xf numFmtId="38" fontId="5" fillId="0" borderId="1" xfId="0" applyNumberFormat="1" applyFont="1" applyBorder="1" applyAlignment="1" applyProtection="1">
      <alignment horizontal="right"/>
    </xf>
    <xf numFmtId="38" fontId="5" fillId="0" borderId="1" xfId="0" applyNumberFormat="1" applyFont="1" applyFill="1" applyBorder="1" applyAlignment="1" applyProtection="1">
      <alignment horizontal="right"/>
    </xf>
    <xf numFmtId="38" fontId="5" fillId="0" borderId="1" xfId="0" applyNumberFormat="1" applyFont="1" applyBorder="1" applyAlignment="1">
      <alignment horizontal="right"/>
    </xf>
    <xf numFmtId="38" fontId="5" fillId="0" borderId="1" xfId="0" applyNumberFormat="1" applyFont="1" applyFill="1" applyBorder="1" applyAlignment="1">
      <alignment horizontal="right"/>
    </xf>
    <xf numFmtId="38" fontId="6" fillId="0" borderId="1" xfId="0" applyNumberFormat="1" applyFont="1" applyBorder="1" applyAlignment="1">
      <alignment horizontal="right"/>
    </xf>
    <xf numFmtId="38" fontId="6" fillId="0" borderId="0" xfId="0" applyNumberFormat="1" applyFont="1"/>
    <xf numFmtId="0" fontId="6" fillId="0" borderId="1" xfId="0" applyFont="1" applyBorder="1" applyAlignment="1" applyProtection="1">
      <alignment horizontal="left"/>
    </xf>
    <xf numFmtId="0" fontId="6" fillId="0" borderId="1" xfId="0" applyFont="1" applyBorder="1" applyAlignment="1" applyProtection="1">
      <alignment horizontal="center"/>
    </xf>
    <xf numFmtId="0" fontId="5" fillId="0" borderId="1" xfId="0" applyFont="1" applyBorder="1" applyAlignment="1" applyProtection="1">
      <alignment horizontal="left"/>
    </xf>
    <xf numFmtId="0" fontId="5" fillId="0" borderId="1" xfId="0" applyFont="1" applyBorder="1" applyAlignment="1" applyProtection="1">
      <alignment horizontal="center"/>
    </xf>
    <xf numFmtId="3" fontId="5" fillId="0" borderId="1" xfId="0" applyNumberFormat="1" applyFont="1" applyBorder="1"/>
    <xf numFmtId="0" fontId="5" fillId="0" borderId="0" xfId="0" applyFont="1" applyAlignment="1">
      <alignment vertical="center"/>
    </xf>
    <xf numFmtId="0" fontId="5" fillId="0" borderId="1" xfId="0" applyFont="1" applyBorder="1" applyAlignment="1" applyProtection="1">
      <alignment horizontal="left" vertical="center"/>
    </xf>
    <xf numFmtId="0" fontId="5" fillId="0" borderId="1" xfId="0" applyFont="1" applyBorder="1" applyAlignment="1" applyProtection="1">
      <alignment horizontal="center" vertical="center"/>
    </xf>
    <xf numFmtId="38" fontId="6" fillId="0" borderId="1" xfId="0" applyNumberFormat="1" applyFont="1" applyBorder="1" applyAlignment="1" applyProtection="1">
      <alignment horizontal="right" vertical="center"/>
    </xf>
    <xf numFmtId="38" fontId="6" fillId="0" borderId="0" xfId="0" applyNumberFormat="1" applyFont="1" applyAlignment="1">
      <alignment vertical="center"/>
    </xf>
    <xf numFmtId="3" fontId="6" fillId="0" borderId="0" xfId="0" applyNumberFormat="1" applyFont="1" applyAlignment="1">
      <alignment vertical="center"/>
    </xf>
    <xf numFmtId="3" fontId="5" fillId="0" borderId="0" xfId="0" applyNumberFormat="1" applyFont="1" applyAlignment="1">
      <alignment vertical="center"/>
    </xf>
    <xf numFmtId="3" fontId="5" fillId="0" borderId="1" xfId="0" applyNumberFormat="1" applyFont="1" applyFill="1" applyBorder="1" applyAlignment="1">
      <alignment horizontal="right"/>
    </xf>
    <xf numFmtId="0" fontId="5" fillId="0" borderId="1" xfId="0" applyFont="1" applyBorder="1" applyAlignment="1">
      <alignment horizontal="center"/>
    </xf>
    <xf numFmtId="3" fontId="5" fillId="0" borderId="0" xfId="0" applyNumberFormat="1" applyFont="1" applyAlignment="1">
      <alignment horizontal="center"/>
    </xf>
    <xf numFmtId="0" fontId="9" fillId="2" borderId="1" xfId="0" applyFont="1" applyFill="1" applyBorder="1"/>
    <xf numFmtId="0" fontId="9" fillId="2" borderId="1" xfId="0" applyFont="1" applyFill="1" applyBorder="1" applyAlignment="1">
      <alignment horizontal="center"/>
    </xf>
    <xf numFmtId="3" fontId="9" fillId="2" borderId="1" xfId="0" applyNumberFormat="1" applyFont="1" applyFill="1" applyBorder="1"/>
    <xf numFmtId="0" fontId="8" fillId="2" borderId="1" xfId="0" applyFont="1" applyFill="1" applyBorder="1"/>
    <xf numFmtId="0" fontId="5" fillId="0" borderId="1" xfId="0" applyFont="1" applyBorder="1" applyAlignment="1" applyProtection="1">
      <alignment horizontal="left" indent="1"/>
    </xf>
    <xf numFmtId="3" fontId="10" fillId="0" borderId="0" xfId="0" applyNumberFormat="1" applyFont="1"/>
    <xf numFmtId="0" fontId="10" fillId="0" borderId="0" xfId="0" applyFont="1"/>
    <xf numFmtId="1" fontId="10" fillId="0" borderId="0" xfId="0" applyNumberFormat="1" applyFont="1"/>
    <xf numFmtId="3" fontId="5" fillId="0" borderId="0" xfId="0" applyNumberFormat="1" applyFont="1" applyFill="1" applyAlignment="1">
      <alignment horizontal="center"/>
    </xf>
    <xf numFmtId="3" fontId="5" fillId="0" borderId="0" xfId="0" applyNumberFormat="1" applyFont="1" applyFill="1" applyAlignment="1" applyProtection="1">
      <alignment horizontal="center"/>
    </xf>
    <xf numFmtId="3" fontId="5" fillId="0" borderId="1" xfId="0" applyNumberFormat="1" applyFont="1" applyBorder="1" applyAlignment="1">
      <alignment horizontal="center"/>
    </xf>
    <xf numFmtId="3" fontId="5" fillId="0" borderId="1" xfId="0" applyNumberFormat="1" applyFont="1" applyFill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3" fontId="10" fillId="0" borderId="1" xfId="0" applyNumberFormat="1" applyFont="1" applyFill="1" applyBorder="1" applyAlignment="1">
      <alignment horizontal="center"/>
    </xf>
    <xf numFmtId="3" fontId="5" fillId="0" borderId="1" xfId="0" applyNumberFormat="1" applyFont="1" applyBorder="1" applyAlignment="1" applyProtection="1">
      <alignment horizontal="center"/>
    </xf>
    <xf numFmtId="3" fontId="5" fillId="0" borderId="1" xfId="0" applyNumberFormat="1" applyFont="1" applyFill="1" applyBorder="1" applyAlignment="1" applyProtection="1">
      <alignment horizontal="center"/>
    </xf>
    <xf numFmtId="165" fontId="5" fillId="0" borderId="1" xfId="0" applyNumberFormat="1" applyFont="1" applyFill="1" applyBorder="1" applyAlignment="1" applyProtection="1">
      <alignment horizontal="center"/>
    </xf>
    <xf numFmtId="165" fontId="5" fillId="0" borderId="1" xfId="0" applyNumberFormat="1" applyFont="1" applyBorder="1" applyAlignment="1" applyProtection="1">
      <alignment horizontal="center"/>
    </xf>
    <xf numFmtId="3" fontId="10" fillId="0" borderId="1" xfId="0" applyNumberFormat="1" applyFont="1" applyBorder="1" applyAlignment="1" applyProtection="1">
      <alignment horizontal="center"/>
    </xf>
    <xf numFmtId="3" fontId="10" fillId="0" borderId="1" xfId="0" applyNumberFormat="1" applyFont="1" applyFill="1" applyBorder="1" applyAlignment="1" applyProtection="1">
      <alignment horizontal="center"/>
    </xf>
    <xf numFmtId="0" fontId="5" fillId="0" borderId="0" xfId="0" applyFont="1" applyFill="1" applyAlignment="1">
      <alignment horizontal="center"/>
    </xf>
    <xf numFmtId="0" fontId="9" fillId="2" borderId="1" xfId="0" applyFont="1" applyFill="1" applyBorder="1" applyAlignment="1" applyProtection="1">
      <alignment horizontal="center"/>
    </xf>
    <xf numFmtId="0" fontId="8" fillId="2" borderId="1" xfId="0" applyFont="1" applyFill="1" applyBorder="1" applyAlignment="1" applyProtection="1">
      <alignment horizontal="center"/>
    </xf>
    <xf numFmtId="3" fontId="8" fillId="2" borderId="1" xfId="0" applyNumberFormat="1" applyFont="1" applyFill="1" applyBorder="1" applyAlignment="1">
      <alignment horizontal="center" vertical="center" wrapText="1"/>
    </xf>
    <xf numFmtId="3" fontId="9" fillId="2" borderId="1" xfId="0" applyNumberFormat="1" applyFont="1" applyFill="1" applyBorder="1" applyAlignment="1">
      <alignment horizontal="center"/>
    </xf>
    <xf numFmtId="0" fontId="12" fillId="0" borderId="1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5" fillId="0" borderId="0" xfId="2" applyFont="1" applyFill="1" applyAlignment="1">
      <alignment horizontal="center"/>
    </xf>
    <xf numFmtId="0" fontId="3" fillId="0" borderId="0" xfId="0" applyFont="1"/>
    <xf numFmtId="0" fontId="5" fillId="3" borderId="0" xfId="2" applyFont="1" applyFill="1"/>
    <xf numFmtId="164" fontId="5" fillId="3" borderId="0" xfId="3" applyNumberFormat="1" applyFont="1" applyFill="1" applyAlignment="1">
      <alignment horizontal="center"/>
    </xf>
    <xf numFmtId="0" fontId="5" fillId="3" borderId="0" xfId="2" applyFont="1" applyFill="1" applyAlignment="1">
      <alignment horizontal="center"/>
    </xf>
    <xf numFmtId="0" fontId="6" fillId="3" borderId="0" xfId="2" applyFont="1" applyFill="1"/>
    <xf numFmtId="0" fontId="7" fillId="3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center"/>
    </xf>
    <xf numFmtId="3" fontId="5" fillId="3" borderId="0" xfId="0" applyNumberFormat="1" applyFont="1" applyFill="1"/>
    <xf numFmtId="0" fontId="5" fillId="3" borderId="0" xfId="0" applyFont="1" applyFill="1"/>
    <xf numFmtId="0" fontId="5" fillId="3" borderId="0" xfId="0" applyFont="1" applyFill="1" applyAlignment="1">
      <alignment horizontal="center"/>
    </xf>
    <xf numFmtId="3" fontId="5" fillId="3" borderId="0" xfId="0" applyNumberFormat="1" applyFont="1" applyFill="1" applyAlignment="1" applyProtection="1">
      <alignment horizontal="right"/>
    </xf>
    <xf numFmtId="3" fontId="5" fillId="3" borderId="0" xfId="0" applyNumberFormat="1" applyFont="1" applyFill="1" applyAlignment="1">
      <alignment horizontal="center"/>
    </xf>
    <xf numFmtId="0" fontId="5" fillId="3" borderId="0" xfId="0" applyFont="1" applyFill="1" applyAlignment="1" applyProtection="1">
      <alignment horizontal="left"/>
    </xf>
    <xf numFmtId="3" fontId="5" fillId="3" borderId="0" xfId="0" applyNumberFormat="1" applyFont="1" applyFill="1" applyAlignment="1" applyProtection="1">
      <alignment horizontal="center"/>
    </xf>
    <xf numFmtId="3" fontId="10" fillId="3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43" fontId="0" fillId="0" borderId="0" xfId="5" applyFont="1"/>
    <xf numFmtId="0" fontId="5" fillId="0" borderId="1" xfId="0" applyFont="1" applyFill="1" applyBorder="1" applyAlignment="1" applyProtection="1">
      <alignment horizontal="left" indent="1"/>
    </xf>
    <xf numFmtId="0" fontId="5" fillId="0" borderId="0" xfId="0" applyFont="1" applyFill="1"/>
    <xf numFmtId="3" fontId="5" fillId="0" borderId="0" xfId="0" applyNumberFormat="1" applyFont="1" applyFill="1"/>
    <xf numFmtId="0" fontId="11" fillId="0" borderId="0" xfId="0" applyFont="1" applyFill="1"/>
    <xf numFmtId="3" fontId="1" fillId="0" borderId="1" xfId="0" applyNumberFormat="1" applyFont="1" applyBorder="1" applyAlignment="1" applyProtection="1">
      <alignment horizontal="center"/>
    </xf>
    <xf numFmtId="0" fontId="5" fillId="0" borderId="1" xfId="0" applyFont="1" applyFill="1" applyBorder="1" applyAlignment="1" applyProtection="1">
      <alignment horizontal="left" indent="2"/>
    </xf>
    <xf numFmtId="164" fontId="0" fillId="0" borderId="0" xfId="5" applyNumberFormat="1" applyFont="1"/>
    <xf numFmtId="3" fontId="6" fillId="0" borderId="0" xfId="0" applyNumberFormat="1" applyFont="1"/>
    <xf numFmtId="0" fontId="6" fillId="0" borderId="0" xfId="0" applyFont="1"/>
    <xf numFmtId="165" fontId="5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2" fillId="0" borderId="0" xfId="0" applyFont="1"/>
    <xf numFmtId="0" fontId="5" fillId="0" borderId="0" xfId="2" applyFont="1" applyFill="1" applyAlignment="1">
      <alignment horizontal="left"/>
    </xf>
    <xf numFmtId="0" fontId="2" fillId="0" borderId="0" xfId="0" applyFont="1" applyAlignment="1">
      <alignment horizontal="left"/>
    </xf>
    <xf numFmtId="164" fontId="0" fillId="0" borderId="0" xfId="0" applyNumberFormat="1"/>
    <xf numFmtId="0" fontId="3" fillId="0" borderId="0" xfId="0" applyFont="1" applyFill="1" applyBorder="1"/>
    <xf numFmtId="0" fontId="13" fillId="0" borderId="0" xfId="0" applyFont="1"/>
    <xf numFmtId="0" fontId="14" fillId="0" borderId="0" xfId="0" applyFont="1"/>
    <xf numFmtId="0" fontId="15" fillId="0" borderId="0" xfId="0" applyFont="1"/>
    <xf numFmtId="166" fontId="13" fillId="0" borderId="0" xfId="0" applyNumberFormat="1" applyFont="1"/>
    <xf numFmtId="164" fontId="13" fillId="0" borderId="0" xfId="5" applyNumberFormat="1" applyFont="1" applyBorder="1" applyAlignment="1">
      <alignment vertical="top" wrapText="1"/>
    </xf>
    <xf numFmtId="164" fontId="13" fillId="0" borderId="0" xfId="5" applyNumberFormat="1" applyFont="1"/>
    <xf numFmtId="164" fontId="13" fillId="0" borderId="0" xfId="0" applyNumberFormat="1" applyFont="1"/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166" fontId="13" fillId="0" borderId="1" xfId="0" applyNumberFormat="1" applyFont="1" applyBorder="1"/>
    <xf numFmtId="0" fontId="13" fillId="0" borderId="1" xfId="0" applyFont="1" applyBorder="1" applyAlignment="1">
      <alignment horizontal="left"/>
    </xf>
    <xf numFmtId="0" fontId="13" fillId="0" borderId="1" xfId="0" applyFont="1" applyBorder="1"/>
    <xf numFmtId="49" fontId="13" fillId="0" borderId="1" xfId="0" applyNumberFormat="1" applyFont="1" applyBorder="1"/>
    <xf numFmtId="16" fontId="13" fillId="0" borderId="1" xfId="0" applyNumberFormat="1" applyFont="1" applyBorder="1"/>
    <xf numFmtId="1" fontId="13" fillId="0" borderId="0" xfId="0" applyNumberFormat="1" applyFont="1" applyAlignment="1">
      <alignment horizontal="left"/>
    </xf>
    <xf numFmtId="164" fontId="13" fillId="0" borderId="1" xfId="0" applyNumberFormat="1" applyFont="1" applyBorder="1" applyAlignment="1">
      <alignment horizontal="left"/>
    </xf>
    <xf numFmtId="164" fontId="13" fillId="0" borderId="1" xfId="0" applyNumberFormat="1" applyFont="1" applyBorder="1"/>
    <xf numFmtId="0" fontId="13" fillId="0" borderId="1" xfId="0" applyFont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/>
    </xf>
    <xf numFmtId="0" fontId="18" fillId="0" borderId="1" xfId="0" applyFont="1" applyBorder="1"/>
    <xf numFmtId="3" fontId="5" fillId="0" borderId="1" xfId="0" applyNumberFormat="1" applyFont="1" applyBorder="1" applyAlignment="1">
      <alignment horizontal="center" vertical="center"/>
    </xf>
    <xf numFmtId="167" fontId="13" fillId="0" borderId="0" xfId="0" applyNumberFormat="1" applyFont="1"/>
    <xf numFmtId="49" fontId="13" fillId="0" borderId="0" xfId="0" applyNumberFormat="1" applyFont="1" applyFill="1" applyBorder="1"/>
    <xf numFmtId="49" fontId="19" fillId="0" borderId="0" xfId="0" applyNumberFormat="1" applyFont="1" applyFill="1" applyBorder="1"/>
    <xf numFmtId="2" fontId="13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 indent="1"/>
    </xf>
    <xf numFmtId="0" fontId="20" fillId="2" borderId="1" xfId="0" applyFont="1" applyFill="1" applyBorder="1"/>
    <xf numFmtId="0" fontId="5" fillId="0" borderId="1" xfId="0" applyFont="1" applyBorder="1" applyAlignment="1" applyProtection="1">
      <alignment horizontal="left" indent="2"/>
    </xf>
    <xf numFmtId="49" fontId="13" fillId="0" borderId="1" xfId="0" applyNumberFormat="1" applyFont="1" applyFill="1" applyBorder="1"/>
    <xf numFmtId="3" fontId="5" fillId="0" borderId="0" xfId="0" applyNumberFormat="1" applyFont="1" applyBorder="1" applyAlignment="1">
      <alignment horizontal="center"/>
    </xf>
    <xf numFmtId="0" fontId="6" fillId="5" borderId="4" xfId="2" applyFont="1" applyFill="1" applyBorder="1" applyAlignment="1">
      <alignment horizontal="center"/>
    </xf>
    <xf numFmtId="0" fontId="5" fillId="6" borderId="0" xfId="2" applyFont="1" applyFill="1" applyAlignment="1">
      <alignment horizontal="left" indent="1"/>
    </xf>
    <xf numFmtId="164" fontId="5" fillId="6" borderId="0" xfId="5" applyNumberFormat="1" applyFont="1" applyFill="1" applyAlignment="1">
      <alignment horizontal="center"/>
    </xf>
    <xf numFmtId="0" fontId="5" fillId="6" borderId="0" xfId="2" applyFont="1" applyFill="1" applyAlignment="1">
      <alignment horizontal="center"/>
    </xf>
    <xf numFmtId="0" fontId="5" fillId="7" borderId="0" xfId="2" applyFont="1" applyFill="1"/>
    <xf numFmtId="0" fontId="7" fillId="7" borderId="0" xfId="2" applyFont="1" applyFill="1"/>
    <xf numFmtId="49" fontId="5" fillId="7" borderId="0" xfId="2" applyNumberFormat="1" applyFont="1" applyFill="1" applyAlignment="1">
      <alignment horizontal="right"/>
    </xf>
    <xf numFmtId="0" fontId="13" fillId="3" borderId="0" xfId="2" applyFont="1" applyFill="1" applyAlignment="1">
      <alignment horizontal="left" indent="1"/>
    </xf>
    <xf numFmtId="164" fontId="13" fillId="3" borderId="0" xfId="5" applyNumberFormat="1" applyFont="1" applyFill="1"/>
    <xf numFmtId="0" fontId="13" fillId="3" borderId="0" xfId="2" applyFont="1" applyFill="1"/>
    <xf numFmtId="3" fontId="13" fillId="3" borderId="0" xfId="2" applyNumberFormat="1" applyFont="1" applyFill="1"/>
    <xf numFmtId="0" fontId="13" fillId="6" borderId="0" xfId="2" applyFont="1" applyFill="1" applyAlignment="1">
      <alignment horizontal="left" indent="1"/>
    </xf>
    <xf numFmtId="38" fontId="13" fillId="6" borderId="0" xfId="2" applyNumberFormat="1" applyFont="1" applyFill="1" applyAlignment="1">
      <alignment horizontal="right"/>
    </xf>
    <xf numFmtId="164" fontId="13" fillId="6" borderId="0" xfId="5" applyNumberFormat="1" applyFont="1" applyFill="1" applyAlignment="1">
      <alignment horizontal="center"/>
    </xf>
    <xf numFmtId="3" fontId="13" fillId="6" borderId="0" xfId="2" applyNumberFormat="1" applyFont="1" applyFill="1"/>
    <xf numFmtId="0" fontId="6" fillId="5" borderId="0" xfId="2" applyFont="1" applyFill="1"/>
    <xf numFmtId="0" fontId="5" fillId="5" borderId="0" xfId="2" applyFont="1" applyFill="1"/>
    <xf numFmtId="0" fontId="5" fillId="5" borderId="0" xfId="2" applyFont="1" applyFill="1" applyAlignment="1">
      <alignment horizontal="center"/>
    </xf>
    <xf numFmtId="0" fontId="13" fillId="3" borderId="0" xfId="2" applyFont="1" applyFill="1" applyAlignment="1">
      <alignment horizontal="center"/>
    </xf>
    <xf numFmtId="38" fontId="13" fillId="3" borderId="0" xfId="2" applyNumberFormat="1" applyFont="1" applyFill="1" applyAlignment="1">
      <alignment horizontal="right"/>
    </xf>
    <xf numFmtId="164" fontId="13" fillId="3" borderId="0" xfId="5" applyNumberFormat="1" applyFont="1" applyFill="1" applyAlignment="1">
      <alignment horizontal="center"/>
    </xf>
    <xf numFmtId="0" fontId="13" fillId="5" borderId="0" xfId="2" applyFont="1" applyFill="1"/>
    <xf numFmtId="0" fontId="13" fillId="6" borderId="0" xfId="2" applyFont="1" applyFill="1"/>
    <xf numFmtId="9" fontId="13" fillId="6" borderId="0" xfId="1" applyFont="1" applyFill="1"/>
    <xf numFmtId="164" fontId="13" fillId="6" borderId="0" xfId="5" applyNumberFormat="1" applyFont="1" applyFill="1"/>
    <xf numFmtId="0" fontId="6" fillId="5" borderId="0" xfId="2" applyFont="1" applyFill="1" applyAlignment="1">
      <alignment horizontal="center"/>
    </xf>
    <xf numFmtId="0" fontId="21" fillId="3" borderId="0" xfId="2" applyFont="1" applyFill="1"/>
    <xf numFmtId="0" fontId="14" fillId="5" borderId="0" xfId="2" applyFont="1" applyFill="1" applyAlignment="1">
      <alignment horizontal="center"/>
    </xf>
    <xf numFmtId="0" fontId="14" fillId="3" borderId="0" xfId="2" applyFont="1" applyFill="1"/>
    <xf numFmtId="0" fontId="5" fillId="6" borderId="0" xfId="2" applyFont="1" applyFill="1"/>
    <xf numFmtId="0" fontId="6" fillId="6" borderId="0" xfId="0" applyFont="1" applyFill="1"/>
    <xf numFmtId="0" fontId="5" fillId="6" borderId="0" xfId="0" applyFont="1" applyFill="1" applyAlignment="1">
      <alignment horizontal="center"/>
    </xf>
    <xf numFmtId="3" fontId="5" fillId="6" borderId="0" xfId="0" applyNumberFormat="1" applyFont="1" applyFill="1"/>
    <xf numFmtId="0" fontId="5" fillId="6" borderId="0" xfId="0" applyFont="1" applyFill="1"/>
    <xf numFmtId="3" fontId="5" fillId="6" borderId="0" xfId="0" applyNumberFormat="1" applyFont="1" applyFill="1" applyAlignment="1">
      <alignment horizontal="right"/>
    </xf>
    <xf numFmtId="0" fontId="5" fillId="6" borderId="0" xfId="0" applyFont="1" applyFill="1" applyAlignment="1">
      <alignment horizontal="left" indent="1"/>
    </xf>
    <xf numFmtId="38" fontId="5" fillId="6" borderId="0" xfId="0" applyNumberFormat="1" applyFont="1" applyFill="1" applyAlignment="1">
      <alignment horizontal="right"/>
    </xf>
    <xf numFmtId="164" fontId="5" fillId="6" borderId="0" xfId="5" applyNumberFormat="1" applyFont="1" applyFill="1" applyAlignment="1">
      <alignment horizontal="right"/>
    </xf>
    <xf numFmtId="3" fontId="5" fillId="6" borderId="0" xfId="0" applyNumberFormat="1" applyFont="1" applyFill="1" applyAlignment="1">
      <alignment horizontal="center"/>
    </xf>
    <xf numFmtId="0" fontId="6" fillId="6" borderId="0" xfId="2" applyFont="1" applyFill="1"/>
    <xf numFmtId="165" fontId="5" fillId="6" borderId="0" xfId="0" applyNumberFormat="1" applyFont="1" applyFill="1" applyAlignment="1">
      <alignment horizontal="left"/>
    </xf>
    <xf numFmtId="168" fontId="5" fillId="6" borderId="0" xfId="0" applyNumberFormat="1" applyFont="1" applyFill="1"/>
    <xf numFmtId="9" fontId="5" fillId="6" borderId="0" xfId="1" applyFont="1" applyFill="1"/>
    <xf numFmtId="164" fontId="5" fillId="6" borderId="0" xfId="0" applyNumberFormat="1" applyFont="1" applyFill="1" applyAlignment="1">
      <alignment horizontal="center"/>
    </xf>
    <xf numFmtId="38" fontId="5" fillId="6" borderId="0" xfId="0" applyNumberFormat="1" applyFont="1" applyFill="1"/>
    <xf numFmtId="9" fontId="5" fillId="6" borderId="0" xfId="0" applyNumberFormat="1" applyFont="1" applyFill="1" applyAlignment="1">
      <alignment horizontal="center"/>
    </xf>
    <xf numFmtId="9" fontId="5" fillId="6" borderId="0" xfId="1" applyFont="1" applyFill="1" applyAlignment="1">
      <alignment horizontal="center"/>
    </xf>
    <xf numFmtId="168" fontId="13" fillId="6" borderId="0" xfId="2" applyNumberFormat="1" applyFont="1" applyFill="1" applyAlignment="1">
      <alignment vertical="center"/>
    </xf>
    <xf numFmtId="164" fontId="13" fillId="6" borderId="0" xfId="5" applyNumberFormat="1" applyFont="1" applyFill="1" applyAlignment="1">
      <alignment horizontal="center" vertical="center"/>
    </xf>
    <xf numFmtId="3" fontId="13" fillId="6" borderId="0" xfId="2" applyNumberFormat="1" applyFont="1" applyFill="1" applyAlignment="1">
      <alignment horizontal="right"/>
    </xf>
    <xf numFmtId="164" fontId="13" fillId="6" borderId="0" xfId="5" applyNumberFormat="1" applyFont="1" applyFill="1" applyAlignment="1">
      <alignment horizontal="left" vertical="center"/>
    </xf>
    <xf numFmtId="3" fontId="5" fillId="3" borderId="0" xfId="2" applyNumberFormat="1" applyFont="1" applyFill="1" applyAlignment="1">
      <alignment horizontal="left"/>
    </xf>
    <xf numFmtId="0" fontId="6" fillId="5" borderId="15" xfId="2" applyFont="1" applyFill="1" applyBorder="1" applyAlignment="1">
      <alignment horizontal="center"/>
    </xf>
    <xf numFmtId="0" fontId="6" fillId="5" borderId="16" xfId="2" applyFont="1" applyFill="1" applyBorder="1" applyAlignment="1">
      <alignment horizontal="center"/>
    </xf>
    <xf numFmtId="0" fontId="6" fillId="5" borderId="17" xfId="2" applyFont="1" applyFill="1" applyBorder="1" applyAlignment="1">
      <alignment horizontal="center"/>
    </xf>
    <xf numFmtId="0" fontId="13" fillId="6" borderId="18" xfId="2" applyFont="1" applyFill="1" applyBorder="1" applyAlignment="1">
      <alignment horizontal="left" indent="1"/>
    </xf>
    <xf numFmtId="38" fontId="13" fillId="6" borderId="0" xfId="2" applyNumberFormat="1" applyFont="1" applyFill="1" applyBorder="1" applyAlignment="1">
      <alignment horizontal="right"/>
    </xf>
    <xf numFmtId="164" fontId="13" fillId="6" borderId="19" xfId="5" applyNumberFormat="1" applyFont="1" applyFill="1" applyBorder="1" applyAlignment="1">
      <alignment horizontal="center"/>
    </xf>
    <xf numFmtId="0" fontId="6" fillId="5" borderId="20" xfId="2" applyFont="1" applyFill="1" applyBorder="1" applyAlignment="1">
      <alignment horizontal="center"/>
    </xf>
    <xf numFmtId="0" fontId="5" fillId="5" borderId="21" xfId="2" applyFont="1" applyFill="1" applyBorder="1" applyAlignment="1">
      <alignment horizontal="center"/>
    </xf>
    <xf numFmtId="0" fontId="13" fillId="6" borderId="22" xfId="2" applyFont="1" applyFill="1" applyBorder="1" applyAlignment="1">
      <alignment horizontal="left" indent="1"/>
    </xf>
    <xf numFmtId="3" fontId="13" fillId="6" borderId="23" xfId="2" applyNumberFormat="1" applyFont="1" applyFill="1" applyBorder="1"/>
    <xf numFmtId="1" fontId="13" fillId="0" borderId="0" xfId="0" applyNumberFormat="1" applyFont="1"/>
    <xf numFmtId="2" fontId="13" fillId="6" borderId="19" xfId="2" applyNumberFormat="1" applyFont="1" applyFill="1" applyBorder="1" applyAlignment="1">
      <alignment horizontal="right"/>
    </xf>
    <xf numFmtId="2" fontId="13" fillId="6" borderId="24" xfId="2" applyNumberFormat="1" applyFont="1" applyFill="1" applyBorder="1" applyAlignment="1">
      <alignment horizontal="right"/>
    </xf>
    <xf numFmtId="164" fontId="13" fillId="0" borderId="0" xfId="5" applyNumberFormat="1" applyFont="1" applyAlignment="1">
      <alignment horizontal="center"/>
    </xf>
    <xf numFmtId="164" fontId="5" fillId="0" borderId="0" xfId="5" applyNumberFormat="1" applyFont="1" applyAlignment="1">
      <alignment horizontal="center"/>
    </xf>
    <xf numFmtId="2" fontId="13" fillId="6" borderId="0" xfId="2" applyNumberFormat="1" applyFont="1" applyFill="1" applyAlignment="1">
      <alignment horizontal="right" indent="1"/>
    </xf>
    <xf numFmtId="2" fontId="13" fillId="6" borderId="0" xfId="2" applyNumberFormat="1" applyFont="1" applyFill="1" applyAlignment="1"/>
    <xf numFmtId="0" fontId="6" fillId="6" borderId="0" xfId="2" applyFont="1" applyFill="1" applyAlignment="1">
      <alignment horizontal="left"/>
    </xf>
    <xf numFmtId="3" fontId="6" fillId="3" borderId="1" xfId="0" applyNumberFormat="1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 applyProtection="1">
      <alignment horizontal="center" vertical="center"/>
    </xf>
    <xf numFmtId="0" fontId="7" fillId="3" borderId="2" xfId="0" applyFont="1" applyFill="1" applyBorder="1" applyAlignment="1" applyProtection="1">
      <alignment horizontal="center" vertical="center"/>
    </xf>
    <xf numFmtId="3" fontId="5" fillId="3" borderId="1" xfId="0" applyNumberFormat="1" applyFont="1" applyFill="1" applyBorder="1" applyAlignment="1" applyProtection="1">
      <alignment horizontal="center" vertical="center" wrapText="1"/>
    </xf>
    <xf numFmtId="0" fontId="7" fillId="3" borderId="5" xfId="0" applyFont="1" applyFill="1" applyBorder="1" applyAlignment="1" applyProtection="1">
      <alignment horizontal="center" vertical="center"/>
    </xf>
    <xf numFmtId="0" fontId="14" fillId="0" borderId="6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top"/>
    </xf>
    <xf numFmtId="0" fontId="2" fillId="3" borderId="14" xfId="0" applyFont="1" applyFill="1" applyBorder="1" applyAlignment="1">
      <alignment horizontal="center" vertical="top"/>
    </xf>
    <xf numFmtId="0" fontId="2" fillId="3" borderId="11" xfId="0" applyFont="1" applyFill="1" applyBorder="1" applyAlignment="1">
      <alignment horizontal="center" vertical="top"/>
    </xf>
    <xf numFmtId="0" fontId="2" fillId="3" borderId="12" xfId="0" applyFont="1" applyFill="1" applyBorder="1" applyAlignment="1">
      <alignment horizontal="center" vertical="top"/>
    </xf>
  </cellXfs>
  <cellStyles count="6">
    <cellStyle name="Comma" xfId="5" builtinId="3"/>
    <cellStyle name="Comma 2" xfId="3"/>
    <cellStyle name="Normal" xfId="0" builtinId="0"/>
    <cellStyle name="Normal 2" xfId="2"/>
    <cellStyle name="Percent" xfId="1" builtinId="5"/>
    <cellStyle name="Percent 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L21"/>
  <sheetViews>
    <sheetView tabSelected="1" workbookViewId="0">
      <pane ySplit="17" topLeftCell="A18" activePane="bottomLeft" state="frozen"/>
      <selection pane="bottomLeft" activeCell="F21" sqref="F21"/>
    </sheetView>
  </sheetViews>
  <sheetFormatPr defaultRowHeight="15"/>
  <cols>
    <col min="1" max="1" width="4.7109375" style="1" customWidth="1"/>
    <col min="2" max="2" width="17.140625" style="1" customWidth="1"/>
    <col min="3" max="3" width="10.5703125" style="1" customWidth="1"/>
    <col min="4" max="4" width="12.28515625" style="1" customWidth="1"/>
    <col min="5" max="5" width="5.42578125" style="1" customWidth="1"/>
    <col min="6" max="6" width="15.85546875" style="1" customWidth="1"/>
    <col min="7" max="7" width="14" style="1" customWidth="1"/>
    <col min="8" max="8" width="14" style="58" customWidth="1"/>
    <col min="9" max="9" width="5.140625" style="58" customWidth="1"/>
    <col min="10" max="11" width="12.28515625" style="1" customWidth="1"/>
    <col min="12" max="12" width="13.85546875" style="1" customWidth="1"/>
    <col min="13" max="256" width="12.28515625" style="1" customWidth="1"/>
    <col min="257" max="16384" width="9.140625" style="1"/>
  </cols>
  <sheetData>
    <row r="1" spans="1:12" s="60" customFormat="1" ht="18.75">
      <c r="A1" s="135"/>
      <c r="B1" s="136" t="s">
        <v>147</v>
      </c>
      <c r="C1" s="135"/>
      <c r="D1" s="135"/>
      <c r="E1" s="135"/>
      <c r="F1" s="135"/>
      <c r="G1" s="135"/>
      <c r="H1" s="135"/>
      <c r="I1" s="135"/>
      <c r="J1" s="135"/>
      <c r="K1" s="135"/>
      <c r="L1" s="135"/>
    </row>
    <row r="2" spans="1:12" s="60" customFormat="1">
      <c r="A2" s="135"/>
      <c r="B2" s="135" t="s">
        <v>16</v>
      </c>
      <c r="C2" s="135" t="s">
        <v>153</v>
      </c>
      <c r="D2" s="135"/>
      <c r="E2" s="135"/>
      <c r="F2" s="135"/>
      <c r="G2" s="135"/>
      <c r="H2" s="135"/>
      <c r="I2" s="135"/>
      <c r="J2" s="135"/>
      <c r="K2" s="135"/>
      <c r="L2" s="135"/>
    </row>
    <row r="3" spans="1:12" s="60" customFormat="1">
      <c r="A3" s="135"/>
      <c r="B3" s="135" t="s">
        <v>17</v>
      </c>
      <c r="C3" s="135" t="s">
        <v>104</v>
      </c>
      <c r="D3" s="135"/>
      <c r="E3" s="135"/>
      <c r="F3" s="135"/>
      <c r="G3" s="135"/>
      <c r="H3" s="135"/>
      <c r="I3" s="135"/>
      <c r="J3" s="135"/>
      <c r="K3" s="135"/>
      <c r="L3" s="135"/>
    </row>
    <row r="4" spans="1:12" s="60" customFormat="1">
      <c r="A4" s="135"/>
      <c r="B4" s="135" t="s">
        <v>100</v>
      </c>
      <c r="C4" s="137" t="s">
        <v>105</v>
      </c>
      <c r="D4" s="135" t="s">
        <v>81</v>
      </c>
      <c r="E4" s="135"/>
      <c r="F4" s="135"/>
      <c r="G4" s="135"/>
      <c r="H4" s="135"/>
      <c r="I4" s="135"/>
      <c r="J4" s="135"/>
      <c r="K4" s="135"/>
      <c r="L4" s="135"/>
    </row>
    <row r="5" spans="1:12" s="60" customFormat="1"/>
    <row r="6" spans="1:12" s="60" customFormat="1">
      <c r="B6" s="63" t="s">
        <v>12</v>
      </c>
      <c r="F6" s="63" t="s">
        <v>74</v>
      </c>
      <c r="G6" s="61"/>
      <c r="H6" s="62"/>
    </row>
    <row r="7" spans="1:12" s="60" customFormat="1">
      <c r="B7" s="142" t="s">
        <v>13</v>
      </c>
      <c r="C7" s="153" t="s">
        <v>15</v>
      </c>
      <c r="D7" s="154">
        <v>7.8E-2</v>
      </c>
      <c r="F7" s="183" t="s">
        <v>28</v>
      </c>
      <c r="G7" s="184" t="s">
        <v>102</v>
      </c>
      <c r="H7" s="185" t="s">
        <v>101</v>
      </c>
      <c r="J7" s="146" t="s">
        <v>162</v>
      </c>
      <c r="K7" s="147"/>
      <c r="L7" s="148"/>
    </row>
    <row r="8" spans="1:12" s="60" customFormat="1">
      <c r="B8" s="142" t="s">
        <v>6</v>
      </c>
      <c r="C8" s="153" t="s">
        <v>15</v>
      </c>
      <c r="D8" s="154">
        <f>D7-5%</f>
        <v>2.7999999999999997E-2</v>
      </c>
      <c r="F8" s="186" t="s">
        <v>13</v>
      </c>
      <c r="G8" s="187">
        <f>'Budget Privat'!C60</f>
        <v>51975625.920022771</v>
      </c>
      <c r="H8" s="188">
        <f>G8/D9</f>
        <v>5721.6673183644616</v>
      </c>
      <c r="J8" s="181">
        <f>'Budget Privat'!C64/1000000</f>
        <v>17.401999999999969</v>
      </c>
      <c r="K8" s="179"/>
      <c r="L8" s="133"/>
    </row>
    <row r="9" spans="1:12" s="60" customFormat="1">
      <c r="B9" s="63" t="s">
        <v>11</v>
      </c>
      <c r="C9" s="159" t="s">
        <v>14</v>
      </c>
      <c r="D9" s="141">
        <v>9084</v>
      </c>
      <c r="F9" s="186" t="s">
        <v>73</v>
      </c>
      <c r="G9" s="187">
        <f>'Budget Sosial'!C61</f>
        <v>142004751.88652229</v>
      </c>
      <c r="H9" s="188">
        <f>G9/D9</f>
        <v>15632.403334051331</v>
      </c>
      <c r="J9" s="180">
        <f>'Budget Sosial'!C65/1000000</f>
        <v>17.401999999999969</v>
      </c>
      <c r="K9" s="180"/>
      <c r="L9" s="133"/>
    </row>
    <row r="10" spans="1:12" s="60" customFormat="1">
      <c r="B10" s="146" t="s">
        <v>10</v>
      </c>
      <c r="C10" s="152"/>
      <c r="D10" s="158" t="s">
        <v>19</v>
      </c>
      <c r="F10" s="189" t="s">
        <v>155</v>
      </c>
      <c r="G10" s="131" t="s">
        <v>102</v>
      </c>
      <c r="H10" s="190"/>
      <c r="J10" s="146" t="s">
        <v>163</v>
      </c>
      <c r="K10" s="147"/>
      <c r="L10" s="147"/>
    </row>
    <row r="11" spans="1:12" s="60" customFormat="1">
      <c r="B11" s="142" t="s">
        <v>13</v>
      </c>
      <c r="C11" s="153"/>
      <c r="D11" s="145">
        <v>50000</v>
      </c>
      <c r="F11" s="186" t="s">
        <v>13</v>
      </c>
      <c r="G11" s="145">
        <v>80918.569803403065</v>
      </c>
      <c r="H11" s="194">
        <f>G11/nilai_tukar</f>
        <v>8.9078126159624684</v>
      </c>
      <c r="J11" s="198">
        <f>'Budget Privat'!D50/1000000</f>
        <v>8.7249999999999996</v>
      </c>
      <c r="K11" s="143"/>
      <c r="L11" s="144"/>
    </row>
    <row r="12" spans="1:12" s="60" customFormat="1">
      <c r="B12" s="142" t="s">
        <v>6</v>
      </c>
      <c r="C12" s="153"/>
      <c r="D12" s="145">
        <v>50000</v>
      </c>
      <c r="F12" s="191" t="s">
        <v>73</v>
      </c>
      <c r="G12" s="192">
        <v>101171.28249134874</v>
      </c>
      <c r="H12" s="195">
        <f>G12/nilai_tukar</f>
        <v>11.137305426172253</v>
      </c>
      <c r="J12" s="199">
        <f>'Budget Sosial'!D50/1000000</f>
        <v>8.7249999999999996</v>
      </c>
      <c r="K12" s="143"/>
      <c r="L12" s="144"/>
    </row>
    <row r="13" spans="1:12" s="60" customFormat="1">
      <c r="B13" s="138"/>
      <c r="C13" s="140"/>
      <c r="D13" s="141"/>
      <c r="F13" s="138"/>
      <c r="G13" s="141"/>
      <c r="H13" s="149"/>
      <c r="J13" s="138"/>
      <c r="K13" s="150"/>
      <c r="L13" s="151"/>
    </row>
    <row r="14" spans="1:12" s="60" customFormat="1">
      <c r="B14" s="146" t="s">
        <v>156</v>
      </c>
      <c r="C14" s="156" t="s">
        <v>157</v>
      </c>
      <c r="D14" s="156" t="s">
        <v>158</v>
      </c>
      <c r="F14" s="147" t="s">
        <v>159</v>
      </c>
      <c r="G14" s="147"/>
      <c r="H14" s="148"/>
      <c r="I14" s="62"/>
      <c r="J14" s="63" t="s">
        <v>160</v>
      </c>
      <c r="L14" s="182">
        <f>'Tabel I-O'!C68</f>
        <v>89</v>
      </c>
    </row>
    <row r="15" spans="1:12" s="60" customFormat="1">
      <c r="B15" s="142" t="s">
        <v>119</v>
      </c>
      <c r="C15" s="155">
        <v>16500</v>
      </c>
      <c r="D15" s="153">
        <f t="shared" ref="D15:D16" si="0">(C15/1000000)*1000</f>
        <v>16.5</v>
      </c>
      <c r="F15" s="142" t="s">
        <v>119</v>
      </c>
      <c r="G15" s="178">
        <f>'Tabel I-O'!C74</f>
        <v>4.4034883642683669E-3</v>
      </c>
      <c r="H15" s="134"/>
      <c r="I15" s="62"/>
      <c r="J15" s="157" t="s">
        <v>161</v>
      </c>
    </row>
    <row r="16" spans="1:12" s="60" customFormat="1">
      <c r="B16" s="142" t="s">
        <v>106</v>
      </c>
      <c r="C16" s="155">
        <v>3500</v>
      </c>
      <c r="D16" s="153">
        <f t="shared" si="0"/>
        <v>3.5</v>
      </c>
      <c r="F16" s="142" t="s">
        <v>106</v>
      </c>
      <c r="G16" s="178">
        <f>'Tabel I-O'!C75</f>
        <v>8.5901334034879529E-3</v>
      </c>
      <c r="H16" s="134"/>
      <c r="I16" s="62"/>
    </row>
    <row r="17" spans="2:9" s="60" customFormat="1">
      <c r="B17" s="138"/>
      <c r="C17" s="139"/>
      <c r="D17" s="140"/>
      <c r="F17" s="140"/>
      <c r="H17" s="62"/>
      <c r="I17" s="62"/>
    </row>
    <row r="18" spans="2:9" s="60" customFormat="1">
      <c r="B18" s="138"/>
      <c r="C18" s="139"/>
      <c r="D18" s="140"/>
      <c r="F18" s="140"/>
      <c r="H18" s="62"/>
      <c r="I18" s="62"/>
    </row>
    <row r="20" spans="2:9">
      <c r="B20" s="1" t="s">
        <v>76</v>
      </c>
    </row>
    <row r="21" spans="2:9">
      <c r="B21" s="88">
        <v>2</v>
      </c>
    </row>
  </sheetData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C1:H59"/>
  <sheetViews>
    <sheetView topLeftCell="B1" zoomScale="85" zoomScaleNormal="85" workbookViewId="0">
      <pane xSplit="2" ySplit="5" topLeftCell="D33" activePane="bottomRight" state="frozen"/>
      <selection activeCell="B1" sqref="B1"/>
      <selection pane="topRight" activeCell="D1" sqref="D1"/>
      <selection pane="bottomLeft" activeCell="B6" sqref="B6"/>
      <selection pane="bottomRight" activeCell="F47" sqref="F47"/>
    </sheetView>
  </sheetViews>
  <sheetFormatPr defaultRowHeight="15"/>
  <cols>
    <col min="1" max="2" width="9.140625" style="2"/>
    <col min="3" max="3" width="28" style="2" bestFit="1" customWidth="1"/>
    <col min="4" max="4" width="14.5703125" style="3" customWidth="1"/>
    <col min="5" max="5" width="16.42578125" style="3" customWidth="1"/>
    <col min="6" max="6" width="16.7109375" style="3" customWidth="1"/>
    <col min="7" max="16384" width="9.140625" style="2"/>
  </cols>
  <sheetData>
    <row r="1" spans="3:6" s="67" customFormat="1" ht="18.75">
      <c r="C1" s="64" t="s">
        <v>20</v>
      </c>
      <c r="D1" s="65"/>
      <c r="E1" s="68"/>
      <c r="F1" s="68"/>
    </row>
    <row r="2" spans="3:6" s="67" customFormat="1">
      <c r="C2" s="67" t="str">
        <f>'Tabel I-O'!B2</f>
        <v>Kopi Agroforest</v>
      </c>
      <c r="D2" s="68"/>
      <c r="E2" s="68"/>
      <c r="F2" s="68"/>
    </row>
    <row r="3" spans="3:6" s="67" customFormat="1" ht="13.5" customHeight="1">
      <c r="D3" s="68"/>
      <c r="E3" s="68"/>
      <c r="F3" s="68"/>
    </row>
    <row r="4" spans="3:6" s="67" customFormat="1" ht="13.5" customHeight="1">
      <c r="C4" s="204" t="s">
        <v>77</v>
      </c>
      <c r="D4" s="202" t="s">
        <v>0</v>
      </c>
      <c r="E4" s="201" t="s">
        <v>33</v>
      </c>
      <c r="F4" s="201" t="s">
        <v>34</v>
      </c>
    </row>
    <row r="5" spans="3:6" s="67" customFormat="1">
      <c r="C5" s="205"/>
      <c r="D5" s="203"/>
      <c r="E5" s="201"/>
      <c r="F5" s="201"/>
    </row>
    <row r="6" spans="3:6">
      <c r="C6" s="52" t="s">
        <v>2</v>
      </c>
      <c r="D6" s="31"/>
      <c r="E6" s="53"/>
      <c r="F6" s="53"/>
    </row>
    <row r="7" spans="3:6">
      <c r="C7" s="15" t="s">
        <v>30</v>
      </c>
      <c r="D7" s="18"/>
      <c r="E7" s="40"/>
      <c r="F7" s="40"/>
    </row>
    <row r="8" spans="3:6">
      <c r="C8" s="34" t="s">
        <v>9</v>
      </c>
      <c r="D8" s="18" t="s">
        <v>3</v>
      </c>
      <c r="E8" s="40">
        <v>1500</v>
      </c>
      <c r="F8" s="40">
        <v>2000</v>
      </c>
    </row>
    <row r="9" spans="3:6" s="6" customFormat="1">
      <c r="C9" s="34" t="s">
        <v>22</v>
      </c>
      <c r="D9" s="18" t="s">
        <v>3</v>
      </c>
      <c r="E9" s="40">
        <v>2300</v>
      </c>
      <c r="F9" s="40">
        <v>2500</v>
      </c>
    </row>
    <row r="10" spans="3:6">
      <c r="C10" s="15" t="s">
        <v>31</v>
      </c>
      <c r="D10" s="18"/>
      <c r="E10" s="40"/>
      <c r="F10" s="40"/>
    </row>
    <row r="11" spans="3:6">
      <c r="C11" s="34" t="s">
        <v>32</v>
      </c>
      <c r="D11" s="18" t="s">
        <v>8</v>
      </c>
      <c r="E11" s="40">
        <v>80000</v>
      </c>
      <c r="F11" s="40">
        <f>E11</f>
        <v>80000</v>
      </c>
    </row>
    <row r="12" spans="3:6">
      <c r="C12" s="34"/>
      <c r="D12" s="18"/>
      <c r="E12" s="40"/>
      <c r="F12" s="40"/>
    </row>
    <row r="13" spans="3:6">
      <c r="C13" s="15" t="s">
        <v>35</v>
      </c>
      <c r="D13" s="18"/>
      <c r="E13" s="40"/>
      <c r="F13" s="40"/>
    </row>
    <row r="14" spans="3:6">
      <c r="C14" s="34" t="s">
        <v>119</v>
      </c>
      <c r="D14" s="18" t="s">
        <v>82</v>
      </c>
      <c r="E14" s="40">
        <v>3000</v>
      </c>
      <c r="F14" s="40">
        <f>E14</f>
        <v>3000</v>
      </c>
    </row>
    <row r="15" spans="3:6">
      <c r="C15" s="34" t="s">
        <v>106</v>
      </c>
      <c r="D15" s="18" t="s">
        <v>82</v>
      </c>
      <c r="E15" s="40">
        <v>1000</v>
      </c>
      <c r="F15" s="40">
        <f>E15</f>
        <v>1000</v>
      </c>
    </row>
    <row r="16" spans="3:6">
      <c r="C16" s="34"/>
      <c r="D16" s="18"/>
      <c r="E16" s="40"/>
      <c r="F16" s="40"/>
    </row>
    <row r="17" spans="3:8">
      <c r="C17" s="15" t="s">
        <v>36</v>
      </c>
      <c r="D17" s="18"/>
      <c r="E17" s="40"/>
      <c r="F17" s="40"/>
    </row>
    <row r="18" spans="3:8">
      <c r="C18" s="34" t="s">
        <v>88</v>
      </c>
      <c r="D18" s="18" t="s">
        <v>4</v>
      </c>
      <c r="E18" s="40">
        <v>30000</v>
      </c>
      <c r="F18" s="40">
        <v>30000</v>
      </c>
    </row>
    <row r="19" spans="3:8">
      <c r="C19" s="76" t="s">
        <v>38</v>
      </c>
      <c r="D19" s="18" t="s">
        <v>4</v>
      </c>
      <c r="E19" s="40">
        <v>25000</v>
      </c>
      <c r="F19" s="40">
        <v>25000</v>
      </c>
    </row>
    <row r="20" spans="3:8">
      <c r="C20" s="34" t="s">
        <v>39</v>
      </c>
      <c r="D20" s="18" t="s">
        <v>4</v>
      </c>
      <c r="E20" s="40">
        <v>50000</v>
      </c>
      <c r="F20" s="40">
        <v>50000</v>
      </c>
    </row>
    <row r="21" spans="3:8">
      <c r="C21" s="76" t="s">
        <v>90</v>
      </c>
      <c r="D21" s="18" t="s">
        <v>4</v>
      </c>
      <c r="E21" s="40">
        <v>225000</v>
      </c>
      <c r="F21" s="40">
        <v>225000</v>
      </c>
    </row>
    <row r="22" spans="3:8">
      <c r="C22" s="76" t="s">
        <v>94</v>
      </c>
      <c r="D22" s="18" t="s">
        <v>4</v>
      </c>
      <c r="E22" s="40">
        <v>20000</v>
      </c>
      <c r="F22" s="40">
        <v>20000</v>
      </c>
    </row>
    <row r="23" spans="3:8">
      <c r="C23" s="76" t="s">
        <v>125</v>
      </c>
      <c r="D23" s="18" t="s">
        <v>4</v>
      </c>
      <c r="E23" s="40">
        <v>2000</v>
      </c>
      <c r="F23" s="120">
        <v>2000</v>
      </c>
    </row>
    <row r="24" spans="3:8">
      <c r="C24" s="76"/>
      <c r="D24" s="18"/>
      <c r="E24" s="40"/>
      <c r="F24" s="40"/>
    </row>
    <row r="25" spans="3:8">
      <c r="C25" s="15" t="s">
        <v>37</v>
      </c>
      <c r="D25" s="18"/>
      <c r="E25" s="40"/>
      <c r="F25" s="40"/>
    </row>
    <row r="26" spans="3:8">
      <c r="C26" s="76" t="s">
        <v>40</v>
      </c>
      <c r="D26" s="18"/>
      <c r="E26" s="40"/>
      <c r="F26" s="40"/>
    </row>
    <row r="27" spans="3:8">
      <c r="C27" s="81" t="s">
        <v>92</v>
      </c>
      <c r="D27" s="18" t="s">
        <v>19</v>
      </c>
      <c r="E27" s="40">
        <f>Summary!$D$11</f>
        <v>50000</v>
      </c>
      <c r="F27" s="40">
        <f>Summary!$D$12</f>
        <v>50000</v>
      </c>
    </row>
    <row r="28" spans="3:8">
      <c r="C28" s="81" t="s">
        <v>91</v>
      </c>
      <c r="D28" s="18" t="s">
        <v>19</v>
      </c>
      <c r="E28" s="40">
        <f>Summary!$D$11</f>
        <v>50000</v>
      </c>
      <c r="F28" s="40">
        <f>Summary!$D$12</f>
        <v>50000</v>
      </c>
    </row>
    <row r="29" spans="3:8">
      <c r="C29" s="81" t="s">
        <v>124</v>
      </c>
      <c r="D29" s="18" t="s">
        <v>19</v>
      </c>
      <c r="E29" s="40">
        <f>Summary!$D$11</f>
        <v>50000</v>
      </c>
      <c r="F29" s="40">
        <f>Summary!$D$12</f>
        <v>50000</v>
      </c>
    </row>
    <row r="30" spans="3:8">
      <c r="C30" s="81" t="s">
        <v>107</v>
      </c>
      <c r="D30" s="18" t="s">
        <v>19</v>
      </c>
      <c r="E30" s="40">
        <f>H30</f>
        <v>60000</v>
      </c>
      <c r="F30" s="40">
        <f>H30</f>
        <v>60000</v>
      </c>
      <c r="H30" s="2">
        <v>60000</v>
      </c>
    </row>
    <row r="31" spans="3:8">
      <c r="C31" s="81" t="s">
        <v>85</v>
      </c>
      <c r="D31" s="18" t="s">
        <v>19</v>
      </c>
      <c r="E31" s="40">
        <f>H31</f>
        <v>60000</v>
      </c>
      <c r="F31" s="40">
        <f>H31</f>
        <v>60000</v>
      </c>
      <c r="H31" s="2">
        <v>60000</v>
      </c>
    </row>
    <row r="32" spans="3:8">
      <c r="C32" s="76" t="s">
        <v>95</v>
      </c>
      <c r="D32" s="18"/>
      <c r="E32" s="40"/>
      <c r="F32" s="40"/>
    </row>
    <row r="33" spans="3:8">
      <c r="C33" s="81" t="s">
        <v>144</v>
      </c>
      <c r="D33" s="18" t="s">
        <v>19</v>
      </c>
      <c r="E33" s="40">
        <f>Summary!$D$11</f>
        <v>50000</v>
      </c>
      <c r="F33" s="40">
        <f>Summary!$D$12</f>
        <v>50000</v>
      </c>
    </row>
    <row r="34" spans="3:8">
      <c r="C34" s="81" t="s">
        <v>115</v>
      </c>
      <c r="D34" s="18" t="s">
        <v>19</v>
      </c>
      <c r="E34" s="40">
        <f>Summary!$D$11</f>
        <v>50000</v>
      </c>
      <c r="F34" s="40">
        <f>Summary!$D$12</f>
        <v>50000</v>
      </c>
    </row>
    <row r="35" spans="3:8">
      <c r="C35" s="76" t="s">
        <v>120</v>
      </c>
      <c r="D35" s="18"/>
      <c r="E35" s="40"/>
      <c r="F35" s="40"/>
    </row>
    <row r="36" spans="3:8">
      <c r="C36" s="81" t="s">
        <v>86</v>
      </c>
      <c r="D36" s="18" t="s">
        <v>19</v>
      </c>
      <c r="E36" s="40">
        <f>H36</f>
        <v>112500</v>
      </c>
      <c r="F36" s="40">
        <f>H36</f>
        <v>112500</v>
      </c>
      <c r="H36" s="2">
        <v>112500</v>
      </c>
    </row>
    <row r="37" spans="3:8">
      <c r="C37" s="81" t="s">
        <v>145</v>
      </c>
      <c r="D37" s="18" t="s">
        <v>19</v>
      </c>
      <c r="E37" s="40">
        <f>Summary!$D$11</f>
        <v>50000</v>
      </c>
      <c r="F37" s="40">
        <f>Summary!$D$12</f>
        <v>50000</v>
      </c>
    </row>
    <row r="38" spans="3:8">
      <c r="C38" s="81" t="s">
        <v>146</v>
      </c>
      <c r="D38" s="18" t="s">
        <v>19</v>
      </c>
      <c r="E38" s="40">
        <f>Summary!$D$11</f>
        <v>50000</v>
      </c>
      <c r="F38" s="40">
        <f>Summary!$D$12</f>
        <v>50000</v>
      </c>
    </row>
    <row r="39" spans="3:8">
      <c r="C39" s="81" t="s">
        <v>83</v>
      </c>
      <c r="D39" s="18" t="s">
        <v>19</v>
      </c>
      <c r="E39" s="40">
        <f>Summary!$D$11</f>
        <v>50000</v>
      </c>
      <c r="F39" s="40">
        <f>Summary!$D$12</f>
        <v>50000</v>
      </c>
    </row>
    <row r="40" spans="3:8">
      <c r="C40" s="81" t="s">
        <v>84</v>
      </c>
      <c r="D40" s="18" t="s">
        <v>19</v>
      </c>
      <c r="E40" s="40">
        <f>Summary!$D$11</f>
        <v>50000</v>
      </c>
      <c r="F40" s="40">
        <f>Summary!$D$12</f>
        <v>50000</v>
      </c>
    </row>
    <row r="41" spans="3:8">
      <c r="C41" s="76" t="s">
        <v>93</v>
      </c>
      <c r="D41" s="18"/>
      <c r="E41" s="40"/>
      <c r="F41" s="40"/>
    </row>
    <row r="42" spans="3:8">
      <c r="C42" s="128" t="s">
        <v>119</v>
      </c>
      <c r="D42" s="18" t="s">
        <v>19</v>
      </c>
      <c r="E42" s="40">
        <f>Summary!$D$11</f>
        <v>50000</v>
      </c>
      <c r="F42" s="40">
        <f>Summary!$D$12</f>
        <v>50000</v>
      </c>
    </row>
    <row r="43" spans="3:8">
      <c r="C43" s="128" t="s">
        <v>106</v>
      </c>
      <c r="D43" s="18" t="s">
        <v>19</v>
      </c>
      <c r="E43" s="40">
        <f>Summary!$D$11</f>
        <v>50000</v>
      </c>
      <c r="F43" s="40">
        <f>Summary!$D$12</f>
        <v>50000</v>
      </c>
    </row>
    <row r="44" spans="3:8">
      <c r="C44" s="76" t="s">
        <v>96</v>
      </c>
      <c r="D44" s="18"/>
      <c r="E44" s="40"/>
      <c r="F44" s="40"/>
    </row>
    <row r="45" spans="3:8">
      <c r="C45" s="81" t="s">
        <v>122</v>
      </c>
      <c r="D45" s="18" t="s">
        <v>19</v>
      </c>
      <c r="E45" s="40">
        <f>H45</f>
        <v>24000</v>
      </c>
      <c r="F45" s="40">
        <f>H45</f>
        <v>24000</v>
      </c>
      <c r="H45" s="130">
        <f>5*8*600</f>
        <v>24000</v>
      </c>
    </row>
    <row r="46" spans="3:8">
      <c r="C46" s="81" t="s">
        <v>126</v>
      </c>
      <c r="D46" s="18" t="s">
        <v>19</v>
      </c>
      <c r="E46" s="40">
        <f>H46</f>
        <v>24000</v>
      </c>
      <c r="F46" s="40">
        <f>H46</f>
        <v>24000</v>
      </c>
      <c r="H46" s="130">
        <f>5*8*600</f>
        <v>24000</v>
      </c>
    </row>
    <row r="47" spans="3:8">
      <c r="C47" s="81" t="s">
        <v>121</v>
      </c>
      <c r="D47" s="18" t="s">
        <v>19</v>
      </c>
      <c r="E47" s="40">
        <f>Summary!$D$11</f>
        <v>50000</v>
      </c>
      <c r="F47" s="40">
        <f>Summary!$D$12</f>
        <v>50000</v>
      </c>
    </row>
    <row r="48" spans="3:8">
      <c r="C48" s="81" t="s">
        <v>148</v>
      </c>
      <c r="D48" s="18" t="s">
        <v>19</v>
      </c>
      <c r="E48" s="40">
        <f>Summary!$D$11</f>
        <v>50000</v>
      </c>
      <c r="F48" s="40">
        <f>Summary!$D$12</f>
        <v>50000</v>
      </c>
    </row>
    <row r="49" spans="3:6">
      <c r="C49" s="81" t="s">
        <v>149</v>
      </c>
      <c r="D49" s="18" t="s">
        <v>19</v>
      </c>
      <c r="E49" s="40">
        <f>Summary!$D$11</f>
        <v>50000</v>
      </c>
      <c r="F49" s="40">
        <f>Summary!$D$12</f>
        <v>50000</v>
      </c>
    </row>
    <row r="50" spans="3:6">
      <c r="C50" s="81"/>
      <c r="D50" s="18"/>
      <c r="E50" s="40"/>
      <c r="F50" s="40"/>
    </row>
    <row r="51" spans="3:6">
      <c r="C51" s="17"/>
      <c r="D51" s="18"/>
      <c r="E51" s="40"/>
      <c r="F51" s="40"/>
    </row>
    <row r="52" spans="3:6">
      <c r="C52" s="52" t="s">
        <v>27</v>
      </c>
      <c r="D52" s="51"/>
      <c r="E52" s="54"/>
      <c r="F52" s="54"/>
    </row>
    <row r="53" spans="3:6">
      <c r="C53" s="17" t="s">
        <v>97</v>
      </c>
      <c r="D53" s="18"/>
      <c r="E53" s="40"/>
      <c r="F53" s="40"/>
    </row>
    <row r="54" spans="3:6">
      <c r="C54" s="34" t="s">
        <v>119</v>
      </c>
      <c r="D54" s="18" t="s">
        <v>3</v>
      </c>
      <c r="E54" s="40">
        <f>(10000+23000)/2</f>
        <v>16500</v>
      </c>
      <c r="F54" s="40">
        <f>E54</f>
        <v>16500</v>
      </c>
    </row>
    <row r="55" spans="3:6">
      <c r="C55" s="34" t="s">
        <v>106</v>
      </c>
      <c r="D55" s="18" t="s">
        <v>3</v>
      </c>
      <c r="E55" s="40">
        <v>3500</v>
      </c>
      <c r="F55" s="40">
        <f>E55</f>
        <v>3500</v>
      </c>
    </row>
    <row r="56" spans="3:6">
      <c r="C56" s="17"/>
      <c r="D56" s="18"/>
      <c r="E56" s="40"/>
      <c r="F56" s="40"/>
    </row>
    <row r="57" spans="3:6">
      <c r="C57" s="17"/>
      <c r="D57" s="18"/>
      <c r="E57" s="40"/>
      <c r="F57" s="40"/>
    </row>
    <row r="58" spans="3:6">
      <c r="E58" s="29"/>
      <c r="F58" s="29"/>
    </row>
    <row r="59" spans="3:6">
      <c r="C59" s="2" t="s">
        <v>75</v>
      </c>
    </row>
  </sheetData>
  <mergeCells count="4">
    <mergeCell ref="E4:E5"/>
    <mergeCell ref="F4:F5"/>
    <mergeCell ref="D4:D5"/>
    <mergeCell ref="C4:C5"/>
  </mergeCells>
  <phoneticPr fontId="4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W86"/>
  <sheetViews>
    <sheetView zoomScale="85" zoomScaleNormal="85" workbookViewId="0">
      <pane xSplit="3" ySplit="5" topLeftCell="U49" activePane="bottomRight" state="frozen"/>
      <selection pane="topRight" activeCell="D1" sqref="D1"/>
      <selection pane="bottomLeft" activeCell="A6" sqref="A6"/>
      <selection pane="bottomRight" activeCell="AH56" sqref="AH56"/>
    </sheetView>
  </sheetViews>
  <sheetFormatPr defaultRowHeight="15"/>
  <cols>
    <col min="1" max="1" width="9.140625" style="2"/>
    <col min="2" max="2" width="33.42578125" style="2" bestFit="1" customWidth="1"/>
    <col min="3" max="3" width="14.5703125" style="3" customWidth="1"/>
    <col min="4" max="4" width="7.28515625" style="29" customWidth="1"/>
    <col min="5" max="5" width="7" style="29" customWidth="1"/>
    <col min="6" max="6" width="7.42578125" style="38" customWidth="1"/>
    <col min="7" max="7" width="7.7109375" style="29" bestFit="1" customWidth="1"/>
    <col min="8" max="8" width="6.7109375" style="29" bestFit="1" customWidth="1"/>
    <col min="9" max="11" width="6.7109375" style="38" bestFit="1" customWidth="1"/>
    <col min="12" max="12" width="6.7109375" style="29" bestFit="1" customWidth="1"/>
    <col min="13" max="13" width="6.85546875" style="29" bestFit="1" customWidth="1"/>
    <col min="14" max="14" width="6.85546875" style="38" bestFit="1" customWidth="1"/>
    <col min="15" max="17" width="6.85546875" style="29" bestFit="1" customWidth="1"/>
    <col min="18" max="18" width="8.42578125" style="29" bestFit="1" customWidth="1"/>
    <col min="19" max="22" width="7.7109375" style="29" bestFit="1" customWidth="1"/>
    <col min="23" max="33" width="6.85546875" style="29" bestFit="1" customWidth="1"/>
    <col min="34" max="40" width="9.140625" style="7"/>
    <col min="41" max="16384" width="9.140625" style="2"/>
  </cols>
  <sheetData>
    <row r="1" spans="2:49" s="67" customFormat="1" ht="18.75">
      <c r="B1" s="64" t="s">
        <v>18</v>
      </c>
      <c r="C1" s="65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66"/>
      <c r="AI1" s="66"/>
      <c r="AJ1" s="66"/>
      <c r="AK1" s="66"/>
      <c r="AL1" s="66"/>
      <c r="AM1" s="66"/>
      <c r="AN1" s="66"/>
    </row>
    <row r="2" spans="2:49" s="67" customFormat="1">
      <c r="B2" s="71" t="str">
        <f>Summary!B1</f>
        <v>Kopi Agroforest</v>
      </c>
      <c r="C2" s="65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66"/>
      <c r="AI2" s="66"/>
      <c r="AJ2" s="66"/>
      <c r="AK2" s="66"/>
      <c r="AL2" s="66"/>
      <c r="AM2" s="66"/>
      <c r="AN2" s="66"/>
    </row>
    <row r="3" spans="2:49" s="67" customFormat="1">
      <c r="C3" s="68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0"/>
      <c r="AD3" s="70"/>
      <c r="AE3" s="70"/>
      <c r="AF3" s="70"/>
      <c r="AG3" s="70"/>
      <c r="AH3" s="66"/>
      <c r="AI3" s="66"/>
      <c r="AJ3" s="66"/>
      <c r="AK3" s="66"/>
      <c r="AL3" s="66"/>
      <c r="AM3" s="66"/>
      <c r="AN3" s="66"/>
    </row>
    <row r="4" spans="2:49" s="68" customFormat="1" ht="12.75" customHeight="1">
      <c r="B4" s="204" t="s">
        <v>77</v>
      </c>
      <c r="C4" s="202" t="s">
        <v>0</v>
      </c>
      <c r="D4" s="206" t="s">
        <v>42</v>
      </c>
      <c r="E4" s="206" t="s">
        <v>43</v>
      </c>
      <c r="F4" s="206" t="s">
        <v>44</v>
      </c>
      <c r="G4" s="206" t="s">
        <v>45</v>
      </c>
      <c r="H4" s="206" t="s">
        <v>46</v>
      </c>
      <c r="I4" s="206" t="s">
        <v>47</v>
      </c>
      <c r="J4" s="206" t="s">
        <v>48</v>
      </c>
      <c r="K4" s="206" t="s">
        <v>49</v>
      </c>
      <c r="L4" s="206" t="s">
        <v>50</v>
      </c>
      <c r="M4" s="206" t="s">
        <v>51</v>
      </c>
      <c r="N4" s="206" t="s">
        <v>52</v>
      </c>
      <c r="O4" s="206" t="s">
        <v>53</v>
      </c>
      <c r="P4" s="206" t="s">
        <v>54</v>
      </c>
      <c r="Q4" s="206" t="s">
        <v>55</v>
      </c>
      <c r="R4" s="206" t="s">
        <v>56</v>
      </c>
      <c r="S4" s="206" t="s">
        <v>57</v>
      </c>
      <c r="T4" s="206" t="s">
        <v>58</v>
      </c>
      <c r="U4" s="206" t="s">
        <v>59</v>
      </c>
      <c r="V4" s="206" t="s">
        <v>60</v>
      </c>
      <c r="W4" s="206" t="s">
        <v>61</v>
      </c>
      <c r="X4" s="206" t="s">
        <v>62</v>
      </c>
      <c r="Y4" s="206" t="s">
        <v>63</v>
      </c>
      <c r="Z4" s="206" t="s">
        <v>64</v>
      </c>
      <c r="AA4" s="206" t="s">
        <v>65</v>
      </c>
      <c r="AB4" s="206" t="s">
        <v>66</v>
      </c>
      <c r="AC4" s="206" t="s">
        <v>67</v>
      </c>
      <c r="AD4" s="206" t="s">
        <v>68</v>
      </c>
      <c r="AE4" s="206" t="s">
        <v>69</v>
      </c>
      <c r="AF4" s="206" t="s">
        <v>70</v>
      </c>
      <c r="AG4" s="206" t="s">
        <v>71</v>
      </c>
      <c r="AH4" s="73"/>
      <c r="AI4" s="73"/>
      <c r="AJ4" s="73"/>
      <c r="AK4" s="73"/>
      <c r="AL4" s="73"/>
      <c r="AM4" s="73"/>
      <c r="AN4" s="73"/>
      <c r="AO4" s="74"/>
      <c r="AP4" s="74"/>
      <c r="AQ4" s="74"/>
      <c r="AR4" s="74"/>
      <c r="AS4" s="74"/>
      <c r="AT4" s="74"/>
      <c r="AU4" s="74"/>
      <c r="AV4" s="74"/>
      <c r="AW4" s="74"/>
    </row>
    <row r="5" spans="2:49" s="68" customFormat="1" ht="19.5" customHeight="1">
      <c r="B5" s="207"/>
      <c r="C5" s="203"/>
      <c r="D5" s="206"/>
      <c r="E5" s="206"/>
      <c r="F5" s="206"/>
      <c r="G5" s="206"/>
      <c r="H5" s="206"/>
      <c r="I5" s="206"/>
      <c r="J5" s="206"/>
      <c r="K5" s="206"/>
      <c r="L5" s="206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73"/>
      <c r="AI5" s="73"/>
      <c r="AJ5" s="73"/>
      <c r="AK5" s="73"/>
      <c r="AL5" s="73"/>
      <c r="AM5" s="73"/>
      <c r="AN5" s="73"/>
      <c r="AO5" s="74"/>
      <c r="AP5" s="74"/>
      <c r="AQ5" s="74"/>
      <c r="AR5" s="74"/>
      <c r="AS5" s="74"/>
      <c r="AT5" s="74"/>
      <c r="AU5" s="74"/>
      <c r="AV5" s="74"/>
      <c r="AW5" s="74"/>
    </row>
    <row r="6" spans="2:49" ht="15" customHeight="1">
      <c r="B6" s="205"/>
      <c r="C6" s="51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35"/>
      <c r="AI6" s="35"/>
      <c r="AJ6" s="35"/>
      <c r="AK6" s="35"/>
      <c r="AL6" s="35"/>
      <c r="AM6" s="35"/>
      <c r="AN6" s="35"/>
      <c r="AO6" s="36"/>
      <c r="AP6" s="36"/>
      <c r="AQ6" s="36"/>
      <c r="AR6" s="36"/>
      <c r="AS6" s="36"/>
      <c r="AT6" s="36"/>
      <c r="AU6" s="36"/>
      <c r="AV6" s="36"/>
      <c r="AW6" s="36"/>
    </row>
    <row r="7" spans="2:49">
      <c r="B7" s="15" t="s">
        <v>30</v>
      </c>
      <c r="C7" s="18"/>
      <c r="D7" s="40"/>
      <c r="E7" s="40"/>
      <c r="F7" s="41"/>
      <c r="G7" s="40"/>
      <c r="H7" s="40"/>
      <c r="I7" s="41"/>
      <c r="J7" s="41"/>
      <c r="K7" s="41"/>
      <c r="L7" s="40"/>
      <c r="M7" s="42"/>
      <c r="N7" s="43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35"/>
      <c r="AI7" s="35"/>
      <c r="AJ7" s="35"/>
      <c r="AK7" s="35"/>
      <c r="AL7" s="35"/>
      <c r="AM7" s="35"/>
      <c r="AN7" s="35"/>
      <c r="AO7" s="36"/>
      <c r="AP7" s="36"/>
      <c r="AQ7" s="36"/>
      <c r="AR7" s="36"/>
      <c r="AS7" s="36"/>
      <c r="AT7" s="36"/>
      <c r="AU7" s="36"/>
      <c r="AV7" s="36"/>
      <c r="AW7" s="36"/>
    </row>
    <row r="8" spans="2:49">
      <c r="B8" s="34" t="s">
        <v>9</v>
      </c>
      <c r="C8" s="18" t="s">
        <v>98</v>
      </c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35"/>
      <c r="AI8" s="35"/>
      <c r="AJ8" s="35"/>
      <c r="AK8" s="35"/>
      <c r="AL8" s="35"/>
      <c r="AM8" s="35"/>
      <c r="AN8" s="35"/>
      <c r="AO8" s="36"/>
      <c r="AP8" s="36"/>
      <c r="AQ8" s="36"/>
      <c r="AR8" s="36"/>
      <c r="AS8" s="36"/>
      <c r="AT8" s="36"/>
      <c r="AU8" s="36"/>
      <c r="AV8" s="36"/>
      <c r="AW8" s="36"/>
    </row>
    <row r="9" spans="2:49">
      <c r="B9" s="34" t="s">
        <v>22</v>
      </c>
      <c r="C9" s="18" t="s">
        <v>98</v>
      </c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35"/>
      <c r="AI9" s="35"/>
      <c r="AJ9" s="35"/>
      <c r="AK9" s="35"/>
      <c r="AL9" s="35"/>
      <c r="AM9" s="35"/>
      <c r="AN9" s="35"/>
      <c r="AO9" s="36"/>
      <c r="AP9" s="36"/>
      <c r="AQ9" s="36"/>
      <c r="AR9" s="36"/>
      <c r="AS9" s="36"/>
      <c r="AT9" s="36"/>
      <c r="AU9" s="36"/>
      <c r="AV9" s="36"/>
      <c r="AW9" s="36"/>
    </row>
    <row r="10" spans="2:49">
      <c r="B10" s="15" t="s">
        <v>31</v>
      </c>
      <c r="C10" s="18"/>
      <c r="D10" s="44"/>
      <c r="E10" s="44"/>
      <c r="F10" s="45"/>
      <c r="G10" s="44"/>
      <c r="H10" s="44"/>
      <c r="I10" s="45"/>
      <c r="J10" s="45"/>
      <c r="K10" s="45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35"/>
      <c r="AI10" s="35"/>
      <c r="AJ10" s="35"/>
      <c r="AK10" s="35"/>
      <c r="AL10" s="35"/>
      <c r="AM10" s="35"/>
      <c r="AN10" s="35"/>
      <c r="AO10" s="36"/>
      <c r="AP10" s="36"/>
      <c r="AQ10" s="36"/>
      <c r="AR10" s="36"/>
      <c r="AS10" s="36"/>
      <c r="AT10" s="36"/>
      <c r="AU10" s="36"/>
      <c r="AV10" s="36"/>
      <c r="AW10" s="36"/>
    </row>
    <row r="11" spans="2:49">
      <c r="B11" s="34" t="s">
        <v>32</v>
      </c>
      <c r="C11" s="18" t="s">
        <v>99</v>
      </c>
      <c r="D11" s="44">
        <f>2*4</f>
        <v>8</v>
      </c>
      <c r="E11" s="44">
        <f t="shared" ref="E11:F11" si="0">2*4</f>
        <v>8</v>
      </c>
      <c r="F11" s="44">
        <f t="shared" si="0"/>
        <v>8</v>
      </c>
      <c r="G11" s="44">
        <f>1*4</f>
        <v>4</v>
      </c>
      <c r="H11" s="44">
        <f t="shared" ref="H11:AG11" si="1">1*4</f>
        <v>4</v>
      </c>
      <c r="I11" s="44">
        <f t="shared" si="1"/>
        <v>4</v>
      </c>
      <c r="J11" s="44">
        <f t="shared" si="1"/>
        <v>4</v>
      </c>
      <c r="K11" s="44">
        <f t="shared" si="1"/>
        <v>4</v>
      </c>
      <c r="L11" s="44">
        <f t="shared" si="1"/>
        <v>4</v>
      </c>
      <c r="M11" s="44">
        <f t="shared" si="1"/>
        <v>4</v>
      </c>
      <c r="N11" s="44">
        <f t="shared" si="1"/>
        <v>4</v>
      </c>
      <c r="O11" s="44">
        <f t="shared" si="1"/>
        <v>4</v>
      </c>
      <c r="P11" s="44">
        <f t="shared" si="1"/>
        <v>4</v>
      </c>
      <c r="Q11" s="44">
        <f t="shared" si="1"/>
        <v>4</v>
      </c>
      <c r="R11" s="44">
        <f t="shared" si="1"/>
        <v>4</v>
      </c>
      <c r="S11" s="44">
        <f t="shared" si="1"/>
        <v>4</v>
      </c>
      <c r="T11" s="44">
        <f t="shared" si="1"/>
        <v>4</v>
      </c>
      <c r="U11" s="44">
        <f t="shared" si="1"/>
        <v>4</v>
      </c>
      <c r="V11" s="44">
        <f t="shared" si="1"/>
        <v>4</v>
      </c>
      <c r="W11" s="44">
        <f t="shared" si="1"/>
        <v>4</v>
      </c>
      <c r="X11" s="44">
        <f t="shared" si="1"/>
        <v>4</v>
      </c>
      <c r="Y11" s="44">
        <f t="shared" si="1"/>
        <v>4</v>
      </c>
      <c r="Z11" s="44">
        <f t="shared" si="1"/>
        <v>4</v>
      </c>
      <c r="AA11" s="44">
        <f t="shared" si="1"/>
        <v>4</v>
      </c>
      <c r="AB11" s="44">
        <f t="shared" si="1"/>
        <v>4</v>
      </c>
      <c r="AC11" s="44">
        <f t="shared" si="1"/>
        <v>4</v>
      </c>
      <c r="AD11" s="44">
        <f t="shared" si="1"/>
        <v>4</v>
      </c>
      <c r="AE11" s="44">
        <f t="shared" si="1"/>
        <v>4</v>
      </c>
      <c r="AF11" s="44">
        <f t="shared" si="1"/>
        <v>4</v>
      </c>
      <c r="AG11" s="44">
        <f t="shared" si="1"/>
        <v>4</v>
      </c>
      <c r="AH11" s="35"/>
      <c r="AI11" s="35"/>
      <c r="AJ11" s="35"/>
      <c r="AK11" s="35"/>
      <c r="AL11" s="35"/>
      <c r="AM11" s="35"/>
      <c r="AN11" s="35"/>
      <c r="AO11" s="36"/>
      <c r="AP11" s="36"/>
      <c r="AQ11" s="36"/>
      <c r="AR11" s="36"/>
      <c r="AS11" s="36"/>
      <c r="AT11" s="36"/>
      <c r="AU11" s="36"/>
      <c r="AV11" s="36"/>
      <c r="AW11" s="36"/>
    </row>
    <row r="12" spans="2:49">
      <c r="B12" s="34"/>
      <c r="C12" s="18"/>
      <c r="D12" s="44"/>
      <c r="E12" s="44"/>
      <c r="F12" s="46"/>
      <c r="G12" s="47"/>
      <c r="H12" s="47"/>
      <c r="I12" s="46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35"/>
      <c r="AI12" s="35"/>
      <c r="AJ12" s="35"/>
      <c r="AK12" s="35"/>
      <c r="AL12" s="35"/>
      <c r="AM12" s="35"/>
      <c r="AN12" s="35"/>
      <c r="AO12" s="36"/>
      <c r="AP12" s="36"/>
      <c r="AQ12" s="36"/>
      <c r="AR12" s="36"/>
      <c r="AS12" s="36"/>
      <c r="AT12" s="36"/>
      <c r="AU12" s="36"/>
      <c r="AV12" s="36"/>
      <c r="AW12" s="36"/>
    </row>
    <row r="13" spans="2:49" s="6" customFormat="1">
      <c r="B13" s="15" t="s">
        <v>35</v>
      </c>
      <c r="C13" s="18"/>
      <c r="D13" s="44"/>
      <c r="E13" s="44"/>
      <c r="F13" s="45"/>
      <c r="G13" s="44"/>
      <c r="H13" s="44"/>
      <c r="I13" s="45"/>
      <c r="J13" s="45"/>
      <c r="K13" s="45"/>
      <c r="L13" s="44"/>
      <c r="M13" s="48"/>
      <c r="N13" s="49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35"/>
      <c r="AI13" s="35"/>
      <c r="AJ13" s="35"/>
      <c r="AK13" s="35"/>
      <c r="AL13" s="35"/>
      <c r="AM13" s="35"/>
      <c r="AN13" s="35"/>
      <c r="AO13" s="37"/>
      <c r="AP13" s="37"/>
      <c r="AQ13" s="37"/>
      <c r="AR13" s="37"/>
      <c r="AS13" s="37"/>
      <c r="AT13" s="37"/>
      <c r="AU13" s="37"/>
      <c r="AV13" s="37"/>
      <c r="AW13" s="37"/>
    </row>
    <row r="14" spans="2:49" s="6" customFormat="1">
      <c r="B14" s="34" t="s">
        <v>119</v>
      </c>
      <c r="C14" s="18" t="s">
        <v>72</v>
      </c>
      <c r="D14" s="44">
        <f>FieldData!C4</f>
        <v>800</v>
      </c>
      <c r="E14" s="44">
        <f>D14*0.1</f>
        <v>80</v>
      </c>
      <c r="F14" s="45"/>
      <c r="G14" s="44"/>
      <c r="H14" s="44"/>
      <c r="I14" s="45"/>
      <c r="J14" s="45"/>
      <c r="K14" s="45"/>
      <c r="L14" s="44"/>
      <c r="M14" s="48"/>
      <c r="N14" s="49"/>
      <c r="O14" s="48"/>
      <c r="P14" s="44"/>
      <c r="Q14" s="44"/>
      <c r="R14" s="44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35"/>
      <c r="AI14" s="35"/>
      <c r="AJ14" s="35"/>
      <c r="AK14" s="35"/>
      <c r="AL14" s="35"/>
      <c r="AM14" s="35"/>
      <c r="AN14" s="35"/>
      <c r="AO14" s="37"/>
      <c r="AP14" s="37"/>
      <c r="AQ14" s="37"/>
      <c r="AR14" s="37"/>
      <c r="AS14" s="37"/>
      <c r="AT14" s="37"/>
      <c r="AU14" s="37"/>
      <c r="AV14" s="37"/>
      <c r="AW14" s="37"/>
    </row>
    <row r="15" spans="2:49" s="6" customFormat="1">
      <c r="B15" s="34" t="s">
        <v>106</v>
      </c>
      <c r="C15" s="18" t="s">
        <v>72</v>
      </c>
      <c r="D15" s="44">
        <f>FieldData!C5</f>
        <v>720</v>
      </c>
      <c r="E15" s="44">
        <f>D15*0.1</f>
        <v>72</v>
      </c>
      <c r="F15" s="45"/>
      <c r="G15" s="44"/>
      <c r="H15" s="44"/>
      <c r="I15" s="45"/>
      <c r="J15" s="45"/>
      <c r="K15" s="45"/>
      <c r="L15" s="44"/>
      <c r="M15" s="48"/>
      <c r="N15" s="49"/>
      <c r="O15" s="48"/>
      <c r="P15" s="44">
        <f>0.4*D15</f>
        <v>288</v>
      </c>
      <c r="Q15" s="44">
        <f>0.3*D15</f>
        <v>216</v>
      </c>
      <c r="R15" s="44">
        <f>0.3*D15</f>
        <v>216</v>
      </c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35"/>
      <c r="AI15" s="35"/>
      <c r="AJ15" s="35"/>
      <c r="AK15" s="35"/>
      <c r="AL15" s="35"/>
      <c r="AM15" s="35"/>
      <c r="AN15" s="35"/>
      <c r="AO15" s="37"/>
      <c r="AP15" s="37"/>
      <c r="AQ15" s="37"/>
      <c r="AR15" s="37"/>
      <c r="AS15" s="37"/>
      <c r="AT15" s="37"/>
      <c r="AU15" s="37"/>
      <c r="AV15" s="37"/>
      <c r="AW15" s="37"/>
    </row>
    <row r="16" spans="2:49" s="6" customFormat="1">
      <c r="B16" s="34"/>
      <c r="C16" s="18"/>
      <c r="D16" s="44"/>
      <c r="E16" s="44"/>
      <c r="F16" s="45"/>
      <c r="G16" s="44"/>
      <c r="H16" s="44"/>
      <c r="I16" s="45"/>
      <c r="J16" s="45"/>
      <c r="K16" s="45"/>
      <c r="L16" s="44"/>
      <c r="M16" s="48"/>
      <c r="N16" s="49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35"/>
      <c r="AI16" s="35"/>
      <c r="AJ16" s="35"/>
      <c r="AK16" s="35"/>
      <c r="AL16" s="35"/>
      <c r="AM16" s="35"/>
      <c r="AN16" s="35"/>
      <c r="AO16" s="37"/>
      <c r="AP16" s="37"/>
      <c r="AQ16" s="37"/>
      <c r="AR16" s="37"/>
      <c r="AS16" s="37"/>
      <c r="AT16" s="37"/>
      <c r="AU16" s="37"/>
      <c r="AV16" s="37"/>
      <c r="AW16" s="37"/>
    </row>
    <row r="17" spans="2:49">
      <c r="B17" s="15" t="s">
        <v>7</v>
      </c>
      <c r="C17" s="18"/>
      <c r="D17" s="44"/>
      <c r="E17" s="44"/>
      <c r="F17" s="45"/>
      <c r="G17" s="44"/>
      <c r="H17" s="40"/>
      <c r="I17" s="41"/>
      <c r="J17" s="41"/>
      <c r="K17" s="41"/>
      <c r="L17" s="40"/>
      <c r="M17" s="42"/>
      <c r="N17" s="43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35"/>
      <c r="AI17" s="35"/>
      <c r="AJ17" s="35"/>
      <c r="AK17" s="35"/>
      <c r="AL17" s="35"/>
      <c r="AM17" s="35"/>
      <c r="AN17" s="35"/>
      <c r="AO17" s="36"/>
      <c r="AP17" s="36"/>
      <c r="AQ17" s="36"/>
      <c r="AR17" s="36"/>
      <c r="AS17" s="36"/>
      <c r="AT17" s="36"/>
      <c r="AU17" s="36"/>
      <c r="AV17" s="36"/>
      <c r="AW17" s="36"/>
    </row>
    <row r="18" spans="2:49">
      <c r="B18" s="34" t="s">
        <v>88</v>
      </c>
      <c r="C18" s="18" t="s">
        <v>1</v>
      </c>
      <c r="D18" s="44"/>
      <c r="E18" s="44"/>
      <c r="F18" s="45"/>
      <c r="G18" s="44">
        <v>1</v>
      </c>
      <c r="H18" s="44"/>
      <c r="I18" s="45"/>
      <c r="J18" s="44"/>
      <c r="K18" s="45"/>
      <c r="L18" s="44">
        <v>1</v>
      </c>
      <c r="M18" s="44"/>
      <c r="N18" s="45"/>
      <c r="O18" s="44"/>
      <c r="P18" s="45"/>
      <c r="Q18" s="44">
        <v>1</v>
      </c>
      <c r="R18" s="44"/>
      <c r="S18" s="45"/>
      <c r="T18" s="44"/>
      <c r="U18" s="45"/>
      <c r="V18" s="44">
        <v>1</v>
      </c>
      <c r="W18" s="44"/>
      <c r="X18" s="45"/>
      <c r="Y18" s="44"/>
      <c r="Z18" s="45"/>
      <c r="AA18" s="44">
        <v>1</v>
      </c>
      <c r="AB18" s="44"/>
      <c r="AC18" s="45"/>
      <c r="AD18" s="44"/>
      <c r="AE18" s="45"/>
      <c r="AF18" s="44">
        <v>1</v>
      </c>
      <c r="AG18" s="44"/>
      <c r="AH18" s="35"/>
      <c r="AI18" s="35"/>
      <c r="AJ18" s="35"/>
      <c r="AK18" s="35"/>
      <c r="AL18" s="35"/>
      <c r="AM18" s="35"/>
      <c r="AN18" s="35"/>
      <c r="AO18" s="36"/>
      <c r="AP18" s="36"/>
      <c r="AQ18" s="36"/>
      <c r="AR18" s="36"/>
      <c r="AS18" s="36"/>
      <c r="AT18" s="36"/>
      <c r="AU18" s="36"/>
      <c r="AV18" s="36"/>
      <c r="AW18" s="36"/>
    </row>
    <row r="19" spans="2:49">
      <c r="B19" s="76" t="s">
        <v>38</v>
      </c>
      <c r="C19" s="18" t="s">
        <v>1</v>
      </c>
      <c r="D19" s="44"/>
      <c r="E19" s="44"/>
      <c r="F19" s="45"/>
      <c r="G19" s="44">
        <v>1</v>
      </c>
      <c r="H19" s="44"/>
      <c r="I19" s="45"/>
      <c r="J19" s="44"/>
      <c r="K19" s="44"/>
      <c r="L19" s="44">
        <v>1</v>
      </c>
      <c r="M19" s="44"/>
      <c r="N19" s="45"/>
      <c r="O19" s="44"/>
      <c r="P19" s="44"/>
      <c r="Q19" s="44">
        <v>1</v>
      </c>
      <c r="R19" s="44"/>
      <c r="S19" s="45"/>
      <c r="T19" s="44"/>
      <c r="U19" s="44"/>
      <c r="V19" s="44">
        <v>1</v>
      </c>
      <c r="W19" s="44"/>
      <c r="X19" s="45"/>
      <c r="Y19" s="44"/>
      <c r="Z19" s="44"/>
      <c r="AA19" s="44">
        <v>1</v>
      </c>
      <c r="AB19" s="44"/>
      <c r="AC19" s="45"/>
      <c r="AD19" s="44"/>
      <c r="AE19" s="44"/>
      <c r="AF19" s="45">
        <v>1</v>
      </c>
      <c r="AG19" s="45"/>
      <c r="AH19" s="35"/>
      <c r="AI19" s="35"/>
      <c r="AJ19" s="35"/>
      <c r="AK19" s="35"/>
      <c r="AL19" s="35"/>
      <c r="AM19" s="35"/>
      <c r="AN19" s="35"/>
      <c r="AO19" s="36"/>
      <c r="AP19" s="36"/>
      <c r="AQ19" s="36"/>
      <c r="AR19" s="36"/>
      <c r="AS19" s="36"/>
      <c r="AT19" s="36"/>
      <c r="AU19" s="36"/>
      <c r="AV19" s="36"/>
      <c r="AW19" s="36"/>
    </row>
    <row r="20" spans="2:49">
      <c r="B20" s="34" t="s">
        <v>39</v>
      </c>
      <c r="C20" s="18" t="s">
        <v>1</v>
      </c>
      <c r="D20" s="44">
        <v>1</v>
      </c>
      <c r="E20" s="44"/>
      <c r="F20" s="44">
        <v>1</v>
      </c>
      <c r="G20" s="44"/>
      <c r="H20" s="44">
        <v>1</v>
      </c>
      <c r="I20" s="44"/>
      <c r="J20" s="44">
        <v>1</v>
      </c>
      <c r="K20" s="44"/>
      <c r="L20" s="44">
        <v>1</v>
      </c>
      <c r="M20" s="44"/>
      <c r="N20" s="44">
        <v>1</v>
      </c>
      <c r="O20" s="44"/>
      <c r="P20" s="44">
        <v>1</v>
      </c>
      <c r="Q20" s="44"/>
      <c r="R20" s="44">
        <v>1</v>
      </c>
      <c r="S20" s="44"/>
      <c r="T20" s="44">
        <v>1</v>
      </c>
      <c r="U20" s="44"/>
      <c r="V20" s="44">
        <v>1</v>
      </c>
      <c r="W20" s="44"/>
      <c r="X20" s="44">
        <v>1</v>
      </c>
      <c r="Y20" s="44"/>
      <c r="Z20" s="44">
        <v>1</v>
      </c>
      <c r="AA20" s="44"/>
      <c r="AB20" s="44">
        <v>1</v>
      </c>
      <c r="AC20" s="44"/>
      <c r="AD20" s="44">
        <v>1</v>
      </c>
      <c r="AE20" s="44"/>
      <c r="AF20" s="44">
        <v>1</v>
      </c>
      <c r="AG20" s="45"/>
      <c r="AH20" s="35"/>
      <c r="AI20" s="35"/>
      <c r="AJ20" s="35"/>
      <c r="AK20" s="35"/>
      <c r="AL20" s="35"/>
      <c r="AM20" s="35"/>
      <c r="AN20" s="35"/>
      <c r="AO20" s="36"/>
      <c r="AP20" s="36"/>
      <c r="AQ20" s="36"/>
      <c r="AR20" s="36"/>
      <c r="AS20" s="36"/>
      <c r="AT20" s="36"/>
      <c r="AU20" s="36"/>
      <c r="AV20" s="36"/>
      <c r="AW20" s="36"/>
    </row>
    <row r="21" spans="2:49">
      <c r="B21" s="76" t="s">
        <v>90</v>
      </c>
      <c r="C21" s="18" t="s">
        <v>1</v>
      </c>
      <c r="D21" s="44">
        <v>1</v>
      </c>
      <c r="E21" s="44"/>
      <c r="F21" s="45"/>
      <c r="G21" s="44"/>
      <c r="H21" s="44"/>
      <c r="I21" s="44"/>
      <c r="J21" s="44"/>
      <c r="K21" s="45"/>
      <c r="L21" s="44"/>
      <c r="M21" s="44">
        <v>1</v>
      </c>
      <c r="N21" s="44"/>
      <c r="O21" s="44"/>
      <c r="P21" s="44"/>
      <c r="Q21" s="44"/>
      <c r="R21" s="44"/>
      <c r="S21" s="44"/>
      <c r="T21" s="44"/>
      <c r="U21" s="44"/>
      <c r="V21" s="44"/>
      <c r="W21" s="44">
        <v>1</v>
      </c>
      <c r="X21" s="44"/>
      <c r="Y21" s="44"/>
      <c r="Z21" s="44"/>
      <c r="AA21" s="44"/>
      <c r="AB21" s="44"/>
      <c r="AC21" s="44"/>
      <c r="AD21" s="44"/>
      <c r="AE21" s="44"/>
      <c r="AF21" s="44"/>
      <c r="AG21" s="44">
        <v>1</v>
      </c>
      <c r="AH21" s="35"/>
      <c r="AI21" s="35"/>
      <c r="AJ21" s="35"/>
      <c r="AK21" s="35"/>
      <c r="AL21" s="35"/>
      <c r="AM21" s="35"/>
      <c r="AN21" s="35"/>
      <c r="AO21" s="36"/>
      <c r="AP21" s="36"/>
      <c r="AQ21" s="36"/>
      <c r="AR21" s="36"/>
      <c r="AS21" s="36"/>
      <c r="AT21" s="36"/>
      <c r="AU21" s="36"/>
      <c r="AV21" s="36"/>
      <c r="AW21" s="36"/>
    </row>
    <row r="22" spans="2:49">
      <c r="B22" s="76" t="s">
        <v>94</v>
      </c>
      <c r="C22" s="18" t="s">
        <v>1</v>
      </c>
      <c r="D22" s="44"/>
      <c r="E22" s="44"/>
      <c r="F22" s="45"/>
      <c r="G22" s="44">
        <v>1</v>
      </c>
      <c r="H22" s="44"/>
      <c r="I22" s="44"/>
      <c r="J22" s="45">
        <v>1</v>
      </c>
      <c r="K22" s="44"/>
      <c r="L22" s="44">
        <v>2</v>
      </c>
      <c r="M22" s="44"/>
      <c r="N22" s="45">
        <v>2</v>
      </c>
      <c r="O22" s="44"/>
      <c r="P22" s="44">
        <v>2</v>
      </c>
      <c r="Q22" s="44"/>
      <c r="R22" s="45">
        <v>3</v>
      </c>
      <c r="S22" s="44"/>
      <c r="T22" s="44">
        <v>3</v>
      </c>
      <c r="U22" s="44"/>
      <c r="V22" s="45">
        <v>3</v>
      </c>
      <c r="W22" s="44"/>
      <c r="X22" s="44">
        <v>3</v>
      </c>
      <c r="Y22" s="44"/>
      <c r="Z22" s="45">
        <v>3</v>
      </c>
      <c r="AA22" s="44"/>
      <c r="AB22" s="44">
        <v>3</v>
      </c>
      <c r="AC22" s="44"/>
      <c r="AD22" s="45">
        <v>3</v>
      </c>
      <c r="AE22" s="44"/>
      <c r="AF22" s="80">
        <v>3</v>
      </c>
      <c r="AG22" s="48"/>
      <c r="AH22" s="35"/>
      <c r="AI22" s="35"/>
      <c r="AJ22" s="35"/>
      <c r="AK22" s="35"/>
      <c r="AL22" s="35"/>
      <c r="AM22" s="35"/>
      <c r="AN22" s="35"/>
      <c r="AO22" s="36"/>
      <c r="AP22" s="36"/>
      <c r="AQ22" s="36"/>
      <c r="AR22" s="36"/>
      <c r="AS22" s="36"/>
      <c r="AT22" s="36"/>
      <c r="AU22" s="36"/>
      <c r="AV22" s="36"/>
      <c r="AW22" s="36"/>
    </row>
    <row r="23" spans="2:49">
      <c r="B23" s="76" t="s">
        <v>125</v>
      </c>
      <c r="C23" s="18" t="s">
        <v>1</v>
      </c>
      <c r="D23" s="40"/>
      <c r="E23" s="40"/>
      <c r="F23" s="41"/>
      <c r="G23" s="40">
        <v>5</v>
      </c>
      <c r="H23" s="40"/>
      <c r="I23" s="40"/>
      <c r="J23" s="40"/>
      <c r="K23" s="40">
        <v>5</v>
      </c>
      <c r="L23" s="40"/>
      <c r="M23" s="40"/>
      <c r="N23" s="40"/>
      <c r="O23" s="40">
        <v>5</v>
      </c>
      <c r="P23" s="40"/>
      <c r="Q23" s="40"/>
      <c r="R23" s="40"/>
      <c r="S23" s="40">
        <v>5</v>
      </c>
      <c r="T23" s="40"/>
      <c r="U23" s="40"/>
      <c r="V23" s="40"/>
      <c r="W23" s="40">
        <v>5</v>
      </c>
      <c r="X23" s="40"/>
      <c r="Y23" s="40"/>
      <c r="Z23" s="40"/>
      <c r="AA23" s="40">
        <v>5</v>
      </c>
      <c r="AB23" s="40"/>
      <c r="AC23" s="40"/>
      <c r="AD23" s="40"/>
      <c r="AE23" s="40">
        <v>5</v>
      </c>
      <c r="AF23" s="40"/>
      <c r="AG23" s="40"/>
      <c r="AH23" s="35"/>
      <c r="AI23" s="35"/>
      <c r="AJ23" s="35"/>
      <c r="AK23" s="35"/>
      <c r="AL23" s="35"/>
      <c r="AM23" s="35"/>
      <c r="AN23" s="35"/>
      <c r="AO23" s="36"/>
      <c r="AP23" s="36"/>
      <c r="AQ23" s="36"/>
      <c r="AR23" s="36"/>
      <c r="AS23" s="36"/>
      <c r="AT23" s="36"/>
      <c r="AU23" s="36"/>
      <c r="AV23" s="36"/>
      <c r="AW23" s="36"/>
    </row>
    <row r="24" spans="2:49">
      <c r="B24" s="76"/>
      <c r="C24" s="18"/>
      <c r="D24" s="40"/>
      <c r="E24" s="40"/>
      <c r="F24" s="41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35"/>
      <c r="AI24" s="35"/>
      <c r="AJ24" s="35"/>
      <c r="AK24" s="35"/>
      <c r="AL24" s="35"/>
      <c r="AM24" s="35"/>
      <c r="AN24" s="35"/>
      <c r="AO24" s="36"/>
      <c r="AP24" s="36"/>
      <c r="AQ24" s="36"/>
      <c r="AR24" s="36"/>
      <c r="AS24" s="36"/>
      <c r="AT24" s="36"/>
      <c r="AU24" s="36"/>
      <c r="AV24" s="36"/>
      <c r="AW24" s="36"/>
    </row>
    <row r="25" spans="2:49">
      <c r="B25" s="15" t="s">
        <v>37</v>
      </c>
      <c r="C25" s="18"/>
      <c r="D25" s="40"/>
      <c r="E25" s="40"/>
      <c r="F25" s="41"/>
      <c r="G25" s="40"/>
      <c r="H25" s="40"/>
      <c r="I25" s="41"/>
      <c r="J25" s="41"/>
      <c r="K25" s="41"/>
      <c r="L25" s="40"/>
      <c r="M25" s="42"/>
      <c r="N25" s="43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35"/>
      <c r="AI25" s="35"/>
      <c r="AJ25" s="35"/>
      <c r="AK25" s="35"/>
      <c r="AL25" s="35"/>
      <c r="AM25" s="35"/>
      <c r="AN25" s="35"/>
      <c r="AO25" s="36"/>
      <c r="AP25" s="36"/>
      <c r="AQ25" s="36"/>
      <c r="AR25" s="36"/>
      <c r="AS25" s="36"/>
      <c r="AT25" s="36"/>
      <c r="AU25" s="36"/>
      <c r="AV25" s="36"/>
      <c r="AW25" s="36"/>
    </row>
    <row r="26" spans="2:49">
      <c r="B26" s="76" t="s">
        <v>40</v>
      </c>
      <c r="C26" s="18"/>
      <c r="D26" s="40"/>
      <c r="E26" s="40"/>
      <c r="F26" s="41"/>
      <c r="G26" s="40"/>
      <c r="H26" s="40"/>
      <c r="I26" s="41"/>
      <c r="J26" s="41"/>
      <c r="K26" s="41"/>
      <c r="L26" s="40"/>
      <c r="M26" s="42"/>
      <c r="N26" s="43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35"/>
      <c r="AI26" s="35"/>
      <c r="AJ26" s="35"/>
      <c r="AK26" s="35"/>
      <c r="AL26" s="35"/>
      <c r="AM26" s="35"/>
      <c r="AN26" s="35"/>
      <c r="AO26" s="36"/>
      <c r="AP26" s="36"/>
      <c r="AQ26" s="36"/>
      <c r="AR26" s="36"/>
      <c r="AS26" s="36"/>
      <c r="AT26" s="36"/>
      <c r="AU26" s="36"/>
      <c r="AV26" s="36"/>
      <c r="AW26" s="36"/>
    </row>
    <row r="27" spans="2:49">
      <c r="B27" s="81" t="s">
        <v>138</v>
      </c>
      <c r="C27" s="18" t="s">
        <v>41</v>
      </c>
      <c r="D27" s="40">
        <v>30</v>
      </c>
      <c r="E27" s="40"/>
      <c r="F27" s="41"/>
      <c r="G27" s="40"/>
      <c r="H27" s="40"/>
      <c r="I27" s="41"/>
      <c r="J27" s="41"/>
      <c r="K27" s="41"/>
      <c r="L27" s="40"/>
      <c r="M27" s="42"/>
      <c r="N27" s="43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35"/>
      <c r="AI27" s="35"/>
      <c r="AJ27" s="35"/>
      <c r="AK27" s="35"/>
      <c r="AL27" s="35"/>
      <c r="AM27" s="35"/>
      <c r="AN27" s="35"/>
      <c r="AO27" s="36"/>
      <c r="AP27" s="36"/>
      <c r="AQ27" s="36"/>
      <c r="AR27" s="36"/>
      <c r="AS27" s="36"/>
      <c r="AT27" s="36"/>
      <c r="AU27" s="36"/>
      <c r="AV27" s="36"/>
      <c r="AW27" s="36"/>
    </row>
    <row r="28" spans="2:49">
      <c r="B28" s="81" t="s">
        <v>91</v>
      </c>
      <c r="C28" s="18" t="s">
        <v>41</v>
      </c>
      <c r="D28" s="40">
        <f>0.5*2</f>
        <v>1</v>
      </c>
      <c r="E28" s="40"/>
      <c r="F28" s="41"/>
      <c r="G28" s="40"/>
      <c r="H28" s="40"/>
      <c r="I28" s="41"/>
      <c r="J28" s="41"/>
      <c r="K28" s="41"/>
      <c r="L28" s="40"/>
      <c r="M28" s="42"/>
      <c r="N28" s="43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35"/>
      <c r="AI28" s="35"/>
      <c r="AJ28" s="35"/>
      <c r="AK28" s="35"/>
      <c r="AL28" s="35"/>
      <c r="AM28" s="35"/>
      <c r="AN28" s="35"/>
      <c r="AO28" s="36"/>
      <c r="AP28" s="36"/>
      <c r="AQ28" s="36"/>
      <c r="AR28" s="36"/>
      <c r="AS28" s="36"/>
      <c r="AT28" s="36"/>
      <c r="AU28" s="36"/>
      <c r="AV28" s="36"/>
      <c r="AW28" s="36"/>
    </row>
    <row r="29" spans="2:49">
      <c r="B29" s="81" t="s">
        <v>124</v>
      </c>
      <c r="C29" s="18" t="s">
        <v>41</v>
      </c>
      <c r="D29" s="40">
        <v>4</v>
      </c>
      <c r="E29" s="40"/>
      <c r="F29" s="41"/>
      <c r="G29" s="40"/>
      <c r="H29" s="40"/>
      <c r="I29" s="41"/>
      <c r="J29" s="41"/>
      <c r="K29" s="41"/>
      <c r="L29" s="40"/>
      <c r="M29" s="42"/>
      <c r="N29" s="43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35"/>
      <c r="AI29" s="35"/>
      <c r="AJ29" s="35"/>
      <c r="AK29" s="35"/>
      <c r="AL29" s="35"/>
      <c r="AM29" s="35"/>
      <c r="AN29" s="35"/>
      <c r="AO29" s="36"/>
      <c r="AP29" s="36"/>
      <c r="AQ29" s="36"/>
      <c r="AR29" s="36"/>
      <c r="AS29" s="36"/>
      <c r="AT29" s="36"/>
      <c r="AU29" s="36"/>
      <c r="AV29" s="36"/>
      <c r="AW29" s="36"/>
    </row>
    <row r="30" spans="2:49">
      <c r="B30" s="81" t="s">
        <v>107</v>
      </c>
      <c r="C30" s="18" t="s">
        <v>41</v>
      </c>
      <c r="D30" s="40">
        <v>9</v>
      </c>
      <c r="E30" s="40"/>
      <c r="F30" s="41"/>
      <c r="G30" s="40"/>
      <c r="H30" s="40"/>
      <c r="I30" s="41"/>
      <c r="J30" s="41"/>
      <c r="K30" s="41"/>
      <c r="L30" s="40"/>
      <c r="M30" s="42"/>
      <c r="N30" s="43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35"/>
      <c r="AI30" s="35"/>
      <c r="AJ30" s="35"/>
      <c r="AK30" s="35"/>
      <c r="AL30" s="35"/>
      <c r="AM30" s="35"/>
      <c r="AN30" s="35"/>
      <c r="AO30" s="36"/>
      <c r="AP30" s="36"/>
      <c r="AQ30" s="36"/>
      <c r="AR30" s="36"/>
      <c r="AS30" s="36"/>
      <c r="AT30" s="36"/>
      <c r="AU30" s="36"/>
      <c r="AV30" s="36"/>
      <c r="AW30" s="36"/>
    </row>
    <row r="31" spans="2:49">
      <c r="B31" s="81" t="s">
        <v>85</v>
      </c>
      <c r="C31" s="18" t="s">
        <v>41</v>
      </c>
      <c r="D31" s="40">
        <v>15</v>
      </c>
      <c r="E31" s="40"/>
      <c r="F31" s="41"/>
      <c r="G31" s="40"/>
      <c r="H31" s="40"/>
      <c r="I31" s="41"/>
      <c r="J31" s="41"/>
      <c r="K31" s="41"/>
      <c r="L31" s="40"/>
      <c r="M31" s="42"/>
      <c r="N31" s="43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35"/>
      <c r="AI31" s="35"/>
      <c r="AJ31" s="35"/>
      <c r="AK31" s="35"/>
      <c r="AL31" s="35"/>
      <c r="AM31" s="35"/>
      <c r="AN31" s="35"/>
      <c r="AO31" s="36"/>
      <c r="AP31" s="36"/>
      <c r="AQ31" s="36"/>
      <c r="AR31" s="36"/>
      <c r="AS31" s="36"/>
      <c r="AT31" s="36"/>
      <c r="AU31" s="36"/>
      <c r="AV31" s="36"/>
      <c r="AW31" s="36"/>
    </row>
    <row r="32" spans="2:49">
      <c r="B32" s="76" t="s">
        <v>95</v>
      </c>
      <c r="C32" s="18"/>
      <c r="D32" s="40"/>
      <c r="E32" s="40"/>
      <c r="F32" s="41"/>
      <c r="G32" s="40"/>
      <c r="H32" s="40"/>
      <c r="I32" s="41"/>
      <c r="J32" s="41"/>
      <c r="K32" s="41"/>
      <c r="L32" s="40"/>
      <c r="M32" s="42"/>
      <c r="N32" s="43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35"/>
      <c r="AI32" s="35"/>
      <c r="AJ32" s="35"/>
      <c r="AK32" s="35"/>
      <c r="AL32" s="35"/>
      <c r="AM32" s="35"/>
      <c r="AN32" s="35"/>
      <c r="AO32" s="36"/>
      <c r="AP32" s="36"/>
      <c r="AQ32" s="36"/>
      <c r="AR32" s="36"/>
      <c r="AS32" s="36"/>
      <c r="AT32" s="36"/>
      <c r="AU32" s="36"/>
      <c r="AV32" s="36"/>
      <c r="AW32" s="36"/>
    </row>
    <row r="33" spans="2:49">
      <c r="B33" s="81" t="s">
        <v>144</v>
      </c>
      <c r="C33" s="18" t="s">
        <v>41</v>
      </c>
      <c r="D33" s="40">
        <v>7</v>
      </c>
      <c r="E33" s="40">
        <v>2</v>
      </c>
      <c r="F33" s="41"/>
      <c r="G33" s="40"/>
      <c r="H33" s="40"/>
      <c r="I33" s="41"/>
      <c r="J33" s="41"/>
      <c r="K33" s="41"/>
      <c r="L33" s="40"/>
      <c r="M33" s="42"/>
      <c r="N33" s="43"/>
      <c r="O33" s="42"/>
      <c r="P33" s="40"/>
      <c r="Q33" s="40"/>
      <c r="R33" s="40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35"/>
      <c r="AI33" s="35"/>
      <c r="AJ33" s="35"/>
      <c r="AK33" s="35"/>
      <c r="AL33" s="35"/>
      <c r="AM33" s="35"/>
      <c r="AN33" s="35"/>
      <c r="AO33" s="36"/>
      <c r="AP33" s="36"/>
      <c r="AQ33" s="36"/>
      <c r="AR33" s="36"/>
      <c r="AS33" s="36"/>
      <c r="AT33" s="36"/>
      <c r="AU33" s="36"/>
      <c r="AV33" s="36"/>
      <c r="AW33" s="36"/>
    </row>
    <row r="34" spans="2:49">
      <c r="B34" s="81" t="s">
        <v>115</v>
      </c>
      <c r="C34" s="18" t="s">
        <v>41</v>
      </c>
      <c r="D34" s="40">
        <v>3</v>
      </c>
      <c r="E34" s="40"/>
      <c r="F34" s="41"/>
      <c r="G34" s="40"/>
      <c r="H34" s="40"/>
      <c r="I34" s="41"/>
      <c r="J34" s="41"/>
      <c r="K34" s="41"/>
      <c r="L34" s="40"/>
      <c r="M34" s="42"/>
      <c r="N34" s="43"/>
      <c r="O34" s="42"/>
      <c r="P34" s="40">
        <v>3</v>
      </c>
      <c r="Q34" s="40">
        <v>2</v>
      </c>
      <c r="R34" s="40">
        <v>2</v>
      </c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35"/>
      <c r="AI34" s="35"/>
      <c r="AJ34" s="35"/>
      <c r="AK34" s="35"/>
      <c r="AL34" s="35"/>
      <c r="AM34" s="35"/>
      <c r="AN34" s="35"/>
      <c r="AO34" s="36"/>
      <c r="AP34" s="36"/>
      <c r="AQ34" s="36"/>
      <c r="AR34" s="36"/>
      <c r="AS34" s="36"/>
      <c r="AT34" s="36"/>
      <c r="AU34" s="36"/>
      <c r="AV34" s="36"/>
      <c r="AW34" s="36"/>
    </row>
    <row r="35" spans="2:49">
      <c r="B35" s="76" t="s">
        <v>116</v>
      </c>
      <c r="C35" s="18"/>
      <c r="D35" s="40"/>
      <c r="E35" s="40"/>
      <c r="F35" s="41"/>
      <c r="G35" s="40"/>
      <c r="H35" s="40"/>
      <c r="I35" s="41"/>
      <c r="J35" s="41"/>
      <c r="K35" s="41"/>
      <c r="L35" s="40"/>
      <c r="M35" s="42"/>
      <c r="N35" s="43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35"/>
      <c r="AI35" s="35"/>
      <c r="AJ35" s="35"/>
      <c r="AK35" s="35"/>
      <c r="AL35" s="35"/>
      <c r="AM35" s="35"/>
      <c r="AN35" s="35"/>
      <c r="AO35" s="36"/>
      <c r="AP35" s="36"/>
      <c r="AQ35" s="36"/>
      <c r="AR35" s="36"/>
      <c r="AS35" s="36"/>
      <c r="AT35" s="36"/>
      <c r="AU35" s="36"/>
      <c r="AV35" s="36"/>
      <c r="AW35" s="36"/>
    </row>
    <row r="36" spans="2:49">
      <c r="B36" s="81" t="s">
        <v>86</v>
      </c>
      <c r="C36" s="18" t="s">
        <v>41</v>
      </c>
      <c r="D36" s="40"/>
      <c r="E36" s="40">
        <f>2*4</f>
        <v>8</v>
      </c>
      <c r="F36" s="40">
        <f t="shared" ref="F36:AG36" si="2">2*4</f>
        <v>8</v>
      </c>
      <c r="G36" s="40">
        <f t="shared" si="2"/>
        <v>8</v>
      </c>
      <c r="H36" s="40">
        <f t="shared" si="2"/>
        <v>8</v>
      </c>
      <c r="I36" s="40">
        <f t="shared" si="2"/>
        <v>8</v>
      </c>
      <c r="J36" s="40">
        <f t="shared" si="2"/>
        <v>8</v>
      </c>
      <c r="K36" s="40">
        <f t="shared" si="2"/>
        <v>8</v>
      </c>
      <c r="L36" s="40">
        <f t="shared" si="2"/>
        <v>8</v>
      </c>
      <c r="M36" s="40">
        <f t="shared" si="2"/>
        <v>8</v>
      </c>
      <c r="N36" s="40">
        <f t="shared" si="2"/>
        <v>8</v>
      </c>
      <c r="O36" s="40">
        <f t="shared" si="2"/>
        <v>8</v>
      </c>
      <c r="P36" s="40">
        <f t="shared" si="2"/>
        <v>8</v>
      </c>
      <c r="Q36" s="40">
        <f t="shared" si="2"/>
        <v>8</v>
      </c>
      <c r="R36" s="40">
        <f t="shared" si="2"/>
        <v>8</v>
      </c>
      <c r="S36" s="40">
        <f t="shared" si="2"/>
        <v>8</v>
      </c>
      <c r="T36" s="40">
        <f t="shared" si="2"/>
        <v>8</v>
      </c>
      <c r="U36" s="40">
        <f t="shared" si="2"/>
        <v>8</v>
      </c>
      <c r="V36" s="40">
        <f t="shared" si="2"/>
        <v>8</v>
      </c>
      <c r="W36" s="40">
        <f t="shared" si="2"/>
        <v>8</v>
      </c>
      <c r="X36" s="40">
        <f t="shared" si="2"/>
        <v>8</v>
      </c>
      <c r="Y36" s="40">
        <f t="shared" si="2"/>
        <v>8</v>
      </c>
      <c r="Z36" s="40">
        <f t="shared" si="2"/>
        <v>8</v>
      </c>
      <c r="AA36" s="40">
        <f t="shared" si="2"/>
        <v>8</v>
      </c>
      <c r="AB36" s="40">
        <f t="shared" si="2"/>
        <v>8</v>
      </c>
      <c r="AC36" s="40">
        <f t="shared" si="2"/>
        <v>8</v>
      </c>
      <c r="AD36" s="40">
        <f t="shared" si="2"/>
        <v>8</v>
      </c>
      <c r="AE36" s="40">
        <f t="shared" si="2"/>
        <v>8</v>
      </c>
      <c r="AF36" s="40">
        <f t="shared" si="2"/>
        <v>8</v>
      </c>
      <c r="AG36" s="40">
        <f t="shared" si="2"/>
        <v>8</v>
      </c>
      <c r="AH36" s="35"/>
      <c r="AI36" s="35"/>
      <c r="AJ36" s="35"/>
      <c r="AK36" s="35"/>
      <c r="AL36" s="35"/>
      <c r="AM36" s="35"/>
      <c r="AN36" s="35"/>
      <c r="AO36" s="36"/>
      <c r="AP36" s="36"/>
      <c r="AQ36" s="36"/>
      <c r="AR36" s="36"/>
      <c r="AS36" s="36"/>
      <c r="AT36" s="36"/>
      <c r="AU36" s="36"/>
      <c r="AV36" s="36"/>
      <c r="AW36" s="36"/>
    </row>
    <row r="37" spans="2:49">
      <c r="B37" s="81" t="s">
        <v>145</v>
      </c>
      <c r="C37" s="18" t="s">
        <v>41</v>
      </c>
      <c r="D37" s="40"/>
      <c r="E37" s="40">
        <v>5</v>
      </c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35"/>
      <c r="AI37" s="35"/>
      <c r="AJ37" s="35"/>
      <c r="AK37" s="35"/>
      <c r="AL37" s="35"/>
      <c r="AM37" s="35"/>
      <c r="AN37" s="35"/>
      <c r="AO37" s="36"/>
      <c r="AP37" s="36"/>
      <c r="AQ37" s="36"/>
      <c r="AR37" s="36"/>
      <c r="AS37" s="36"/>
      <c r="AT37" s="36"/>
      <c r="AU37" s="36"/>
      <c r="AV37" s="36"/>
      <c r="AW37" s="36"/>
    </row>
    <row r="38" spans="2:49">
      <c r="B38" s="81" t="s">
        <v>146</v>
      </c>
      <c r="C38" s="18" t="s">
        <v>41</v>
      </c>
      <c r="D38" s="40"/>
      <c r="E38" s="40"/>
      <c r="F38" s="40">
        <f>5*2</f>
        <v>10</v>
      </c>
      <c r="G38" s="40">
        <f t="shared" ref="G38:AG38" si="3">5*2</f>
        <v>10</v>
      </c>
      <c r="H38" s="40">
        <f t="shared" si="3"/>
        <v>10</v>
      </c>
      <c r="I38" s="40">
        <f t="shared" si="3"/>
        <v>10</v>
      </c>
      <c r="J38" s="40">
        <f t="shared" si="3"/>
        <v>10</v>
      </c>
      <c r="K38" s="40">
        <f t="shared" si="3"/>
        <v>10</v>
      </c>
      <c r="L38" s="40">
        <f t="shared" si="3"/>
        <v>10</v>
      </c>
      <c r="M38" s="40">
        <f t="shared" si="3"/>
        <v>10</v>
      </c>
      <c r="N38" s="40">
        <f t="shared" si="3"/>
        <v>10</v>
      </c>
      <c r="O38" s="40">
        <f t="shared" si="3"/>
        <v>10</v>
      </c>
      <c r="P38" s="40">
        <f t="shared" si="3"/>
        <v>10</v>
      </c>
      <c r="Q38" s="40">
        <f t="shared" si="3"/>
        <v>10</v>
      </c>
      <c r="R38" s="40">
        <f t="shared" si="3"/>
        <v>10</v>
      </c>
      <c r="S38" s="40">
        <f t="shared" si="3"/>
        <v>10</v>
      </c>
      <c r="T38" s="40">
        <f t="shared" si="3"/>
        <v>10</v>
      </c>
      <c r="U38" s="40">
        <f t="shared" si="3"/>
        <v>10</v>
      </c>
      <c r="V38" s="40">
        <f t="shared" si="3"/>
        <v>10</v>
      </c>
      <c r="W38" s="40">
        <f t="shared" si="3"/>
        <v>10</v>
      </c>
      <c r="X38" s="40">
        <f t="shared" si="3"/>
        <v>10</v>
      </c>
      <c r="Y38" s="40">
        <f t="shared" si="3"/>
        <v>10</v>
      </c>
      <c r="Z38" s="40">
        <f t="shared" si="3"/>
        <v>10</v>
      </c>
      <c r="AA38" s="40">
        <f t="shared" si="3"/>
        <v>10</v>
      </c>
      <c r="AB38" s="40">
        <f t="shared" si="3"/>
        <v>10</v>
      </c>
      <c r="AC38" s="40">
        <f t="shared" si="3"/>
        <v>10</v>
      </c>
      <c r="AD38" s="40">
        <f t="shared" si="3"/>
        <v>10</v>
      </c>
      <c r="AE38" s="40">
        <f t="shared" si="3"/>
        <v>10</v>
      </c>
      <c r="AF38" s="40">
        <f t="shared" si="3"/>
        <v>10</v>
      </c>
      <c r="AG38" s="40">
        <f t="shared" si="3"/>
        <v>10</v>
      </c>
      <c r="AH38" s="35"/>
      <c r="AI38" s="35"/>
      <c r="AJ38" s="35"/>
      <c r="AK38" s="35"/>
      <c r="AL38" s="35"/>
      <c r="AM38" s="35"/>
      <c r="AN38" s="35"/>
      <c r="AO38" s="36"/>
      <c r="AP38" s="36"/>
      <c r="AQ38" s="36"/>
      <c r="AR38" s="36"/>
      <c r="AS38" s="36"/>
      <c r="AT38" s="36"/>
      <c r="AU38" s="36"/>
      <c r="AV38" s="36"/>
      <c r="AW38" s="36"/>
    </row>
    <row r="39" spans="2:49">
      <c r="B39" s="81" t="s">
        <v>83</v>
      </c>
      <c r="C39" s="18" t="s">
        <v>41</v>
      </c>
      <c r="D39" s="44">
        <f>7*2</f>
        <v>14</v>
      </c>
      <c r="E39" s="44">
        <f t="shared" ref="E39:AG39" si="4">7*2</f>
        <v>14</v>
      </c>
      <c r="F39" s="44">
        <f t="shared" si="4"/>
        <v>14</v>
      </c>
      <c r="G39" s="44">
        <f t="shared" si="4"/>
        <v>14</v>
      </c>
      <c r="H39" s="44">
        <f t="shared" si="4"/>
        <v>14</v>
      </c>
      <c r="I39" s="44">
        <f t="shared" si="4"/>
        <v>14</v>
      </c>
      <c r="J39" s="44">
        <f t="shared" si="4"/>
        <v>14</v>
      </c>
      <c r="K39" s="44">
        <f t="shared" si="4"/>
        <v>14</v>
      </c>
      <c r="L39" s="44">
        <f t="shared" si="4"/>
        <v>14</v>
      </c>
      <c r="M39" s="44">
        <f t="shared" si="4"/>
        <v>14</v>
      </c>
      <c r="N39" s="44">
        <f t="shared" si="4"/>
        <v>14</v>
      </c>
      <c r="O39" s="44">
        <f t="shared" si="4"/>
        <v>14</v>
      </c>
      <c r="P39" s="44">
        <f t="shared" si="4"/>
        <v>14</v>
      </c>
      <c r="Q39" s="44">
        <f t="shared" si="4"/>
        <v>14</v>
      </c>
      <c r="R39" s="44">
        <f t="shared" si="4"/>
        <v>14</v>
      </c>
      <c r="S39" s="44">
        <f t="shared" si="4"/>
        <v>14</v>
      </c>
      <c r="T39" s="44">
        <f t="shared" si="4"/>
        <v>14</v>
      </c>
      <c r="U39" s="44">
        <f t="shared" si="4"/>
        <v>14</v>
      </c>
      <c r="V39" s="44">
        <f t="shared" si="4"/>
        <v>14</v>
      </c>
      <c r="W39" s="44">
        <f t="shared" si="4"/>
        <v>14</v>
      </c>
      <c r="X39" s="44">
        <f t="shared" si="4"/>
        <v>14</v>
      </c>
      <c r="Y39" s="44">
        <f t="shared" si="4"/>
        <v>14</v>
      </c>
      <c r="Z39" s="44">
        <f t="shared" si="4"/>
        <v>14</v>
      </c>
      <c r="AA39" s="44">
        <f t="shared" si="4"/>
        <v>14</v>
      </c>
      <c r="AB39" s="44">
        <f t="shared" si="4"/>
        <v>14</v>
      </c>
      <c r="AC39" s="44">
        <f t="shared" si="4"/>
        <v>14</v>
      </c>
      <c r="AD39" s="44">
        <f t="shared" si="4"/>
        <v>14</v>
      </c>
      <c r="AE39" s="44">
        <f t="shared" si="4"/>
        <v>14</v>
      </c>
      <c r="AF39" s="44">
        <f t="shared" si="4"/>
        <v>14</v>
      </c>
      <c r="AG39" s="44">
        <f t="shared" si="4"/>
        <v>14</v>
      </c>
      <c r="AH39" s="35"/>
      <c r="AI39" s="35"/>
      <c r="AJ39" s="35"/>
      <c r="AK39" s="35"/>
      <c r="AL39" s="35"/>
      <c r="AM39" s="35"/>
      <c r="AN39" s="35"/>
      <c r="AO39" s="36"/>
      <c r="AP39" s="36"/>
      <c r="AQ39" s="36"/>
      <c r="AR39" s="36"/>
      <c r="AS39" s="36"/>
      <c r="AT39" s="36"/>
      <c r="AU39" s="36"/>
      <c r="AV39" s="36"/>
      <c r="AW39" s="36"/>
    </row>
    <row r="40" spans="2:49">
      <c r="B40" s="81" t="s">
        <v>84</v>
      </c>
      <c r="C40" s="18" t="s">
        <v>41</v>
      </c>
      <c r="D40" s="44">
        <f>2*3</f>
        <v>6</v>
      </c>
      <c r="E40" s="44">
        <f t="shared" ref="E40:AG40" si="5">2*3</f>
        <v>6</v>
      </c>
      <c r="F40" s="44">
        <f t="shared" si="5"/>
        <v>6</v>
      </c>
      <c r="G40" s="44">
        <f t="shared" si="5"/>
        <v>6</v>
      </c>
      <c r="H40" s="44">
        <f t="shared" si="5"/>
        <v>6</v>
      </c>
      <c r="I40" s="44">
        <f t="shared" si="5"/>
        <v>6</v>
      </c>
      <c r="J40" s="44">
        <f t="shared" si="5"/>
        <v>6</v>
      </c>
      <c r="K40" s="44">
        <f t="shared" si="5"/>
        <v>6</v>
      </c>
      <c r="L40" s="44">
        <f t="shared" si="5"/>
        <v>6</v>
      </c>
      <c r="M40" s="44">
        <f t="shared" si="5"/>
        <v>6</v>
      </c>
      <c r="N40" s="44">
        <f t="shared" si="5"/>
        <v>6</v>
      </c>
      <c r="O40" s="44">
        <f t="shared" si="5"/>
        <v>6</v>
      </c>
      <c r="P40" s="44">
        <f t="shared" si="5"/>
        <v>6</v>
      </c>
      <c r="Q40" s="44">
        <f t="shared" si="5"/>
        <v>6</v>
      </c>
      <c r="R40" s="44">
        <f t="shared" si="5"/>
        <v>6</v>
      </c>
      <c r="S40" s="44">
        <f t="shared" si="5"/>
        <v>6</v>
      </c>
      <c r="T40" s="44">
        <f t="shared" si="5"/>
        <v>6</v>
      </c>
      <c r="U40" s="44">
        <f t="shared" si="5"/>
        <v>6</v>
      </c>
      <c r="V40" s="44">
        <f t="shared" si="5"/>
        <v>6</v>
      </c>
      <c r="W40" s="44">
        <f t="shared" si="5"/>
        <v>6</v>
      </c>
      <c r="X40" s="44">
        <f t="shared" si="5"/>
        <v>6</v>
      </c>
      <c r="Y40" s="44">
        <f t="shared" si="5"/>
        <v>6</v>
      </c>
      <c r="Z40" s="44">
        <f t="shared" si="5"/>
        <v>6</v>
      </c>
      <c r="AA40" s="44">
        <f t="shared" si="5"/>
        <v>6</v>
      </c>
      <c r="AB40" s="44">
        <f t="shared" si="5"/>
        <v>6</v>
      </c>
      <c r="AC40" s="44">
        <f t="shared" si="5"/>
        <v>6</v>
      </c>
      <c r="AD40" s="44">
        <f t="shared" si="5"/>
        <v>6</v>
      </c>
      <c r="AE40" s="44">
        <f t="shared" si="5"/>
        <v>6</v>
      </c>
      <c r="AF40" s="44">
        <f t="shared" si="5"/>
        <v>6</v>
      </c>
      <c r="AG40" s="44">
        <f t="shared" si="5"/>
        <v>6</v>
      </c>
      <c r="AH40" s="35"/>
      <c r="AI40" s="35"/>
      <c r="AJ40" s="35"/>
      <c r="AK40" s="35"/>
      <c r="AL40" s="35"/>
      <c r="AM40" s="35"/>
      <c r="AN40" s="35"/>
      <c r="AO40" s="36"/>
      <c r="AP40" s="36"/>
      <c r="AQ40" s="36"/>
      <c r="AR40" s="36"/>
      <c r="AS40" s="36"/>
      <c r="AT40" s="36"/>
      <c r="AU40" s="36"/>
      <c r="AV40" s="36"/>
      <c r="AW40" s="36"/>
    </row>
    <row r="41" spans="2:49">
      <c r="B41" s="76" t="s">
        <v>93</v>
      </c>
      <c r="C41" s="18"/>
      <c r="D41" s="44"/>
      <c r="E41" s="40"/>
      <c r="F41" s="41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35"/>
      <c r="AI41" s="35"/>
      <c r="AJ41" s="35"/>
      <c r="AK41" s="35"/>
      <c r="AL41" s="35"/>
      <c r="AM41" s="35"/>
      <c r="AN41" s="35"/>
      <c r="AO41" s="36"/>
      <c r="AP41" s="36"/>
      <c r="AQ41" s="36"/>
      <c r="AR41" s="36"/>
      <c r="AS41" s="36"/>
      <c r="AT41" s="36"/>
      <c r="AU41" s="36"/>
      <c r="AV41" s="36"/>
      <c r="AW41" s="36"/>
    </row>
    <row r="42" spans="2:49">
      <c r="B42" s="128" t="s">
        <v>119</v>
      </c>
      <c r="C42" s="18" t="s">
        <v>41</v>
      </c>
      <c r="D42" s="44"/>
      <c r="E42" s="40"/>
      <c r="F42" s="40">
        <f>3*10*2</f>
        <v>60</v>
      </c>
      <c r="G42" s="40">
        <f>3*10*2</f>
        <v>60</v>
      </c>
      <c r="H42" s="40">
        <f t="shared" ref="H42:AG42" si="6">3*10*2</f>
        <v>60</v>
      </c>
      <c r="I42" s="40">
        <f t="shared" si="6"/>
        <v>60</v>
      </c>
      <c r="J42" s="40">
        <f t="shared" si="6"/>
        <v>60</v>
      </c>
      <c r="K42" s="40">
        <f t="shared" si="6"/>
        <v>60</v>
      </c>
      <c r="L42" s="40">
        <f t="shared" si="6"/>
        <v>60</v>
      </c>
      <c r="M42" s="40">
        <f t="shared" si="6"/>
        <v>60</v>
      </c>
      <c r="N42" s="40">
        <f t="shared" si="6"/>
        <v>60</v>
      </c>
      <c r="O42" s="40">
        <f t="shared" si="6"/>
        <v>60</v>
      </c>
      <c r="P42" s="40">
        <f t="shared" si="6"/>
        <v>60</v>
      </c>
      <c r="Q42" s="40">
        <f t="shared" si="6"/>
        <v>60</v>
      </c>
      <c r="R42" s="40">
        <f t="shared" si="6"/>
        <v>60</v>
      </c>
      <c r="S42" s="40">
        <f t="shared" si="6"/>
        <v>60</v>
      </c>
      <c r="T42" s="40">
        <f t="shared" si="6"/>
        <v>60</v>
      </c>
      <c r="U42" s="40">
        <f t="shared" si="6"/>
        <v>60</v>
      </c>
      <c r="V42" s="40">
        <f t="shared" si="6"/>
        <v>60</v>
      </c>
      <c r="W42" s="40">
        <f t="shared" si="6"/>
        <v>60</v>
      </c>
      <c r="X42" s="40">
        <f t="shared" si="6"/>
        <v>60</v>
      </c>
      <c r="Y42" s="40">
        <f t="shared" si="6"/>
        <v>60</v>
      </c>
      <c r="Z42" s="40">
        <f t="shared" si="6"/>
        <v>60</v>
      </c>
      <c r="AA42" s="40">
        <f t="shared" si="6"/>
        <v>60</v>
      </c>
      <c r="AB42" s="40">
        <f t="shared" si="6"/>
        <v>60</v>
      </c>
      <c r="AC42" s="40">
        <f t="shared" si="6"/>
        <v>60</v>
      </c>
      <c r="AD42" s="40">
        <f t="shared" si="6"/>
        <v>60</v>
      </c>
      <c r="AE42" s="40">
        <f t="shared" si="6"/>
        <v>60</v>
      </c>
      <c r="AF42" s="40">
        <f t="shared" si="6"/>
        <v>60</v>
      </c>
      <c r="AG42" s="40">
        <f t="shared" si="6"/>
        <v>60</v>
      </c>
      <c r="AH42" s="35"/>
      <c r="AI42" s="35"/>
      <c r="AJ42" s="35"/>
      <c r="AK42" s="35"/>
      <c r="AL42" s="35"/>
      <c r="AM42" s="35"/>
      <c r="AN42" s="35"/>
      <c r="AO42" s="36"/>
      <c r="AP42" s="36"/>
      <c r="AQ42" s="36"/>
      <c r="AR42" s="36"/>
      <c r="AS42" s="36"/>
      <c r="AT42" s="36"/>
      <c r="AU42" s="36"/>
      <c r="AV42" s="36"/>
      <c r="AW42" s="36"/>
    </row>
    <row r="43" spans="2:49">
      <c r="B43" s="128" t="s">
        <v>106</v>
      </c>
      <c r="C43" s="18" t="s">
        <v>41</v>
      </c>
      <c r="D43" s="44"/>
      <c r="E43" s="40"/>
      <c r="F43" s="40"/>
      <c r="G43" s="40">
        <f t="shared" ref="G43:AG43" si="7">3*12</f>
        <v>36</v>
      </c>
      <c r="H43" s="40">
        <f t="shared" si="7"/>
        <v>36</v>
      </c>
      <c r="I43" s="40">
        <f t="shared" si="7"/>
        <v>36</v>
      </c>
      <c r="J43" s="40">
        <f t="shared" si="7"/>
        <v>36</v>
      </c>
      <c r="K43" s="40">
        <f t="shared" si="7"/>
        <v>36</v>
      </c>
      <c r="L43" s="40">
        <f t="shared" si="7"/>
        <v>36</v>
      </c>
      <c r="M43" s="40">
        <f t="shared" si="7"/>
        <v>36</v>
      </c>
      <c r="N43" s="40">
        <f t="shared" si="7"/>
        <v>36</v>
      </c>
      <c r="O43" s="40">
        <f t="shared" si="7"/>
        <v>36</v>
      </c>
      <c r="P43" s="40">
        <f t="shared" si="7"/>
        <v>36</v>
      </c>
      <c r="Q43" s="40">
        <f t="shared" si="7"/>
        <v>36</v>
      </c>
      <c r="R43" s="40">
        <f t="shared" si="7"/>
        <v>36</v>
      </c>
      <c r="S43" s="40">
        <f t="shared" si="7"/>
        <v>36</v>
      </c>
      <c r="T43" s="40">
        <f t="shared" si="7"/>
        <v>36</v>
      </c>
      <c r="U43" s="40">
        <f t="shared" si="7"/>
        <v>36</v>
      </c>
      <c r="V43" s="40">
        <f t="shared" si="7"/>
        <v>36</v>
      </c>
      <c r="W43" s="40">
        <f t="shared" si="7"/>
        <v>36</v>
      </c>
      <c r="X43" s="40">
        <f t="shared" si="7"/>
        <v>36</v>
      </c>
      <c r="Y43" s="40">
        <f t="shared" si="7"/>
        <v>36</v>
      </c>
      <c r="Z43" s="40">
        <f t="shared" si="7"/>
        <v>36</v>
      </c>
      <c r="AA43" s="40">
        <f t="shared" si="7"/>
        <v>36</v>
      </c>
      <c r="AB43" s="40">
        <f t="shared" si="7"/>
        <v>36</v>
      </c>
      <c r="AC43" s="40">
        <f t="shared" si="7"/>
        <v>36</v>
      </c>
      <c r="AD43" s="40">
        <f t="shared" si="7"/>
        <v>36</v>
      </c>
      <c r="AE43" s="40">
        <f t="shared" si="7"/>
        <v>36</v>
      </c>
      <c r="AF43" s="40">
        <f t="shared" si="7"/>
        <v>36</v>
      </c>
      <c r="AG43" s="40">
        <f t="shared" si="7"/>
        <v>36</v>
      </c>
      <c r="AH43" s="35"/>
      <c r="AI43" s="35"/>
      <c r="AJ43" s="35"/>
      <c r="AK43" s="35"/>
      <c r="AL43" s="35"/>
      <c r="AM43" s="35"/>
      <c r="AN43" s="35"/>
      <c r="AO43" s="36"/>
      <c r="AP43" s="36"/>
      <c r="AQ43" s="36"/>
      <c r="AR43" s="36"/>
      <c r="AS43" s="36"/>
      <c r="AT43" s="36"/>
      <c r="AU43" s="36"/>
      <c r="AV43" s="36"/>
      <c r="AW43" s="36"/>
    </row>
    <row r="44" spans="2:49">
      <c r="B44" s="76" t="s">
        <v>96</v>
      </c>
      <c r="C44" s="18"/>
      <c r="D44" s="44"/>
      <c r="E44" s="40"/>
      <c r="F44" s="41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35"/>
      <c r="AI44" s="35"/>
      <c r="AJ44" s="35"/>
      <c r="AK44" s="35"/>
      <c r="AL44" s="35"/>
      <c r="AM44" s="35"/>
      <c r="AN44" s="35"/>
      <c r="AO44" s="36"/>
      <c r="AP44" s="36"/>
      <c r="AQ44" s="36"/>
      <c r="AR44" s="36"/>
      <c r="AS44" s="36"/>
      <c r="AT44" s="36"/>
      <c r="AU44" s="36"/>
      <c r="AV44" s="36"/>
      <c r="AW44" s="36"/>
    </row>
    <row r="45" spans="2:49">
      <c r="B45" s="81" t="s">
        <v>122</v>
      </c>
      <c r="C45" s="18" t="s">
        <v>41</v>
      </c>
      <c r="D45" s="44"/>
      <c r="E45" s="40"/>
      <c r="F45" s="41"/>
      <c r="G45" s="40">
        <f>G46</f>
        <v>8.9980838833297856</v>
      </c>
      <c r="H45" s="40">
        <f t="shared" ref="H45:AG45" si="8">H46</f>
        <v>17.996167766659571</v>
      </c>
      <c r="I45" s="40">
        <f t="shared" si="8"/>
        <v>17.996167766659571</v>
      </c>
      <c r="J45" s="40">
        <f t="shared" si="8"/>
        <v>17.996167766659571</v>
      </c>
      <c r="K45" s="40">
        <f t="shared" si="8"/>
        <v>17.996167766659571</v>
      </c>
      <c r="L45" s="40">
        <f t="shared" si="8"/>
        <v>17.996167766659571</v>
      </c>
      <c r="M45" s="40">
        <f t="shared" si="8"/>
        <v>17.996167766659571</v>
      </c>
      <c r="N45" s="40">
        <f t="shared" si="8"/>
        <v>8.9980838833297856</v>
      </c>
      <c r="O45" s="40">
        <f t="shared" si="8"/>
        <v>8.9980838833297856</v>
      </c>
      <c r="P45" s="40">
        <f t="shared" si="8"/>
        <v>8.9980838833297856</v>
      </c>
      <c r="Q45" s="40">
        <f t="shared" si="8"/>
        <v>8.9980838833297856</v>
      </c>
      <c r="R45" s="40">
        <f t="shared" si="8"/>
        <v>0</v>
      </c>
      <c r="S45" s="40">
        <f t="shared" si="8"/>
        <v>0</v>
      </c>
      <c r="T45" s="40">
        <f t="shared" si="8"/>
        <v>8.9980838833297856</v>
      </c>
      <c r="U45" s="40">
        <f t="shared" si="8"/>
        <v>8.9980838833297856</v>
      </c>
      <c r="V45" s="40">
        <f t="shared" si="8"/>
        <v>17.996167766659571</v>
      </c>
      <c r="W45" s="40">
        <f t="shared" si="8"/>
        <v>17.996167766659571</v>
      </c>
      <c r="X45" s="40">
        <f t="shared" si="8"/>
        <v>17.996167766659571</v>
      </c>
      <c r="Y45" s="40">
        <f t="shared" si="8"/>
        <v>17.996167766659571</v>
      </c>
      <c r="Z45" s="40">
        <f t="shared" si="8"/>
        <v>17.996167766659571</v>
      </c>
      <c r="AA45" s="40">
        <f t="shared" si="8"/>
        <v>17.996167766659571</v>
      </c>
      <c r="AB45" s="40">
        <f t="shared" si="8"/>
        <v>8.9980838833297856</v>
      </c>
      <c r="AC45" s="40">
        <f t="shared" si="8"/>
        <v>8.9980838833297856</v>
      </c>
      <c r="AD45" s="40">
        <f t="shared" si="8"/>
        <v>8.9980838833297856</v>
      </c>
      <c r="AE45" s="40">
        <f t="shared" si="8"/>
        <v>8.9980838833297856</v>
      </c>
      <c r="AF45" s="40">
        <f t="shared" si="8"/>
        <v>8.9980838833297856</v>
      </c>
      <c r="AG45" s="40">
        <f t="shared" si="8"/>
        <v>8.9980838833297856</v>
      </c>
      <c r="AH45" s="35"/>
      <c r="AI45" s="35"/>
      <c r="AJ45" s="35"/>
      <c r="AK45" s="35"/>
      <c r="AL45" s="35"/>
      <c r="AM45" s="35"/>
      <c r="AN45" s="35"/>
      <c r="AO45" s="36"/>
      <c r="AP45" s="36"/>
      <c r="AQ45" s="36"/>
      <c r="AR45" s="36"/>
      <c r="AS45" s="36"/>
      <c r="AT45" s="36"/>
      <c r="AU45" s="36"/>
      <c r="AV45" s="36"/>
      <c r="AW45" s="36"/>
    </row>
    <row r="46" spans="2:49">
      <c r="B46" s="81" t="s">
        <v>126</v>
      </c>
      <c r="C46" s="18" t="s">
        <v>41</v>
      </c>
      <c r="D46" s="44"/>
      <c r="E46" s="40"/>
      <c r="F46" s="41"/>
      <c r="G46" s="40">
        <f t="shared" ref="G46:Q46" si="9">G57/5/24</f>
        <v>8.9980838833297856</v>
      </c>
      <c r="H46" s="40">
        <f t="shared" si="9"/>
        <v>17.996167766659571</v>
      </c>
      <c r="I46" s="40">
        <f t="shared" si="9"/>
        <v>17.996167766659571</v>
      </c>
      <c r="J46" s="40">
        <f t="shared" si="9"/>
        <v>17.996167766659571</v>
      </c>
      <c r="K46" s="40">
        <f t="shared" si="9"/>
        <v>17.996167766659571</v>
      </c>
      <c r="L46" s="40">
        <f t="shared" si="9"/>
        <v>17.996167766659571</v>
      </c>
      <c r="M46" s="40">
        <f t="shared" si="9"/>
        <v>17.996167766659571</v>
      </c>
      <c r="N46" s="40">
        <f t="shared" si="9"/>
        <v>8.9980838833297856</v>
      </c>
      <c r="O46" s="40">
        <f t="shared" si="9"/>
        <v>8.9980838833297856</v>
      </c>
      <c r="P46" s="40">
        <f t="shared" si="9"/>
        <v>8.9980838833297856</v>
      </c>
      <c r="Q46" s="40">
        <f t="shared" si="9"/>
        <v>8.9980838833297856</v>
      </c>
      <c r="R46" s="40"/>
      <c r="S46" s="40"/>
      <c r="T46" s="40">
        <f t="shared" ref="T46:AG46" si="10">T57/5/24</f>
        <v>8.9980838833297856</v>
      </c>
      <c r="U46" s="40">
        <f t="shared" si="10"/>
        <v>8.9980838833297856</v>
      </c>
      <c r="V46" s="40">
        <f t="shared" si="10"/>
        <v>17.996167766659571</v>
      </c>
      <c r="W46" s="40">
        <f t="shared" si="10"/>
        <v>17.996167766659571</v>
      </c>
      <c r="X46" s="40">
        <f t="shared" si="10"/>
        <v>17.996167766659571</v>
      </c>
      <c r="Y46" s="40">
        <f t="shared" si="10"/>
        <v>17.996167766659571</v>
      </c>
      <c r="Z46" s="40">
        <f t="shared" si="10"/>
        <v>17.996167766659571</v>
      </c>
      <c r="AA46" s="40">
        <f t="shared" si="10"/>
        <v>17.996167766659571</v>
      </c>
      <c r="AB46" s="40">
        <f t="shared" si="10"/>
        <v>8.9980838833297856</v>
      </c>
      <c r="AC46" s="40">
        <f t="shared" si="10"/>
        <v>8.9980838833297856</v>
      </c>
      <c r="AD46" s="40">
        <f t="shared" si="10"/>
        <v>8.9980838833297856</v>
      </c>
      <c r="AE46" s="40">
        <f t="shared" si="10"/>
        <v>8.9980838833297856</v>
      </c>
      <c r="AF46" s="40">
        <f t="shared" si="10"/>
        <v>8.9980838833297856</v>
      </c>
      <c r="AG46" s="40">
        <f t="shared" si="10"/>
        <v>8.9980838833297856</v>
      </c>
      <c r="AH46" s="35"/>
      <c r="AI46" s="35"/>
      <c r="AJ46" s="35"/>
      <c r="AK46" s="35"/>
      <c r="AL46" s="35"/>
      <c r="AM46" s="35"/>
      <c r="AN46" s="35"/>
      <c r="AO46" s="36"/>
      <c r="AP46" s="36"/>
      <c r="AQ46" s="36"/>
      <c r="AR46" s="36"/>
      <c r="AS46" s="36"/>
      <c r="AT46" s="36"/>
      <c r="AU46" s="36"/>
      <c r="AV46" s="36"/>
      <c r="AW46" s="36"/>
    </row>
    <row r="47" spans="2:49">
      <c r="B47" s="81" t="s">
        <v>121</v>
      </c>
      <c r="C47" s="18" t="s">
        <v>41</v>
      </c>
      <c r="D47" s="44"/>
      <c r="E47" s="40"/>
      <c r="F47" s="41"/>
      <c r="G47" s="40">
        <v>2</v>
      </c>
      <c r="H47" s="40">
        <v>2</v>
      </c>
      <c r="I47" s="40">
        <v>2</v>
      </c>
      <c r="J47" s="40">
        <v>2</v>
      </c>
      <c r="K47" s="40">
        <v>2</v>
      </c>
      <c r="L47" s="40">
        <v>2</v>
      </c>
      <c r="M47" s="40">
        <v>2</v>
      </c>
      <c r="N47" s="40">
        <v>2</v>
      </c>
      <c r="O47" s="40">
        <v>2</v>
      </c>
      <c r="P47" s="40">
        <v>2</v>
      </c>
      <c r="Q47" s="40">
        <v>2</v>
      </c>
      <c r="R47" s="40">
        <v>2</v>
      </c>
      <c r="S47" s="40">
        <v>2</v>
      </c>
      <c r="T47" s="40">
        <v>2</v>
      </c>
      <c r="U47" s="40">
        <v>2</v>
      </c>
      <c r="V47" s="40">
        <v>2</v>
      </c>
      <c r="W47" s="40">
        <v>2</v>
      </c>
      <c r="X47" s="40">
        <v>2</v>
      </c>
      <c r="Y47" s="40">
        <v>2</v>
      </c>
      <c r="Z47" s="40">
        <v>2</v>
      </c>
      <c r="AA47" s="40">
        <v>2</v>
      </c>
      <c r="AB47" s="40">
        <v>2</v>
      </c>
      <c r="AC47" s="40">
        <v>2</v>
      </c>
      <c r="AD47" s="40">
        <v>2</v>
      </c>
      <c r="AE47" s="40">
        <v>2</v>
      </c>
      <c r="AF47" s="40">
        <v>2</v>
      </c>
      <c r="AG47" s="40">
        <v>2</v>
      </c>
      <c r="AH47" s="35"/>
      <c r="AI47" s="35"/>
      <c r="AJ47" s="35"/>
      <c r="AK47" s="35"/>
      <c r="AL47" s="35"/>
      <c r="AM47" s="35"/>
      <c r="AN47" s="35"/>
      <c r="AO47" s="36"/>
      <c r="AP47" s="36"/>
      <c r="AQ47" s="36"/>
      <c r="AR47" s="36"/>
      <c r="AS47" s="36"/>
      <c r="AT47" s="36"/>
      <c r="AU47" s="36"/>
      <c r="AV47" s="36"/>
      <c r="AW47" s="36"/>
    </row>
    <row r="48" spans="2:49">
      <c r="B48" s="81" t="s">
        <v>148</v>
      </c>
      <c r="C48" s="18" t="s">
        <v>41</v>
      </c>
      <c r="D48" s="44"/>
      <c r="E48" s="40"/>
      <c r="F48" s="41">
        <v>1</v>
      </c>
      <c r="G48" s="41">
        <v>1</v>
      </c>
      <c r="H48" s="41">
        <v>1</v>
      </c>
      <c r="I48" s="41">
        <v>1</v>
      </c>
      <c r="J48" s="41">
        <v>1</v>
      </c>
      <c r="K48" s="41">
        <v>1</v>
      </c>
      <c r="L48" s="41">
        <v>1</v>
      </c>
      <c r="M48" s="41">
        <v>1</v>
      </c>
      <c r="N48" s="41">
        <v>1</v>
      </c>
      <c r="O48" s="41">
        <v>1</v>
      </c>
      <c r="P48" s="41">
        <v>1</v>
      </c>
      <c r="Q48" s="41">
        <v>1</v>
      </c>
      <c r="R48" s="41">
        <v>1</v>
      </c>
      <c r="S48" s="41">
        <v>1</v>
      </c>
      <c r="T48" s="41">
        <v>1</v>
      </c>
      <c r="U48" s="41">
        <v>1</v>
      </c>
      <c r="V48" s="41">
        <v>1</v>
      </c>
      <c r="W48" s="41">
        <v>1</v>
      </c>
      <c r="X48" s="41">
        <v>1</v>
      </c>
      <c r="Y48" s="41">
        <v>1</v>
      </c>
      <c r="Z48" s="41">
        <v>1</v>
      </c>
      <c r="AA48" s="41">
        <v>1</v>
      </c>
      <c r="AB48" s="41">
        <v>1</v>
      </c>
      <c r="AC48" s="41">
        <v>1</v>
      </c>
      <c r="AD48" s="41">
        <v>1</v>
      </c>
      <c r="AE48" s="41">
        <v>1</v>
      </c>
      <c r="AF48" s="41">
        <v>1</v>
      </c>
      <c r="AG48" s="41">
        <v>1</v>
      </c>
      <c r="AH48" s="35"/>
      <c r="AI48" s="35"/>
      <c r="AJ48" s="35"/>
      <c r="AK48" s="35"/>
      <c r="AL48" s="35"/>
      <c r="AM48" s="35"/>
      <c r="AN48" s="35"/>
      <c r="AO48" s="36"/>
      <c r="AP48" s="36"/>
      <c r="AQ48" s="36"/>
      <c r="AR48" s="36"/>
      <c r="AS48" s="36"/>
      <c r="AT48" s="36"/>
      <c r="AU48" s="36"/>
      <c r="AV48" s="36"/>
      <c r="AW48" s="36"/>
    </row>
    <row r="49" spans="2:49">
      <c r="B49" s="81" t="s">
        <v>149</v>
      </c>
      <c r="C49" s="18" t="s">
        <v>41</v>
      </c>
      <c r="D49" s="44"/>
      <c r="E49" s="40"/>
      <c r="F49" s="41">
        <v>2</v>
      </c>
      <c r="G49" s="41">
        <v>2</v>
      </c>
      <c r="H49" s="41">
        <v>2</v>
      </c>
      <c r="I49" s="41">
        <v>2</v>
      </c>
      <c r="J49" s="41">
        <v>2</v>
      </c>
      <c r="K49" s="41">
        <v>2</v>
      </c>
      <c r="L49" s="41">
        <v>2</v>
      </c>
      <c r="M49" s="41">
        <v>2</v>
      </c>
      <c r="N49" s="41">
        <v>2</v>
      </c>
      <c r="O49" s="41">
        <v>2</v>
      </c>
      <c r="P49" s="41">
        <v>2</v>
      </c>
      <c r="Q49" s="41">
        <v>2</v>
      </c>
      <c r="R49" s="41">
        <v>2</v>
      </c>
      <c r="S49" s="41">
        <v>2</v>
      </c>
      <c r="T49" s="41">
        <v>2</v>
      </c>
      <c r="U49" s="41">
        <v>2</v>
      </c>
      <c r="V49" s="41">
        <v>2</v>
      </c>
      <c r="W49" s="41">
        <v>2</v>
      </c>
      <c r="X49" s="41">
        <v>2</v>
      </c>
      <c r="Y49" s="41">
        <v>2</v>
      </c>
      <c r="Z49" s="41">
        <v>2</v>
      </c>
      <c r="AA49" s="41">
        <v>2</v>
      </c>
      <c r="AB49" s="41">
        <v>2</v>
      </c>
      <c r="AC49" s="41">
        <v>2</v>
      </c>
      <c r="AD49" s="41">
        <v>2</v>
      </c>
      <c r="AE49" s="41">
        <v>2</v>
      </c>
      <c r="AF49" s="41">
        <v>2</v>
      </c>
      <c r="AG49" s="41">
        <v>2</v>
      </c>
      <c r="AH49" s="35"/>
      <c r="AI49" s="35"/>
      <c r="AJ49" s="35"/>
      <c r="AK49" s="35"/>
      <c r="AL49" s="35"/>
      <c r="AM49" s="35"/>
      <c r="AN49" s="35"/>
      <c r="AO49" s="36"/>
      <c r="AP49" s="36"/>
      <c r="AQ49" s="36"/>
      <c r="AR49" s="36"/>
      <c r="AS49" s="36"/>
      <c r="AT49" s="36"/>
      <c r="AU49" s="36"/>
      <c r="AV49" s="36"/>
      <c r="AW49" s="36"/>
    </row>
    <row r="50" spans="2:49" ht="15.75">
      <c r="B50" s="119" t="s">
        <v>127</v>
      </c>
      <c r="C50" s="18"/>
      <c r="D50" s="44">
        <f t="shared" ref="D50:AG50" si="11">SUM(D27:D49)</f>
        <v>89</v>
      </c>
      <c r="E50" s="44">
        <f t="shared" si="11"/>
        <v>35</v>
      </c>
      <c r="F50" s="44">
        <f t="shared" si="11"/>
        <v>101</v>
      </c>
      <c r="G50" s="44">
        <f t="shared" si="11"/>
        <v>156.9961677666596</v>
      </c>
      <c r="H50" s="44">
        <f t="shared" si="11"/>
        <v>174.99233553331914</v>
      </c>
      <c r="I50" s="44">
        <f t="shared" si="11"/>
        <v>174.99233553331914</v>
      </c>
      <c r="J50" s="44">
        <f t="shared" si="11"/>
        <v>174.99233553331914</v>
      </c>
      <c r="K50" s="44">
        <f t="shared" si="11"/>
        <v>174.99233553331914</v>
      </c>
      <c r="L50" s="44">
        <f t="shared" si="11"/>
        <v>174.99233553331914</v>
      </c>
      <c r="M50" s="44">
        <f t="shared" si="11"/>
        <v>174.99233553331914</v>
      </c>
      <c r="N50" s="44">
        <f t="shared" si="11"/>
        <v>156.9961677666596</v>
      </c>
      <c r="O50" s="44">
        <f t="shared" si="11"/>
        <v>156.9961677666596</v>
      </c>
      <c r="P50" s="44">
        <f t="shared" si="11"/>
        <v>159.9961677666596</v>
      </c>
      <c r="Q50" s="44">
        <f t="shared" si="11"/>
        <v>158.9961677666596</v>
      </c>
      <c r="R50" s="44">
        <f t="shared" si="11"/>
        <v>141</v>
      </c>
      <c r="S50" s="44">
        <f t="shared" si="11"/>
        <v>139</v>
      </c>
      <c r="T50" s="44">
        <f t="shared" si="11"/>
        <v>156.9961677666596</v>
      </c>
      <c r="U50" s="44">
        <f t="shared" si="11"/>
        <v>156.9961677666596</v>
      </c>
      <c r="V50" s="44">
        <f t="shared" si="11"/>
        <v>174.99233553331914</v>
      </c>
      <c r="W50" s="44">
        <f t="shared" si="11"/>
        <v>174.99233553331914</v>
      </c>
      <c r="X50" s="44">
        <f t="shared" si="11"/>
        <v>174.99233553331914</v>
      </c>
      <c r="Y50" s="44">
        <f t="shared" si="11"/>
        <v>174.99233553331914</v>
      </c>
      <c r="Z50" s="44">
        <f t="shared" si="11"/>
        <v>174.99233553331914</v>
      </c>
      <c r="AA50" s="44">
        <f t="shared" si="11"/>
        <v>174.99233553331914</v>
      </c>
      <c r="AB50" s="44">
        <f t="shared" si="11"/>
        <v>156.9961677666596</v>
      </c>
      <c r="AC50" s="44">
        <f t="shared" si="11"/>
        <v>156.9961677666596</v>
      </c>
      <c r="AD50" s="44">
        <f t="shared" si="11"/>
        <v>156.9961677666596</v>
      </c>
      <c r="AE50" s="44">
        <f t="shared" si="11"/>
        <v>156.9961677666596</v>
      </c>
      <c r="AF50" s="44">
        <f t="shared" si="11"/>
        <v>156.9961677666596</v>
      </c>
      <c r="AG50" s="44">
        <f t="shared" si="11"/>
        <v>156.9961677666596</v>
      </c>
      <c r="AH50" s="35"/>
      <c r="AI50" s="35"/>
      <c r="AJ50" s="35"/>
      <c r="AK50" s="35"/>
      <c r="AL50" s="35"/>
      <c r="AM50" s="35"/>
      <c r="AN50" s="35"/>
      <c r="AO50" s="36"/>
      <c r="AP50" s="36"/>
      <c r="AQ50" s="36"/>
      <c r="AR50" s="36"/>
      <c r="AS50" s="36"/>
      <c r="AT50" s="36"/>
      <c r="AU50" s="36"/>
      <c r="AV50" s="36"/>
      <c r="AW50" s="36"/>
    </row>
    <row r="51" spans="2:49">
      <c r="B51" s="17"/>
      <c r="C51" s="18"/>
      <c r="D51" s="40"/>
      <c r="E51" s="40"/>
      <c r="F51" s="41"/>
      <c r="G51" s="40"/>
      <c r="H51" s="40"/>
      <c r="I51" s="41"/>
      <c r="J51" s="41"/>
      <c r="K51" s="41"/>
      <c r="L51" s="40"/>
      <c r="M51" s="42"/>
      <c r="N51" s="43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35"/>
      <c r="AI51" s="35"/>
      <c r="AJ51" s="35"/>
      <c r="AK51" s="35"/>
      <c r="AL51" s="35"/>
      <c r="AM51" s="35"/>
      <c r="AN51" s="35"/>
      <c r="AO51" s="36"/>
      <c r="AP51" s="36"/>
      <c r="AQ51" s="36"/>
      <c r="AR51" s="36"/>
      <c r="AS51" s="36"/>
      <c r="AT51" s="36"/>
      <c r="AU51" s="36"/>
      <c r="AV51" s="36"/>
      <c r="AW51" s="36"/>
    </row>
    <row r="52" spans="2:49">
      <c r="B52" s="52" t="s">
        <v>27</v>
      </c>
      <c r="C52" s="51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35"/>
      <c r="AI52" s="35"/>
      <c r="AJ52" s="35"/>
      <c r="AK52" s="35"/>
      <c r="AL52" s="35"/>
      <c r="AM52" s="35"/>
      <c r="AN52" s="35"/>
      <c r="AO52" s="36"/>
      <c r="AP52" s="36"/>
      <c r="AQ52" s="36"/>
      <c r="AR52" s="36"/>
      <c r="AS52" s="36"/>
      <c r="AT52" s="36"/>
      <c r="AU52" s="36"/>
      <c r="AV52" s="36"/>
      <c r="AW52" s="36"/>
    </row>
    <row r="53" spans="2:49">
      <c r="B53" s="17" t="s">
        <v>87</v>
      </c>
      <c r="C53" s="18" t="s">
        <v>89</v>
      </c>
      <c r="D53" s="41">
        <f>FieldData!C8</f>
        <v>0</v>
      </c>
      <c r="E53" s="41">
        <f>FieldData!D8</f>
        <v>0</v>
      </c>
      <c r="F53" s="41">
        <f>FieldData!E8</f>
        <v>160</v>
      </c>
      <c r="G53" s="41">
        <f>FieldData!F8</f>
        <v>160</v>
      </c>
      <c r="H53" s="41">
        <f>FieldData!G8</f>
        <v>160</v>
      </c>
      <c r="I53" s="41">
        <f>FieldData!H8</f>
        <v>400</v>
      </c>
      <c r="J53" s="41">
        <f>FieldData!I8</f>
        <v>400</v>
      </c>
      <c r="K53" s="41">
        <f>FieldData!J8</f>
        <v>400</v>
      </c>
      <c r="L53" s="41">
        <f>FieldData!K8</f>
        <v>400</v>
      </c>
      <c r="M53" s="41">
        <f>FieldData!L8</f>
        <v>400</v>
      </c>
      <c r="N53" s="41">
        <f>FieldData!M8</f>
        <v>800</v>
      </c>
      <c r="O53" s="41">
        <f>FieldData!N8</f>
        <v>800</v>
      </c>
      <c r="P53" s="41">
        <f>FieldData!O8</f>
        <v>800</v>
      </c>
      <c r="Q53" s="41">
        <f>FieldData!P8</f>
        <v>800</v>
      </c>
      <c r="R53" s="41">
        <f>FieldData!Q8</f>
        <v>800</v>
      </c>
      <c r="S53" s="41">
        <f>FieldData!R8</f>
        <v>1200</v>
      </c>
      <c r="T53" s="41">
        <f>FieldData!S8</f>
        <v>1200</v>
      </c>
      <c r="U53" s="41">
        <f>FieldData!T8</f>
        <v>1200</v>
      </c>
      <c r="V53" s="41">
        <f>FieldData!U8</f>
        <v>1200</v>
      </c>
      <c r="W53" s="41">
        <f>FieldData!V8</f>
        <v>1200</v>
      </c>
      <c r="X53" s="41">
        <f>FieldData!W8</f>
        <v>800</v>
      </c>
      <c r="Y53" s="41">
        <f>FieldData!X8</f>
        <v>800</v>
      </c>
      <c r="Z53" s="41">
        <f>FieldData!Y8</f>
        <v>800</v>
      </c>
      <c r="AA53" s="41">
        <f>FieldData!Z8</f>
        <v>800</v>
      </c>
      <c r="AB53" s="41">
        <f>FieldData!AA8</f>
        <v>800</v>
      </c>
      <c r="AC53" s="41">
        <f>FieldData!AB8</f>
        <v>800</v>
      </c>
      <c r="AD53" s="41">
        <f>FieldData!AC8</f>
        <v>800</v>
      </c>
      <c r="AE53" s="41">
        <f>FieldData!AD8</f>
        <v>800</v>
      </c>
      <c r="AF53" s="41">
        <f>FieldData!AE8</f>
        <v>800</v>
      </c>
      <c r="AG53" s="41">
        <f>FieldData!AF8</f>
        <v>800</v>
      </c>
      <c r="AH53" s="2"/>
      <c r="AI53" s="35"/>
      <c r="AJ53" s="6"/>
      <c r="AK53" s="2"/>
      <c r="AL53" s="2"/>
      <c r="AM53" s="2"/>
      <c r="AN53" s="2"/>
    </row>
    <row r="54" spans="2:49">
      <c r="B54" s="17"/>
      <c r="C54" s="18"/>
      <c r="D54" s="41"/>
      <c r="E54" s="40"/>
      <c r="F54" s="40"/>
      <c r="G54" s="40"/>
      <c r="H54" s="40"/>
      <c r="I54" s="40"/>
      <c r="J54" s="28"/>
      <c r="K54" s="28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2"/>
      <c r="AI54" s="35"/>
      <c r="AJ54" s="6"/>
      <c r="AK54" s="2"/>
      <c r="AL54" s="2"/>
      <c r="AM54" s="2"/>
      <c r="AN54" s="2"/>
    </row>
    <row r="55" spans="2:49">
      <c r="B55" s="17" t="s">
        <v>97</v>
      </c>
      <c r="C55" s="18"/>
      <c r="D55" s="41"/>
      <c r="E55" s="40"/>
      <c r="F55" s="40"/>
      <c r="G55" s="40"/>
      <c r="H55" s="40"/>
      <c r="I55" s="40"/>
      <c r="J55" s="28"/>
      <c r="K55" s="28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2"/>
      <c r="AI55" s="35"/>
      <c r="AJ55" s="6"/>
      <c r="AK55" s="2"/>
      <c r="AL55" s="2"/>
      <c r="AM55" s="2"/>
      <c r="AN55" s="2"/>
    </row>
    <row r="56" spans="2:49">
      <c r="B56" s="34" t="s">
        <v>119</v>
      </c>
      <c r="C56" s="18" t="s">
        <v>98</v>
      </c>
      <c r="D56" s="41">
        <f>FieldData!C8</f>
        <v>0</v>
      </c>
      <c r="E56" s="41">
        <f>FieldData!D8</f>
        <v>0</v>
      </c>
      <c r="F56" s="41">
        <f>FieldData!E8</f>
        <v>160</v>
      </c>
      <c r="G56" s="41">
        <f>FieldData!F8</f>
        <v>160</v>
      </c>
      <c r="H56" s="41">
        <f>FieldData!G8</f>
        <v>160</v>
      </c>
      <c r="I56" s="41">
        <f>FieldData!H8</f>
        <v>400</v>
      </c>
      <c r="J56" s="41">
        <f>FieldData!I8</f>
        <v>400</v>
      </c>
      <c r="K56" s="41">
        <f>FieldData!J8</f>
        <v>400</v>
      </c>
      <c r="L56" s="41">
        <f>FieldData!K8</f>
        <v>400</v>
      </c>
      <c r="M56" s="41">
        <f>FieldData!L8</f>
        <v>400</v>
      </c>
      <c r="N56" s="41">
        <f>FieldData!M8</f>
        <v>800</v>
      </c>
      <c r="O56" s="41">
        <f>FieldData!N8</f>
        <v>800</v>
      </c>
      <c r="P56" s="41">
        <f>FieldData!O8</f>
        <v>800</v>
      </c>
      <c r="Q56" s="41">
        <f>FieldData!P8</f>
        <v>800</v>
      </c>
      <c r="R56" s="41">
        <f>FieldData!Q8</f>
        <v>800</v>
      </c>
      <c r="S56" s="41">
        <f>FieldData!R8</f>
        <v>1200</v>
      </c>
      <c r="T56" s="41">
        <f>FieldData!S8</f>
        <v>1200</v>
      </c>
      <c r="U56" s="41">
        <f>FieldData!T8</f>
        <v>1200</v>
      </c>
      <c r="V56" s="41">
        <f>FieldData!U8</f>
        <v>1200</v>
      </c>
      <c r="W56" s="41">
        <f>FieldData!V8</f>
        <v>1200</v>
      </c>
      <c r="X56" s="41">
        <f>FieldData!W8</f>
        <v>800</v>
      </c>
      <c r="Y56" s="41">
        <f>FieldData!X8</f>
        <v>800</v>
      </c>
      <c r="Z56" s="41">
        <f>FieldData!Y8</f>
        <v>800</v>
      </c>
      <c r="AA56" s="41">
        <f>FieldData!Z8</f>
        <v>800</v>
      </c>
      <c r="AB56" s="41">
        <f>FieldData!AA8</f>
        <v>800</v>
      </c>
      <c r="AC56" s="41">
        <f>FieldData!AB8</f>
        <v>800</v>
      </c>
      <c r="AD56" s="41">
        <f>FieldData!AC8</f>
        <v>800</v>
      </c>
      <c r="AE56" s="41">
        <f>FieldData!AD8</f>
        <v>800</v>
      </c>
      <c r="AF56" s="41">
        <f>FieldData!AE8</f>
        <v>800</v>
      </c>
      <c r="AG56" s="41">
        <f>FieldData!AF8</f>
        <v>800</v>
      </c>
      <c r="AH56" s="7">
        <f>AVERAGE(D56:AG56)</f>
        <v>682.66666666666663</v>
      </c>
      <c r="AI56" s="35"/>
      <c r="AJ56" s="6"/>
      <c r="AK56" s="2"/>
      <c r="AL56" s="2"/>
      <c r="AM56" s="2"/>
      <c r="AN56" s="2"/>
    </row>
    <row r="57" spans="2:49">
      <c r="B57" s="34" t="s">
        <v>106</v>
      </c>
      <c r="C57" s="18" t="s">
        <v>98</v>
      </c>
      <c r="D57" s="41">
        <f>FieldData!C9</f>
        <v>0</v>
      </c>
      <c r="E57" s="41">
        <f>FieldData!D9</f>
        <v>0</v>
      </c>
      <c r="F57" s="41">
        <f>FieldData!E9</f>
        <v>0</v>
      </c>
      <c r="G57" s="41">
        <f>FieldData!F9</f>
        <v>1079.7700659995742</v>
      </c>
      <c r="H57" s="41">
        <f>FieldData!G9</f>
        <v>2159.5401319991483</v>
      </c>
      <c r="I57" s="41">
        <f>FieldData!H9</f>
        <v>2159.5401319991483</v>
      </c>
      <c r="J57" s="41">
        <f>FieldData!I9</f>
        <v>2159.5401319991483</v>
      </c>
      <c r="K57" s="41">
        <f>FieldData!J9</f>
        <v>2159.5401319991483</v>
      </c>
      <c r="L57" s="41">
        <f>FieldData!K9</f>
        <v>2159.5401319991483</v>
      </c>
      <c r="M57" s="41">
        <f>FieldData!L9</f>
        <v>2159.5401319991483</v>
      </c>
      <c r="N57" s="41">
        <f>FieldData!M9</f>
        <v>1079.7700659995742</v>
      </c>
      <c r="O57" s="41">
        <f>FieldData!N9</f>
        <v>1079.7700659995742</v>
      </c>
      <c r="P57" s="41">
        <f>FieldData!O9</f>
        <v>1079.7700659995742</v>
      </c>
      <c r="Q57" s="41">
        <f>FieldData!P9</f>
        <v>1079.7700659995742</v>
      </c>
      <c r="R57" s="41" t="str">
        <f>FieldData!Q9</f>
        <v>-</v>
      </c>
      <c r="S57" s="41" t="str">
        <f>FieldData!R9</f>
        <v>-</v>
      </c>
      <c r="T57" s="41">
        <f>FieldData!S9</f>
        <v>1079.7700659995742</v>
      </c>
      <c r="U57" s="41">
        <f>FieldData!T9</f>
        <v>1079.7700659995742</v>
      </c>
      <c r="V57" s="41">
        <f>FieldData!U9</f>
        <v>2159.5401319991483</v>
      </c>
      <c r="W57" s="41">
        <f>FieldData!V9</f>
        <v>2159.5401319991483</v>
      </c>
      <c r="X57" s="41">
        <f>FieldData!W9</f>
        <v>2159.5401319991483</v>
      </c>
      <c r="Y57" s="41">
        <f>FieldData!X9</f>
        <v>2159.5401319991483</v>
      </c>
      <c r="Z57" s="41">
        <f>FieldData!Y9</f>
        <v>2159.5401319991483</v>
      </c>
      <c r="AA57" s="41">
        <f>FieldData!Z9</f>
        <v>2159.5401319991483</v>
      </c>
      <c r="AB57" s="41">
        <f>FieldData!AA9</f>
        <v>1079.7700659995742</v>
      </c>
      <c r="AC57" s="41">
        <f>FieldData!AB9</f>
        <v>1079.7700659995742</v>
      </c>
      <c r="AD57" s="41">
        <f>FieldData!AC9</f>
        <v>1079.7700659995742</v>
      </c>
      <c r="AE57" s="41">
        <f>FieldData!AD9</f>
        <v>1079.7700659995742</v>
      </c>
      <c r="AF57" s="41">
        <f>FieldData!AE9</f>
        <v>1079.7700659995742</v>
      </c>
      <c r="AG57" s="41">
        <f>FieldData!AF9</f>
        <v>1079.7700659995742</v>
      </c>
      <c r="AH57" s="2"/>
      <c r="AI57" s="35"/>
      <c r="AJ57" s="6"/>
      <c r="AK57" s="2"/>
      <c r="AL57" s="2"/>
      <c r="AM57" s="2"/>
      <c r="AN57" s="2"/>
    </row>
    <row r="58" spans="2:49" ht="15.75" customHeight="1">
      <c r="B58" s="34"/>
      <c r="C58" s="18"/>
      <c r="D58" s="41"/>
      <c r="E58" s="40"/>
      <c r="F58" s="40"/>
      <c r="G58" s="40"/>
      <c r="H58" s="40"/>
      <c r="I58" s="40"/>
      <c r="J58" s="28"/>
      <c r="K58" s="28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2"/>
      <c r="AI58" s="35"/>
      <c r="AJ58" s="6"/>
      <c r="AK58" s="2"/>
      <c r="AL58" s="2"/>
      <c r="AM58" s="2"/>
      <c r="AN58" s="2"/>
    </row>
    <row r="59" spans="2:49">
      <c r="C59" s="5"/>
    </row>
    <row r="60" spans="2:49" s="77" customFormat="1">
      <c r="B60" s="161" t="s">
        <v>37</v>
      </c>
      <c r="C60" s="162"/>
      <c r="D60" s="163"/>
      <c r="E60" s="163"/>
      <c r="F60" s="164"/>
      <c r="G60" s="164"/>
      <c r="H60" s="164"/>
      <c r="I60" s="164"/>
      <c r="J60" s="164"/>
      <c r="K60" s="164"/>
      <c r="L60" s="164"/>
      <c r="M60" s="164"/>
      <c r="N60" s="164"/>
      <c r="O60" s="164"/>
      <c r="P60" s="164"/>
      <c r="Q60" s="164"/>
      <c r="R60" s="164"/>
      <c r="S60" s="164"/>
      <c r="T60" s="164"/>
      <c r="U60" s="164"/>
      <c r="V60" s="164"/>
      <c r="W60" s="164"/>
      <c r="X60" s="164"/>
      <c r="Y60" s="164"/>
      <c r="Z60" s="164"/>
      <c r="AA60" s="164"/>
      <c r="AB60" s="164"/>
      <c r="AC60" s="164"/>
      <c r="AD60" s="164"/>
      <c r="AE60" s="164"/>
      <c r="AF60" s="164"/>
      <c r="AG60" s="164"/>
      <c r="AH60" s="78"/>
      <c r="AI60" s="78"/>
      <c r="AJ60" s="78"/>
      <c r="AK60" s="78"/>
      <c r="AL60" s="78"/>
      <c r="AM60" s="78"/>
      <c r="AN60" s="78"/>
    </row>
    <row r="61" spans="2:49" s="77" customFormat="1">
      <c r="B61" s="164" t="s">
        <v>164</v>
      </c>
      <c r="C61" s="165">
        <f>SUM('Tabel I-O'!D50:AG50)</f>
        <v>4650.8582073664047</v>
      </c>
      <c r="D61" s="163"/>
      <c r="E61" s="163"/>
      <c r="F61" s="164"/>
      <c r="G61" s="164"/>
      <c r="H61" s="164"/>
      <c r="I61" s="164"/>
      <c r="J61" s="164"/>
      <c r="K61" s="164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4"/>
      <c r="AA61" s="164"/>
      <c r="AB61" s="164"/>
      <c r="AC61" s="164"/>
      <c r="AD61" s="164"/>
      <c r="AE61" s="164"/>
      <c r="AF61" s="164"/>
      <c r="AG61" s="164"/>
      <c r="AH61" s="78"/>
      <c r="AI61" s="78"/>
      <c r="AJ61" s="78"/>
      <c r="AK61" s="78"/>
      <c r="AL61" s="78"/>
      <c r="AM61" s="78"/>
      <c r="AN61" s="78"/>
    </row>
    <row r="62" spans="2:49" s="77" customFormat="1">
      <c r="B62" s="164" t="s">
        <v>165</v>
      </c>
      <c r="C62" s="133">
        <f>C61/30</f>
        <v>155.02860691221349</v>
      </c>
      <c r="D62" s="163"/>
      <c r="E62" s="163"/>
      <c r="F62" s="164"/>
      <c r="G62" s="164"/>
      <c r="H62" s="164"/>
      <c r="I62" s="164"/>
      <c r="J62" s="164"/>
      <c r="K62" s="164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4"/>
      <c r="AA62" s="164"/>
      <c r="AB62" s="164"/>
      <c r="AC62" s="164"/>
      <c r="AD62" s="164"/>
      <c r="AE62" s="164"/>
      <c r="AF62" s="164"/>
      <c r="AG62" s="164"/>
      <c r="AH62" s="78"/>
      <c r="AI62" s="78"/>
      <c r="AJ62" s="78"/>
      <c r="AK62" s="78"/>
      <c r="AL62" s="78"/>
      <c r="AM62" s="78"/>
      <c r="AN62" s="78"/>
    </row>
    <row r="63" spans="2:49" s="77" customFormat="1">
      <c r="B63" s="161" t="s">
        <v>166</v>
      </c>
      <c r="C63" s="162"/>
      <c r="D63" s="163">
        <f>IF('Budget Privat'!D58&lt;0,D50,0)</f>
        <v>89</v>
      </c>
      <c r="E63" s="163">
        <f>IF('Budget Privat'!E58&lt;0,E50,0)</f>
        <v>35</v>
      </c>
      <c r="F63" s="163">
        <f>IF('Budget Privat'!F58&lt;0,F50,0)</f>
        <v>101</v>
      </c>
      <c r="G63" s="163">
        <f>IF('Budget Privat'!G58&lt;0,G50,0)</f>
        <v>156.9961677666596</v>
      </c>
      <c r="H63" s="163">
        <f>IF('Budget Privat'!H58&lt;0,H50,0)</f>
        <v>0</v>
      </c>
      <c r="I63" s="163">
        <f>IF('Budget Privat'!I58&lt;0,I50,0)</f>
        <v>0</v>
      </c>
      <c r="J63" s="163">
        <f>IF('Budget Privat'!J58&lt;0,J50,0)</f>
        <v>0</v>
      </c>
      <c r="K63" s="163">
        <f>IF('Budget Privat'!K58&lt;0,K50,0)</f>
        <v>0</v>
      </c>
      <c r="L63" s="163">
        <f>IF('Budget Privat'!L58&lt;0,L50,0)</f>
        <v>0</v>
      </c>
      <c r="M63" s="163">
        <f>IF('Budget Privat'!M58&lt;0,M50,0)</f>
        <v>0</v>
      </c>
      <c r="N63" s="163">
        <f>IF('Budget Privat'!N58&lt;0,N50,0)</f>
        <v>0</v>
      </c>
      <c r="O63" s="163">
        <f>IF('Budget Privat'!O58&lt;0,O50,0)</f>
        <v>0</v>
      </c>
      <c r="P63" s="163">
        <f>IF('Budget Privat'!P58&lt;0,P50,0)</f>
        <v>0</v>
      </c>
      <c r="Q63" s="163">
        <f>IF('Budget Privat'!Q58&lt;0,Q50,0)</f>
        <v>0</v>
      </c>
      <c r="R63" s="163">
        <f>IF('Budget Privat'!R58&lt;0,R50,0)</f>
        <v>0</v>
      </c>
      <c r="S63" s="163">
        <f>IF('Budget Privat'!S58&lt;0,S50,0)</f>
        <v>0</v>
      </c>
      <c r="T63" s="163">
        <f>IF('Budget Privat'!T58&lt;0,T50,0)</f>
        <v>0</v>
      </c>
      <c r="U63" s="163">
        <f>IF('Budget Privat'!U58&lt;0,U50,0)</f>
        <v>0</v>
      </c>
      <c r="V63" s="163">
        <f>IF('Budget Privat'!V58&lt;0,V50,0)</f>
        <v>0</v>
      </c>
      <c r="W63" s="163">
        <f>IF('Budget Privat'!W58&lt;0,W50,0)</f>
        <v>0</v>
      </c>
      <c r="X63" s="163">
        <f>IF('Budget Privat'!X58&lt;0,X50,0)</f>
        <v>0</v>
      </c>
      <c r="Y63" s="163">
        <f>IF('Budget Privat'!Y58&lt;0,Y50,0)</f>
        <v>0</v>
      </c>
      <c r="Z63" s="163">
        <f>IF('Budget Privat'!Z58&lt;0,Z50,0)</f>
        <v>0</v>
      </c>
      <c r="AA63" s="163">
        <f>IF('Budget Privat'!AA58&lt;0,AA50,0)</f>
        <v>0</v>
      </c>
      <c r="AB63" s="163">
        <f>IF('Budget Privat'!AB58&lt;0,AB50,0)</f>
        <v>0</v>
      </c>
      <c r="AC63" s="163">
        <f>IF('Budget Privat'!AC58&lt;0,AC50,0)</f>
        <v>0</v>
      </c>
      <c r="AD63" s="163">
        <f>IF('Budget Privat'!AD58&lt;0,AD50,0)</f>
        <v>0</v>
      </c>
      <c r="AE63" s="163">
        <f>IF('Budget Privat'!AE58&lt;0,AE50,0)</f>
        <v>0</v>
      </c>
      <c r="AF63" s="163">
        <f>IF('Budget Privat'!AF58&lt;0,AF50,0)</f>
        <v>0</v>
      </c>
      <c r="AG63" s="163">
        <f>IF('Budget Privat'!AG58&lt;0,AG50,0)</f>
        <v>0</v>
      </c>
      <c r="AH63" s="78"/>
      <c r="AI63" s="78"/>
      <c r="AJ63" s="78"/>
      <c r="AK63" s="78"/>
      <c r="AL63" s="78"/>
      <c r="AM63" s="78"/>
      <c r="AN63" s="78"/>
    </row>
    <row r="64" spans="2:49" s="77" customFormat="1">
      <c r="B64" s="166" t="s">
        <v>167</v>
      </c>
      <c r="C64" s="165">
        <f>SUM(D63:AG63)</f>
        <v>381.9961677666596</v>
      </c>
      <c r="D64" s="163"/>
      <c r="E64" s="163"/>
      <c r="F64" s="164"/>
      <c r="G64" s="164"/>
      <c r="H64" s="164"/>
      <c r="I64" s="164"/>
      <c r="J64" s="164"/>
      <c r="K64" s="164"/>
      <c r="L64" s="164"/>
      <c r="M64" s="164"/>
      <c r="N64" s="164"/>
      <c r="O64" s="164"/>
      <c r="P64" s="164"/>
      <c r="Q64" s="164"/>
      <c r="R64" s="164"/>
      <c r="S64" s="164"/>
      <c r="T64" s="164"/>
      <c r="U64" s="164"/>
      <c r="V64" s="164"/>
      <c r="W64" s="164"/>
      <c r="X64" s="164"/>
      <c r="Y64" s="164"/>
      <c r="Z64" s="164"/>
      <c r="AA64" s="164"/>
      <c r="AB64" s="164"/>
      <c r="AC64" s="164"/>
      <c r="AD64" s="164"/>
      <c r="AE64" s="164"/>
      <c r="AF64" s="164"/>
      <c r="AG64" s="164"/>
      <c r="AH64" s="78"/>
      <c r="AI64" s="78"/>
      <c r="AJ64" s="78"/>
      <c r="AK64" s="78"/>
      <c r="AL64" s="78"/>
      <c r="AM64" s="78"/>
      <c r="AN64" s="78"/>
    </row>
    <row r="65" spans="1:40" s="77" customFormat="1">
      <c r="B65" s="166" t="s">
        <v>168</v>
      </c>
      <c r="C65" s="167">
        <f>COUNTIF('Budget Privat'!D58:AG58,"&lt; 0")</f>
        <v>4</v>
      </c>
      <c r="D65" s="163"/>
      <c r="E65" s="163"/>
      <c r="F65" s="164"/>
      <c r="G65" s="164"/>
      <c r="H65" s="164"/>
      <c r="I65" s="164"/>
      <c r="J65" s="164"/>
      <c r="K65" s="164"/>
      <c r="L65" s="164"/>
      <c r="M65" s="164"/>
      <c r="N65" s="164"/>
      <c r="O65" s="164"/>
      <c r="P65" s="164"/>
      <c r="Q65" s="164"/>
      <c r="R65" s="164"/>
      <c r="S65" s="164"/>
      <c r="T65" s="164"/>
      <c r="U65" s="164"/>
      <c r="V65" s="164"/>
      <c r="W65" s="164"/>
      <c r="X65" s="164"/>
      <c r="Y65" s="164"/>
      <c r="Z65" s="164"/>
      <c r="AA65" s="164"/>
      <c r="AB65" s="164"/>
      <c r="AC65" s="164"/>
      <c r="AD65" s="164"/>
      <c r="AE65" s="164"/>
      <c r="AF65" s="164"/>
      <c r="AG65" s="164"/>
      <c r="AH65" s="78"/>
      <c r="AI65" s="78"/>
      <c r="AJ65" s="78"/>
      <c r="AK65" s="78"/>
      <c r="AL65" s="78"/>
      <c r="AM65" s="78"/>
      <c r="AN65" s="78"/>
    </row>
    <row r="66" spans="1:40" s="77" customFormat="1">
      <c r="B66" s="166" t="s">
        <v>169</v>
      </c>
      <c r="C66" s="168">
        <f>C64/C65</f>
        <v>95.499041941664899</v>
      </c>
      <c r="D66" s="163"/>
      <c r="E66" s="163"/>
      <c r="F66" s="164"/>
      <c r="G66" s="164"/>
      <c r="H66" s="164"/>
      <c r="I66" s="164"/>
      <c r="J66" s="164"/>
      <c r="K66" s="164"/>
      <c r="L66" s="164"/>
      <c r="M66" s="164"/>
      <c r="N66" s="164"/>
      <c r="O66" s="164"/>
      <c r="P66" s="164"/>
      <c r="Q66" s="164"/>
      <c r="R66" s="164"/>
      <c r="S66" s="164"/>
      <c r="T66" s="164"/>
      <c r="U66" s="164"/>
      <c r="V66" s="164"/>
      <c r="W66" s="164"/>
      <c r="X66" s="164"/>
      <c r="Y66" s="164"/>
      <c r="Z66" s="164"/>
      <c r="AA66" s="164"/>
      <c r="AB66" s="164"/>
      <c r="AC66" s="164"/>
      <c r="AD66" s="164"/>
      <c r="AE66" s="164"/>
      <c r="AF66" s="164"/>
      <c r="AG66" s="164"/>
    </row>
    <row r="67" spans="1:40" s="77" customFormat="1">
      <c r="B67" s="166" t="s">
        <v>177</v>
      </c>
      <c r="C67" s="168">
        <f>AVERAGE(H50:AG50)</f>
        <v>164.18700152306712</v>
      </c>
      <c r="D67" s="163"/>
      <c r="E67" s="163"/>
      <c r="F67" s="164"/>
      <c r="G67" s="164"/>
      <c r="H67" s="164"/>
      <c r="I67" s="164"/>
      <c r="J67" s="164"/>
      <c r="K67" s="164"/>
      <c r="L67" s="164"/>
      <c r="M67" s="164"/>
      <c r="N67" s="164"/>
      <c r="O67" s="164"/>
      <c r="P67" s="164"/>
      <c r="Q67" s="164"/>
      <c r="R67" s="164"/>
      <c r="S67" s="164"/>
      <c r="T67" s="164"/>
      <c r="U67" s="164"/>
      <c r="V67" s="164"/>
      <c r="W67" s="164"/>
      <c r="X67" s="164"/>
      <c r="Y67" s="164"/>
      <c r="Z67" s="164"/>
      <c r="AA67" s="164"/>
      <c r="AB67" s="164"/>
      <c r="AC67" s="164"/>
      <c r="AD67" s="164"/>
      <c r="AE67" s="164"/>
      <c r="AF67" s="164"/>
      <c r="AG67" s="164"/>
    </row>
    <row r="68" spans="1:40" s="77" customFormat="1">
      <c r="B68" s="161" t="s">
        <v>170</v>
      </c>
      <c r="C68" s="165">
        <f>D50</f>
        <v>89</v>
      </c>
      <c r="D68" s="169"/>
      <c r="E68" s="169"/>
      <c r="F68" s="162"/>
      <c r="G68" s="162"/>
      <c r="H68" s="162"/>
      <c r="I68" s="162"/>
      <c r="J68" s="162"/>
      <c r="K68" s="162"/>
      <c r="L68" s="162"/>
      <c r="M68" s="162"/>
      <c r="N68" s="162"/>
      <c r="O68" s="162"/>
      <c r="P68" s="162"/>
      <c r="Q68" s="162"/>
      <c r="R68" s="162"/>
      <c r="S68" s="162"/>
      <c r="T68" s="162"/>
      <c r="U68" s="162"/>
      <c r="V68" s="162"/>
      <c r="W68" s="162"/>
      <c r="X68" s="162"/>
      <c r="Y68" s="162"/>
      <c r="Z68" s="162"/>
      <c r="AA68" s="162"/>
      <c r="AB68" s="162"/>
      <c r="AC68" s="162"/>
      <c r="AD68" s="162"/>
      <c r="AE68" s="162"/>
      <c r="AF68" s="162"/>
      <c r="AG68" s="162"/>
    </row>
    <row r="69" spans="1:40" s="77" customFormat="1">
      <c r="B69" s="170" t="s">
        <v>171</v>
      </c>
      <c r="C69" s="162"/>
      <c r="D69" s="171"/>
      <c r="E69" s="169"/>
      <c r="F69" s="169"/>
      <c r="G69" s="169"/>
      <c r="H69" s="169"/>
      <c r="I69" s="169"/>
      <c r="J69" s="169"/>
      <c r="K69" s="169"/>
      <c r="L69" s="169"/>
      <c r="M69" s="169"/>
      <c r="N69" s="169"/>
      <c r="O69" s="169"/>
      <c r="P69" s="169"/>
      <c r="Q69" s="169"/>
      <c r="R69" s="169"/>
      <c r="S69" s="169"/>
      <c r="T69" s="169"/>
      <c r="U69" s="169"/>
      <c r="V69" s="169"/>
      <c r="W69" s="169"/>
      <c r="X69" s="169"/>
      <c r="Y69" s="169"/>
      <c r="Z69" s="169"/>
      <c r="AA69" s="169"/>
      <c r="AB69" s="169"/>
      <c r="AC69" s="169"/>
      <c r="AD69" s="169"/>
      <c r="AE69" s="169"/>
      <c r="AF69" s="169"/>
      <c r="AG69" s="169"/>
    </row>
    <row r="70" spans="1:40" s="77" customFormat="1">
      <c r="B70" s="132" t="s">
        <v>119</v>
      </c>
      <c r="C70" s="169">
        <f t="shared" ref="C70:C71" si="12">SUM(D56:AG56)</f>
        <v>20480</v>
      </c>
      <c r="D70" s="169"/>
      <c r="E70" s="169"/>
      <c r="F70" s="169"/>
      <c r="G70" s="169"/>
      <c r="H70" s="169"/>
      <c r="I70" s="169"/>
      <c r="J70" s="169"/>
      <c r="K70" s="169"/>
      <c r="L70" s="169"/>
      <c r="M70" s="169"/>
      <c r="N70" s="169"/>
      <c r="O70" s="169"/>
      <c r="P70" s="169"/>
      <c r="Q70" s="169"/>
      <c r="R70" s="169"/>
      <c r="S70" s="169"/>
      <c r="T70" s="169"/>
      <c r="U70" s="169"/>
      <c r="V70" s="169"/>
      <c r="W70" s="169"/>
      <c r="X70" s="169"/>
      <c r="Y70" s="169"/>
      <c r="Z70" s="169"/>
      <c r="AA70" s="169"/>
      <c r="AB70" s="169"/>
      <c r="AC70" s="169"/>
      <c r="AD70" s="169"/>
      <c r="AE70" s="169"/>
      <c r="AF70" s="169"/>
      <c r="AG70" s="169"/>
      <c r="AH70" s="78"/>
      <c r="AI70" s="78"/>
      <c r="AJ70" s="78"/>
      <c r="AK70" s="78"/>
      <c r="AL70" s="78"/>
      <c r="AM70" s="78"/>
      <c r="AN70" s="78"/>
    </row>
    <row r="71" spans="1:40">
      <c r="B71" s="132" t="s">
        <v>106</v>
      </c>
      <c r="C71" s="169">
        <f t="shared" si="12"/>
        <v>39951.49244198425</v>
      </c>
      <c r="D71" s="169"/>
      <c r="E71" s="169"/>
      <c r="F71" s="169"/>
      <c r="G71" s="169"/>
      <c r="H71" s="169"/>
      <c r="I71" s="169"/>
      <c r="J71" s="169"/>
      <c r="K71" s="169"/>
      <c r="L71" s="169"/>
      <c r="M71" s="169"/>
      <c r="N71" s="169"/>
      <c r="O71" s="169"/>
      <c r="P71" s="169"/>
      <c r="Q71" s="169"/>
      <c r="R71" s="169"/>
      <c r="S71" s="169"/>
      <c r="T71" s="169"/>
      <c r="U71" s="169"/>
      <c r="V71" s="169"/>
      <c r="W71" s="169"/>
      <c r="X71" s="169"/>
      <c r="Y71" s="169"/>
      <c r="Z71" s="169"/>
      <c r="AA71" s="169"/>
      <c r="AB71" s="169"/>
      <c r="AC71" s="169"/>
      <c r="AD71" s="169"/>
      <c r="AE71" s="169"/>
      <c r="AF71" s="169"/>
      <c r="AG71" s="169"/>
    </row>
    <row r="72" spans="1:40">
      <c r="B72" s="200" t="s">
        <v>176</v>
      </c>
      <c r="C72" s="169">
        <f>AVERAGE(D56:AG56)</f>
        <v>682.66666666666663</v>
      </c>
      <c r="D72" s="169"/>
      <c r="E72" s="169"/>
      <c r="F72" s="169"/>
      <c r="G72" s="169"/>
      <c r="H72" s="169"/>
      <c r="I72" s="169"/>
      <c r="J72" s="169"/>
      <c r="K72" s="169"/>
      <c r="L72" s="169"/>
      <c r="M72" s="169"/>
      <c r="N72" s="169"/>
      <c r="O72" s="169"/>
      <c r="P72" s="169"/>
      <c r="Q72" s="169"/>
      <c r="R72" s="169"/>
      <c r="S72" s="169"/>
      <c r="T72" s="169"/>
      <c r="U72" s="169"/>
      <c r="V72" s="169"/>
      <c r="W72" s="169"/>
      <c r="X72" s="169"/>
      <c r="Y72" s="169"/>
      <c r="Z72" s="169"/>
      <c r="AA72" s="169"/>
      <c r="AB72" s="169"/>
      <c r="AC72" s="169"/>
      <c r="AD72" s="169"/>
      <c r="AE72" s="169"/>
      <c r="AF72" s="169"/>
      <c r="AG72" s="169"/>
    </row>
    <row r="73" spans="1:40">
      <c r="B73" s="160" t="s">
        <v>159</v>
      </c>
      <c r="C73" s="162"/>
      <c r="D73" s="169"/>
      <c r="E73" s="169"/>
      <c r="F73" s="169"/>
      <c r="G73" s="169"/>
      <c r="H73" s="169"/>
      <c r="I73" s="169"/>
      <c r="J73" s="169"/>
      <c r="K73" s="169"/>
      <c r="L73" s="169"/>
      <c r="M73" s="169"/>
      <c r="N73" s="169"/>
      <c r="O73" s="169"/>
      <c r="P73" s="169"/>
      <c r="Q73" s="169"/>
      <c r="R73" s="169"/>
      <c r="S73" s="169"/>
      <c r="T73" s="169"/>
      <c r="U73" s="169"/>
      <c r="V73" s="169"/>
      <c r="W73" s="169"/>
      <c r="X73" s="169"/>
      <c r="Y73" s="169"/>
      <c r="Z73" s="169"/>
      <c r="AA73" s="169"/>
      <c r="AB73" s="169"/>
      <c r="AC73" s="169"/>
      <c r="AD73" s="169"/>
      <c r="AE73" s="169"/>
      <c r="AF73" s="169"/>
      <c r="AG73" s="169"/>
    </row>
    <row r="74" spans="1:40">
      <c r="B74" s="132" t="s">
        <v>119</v>
      </c>
      <c r="C74" s="172">
        <f>(C70/1000)/C61</f>
        <v>4.4034883642683669E-3</v>
      </c>
      <c r="D74" s="169"/>
      <c r="E74" s="169"/>
      <c r="F74" s="169"/>
      <c r="G74" s="169"/>
      <c r="H74" s="169"/>
      <c r="I74" s="169"/>
      <c r="J74" s="169"/>
      <c r="K74" s="169"/>
      <c r="L74" s="169"/>
      <c r="M74" s="169"/>
      <c r="N74" s="169"/>
      <c r="O74" s="169"/>
      <c r="P74" s="169"/>
      <c r="Q74" s="169"/>
      <c r="R74" s="169"/>
      <c r="S74" s="169"/>
      <c r="T74" s="169"/>
      <c r="U74" s="169"/>
      <c r="V74" s="169"/>
      <c r="W74" s="169"/>
      <c r="X74" s="169"/>
      <c r="Y74" s="169"/>
      <c r="Z74" s="169"/>
      <c r="AA74" s="169"/>
      <c r="AB74" s="169"/>
      <c r="AC74" s="169"/>
      <c r="AD74" s="169"/>
      <c r="AE74" s="169"/>
      <c r="AF74" s="169"/>
      <c r="AG74" s="169"/>
    </row>
    <row r="75" spans="1:40">
      <c r="B75" s="132" t="s">
        <v>106</v>
      </c>
      <c r="C75" s="172">
        <f>(C71/1000)/C61</f>
        <v>8.5901334034879529E-3</v>
      </c>
      <c r="D75" s="169"/>
      <c r="E75" s="169"/>
      <c r="F75" s="169"/>
      <c r="G75" s="169"/>
      <c r="H75" s="169"/>
      <c r="I75" s="169"/>
      <c r="J75" s="169"/>
      <c r="K75" s="169"/>
      <c r="L75" s="169"/>
      <c r="M75" s="169"/>
      <c r="N75" s="169"/>
      <c r="O75" s="169"/>
      <c r="P75" s="169"/>
      <c r="Q75" s="169"/>
      <c r="R75" s="169"/>
      <c r="S75" s="169"/>
      <c r="T75" s="169"/>
      <c r="U75" s="169"/>
      <c r="V75" s="169"/>
      <c r="W75" s="169"/>
      <c r="X75" s="169"/>
      <c r="Y75" s="169"/>
      <c r="Z75" s="169"/>
      <c r="AA75" s="169"/>
      <c r="AB75" s="169"/>
      <c r="AC75" s="169"/>
      <c r="AD75" s="169"/>
      <c r="AE75" s="169"/>
      <c r="AF75" s="169"/>
      <c r="AG75" s="169"/>
    </row>
    <row r="76" spans="1:40">
      <c r="B76" s="77"/>
      <c r="C76" s="77"/>
      <c r="D76" s="38"/>
      <c r="E76" s="38"/>
      <c r="G76" s="38"/>
      <c r="H76" s="38"/>
      <c r="L76" s="38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8"/>
      <c r="AD76" s="38"/>
      <c r="AE76" s="38"/>
      <c r="AF76" s="38"/>
      <c r="AG76" s="38"/>
    </row>
    <row r="77" spans="1:40">
      <c r="B77" s="77"/>
      <c r="C77" s="50"/>
      <c r="D77" s="38"/>
      <c r="E77" s="38"/>
      <c r="G77" s="38"/>
      <c r="H77" s="38"/>
      <c r="L77" s="38"/>
      <c r="M77" s="38"/>
      <c r="O77" s="38"/>
      <c r="P77" s="38"/>
      <c r="Q77" s="38"/>
      <c r="R77" s="79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</row>
    <row r="78" spans="1:40">
      <c r="A78" s="77"/>
      <c r="B78" s="77"/>
      <c r="C78" s="50"/>
      <c r="D78" s="38"/>
      <c r="E78" s="38"/>
      <c r="G78" s="38"/>
      <c r="H78" s="38"/>
      <c r="L78" s="38"/>
      <c r="M78" s="38"/>
      <c r="O78" s="38"/>
      <c r="P78" s="38"/>
      <c r="Q78" s="38"/>
      <c r="R78" s="79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</row>
    <row r="79" spans="1:40">
      <c r="A79" s="77"/>
      <c r="B79" s="77"/>
      <c r="C79" s="50"/>
      <c r="D79" s="38"/>
      <c r="E79" s="38"/>
      <c r="G79" s="38"/>
      <c r="H79" s="38"/>
      <c r="L79" s="38"/>
      <c r="M79" s="38"/>
      <c r="O79" s="38"/>
      <c r="P79" s="38"/>
      <c r="Q79" s="38"/>
      <c r="R79" s="79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</row>
    <row r="80" spans="1:40">
      <c r="A80" s="77"/>
      <c r="B80" s="77"/>
      <c r="C80" s="50"/>
      <c r="D80" s="38"/>
      <c r="E80" s="38"/>
      <c r="G80" s="38"/>
      <c r="H80" s="38"/>
      <c r="L80" s="38"/>
      <c r="M80" s="38"/>
      <c r="O80" s="38"/>
      <c r="P80" s="38"/>
      <c r="Q80" s="38"/>
      <c r="R80" s="79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</row>
    <row r="81" spans="1:40">
      <c r="A81" s="77"/>
      <c r="B81" s="77"/>
      <c r="C81" s="50"/>
      <c r="D81" s="38"/>
      <c r="E81" s="38"/>
      <c r="G81" s="38"/>
      <c r="H81" s="38"/>
      <c r="L81" s="38"/>
      <c r="M81" s="38"/>
      <c r="O81" s="38"/>
      <c r="P81" s="38"/>
      <c r="Q81" s="38"/>
      <c r="R81" s="79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</row>
    <row r="82" spans="1:40">
      <c r="A82" s="77"/>
      <c r="B82" s="77"/>
      <c r="C82" s="50"/>
      <c r="D82" s="38"/>
      <c r="E82" s="38"/>
      <c r="F82" s="50"/>
      <c r="G82" s="50"/>
      <c r="H82" s="50"/>
      <c r="I82" s="50"/>
      <c r="J82" s="50"/>
      <c r="K82" s="50"/>
      <c r="L82" s="50"/>
      <c r="M82" s="79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</row>
    <row r="83" spans="1:40">
      <c r="A83" s="77"/>
      <c r="B83" s="86"/>
      <c r="C83" s="50"/>
      <c r="D83" s="38"/>
      <c r="E83" s="38"/>
      <c r="F83" s="50"/>
      <c r="G83" s="50"/>
      <c r="H83" s="50"/>
      <c r="I83" s="50"/>
      <c r="J83" s="50"/>
      <c r="K83" s="50"/>
      <c r="L83" s="50"/>
      <c r="M83" s="79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2"/>
      <c r="AI83" s="2"/>
      <c r="AJ83" s="2"/>
      <c r="AK83" s="2"/>
      <c r="AL83" s="2"/>
      <c r="AM83" s="2"/>
      <c r="AN83" s="2"/>
    </row>
    <row r="84" spans="1:40">
      <c r="A84" s="77"/>
      <c r="B84" s="77"/>
      <c r="C84" s="50"/>
      <c r="D84" s="38"/>
      <c r="E84" s="38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50"/>
      <c r="AH84" s="2"/>
      <c r="AI84" s="2"/>
      <c r="AJ84" s="2"/>
      <c r="AK84" s="2"/>
      <c r="AL84" s="2"/>
      <c r="AM84" s="2"/>
      <c r="AN84" s="2"/>
    </row>
    <row r="85" spans="1:40">
      <c r="A85" s="77"/>
      <c r="B85" s="77"/>
      <c r="C85" s="50"/>
      <c r="D85" s="85"/>
      <c r="E85" s="38"/>
      <c r="G85" s="38"/>
      <c r="H85" s="38"/>
      <c r="L85" s="38"/>
      <c r="M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2"/>
      <c r="AI85" s="2"/>
      <c r="AJ85" s="2"/>
      <c r="AK85" s="2"/>
      <c r="AL85" s="2"/>
      <c r="AM85" s="2"/>
      <c r="AN85" s="2"/>
    </row>
    <row r="86" spans="1:40">
      <c r="B86" s="77"/>
      <c r="C86" s="50"/>
      <c r="D86" s="38"/>
      <c r="E86" s="38"/>
      <c r="G86" s="38"/>
      <c r="H86" s="38"/>
      <c r="L86" s="38"/>
      <c r="M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2"/>
      <c r="AI86" s="2"/>
      <c r="AJ86" s="2"/>
      <c r="AK86" s="2"/>
      <c r="AL86" s="2"/>
      <c r="AM86" s="2"/>
      <c r="AN86" s="2"/>
    </row>
  </sheetData>
  <mergeCells count="32">
    <mergeCell ref="B4:B6"/>
    <mergeCell ref="F4:F5"/>
    <mergeCell ref="C4:C5"/>
    <mergeCell ref="D4:D5"/>
    <mergeCell ref="E4:E5"/>
    <mergeCell ref="R4:R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AB4:AB5"/>
    <mergeCell ref="V4:V5"/>
    <mergeCell ref="W4:W5"/>
    <mergeCell ref="X4:X5"/>
    <mergeCell ref="Y4:Y5"/>
    <mergeCell ref="S4:S5"/>
    <mergeCell ref="T4:T5"/>
    <mergeCell ref="U4:U5"/>
    <mergeCell ref="Z4:Z5"/>
    <mergeCell ref="AA4:AA5"/>
    <mergeCell ref="AG4:AG5"/>
    <mergeCell ref="AC4:AC5"/>
    <mergeCell ref="AD4:AD5"/>
    <mergeCell ref="AE4:AE5"/>
    <mergeCell ref="AF4:AF5"/>
  </mergeCells>
  <phoneticPr fontId="4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B1:AW66"/>
  <sheetViews>
    <sheetView zoomScale="85" zoomScaleNormal="85" workbookViewId="0">
      <pane xSplit="3" ySplit="5" topLeftCell="D46" activePane="bottomRight" state="frozen"/>
      <selection pane="topRight" activeCell="D1" sqref="D1"/>
      <selection pane="bottomLeft" activeCell="A6" sqref="A6"/>
      <selection pane="bottomRight" activeCell="B66" sqref="B66"/>
    </sheetView>
  </sheetViews>
  <sheetFormatPr defaultRowHeight="15"/>
  <cols>
    <col min="1" max="1" width="9.140625" style="2"/>
    <col min="2" max="2" width="32.42578125" style="2" customWidth="1"/>
    <col min="3" max="3" width="12.140625" style="3" customWidth="1"/>
    <col min="4" max="4" width="11.5703125" style="7" bestFit="1" customWidth="1"/>
    <col min="5" max="5" width="10.5703125" style="7" bestFit="1" customWidth="1"/>
    <col min="6" max="6" width="10.5703125" style="2" bestFit="1" customWidth="1"/>
    <col min="7" max="8" width="12" style="2" bestFit="1" customWidth="1"/>
    <col min="9" max="9" width="11.5703125" style="2" bestFit="1" customWidth="1"/>
    <col min="10" max="35" width="12" style="2" bestFit="1" customWidth="1"/>
    <col min="36" max="16384" width="9.140625" style="2"/>
  </cols>
  <sheetData>
    <row r="1" spans="2:49" s="67" customFormat="1" ht="18.75">
      <c r="B1" s="64" t="s">
        <v>21</v>
      </c>
      <c r="C1" s="65"/>
      <c r="D1" s="66"/>
      <c r="E1" s="66"/>
    </row>
    <row r="2" spans="2:49" s="67" customFormat="1">
      <c r="B2" s="67" t="str">
        <f>'Tabel Harga'!C2</f>
        <v>Kopi Agroforest</v>
      </c>
      <c r="C2" s="68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</row>
    <row r="3" spans="2:49" s="67" customFormat="1"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</row>
    <row r="4" spans="2:49" s="68" customFormat="1" ht="12.75" customHeight="1">
      <c r="B4" s="204" t="s">
        <v>77</v>
      </c>
      <c r="C4" s="202" t="s">
        <v>0</v>
      </c>
      <c r="D4" s="206" t="s">
        <v>42</v>
      </c>
      <c r="E4" s="206" t="s">
        <v>43</v>
      </c>
      <c r="F4" s="206" t="s">
        <v>44</v>
      </c>
      <c r="G4" s="206" t="s">
        <v>45</v>
      </c>
      <c r="H4" s="206" t="s">
        <v>46</v>
      </c>
      <c r="I4" s="206" t="s">
        <v>47</v>
      </c>
      <c r="J4" s="206" t="s">
        <v>48</v>
      </c>
      <c r="K4" s="206" t="s">
        <v>49</v>
      </c>
      <c r="L4" s="206" t="s">
        <v>50</v>
      </c>
      <c r="M4" s="206" t="s">
        <v>51</v>
      </c>
      <c r="N4" s="206" t="s">
        <v>52</v>
      </c>
      <c r="O4" s="206" t="s">
        <v>53</v>
      </c>
      <c r="P4" s="206" t="s">
        <v>54</v>
      </c>
      <c r="Q4" s="206" t="s">
        <v>55</v>
      </c>
      <c r="R4" s="206" t="s">
        <v>56</v>
      </c>
      <c r="S4" s="206" t="s">
        <v>57</v>
      </c>
      <c r="T4" s="206" t="s">
        <v>58</v>
      </c>
      <c r="U4" s="206" t="s">
        <v>59</v>
      </c>
      <c r="V4" s="206" t="s">
        <v>60</v>
      </c>
      <c r="W4" s="206" t="s">
        <v>61</v>
      </c>
      <c r="X4" s="206" t="s">
        <v>62</v>
      </c>
      <c r="Y4" s="206" t="s">
        <v>63</v>
      </c>
      <c r="Z4" s="206" t="s">
        <v>64</v>
      </c>
      <c r="AA4" s="206" t="s">
        <v>65</v>
      </c>
      <c r="AB4" s="206" t="s">
        <v>66</v>
      </c>
      <c r="AC4" s="206" t="s">
        <v>67</v>
      </c>
      <c r="AD4" s="206" t="s">
        <v>68</v>
      </c>
      <c r="AE4" s="206" t="s">
        <v>69</v>
      </c>
      <c r="AF4" s="206" t="s">
        <v>70</v>
      </c>
      <c r="AG4" s="206" t="s">
        <v>71</v>
      </c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</row>
    <row r="5" spans="2:49" s="68" customFormat="1" ht="21" customHeight="1">
      <c r="B5" s="205"/>
      <c r="C5" s="203"/>
      <c r="D5" s="206"/>
      <c r="E5" s="206"/>
      <c r="F5" s="206"/>
      <c r="G5" s="206"/>
      <c r="H5" s="206"/>
      <c r="I5" s="206"/>
      <c r="J5" s="206"/>
      <c r="K5" s="206"/>
      <c r="L5" s="206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</row>
    <row r="6" spans="2:49">
      <c r="B6" s="33" t="s">
        <v>26</v>
      </c>
      <c r="C6" s="31"/>
      <c r="D6" s="32"/>
      <c r="E6" s="32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</row>
    <row r="7" spans="2:49">
      <c r="B7" s="15" t="s">
        <v>30</v>
      </c>
      <c r="C7" s="18"/>
      <c r="D7" s="19"/>
      <c r="E7" s="8"/>
      <c r="F7" s="8"/>
      <c r="G7" s="8"/>
      <c r="H7" s="8"/>
      <c r="I7" s="8"/>
      <c r="J7" s="8"/>
      <c r="K7" s="27"/>
      <c r="L7" s="8"/>
      <c r="M7" s="8"/>
      <c r="N7" s="27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</row>
    <row r="8" spans="2:49">
      <c r="B8" s="34" t="s">
        <v>9</v>
      </c>
      <c r="C8" s="18" t="s">
        <v>5</v>
      </c>
      <c r="D8" s="11">
        <f>'Tabel I-O'!D8*'Tabel Harga'!$E$8</f>
        <v>0</v>
      </c>
      <c r="E8" s="11">
        <f>'Tabel I-O'!E8*'Tabel Harga'!$E$8</f>
        <v>0</v>
      </c>
      <c r="F8" s="11">
        <f>'Tabel I-O'!F8*'Tabel Harga'!$E$8</f>
        <v>0</v>
      </c>
      <c r="G8" s="11">
        <f>'Tabel I-O'!G8*'Tabel Harga'!$E$8</f>
        <v>0</v>
      </c>
      <c r="H8" s="11">
        <f>'Tabel I-O'!H8*'Tabel Harga'!$E$8</f>
        <v>0</v>
      </c>
      <c r="I8" s="11">
        <f>'Tabel I-O'!I8*'Tabel Harga'!$E$8</f>
        <v>0</v>
      </c>
      <c r="J8" s="11">
        <f>'Tabel I-O'!J8*'Tabel Harga'!$E$8</f>
        <v>0</v>
      </c>
      <c r="K8" s="11">
        <f>'Tabel I-O'!K8*'Tabel Harga'!$E$8</f>
        <v>0</v>
      </c>
      <c r="L8" s="11">
        <f>'Tabel I-O'!L8*'Tabel Harga'!$E$8</f>
        <v>0</v>
      </c>
      <c r="M8" s="11">
        <f>'Tabel I-O'!M8*'Tabel Harga'!$E$8</f>
        <v>0</v>
      </c>
      <c r="N8" s="11">
        <f>'Tabel I-O'!N8*'Tabel Harga'!$E$8</f>
        <v>0</v>
      </c>
      <c r="O8" s="11">
        <f>'Tabel I-O'!O8*'Tabel Harga'!$E$8</f>
        <v>0</v>
      </c>
      <c r="P8" s="11">
        <f>'Tabel I-O'!P8*'Tabel Harga'!$E$8</f>
        <v>0</v>
      </c>
      <c r="Q8" s="11">
        <f>'Tabel I-O'!Q8*'Tabel Harga'!$E$8</f>
        <v>0</v>
      </c>
      <c r="R8" s="11">
        <f>'Tabel I-O'!R8*'Tabel Harga'!$E$8</f>
        <v>0</v>
      </c>
      <c r="S8" s="11">
        <f>'Tabel I-O'!S8*'Tabel Harga'!$E$8</f>
        <v>0</v>
      </c>
      <c r="T8" s="11">
        <f>'Tabel I-O'!T8*'Tabel Harga'!$E$8</f>
        <v>0</v>
      </c>
      <c r="U8" s="11">
        <f>'Tabel I-O'!U8*'Tabel Harga'!$E$8</f>
        <v>0</v>
      </c>
      <c r="V8" s="11">
        <f>'Tabel I-O'!V8*'Tabel Harga'!$E$8</f>
        <v>0</v>
      </c>
      <c r="W8" s="11">
        <f>'Tabel I-O'!W8*'Tabel Harga'!$E$8</f>
        <v>0</v>
      </c>
      <c r="X8" s="11">
        <f>'Tabel I-O'!X8*'Tabel Harga'!$E$8</f>
        <v>0</v>
      </c>
      <c r="Y8" s="11">
        <f>'Tabel I-O'!Y8*'Tabel Harga'!$E$8</f>
        <v>0</v>
      </c>
      <c r="Z8" s="11">
        <f>'Tabel I-O'!Z8*'Tabel Harga'!$E$8</f>
        <v>0</v>
      </c>
      <c r="AA8" s="11">
        <f>'Tabel I-O'!AA8*'Tabel Harga'!$E$8</f>
        <v>0</v>
      </c>
      <c r="AB8" s="11">
        <f>'Tabel I-O'!AB8*'Tabel Harga'!$E$8</f>
        <v>0</v>
      </c>
      <c r="AC8" s="11">
        <f>'Tabel I-O'!AC8*'Tabel Harga'!$E$8</f>
        <v>0</v>
      </c>
      <c r="AD8" s="11">
        <f>'Tabel I-O'!AD8*'Tabel Harga'!$E$8</f>
        <v>0</v>
      </c>
      <c r="AE8" s="11">
        <f>'Tabel I-O'!AE8*'Tabel Harga'!$E$8</f>
        <v>0</v>
      </c>
      <c r="AF8" s="11">
        <f>'Tabel I-O'!AF8*'Tabel Harga'!$E$8</f>
        <v>0</v>
      </c>
      <c r="AG8" s="11">
        <f>'Tabel I-O'!AG8*'Tabel Harga'!$E$8</f>
        <v>0</v>
      </c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2:49">
      <c r="B9" s="34" t="s">
        <v>136</v>
      </c>
      <c r="C9" s="18" t="s">
        <v>5</v>
      </c>
      <c r="D9" s="11">
        <f>'Tabel I-O'!D9*'Tabel Harga'!$E$9</f>
        <v>0</v>
      </c>
      <c r="E9" s="11">
        <f>'Tabel I-O'!E9*'Tabel Harga'!$E$9</f>
        <v>0</v>
      </c>
      <c r="F9" s="11">
        <f>'Tabel I-O'!F9*'Tabel Harga'!$E$9</f>
        <v>0</v>
      </c>
      <c r="G9" s="11">
        <f>'Tabel I-O'!G9*'Tabel Harga'!$E$9</f>
        <v>0</v>
      </c>
      <c r="H9" s="11">
        <f>'Tabel I-O'!H9*'Tabel Harga'!$E$9</f>
        <v>0</v>
      </c>
      <c r="I9" s="11">
        <f>'Tabel I-O'!I9*'Tabel Harga'!$E$9</f>
        <v>0</v>
      </c>
      <c r="J9" s="11">
        <f>'Tabel I-O'!J9*'Tabel Harga'!$E$9</f>
        <v>0</v>
      </c>
      <c r="K9" s="11">
        <f>'Tabel I-O'!K9*'Tabel Harga'!$E$9</f>
        <v>0</v>
      </c>
      <c r="L9" s="11">
        <f>'Tabel I-O'!L9*'Tabel Harga'!$E$9</f>
        <v>0</v>
      </c>
      <c r="M9" s="11">
        <f>'Tabel I-O'!M9*'Tabel Harga'!$E$9</f>
        <v>0</v>
      </c>
      <c r="N9" s="11">
        <f>'Tabel I-O'!N9*'Tabel Harga'!$E$9</f>
        <v>0</v>
      </c>
      <c r="O9" s="11">
        <f>'Tabel I-O'!O9*'Tabel Harga'!$E$9</f>
        <v>0</v>
      </c>
      <c r="P9" s="11">
        <f>'Tabel I-O'!P9*'Tabel Harga'!$E$9</f>
        <v>0</v>
      </c>
      <c r="Q9" s="11">
        <f>'Tabel I-O'!Q9*'Tabel Harga'!$E$9</f>
        <v>0</v>
      </c>
      <c r="R9" s="11">
        <f>'Tabel I-O'!R9*'Tabel Harga'!$E$9</f>
        <v>0</v>
      </c>
      <c r="S9" s="11">
        <f>'Tabel I-O'!S9*'Tabel Harga'!$E$9</f>
        <v>0</v>
      </c>
      <c r="T9" s="11">
        <f>'Tabel I-O'!T9*'Tabel Harga'!$E$9</f>
        <v>0</v>
      </c>
      <c r="U9" s="11">
        <f>'Tabel I-O'!U9*'Tabel Harga'!$E$9</f>
        <v>0</v>
      </c>
      <c r="V9" s="11">
        <f>'Tabel I-O'!V9*'Tabel Harga'!$E$9</f>
        <v>0</v>
      </c>
      <c r="W9" s="11">
        <f>'Tabel I-O'!W9*'Tabel Harga'!$E$9</f>
        <v>0</v>
      </c>
      <c r="X9" s="11">
        <f>'Tabel I-O'!X9*'Tabel Harga'!$E$9</f>
        <v>0</v>
      </c>
      <c r="Y9" s="11">
        <f>'Tabel I-O'!Y9*'Tabel Harga'!$E$9</f>
        <v>0</v>
      </c>
      <c r="Z9" s="11">
        <f>'Tabel I-O'!Z9*'Tabel Harga'!$E$9</f>
        <v>0</v>
      </c>
      <c r="AA9" s="11">
        <f>'Tabel I-O'!AA9*'Tabel Harga'!$E$9</f>
        <v>0</v>
      </c>
      <c r="AB9" s="11">
        <f>'Tabel I-O'!AB9*'Tabel Harga'!$E$9</f>
        <v>0</v>
      </c>
      <c r="AC9" s="11">
        <f>'Tabel I-O'!AC9*'Tabel Harga'!$E$9</f>
        <v>0</v>
      </c>
      <c r="AD9" s="11">
        <f>'Tabel I-O'!AD9*'Tabel Harga'!$E$9</f>
        <v>0</v>
      </c>
      <c r="AE9" s="11">
        <f>'Tabel I-O'!AE9*'Tabel Harga'!$E$9</f>
        <v>0</v>
      </c>
      <c r="AF9" s="11">
        <f>'Tabel I-O'!AF9*'Tabel Harga'!$E$9</f>
        <v>0</v>
      </c>
      <c r="AG9" s="11">
        <f>'Tabel I-O'!AG9*'Tabel Harga'!$E$9</f>
        <v>0</v>
      </c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2:49">
      <c r="B10" s="15" t="s">
        <v>31</v>
      </c>
      <c r="C10" s="18"/>
      <c r="D10" s="11"/>
      <c r="E10" s="9"/>
      <c r="F10" s="9"/>
      <c r="G10" s="9"/>
      <c r="H10" s="9"/>
      <c r="I10" s="9"/>
      <c r="J10" s="9"/>
      <c r="K10" s="10"/>
      <c r="L10" s="9"/>
      <c r="M10" s="9"/>
      <c r="N10" s="10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11"/>
      <c r="AC10" s="11"/>
      <c r="AD10" s="11"/>
      <c r="AE10" s="11"/>
      <c r="AF10" s="11"/>
      <c r="AG10" s="11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2:49">
      <c r="B11" s="34" t="s">
        <v>32</v>
      </c>
      <c r="C11" s="18" t="s">
        <v>5</v>
      </c>
      <c r="D11" s="11">
        <f>'Tabel I-O'!D11*'Tabel Harga'!$E$11</f>
        <v>640000</v>
      </c>
      <c r="E11" s="11">
        <f>'Tabel I-O'!E11*'Tabel Harga'!$E$11</f>
        <v>640000</v>
      </c>
      <c r="F11" s="11">
        <f>'Tabel I-O'!F11*'Tabel Harga'!$E$11</f>
        <v>640000</v>
      </c>
      <c r="G11" s="11">
        <f>'Tabel I-O'!G11*'Tabel Harga'!$E$11</f>
        <v>320000</v>
      </c>
      <c r="H11" s="11">
        <f>'Tabel I-O'!H11*'Tabel Harga'!$E$11</f>
        <v>320000</v>
      </c>
      <c r="I11" s="11">
        <f>'Tabel I-O'!I11*'Tabel Harga'!$E$11</f>
        <v>320000</v>
      </c>
      <c r="J11" s="11">
        <f>'Tabel I-O'!J11*'Tabel Harga'!$E$11</f>
        <v>320000</v>
      </c>
      <c r="K11" s="11">
        <f>'Tabel I-O'!K11*'Tabel Harga'!$E$11</f>
        <v>320000</v>
      </c>
      <c r="L11" s="11">
        <f>'Tabel I-O'!L11*'Tabel Harga'!$E$11</f>
        <v>320000</v>
      </c>
      <c r="M11" s="11">
        <f>'Tabel I-O'!M11*'Tabel Harga'!$E$11</f>
        <v>320000</v>
      </c>
      <c r="N11" s="11">
        <f>'Tabel I-O'!N11*'Tabel Harga'!$E$11</f>
        <v>320000</v>
      </c>
      <c r="O11" s="11">
        <f>'Tabel I-O'!O11*'Tabel Harga'!$E$11</f>
        <v>320000</v>
      </c>
      <c r="P11" s="11">
        <f>'Tabel I-O'!P11*'Tabel Harga'!$E$11</f>
        <v>320000</v>
      </c>
      <c r="Q11" s="11">
        <f>'Tabel I-O'!Q11*'Tabel Harga'!$E$11</f>
        <v>320000</v>
      </c>
      <c r="R11" s="11">
        <f>'Tabel I-O'!R11*'Tabel Harga'!$E$11</f>
        <v>320000</v>
      </c>
      <c r="S11" s="11">
        <f>'Tabel I-O'!S11*'Tabel Harga'!$E$11</f>
        <v>320000</v>
      </c>
      <c r="T11" s="11">
        <f>'Tabel I-O'!T11*'Tabel Harga'!$E$11</f>
        <v>320000</v>
      </c>
      <c r="U11" s="11">
        <f>'Tabel I-O'!U11*'Tabel Harga'!$E$11</f>
        <v>320000</v>
      </c>
      <c r="V11" s="11">
        <f>'Tabel I-O'!V11*'Tabel Harga'!$E$11</f>
        <v>320000</v>
      </c>
      <c r="W11" s="11">
        <f>'Tabel I-O'!W11*'Tabel Harga'!$E$11</f>
        <v>320000</v>
      </c>
      <c r="X11" s="11">
        <f>'Tabel I-O'!X11*'Tabel Harga'!$E$11</f>
        <v>320000</v>
      </c>
      <c r="Y11" s="11">
        <f>'Tabel I-O'!Y11*'Tabel Harga'!$E$11</f>
        <v>320000</v>
      </c>
      <c r="Z11" s="11">
        <f>'Tabel I-O'!Z11*'Tabel Harga'!$E$11</f>
        <v>320000</v>
      </c>
      <c r="AA11" s="11">
        <f>'Tabel I-O'!AA11*'Tabel Harga'!$E$11</f>
        <v>320000</v>
      </c>
      <c r="AB11" s="11">
        <f>'Tabel I-O'!AB11*'Tabel Harga'!$E$11</f>
        <v>320000</v>
      </c>
      <c r="AC11" s="11">
        <f>'Tabel I-O'!AC11*'Tabel Harga'!$E$11</f>
        <v>320000</v>
      </c>
      <c r="AD11" s="11">
        <f>'Tabel I-O'!AD11*'Tabel Harga'!$E$11</f>
        <v>320000</v>
      </c>
      <c r="AE11" s="11">
        <f>'Tabel I-O'!AE11*'Tabel Harga'!$E$11</f>
        <v>320000</v>
      </c>
      <c r="AF11" s="11">
        <f>'Tabel I-O'!AF11*'Tabel Harga'!$E$11</f>
        <v>320000</v>
      </c>
      <c r="AG11" s="11">
        <f>'Tabel I-O'!AG11*'Tabel Harga'!$E$11</f>
        <v>320000</v>
      </c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2:49">
      <c r="B12" s="34"/>
      <c r="C12" s="18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2:49" s="6" customFormat="1">
      <c r="B13" s="15" t="s">
        <v>35</v>
      </c>
      <c r="C13" s="18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2:49" s="6" customFormat="1">
      <c r="B14" s="34" t="s">
        <v>119</v>
      </c>
      <c r="C14" s="18" t="s">
        <v>5</v>
      </c>
      <c r="D14" s="11">
        <f>'Tabel I-O'!D14*'Tabel Harga'!$E$14</f>
        <v>2400000</v>
      </c>
      <c r="E14" s="11">
        <f>'Tabel I-O'!E14*'Tabel Harga'!$E$14</f>
        <v>240000</v>
      </c>
      <c r="F14" s="11">
        <f>'Tabel I-O'!F14*'Tabel Harga'!$E$14</f>
        <v>0</v>
      </c>
      <c r="G14" s="11">
        <f>'Tabel I-O'!G14*'Tabel Harga'!$E$14</f>
        <v>0</v>
      </c>
      <c r="H14" s="11">
        <f>'Tabel I-O'!H14*'Tabel Harga'!$E$14</f>
        <v>0</v>
      </c>
      <c r="I14" s="11">
        <f>'Tabel I-O'!I14*'Tabel Harga'!$E$14</f>
        <v>0</v>
      </c>
      <c r="J14" s="11">
        <f>'Tabel I-O'!J14*'Tabel Harga'!$E$14</f>
        <v>0</v>
      </c>
      <c r="K14" s="11">
        <f>'Tabel I-O'!K14*'Tabel Harga'!$E$14</f>
        <v>0</v>
      </c>
      <c r="L14" s="11">
        <f>'Tabel I-O'!L14*'Tabel Harga'!$E$14</f>
        <v>0</v>
      </c>
      <c r="M14" s="11">
        <f>'Tabel I-O'!M14*'Tabel Harga'!$E$14</f>
        <v>0</v>
      </c>
      <c r="N14" s="11">
        <f>'Tabel I-O'!N14*'Tabel Harga'!$E$14</f>
        <v>0</v>
      </c>
      <c r="O14" s="11">
        <f>'Tabel I-O'!O14*'Tabel Harga'!$E$14</f>
        <v>0</v>
      </c>
      <c r="P14" s="11">
        <f>'Tabel I-O'!P14*'Tabel Harga'!$E$14</f>
        <v>0</v>
      </c>
      <c r="Q14" s="11">
        <f>'Tabel I-O'!Q14*'Tabel Harga'!$E$14</f>
        <v>0</v>
      </c>
      <c r="R14" s="11">
        <f>'Tabel I-O'!R14*'Tabel Harga'!$E$14</f>
        <v>0</v>
      </c>
      <c r="S14" s="11">
        <f>'Tabel I-O'!S14*'Tabel Harga'!$E$14</f>
        <v>0</v>
      </c>
      <c r="T14" s="11">
        <f>'Tabel I-O'!T14*'Tabel Harga'!$E$14</f>
        <v>0</v>
      </c>
      <c r="U14" s="11">
        <f>'Tabel I-O'!U14*'Tabel Harga'!$E$14</f>
        <v>0</v>
      </c>
      <c r="V14" s="11">
        <f>'Tabel I-O'!V14*'Tabel Harga'!$E$14</f>
        <v>0</v>
      </c>
      <c r="W14" s="11">
        <f>'Tabel I-O'!W14*'Tabel Harga'!$E$14</f>
        <v>0</v>
      </c>
      <c r="X14" s="11">
        <f>'Tabel I-O'!X14*'Tabel Harga'!$E$14</f>
        <v>0</v>
      </c>
      <c r="Y14" s="11">
        <f>'Tabel I-O'!Y14*'Tabel Harga'!$E$14</f>
        <v>0</v>
      </c>
      <c r="Z14" s="11">
        <f>'Tabel I-O'!Z14*'Tabel Harga'!$E$14</f>
        <v>0</v>
      </c>
      <c r="AA14" s="11">
        <f>'Tabel I-O'!AA14*'Tabel Harga'!$E$14</f>
        <v>0</v>
      </c>
      <c r="AB14" s="11">
        <f>'Tabel I-O'!AB14*'Tabel Harga'!$E$14</f>
        <v>0</v>
      </c>
      <c r="AC14" s="11">
        <f>'Tabel I-O'!AC14*'Tabel Harga'!$E$14</f>
        <v>0</v>
      </c>
      <c r="AD14" s="11">
        <f>'Tabel I-O'!AD14*'Tabel Harga'!$E$14</f>
        <v>0</v>
      </c>
      <c r="AE14" s="11">
        <f>'Tabel I-O'!AE14*'Tabel Harga'!$E$14</f>
        <v>0</v>
      </c>
      <c r="AF14" s="11">
        <f>'Tabel I-O'!AF14*'Tabel Harga'!$E$14</f>
        <v>0</v>
      </c>
      <c r="AG14" s="11">
        <f>'Tabel I-O'!AG14*'Tabel Harga'!$E$14</f>
        <v>0</v>
      </c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2:49" s="6" customFormat="1">
      <c r="B15" s="34" t="s">
        <v>106</v>
      </c>
      <c r="C15" s="18" t="s">
        <v>5</v>
      </c>
      <c r="D15" s="11">
        <f>'Tabel I-O'!D15*'Tabel Harga'!$E$15</f>
        <v>720000</v>
      </c>
      <c r="E15" s="11">
        <f>'Tabel I-O'!E15*'Tabel Harga'!$E$15</f>
        <v>72000</v>
      </c>
      <c r="F15" s="11">
        <f>'Tabel I-O'!F15*'Tabel Harga'!$E$15</f>
        <v>0</v>
      </c>
      <c r="G15" s="11">
        <f>'Tabel I-O'!G15*'Tabel Harga'!$E$15</f>
        <v>0</v>
      </c>
      <c r="H15" s="11">
        <f>'Tabel I-O'!H15*'Tabel Harga'!$E$15</f>
        <v>0</v>
      </c>
      <c r="I15" s="11">
        <f>'Tabel I-O'!I15*'Tabel Harga'!$E$15</f>
        <v>0</v>
      </c>
      <c r="J15" s="11">
        <f>'Tabel I-O'!J15*'Tabel Harga'!$E$15</f>
        <v>0</v>
      </c>
      <c r="K15" s="11">
        <f>'Tabel I-O'!K15*'Tabel Harga'!$E$15</f>
        <v>0</v>
      </c>
      <c r="L15" s="11">
        <f>'Tabel I-O'!L15*'Tabel Harga'!$E$15</f>
        <v>0</v>
      </c>
      <c r="M15" s="11">
        <f>'Tabel I-O'!M15*'Tabel Harga'!$E$15</f>
        <v>0</v>
      </c>
      <c r="N15" s="11">
        <f>'Tabel I-O'!N15*'Tabel Harga'!$E$15</f>
        <v>0</v>
      </c>
      <c r="O15" s="11">
        <f>'Tabel I-O'!O15*'Tabel Harga'!$E$15</f>
        <v>0</v>
      </c>
      <c r="P15" s="11">
        <f>'Tabel I-O'!P15*'Tabel Harga'!$E$15</f>
        <v>288000</v>
      </c>
      <c r="Q15" s="11">
        <f>'Tabel I-O'!Q15*'Tabel Harga'!$E$15</f>
        <v>216000</v>
      </c>
      <c r="R15" s="11">
        <f>'Tabel I-O'!R15*'Tabel Harga'!$E$15</f>
        <v>216000</v>
      </c>
      <c r="S15" s="11">
        <f>'Tabel I-O'!S15*'Tabel Harga'!$E$15</f>
        <v>0</v>
      </c>
      <c r="T15" s="11">
        <f>'Tabel I-O'!T15*'Tabel Harga'!$E$15</f>
        <v>0</v>
      </c>
      <c r="U15" s="11">
        <f>'Tabel I-O'!U15*'Tabel Harga'!$E$15</f>
        <v>0</v>
      </c>
      <c r="V15" s="11">
        <f>'Tabel I-O'!V15*'Tabel Harga'!$E$15</f>
        <v>0</v>
      </c>
      <c r="W15" s="11">
        <f>'Tabel I-O'!W15*'Tabel Harga'!$E$15</f>
        <v>0</v>
      </c>
      <c r="X15" s="11">
        <f>'Tabel I-O'!X15*'Tabel Harga'!$E$15</f>
        <v>0</v>
      </c>
      <c r="Y15" s="11">
        <f>'Tabel I-O'!Y15*'Tabel Harga'!$E$15</f>
        <v>0</v>
      </c>
      <c r="Z15" s="11">
        <f>'Tabel I-O'!Z15*'Tabel Harga'!$E$15</f>
        <v>0</v>
      </c>
      <c r="AA15" s="11">
        <f>'Tabel I-O'!AA15*'Tabel Harga'!$E$15</f>
        <v>0</v>
      </c>
      <c r="AB15" s="11">
        <f>'Tabel I-O'!AB15*'Tabel Harga'!$E$15</f>
        <v>0</v>
      </c>
      <c r="AC15" s="11">
        <f>'Tabel I-O'!AC15*'Tabel Harga'!$E$15</f>
        <v>0</v>
      </c>
      <c r="AD15" s="11">
        <f>'Tabel I-O'!AD15*'Tabel Harga'!$E$15</f>
        <v>0</v>
      </c>
      <c r="AE15" s="11">
        <f>'Tabel I-O'!AE15*'Tabel Harga'!$E$15</f>
        <v>0</v>
      </c>
      <c r="AF15" s="11">
        <f>'Tabel I-O'!AF15*'Tabel Harga'!$E$15</f>
        <v>0</v>
      </c>
      <c r="AG15" s="11">
        <f>'Tabel I-O'!AG15*'Tabel Harga'!$E$15</f>
        <v>0</v>
      </c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2:49" s="6" customFormat="1">
      <c r="B16" s="34"/>
      <c r="C16" s="18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s="6" customFormat="1">
      <c r="B17" s="15" t="s">
        <v>7</v>
      </c>
      <c r="C17" s="18"/>
      <c r="D17" s="11"/>
      <c r="E17" s="9"/>
      <c r="F17" s="9"/>
      <c r="G17" s="9"/>
      <c r="H17" s="9"/>
      <c r="I17" s="9"/>
      <c r="J17" s="9"/>
      <c r="K17" s="10"/>
      <c r="L17" s="9"/>
      <c r="M17" s="9"/>
      <c r="N17" s="10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>
      <c r="B18" s="34" t="s">
        <v>88</v>
      </c>
      <c r="C18" s="18" t="s">
        <v>5</v>
      </c>
      <c r="D18" s="11">
        <f>'Tabel I-O'!D18*'Tabel Harga'!$E$18</f>
        <v>0</v>
      </c>
      <c r="E18" s="11">
        <f>'Tabel I-O'!E18*'Tabel Harga'!$E$18</f>
        <v>0</v>
      </c>
      <c r="F18" s="11">
        <f>'Tabel I-O'!F18*'Tabel Harga'!$E$18</f>
        <v>0</v>
      </c>
      <c r="G18" s="11">
        <f>'Tabel I-O'!G18*'Tabel Harga'!$E$18</f>
        <v>30000</v>
      </c>
      <c r="H18" s="11">
        <f>'Tabel I-O'!H18*'Tabel Harga'!$E$18</f>
        <v>0</v>
      </c>
      <c r="I18" s="11">
        <f>'Tabel I-O'!I18*'Tabel Harga'!$E$18</f>
        <v>0</v>
      </c>
      <c r="J18" s="11">
        <f>'Tabel I-O'!J18*'Tabel Harga'!$E$18</f>
        <v>0</v>
      </c>
      <c r="K18" s="11">
        <f>'Tabel I-O'!K18*'Tabel Harga'!$E$18</f>
        <v>0</v>
      </c>
      <c r="L18" s="11">
        <f>'Tabel I-O'!L18*'Tabel Harga'!$E$18</f>
        <v>30000</v>
      </c>
      <c r="M18" s="11">
        <f>'Tabel I-O'!M18*'Tabel Harga'!$E$18</f>
        <v>0</v>
      </c>
      <c r="N18" s="11">
        <f>'Tabel I-O'!N18*'Tabel Harga'!$E$18</f>
        <v>0</v>
      </c>
      <c r="O18" s="11">
        <f>'Tabel I-O'!O18*'Tabel Harga'!$E$18</f>
        <v>0</v>
      </c>
      <c r="P18" s="11">
        <f>'Tabel I-O'!P18*'Tabel Harga'!$E$18</f>
        <v>0</v>
      </c>
      <c r="Q18" s="11">
        <f>'Tabel I-O'!Q18*'Tabel Harga'!$E$18</f>
        <v>30000</v>
      </c>
      <c r="R18" s="11">
        <f>'Tabel I-O'!R18*'Tabel Harga'!$E$18</f>
        <v>0</v>
      </c>
      <c r="S18" s="11">
        <f>'Tabel I-O'!S18*'Tabel Harga'!$E$18</f>
        <v>0</v>
      </c>
      <c r="T18" s="11">
        <f>'Tabel I-O'!T18*'Tabel Harga'!$E$18</f>
        <v>0</v>
      </c>
      <c r="U18" s="11">
        <f>'Tabel I-O'!U18*'Tabel Harga'!$E$18</f>
        <v>0</v>
      </c>
      <c r="V18" s="11">
        <f>'Tabel I-O'!V18*'Tabel Harga'!$E$18</f>
        <v>30000</v>
      </c>
      <c r="W18" s="11">
        <f>'Tabel I-O'!W18*'Tabel Harga'!$E$18</f>
        <v>0</v>
      </c>
      <c r="X18" s="11">
        <f>'Tabel I-O'!X18*'Tabel Harga'!$E$18</f>
        <v>0</v>
      </c>
      <c r="Y18" s="11">
        <f>'Tabel I-O'!Y18*'Tabel Harga'!$E$18</f>
        <v>0</v>
      </c>
      <c r="Z18" s="11">
        <f>'Tabel I-O'!Z18*'Tabel Harga'!$E$18</f>
        <v>0</v>
      </c>
      <c r="AA18" s="11">
        <f>'Tabel I-O'!AA18*'Tabel Harga'!$E$18</f>
        <v>30000</v>
      </c>
      <c r="AB18" s="11">
        <f>'Tabel I-O'!AB18*'Tabel Harga'!$E$18</f>
        <v>0</v>
      </c>
      <c r="AC18" s="11">
        <f>'Tabel I-O'!AC18*'Tabel Harga'!$E$18</f>
        <v>0</v>
      </c>
      <c r="AD18" s="11">
        <f>'Tabel I-O'!AD18*'Tabel Harga'!$E$18</f>
        <v>0</v>
      </c>
      <c r="AE18" s="11">
        <f>'Tabel I-O'!AE18*'Tabel Harga'!$E$18</f>
        <v>0</v>
      </c>
      <c r="AF18" s="11">
        <f>'Tabel I-O'!AF18*'Tabel Harga'!$E$18</f>
        <v>30000</v>
      </c>
      <c r="AG18" s="11">
        <f>'Tabel I-O'!AG18*'Tabel Harga'!$E$18</f>
        <v>0</v>
      </c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>
      <c r="B19" s="76" t="s">
        <v>38</v>
      </c>
      <c r="C19" s="18" t="s">
        <v>5</v>
      </c>
      <c r="D19" s="11">
        <f>'Tabel I-O'!D19*'Tabel Harga'!$E$19</f>
        <v>0</v>
      </c>
      <c r="E19" s="11">
        <f>'Tabel I-O'!E19*'Tabel Harga'!$E$19</f>
        <v>0</v>
      </c>
      <c r="F19" s="11">
        <f>'Tabel I-O'!F19*'Tabel Harga'!$E$19</f>
        <v>0</v>
      </c>
      <c r="G19" s="11">
        <f>'Tabel I-O'!G19*'Tabel Harga'!$E$19</f>
        <v>25000</v>
      </c>
      <c r="H19" s="11">
        <f>'Tabel I-O'!H19*'Tabel Harga'!$E$19</f>
        <v>0</v>
      </c>
      <c r="I19" s="11">
        <f>'Tabel I-O'!I19*'Tabel Harga'!$E$19</f>
        <v>0</v>
      </c>
      <c r="J19" s="11">
        <f>'Tabel I-O'!J19*'Tabel Harga'!$E$19</f>
        <v>0</v>
      </c>
      <c r="K19" s="11">
        <f>'Tabel I-O'!K19*'Tabel Harga'!$E$19</f>
        <v>0</v>
      </c>
      <c r="L19" s="11">
        <f>'Tabel I-O'!L19*'Tabel Harga'!$E$19</f>
        <v>25000</v>
      </c>
      <c r="M19" s="11">
        <f>'Tabel I-O'!M19*'Tabel Harga'!$E$19</f>
        <v>0</v>
      </c>
      <c r="N19" s="11">
        <f>'Tabel I-O'!N19*'Tabel Harga'!$E$19</f>
        <v>0</v>
      </c>
      <c r="O19" s="11">
        <f>'Tabel I-O'!O19*'Tabel Harga'!$E$19</f>
        <v>0</v>
      </c>
      <c r="P19" s="11">
        <f>'Tabel I-O'!P19*'Tabel Harga'!$E$19</f>
        <v>0</v>
      </c>
      <c r="Q19" s="11">
        <f>'Tabel I-O'!Q19*'Tabel Harga'!$E$19</f>
        <v>25000</v>
      </c>
      <c r="R19" s="11">
        <f>'Tabel I-O'!R19*'Tabel Harga'!$E$19</f>
        <v>0</v>
      </c>
      <c r="S19" s="11">
        <f>'Tabel I-O'!S19*'Tabel Harga'!$E$19</f>
        <v>0</v>
      </c>
      <c r="T19" s="11">
        <f>'Tabel I-O'!T19*'Tabel Harga'!$E$19</f>
        <v>0</v>
      </c>
      <c r="U19" s="11">
        <f>'Tabel I-O'!U19*'Tabel Harga'!$E$19</f>
        <v>0</v>
      </c>
      <c r="V19" s="11">
        <f>'Tabel I-O'!V19*'Tabel Harga'!$E$19</f>
        <v>25000</v>
      </c>
      <c r="W19" s="11">
        <f>'Tabel I-O'!W19*'Tabel Harga'!$E$19</f>
        <v>0</v>
      </c>
      <c r="X19" s="11">
        <f>'Tabel I-O'!X19*'Tabel Harga'!$E$19</f>
        <v>0</v>
      </c>
      <c r="Y19" s="11">
        <f>'Tabel I-O'!Y19*'Tabel Harga'!$E$19</f>
        <v>0</v>
      </c>
      <c r="Z19" s="11">
        <f>'Tabel I-O'!Z19*'Tabel Harga'!$E$19</f>
        <v>0</v>
      </c>
      <c r="AA19" s="11">
        <f>'Tabel I-O'!AA19*'Tabel Harga'!$E$19</f>
        <v>25000</v>
      </c>
      <c r="AB19" s="11">
        <f>'Tabel I-O'!AB19*'Tabel Harga'!$E$19</f>
        <v>0</v>
      </c>
      <c r="AC19" s="11">
        <f>'Tabel I-O'!AC19*'Tabel Harga'!$E$19</f>
        <v>0</v>
      </c>
      <c r="AD19" s="11">
        <f>'Tabel I-O'!AD19*'Tabel Harga'!$E$19</f>
        <v>0</v>
      </c>
      <c r="AE19" s="11">
        <f>'Tabel I-O'!AE19*'Tabel Harga'!$E$19</f>
        <v>0</v>
      </c>
      <c r="AF19" s="11">
        <f>'Tabel I-O'!AF19*'Tabel Harga'!$E$19</f>
        <v>25000</v>
      </c>
      <c r="AG19" s="11">
        <f>'Tabel I-O'!AG19*'Tabel Harga'!$E$19</f>
        <v>0</v>
      </c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</row>
    <row r="20" spans="2:49">
      <c r="B20" s="34" t="s">
        <v>39</v>
      </c>
      <c r="C20" s="18" t="s">
        <v>5</v>
      </c>
      <c r="D20" s="11">
        <f>'Tabel I-O'!D20*'Tabel Harga'!$E$20</f>
        <v>50000</v>
      </c>
      <c r="E20" s="11">
        <f>'Tabel I-O'!E20*'Tabel Harga'!$E$20</f>
        <v>0</v>
      </c>
      <c r="F20" s="11">
        <f>'Tabel I-O'!F20*'Tabel Harga'!$E$20</f>
        <v>50000</v>
      </c>
      <c r="G20" s="11">
        <f>'Tabel I-O'!G20*'Tabel Harga'!$E$20</f>
        <v>0</v>
      </c>
      <c r="H20" s="11">
        <f>'Tabel I-O'!H20*'Tabel Harga'!$E$20</f>
        <v>50000</v>
      </c>
      <c r="I20" s="11">
        <f>'Tabel I-O'!I20*'Tabel Harga'!$E$20</f>
        <v>0</v>
      </c>
      <c r="J20" s="11">
        <f>'Tabel I-O'!J20*'Tabel Harga'!$E$20</f>
        <v>50000</v>
      </c>
      <c r="K20" s="11">
        <f>'Tabel I-O'!K20*'Tabel Harga'!$E$20</f>
        <v>0</v>
      </c>
      <c r="L20" s="11">
        <f>'Tabel I-O'!L20*'Tabel Harga'!$E$20</f>
        <v>50000</v>
      </c>
      <c r="M20" s="11">
        <f>'Tabel I-O'!M20*'Tabel Harga'!$E$20</f>
        <v>0</v>
      </c>
      <c r="N20" s="11">
        <f>'Tabel I-O'!N20*'Tabel Harga'!$E$20</f>
        <v>50000</v>
      </c>
      <c r="O20" s="11">
        <f>'Tabel I-O'!O20*'Tabel Harga'!$E$20</f>
        <v>0</v>
      </c>
      <c r="P20" s="11">
        <f>'Tabel I-O'!P20*'Tabel Harga'!$E$20</f>
        <v>50000</v>
      </c>
      <c r="Q20" s="11">
        <f>'Tabel I-O'!Q20*'Tabel Harga'!$E$20</f>
        <v>0</v>
      </c>
      <c r="R20" s="11">
        <f>'Tabel I-O'!R20*'Tabel Harga'!$E$20</f>
        <v>50000</v>
      </c>
      <c r="S20" s="11">
        <f>'Tabel I-O'!S20*'Tabel Harga'!$E$20</f>
        <v>0</v>
      </c>
      <c r="T20" s="11">
        <f>'Tabel I-O'!T20*'Tabel Harga'!$E$20</f>
        <v>50000</v>
      </c>
      <c r="U20" s="11">
        <f>'Tabel I-O'!U20*'Tabel Harga'!$E$20</f>
        <v>0</v>
      </c>
      <c r="V20" s="11">
        <f>'Tabel I-O'!V20*'Tabel Harga'!$E$20</f>
        <v>50000</v>
      </c>
      <c r="W20" s="11">
        <f>'Tabel I-O'!W20*'Tabel Harga'!$E$20</f>
        <v>0</v>
      </c>
      <c r="X20" s="11">
        <f>'Tabel I-O'!X20*'Tabel Harga'!$E$20</f>
        <v>50000</v>
      </c>
      <c r="Y20" s="11">
        <f>'Tabel I-O'!Y20*'Tabel Harga'!$E$20</f>
        <v>0</v>
      </c>
      <c r="Z20" s="11">
        <f>'Tabel I-O'!Z20*'Tabel Harga'!$E$20</f>
        <v>50000</v>
      </c>
      <c r="AA20" s="11">
        <f>'Tabel I-O'!AA20*'Tabel Harga'!$E$20</f>
        <v>0</v>
      </c>
      <c r="AB20" s="11">
        <f>'Tabel I-O'!AB20*'Tabel Harga'!$E$20</f>
        <v>50000</v>
      </c>
      <c r="AC20" s="11">
        <f>'Tabel I-O'!AC20*'Tabel Harga'!$E$20</f>
        <v>0</v>
      </c>
      <c r="AD20" s="11">
        <f>'Tabel I-O'!AD20*'Tabel Harga'!$E$20</f>
        <v>50000</v>
      </c>
      <c r="AE20" s="11">
        <f>'Tabel I-O'!AE20*'Tabel Harga'!$E$20</f>
        <v>0</v>
      </c>
      <c r="AF20" s="11">
        <f>'Tabel I-O'!AF20*'Tabel Harga'!$E$20</f>
        <v>50000</v>
      </c>
      <c r="AG20" s="11">
        <f>'Tabel I-O'!AG20*'Tabel Harga'!$E$20</f>
        <v>0</v>
      </c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</row>
    <row r="21" spans="2:49">
      <c r="B21" s="76" t="s">
        <v>90</v>
      </c>
      <c r="C21" s="18" t="s">
        <v>5</v>
      </c>
      <c r="D21" s="11">
        <f>'Tabel I-O'!D21*'Tabel Harga'!$E$21</f>
        <v>225000</v>
      </c>
      <c r="E21" s="11">
        <f>'Tabel I-O'!E21*'Tabel Harga'!$E$21</f>
        <v>0</v>
      </c>
      <c r="F21" s="11">
        <f>'Tabel I-O'!F21*'Tabel Harga'!$E$21</f>
        <v>0</v>
      </c>
      <c r="G21" s="11">
        <f>'Tabel I-O'!G21*'Tabel Harga'!$E$21</f>
        <v>0</v>
      </c>
      <c r="H21" s="11">
        <f>'Tabel I-O'!H21*'Tabel Harga'!$E$21</f>
        <v>0</v>
      </c>
      <c r="I21" s="11">
        <f>'Tabel I-O'!I21*'Tabel Harga'!$E$21</f>
        <v>0</v>
      </c>
      <c r="J21" s="11">
        <f>'Tabel I-O'!J21*'Tabel Harga'!$E$21</f>
        <v>0</v>
      </c>
      <c r="K21" s="11">
        <f>'Tabel I-O'!K21*'Tabel Harga'!$E$21</f>
        <v>0</v>
      </c>
      <c r="L21" s="11">
        <f>'Tabel I-O'!L21*'Tabel Harga'!$E$21</f>
        <v>0</v>
      </c>
      <c r="M21" s="11">
        <f>'Tabel I-O'!M21*'Tabel Harga'!$E$21</f>
        <v>225000</v>
      </c>
      <c r="N21" s="11">
        <f>'Tabel I-O'!N21*'Tabel Harga'!$E$21</f>
        <v>0</v>
      </c>
      <c r="O21" s="11">
        <f>'Tabel I-O'!O21*'Tabel Harga'!$E$21</f>
        <v>0</v>
      </c>
      <c r="P21" s="11">
        <f>'Tabel I-O'!P21*'Tabel Harga'!$E$21</f>
        <v>0</v>
      </c>
      <c r="Q21" s="11">
        <f>'Tabel I-O'!Q21*'Tabel Harga'!$E$21</f>
        <v>0</v>
      </c>
      <c r="R21" s="11">
        <f>'Tabel I-O'!R21*'Tabel Harga'!$E$21</f>
        <v>0</v>
      </c>
      <c r="S21" s="11">
        <f>'Tabel I-O'!S21*'Tabel Harga'!$E$21</f>
        <v>0</v>
      </c>
      <c r="T21" s="11">
        <f>'Tabel I-O'!T21*'Tabel Harga'!$E$21</f>
        <v>0</v>
      </c>
      <c r="U21" s="11">
        <f>'Tabel I-O'!U21*'Tabel Harga'!$E$21</f>
        <v>0</v>
      </c>
      <c r="V21" s="11">
        <f>'Tabel I-O'!V21*'Tabel Harga'!$E$21</f>
        <v>0</v>
      </c>
      <c r="W21" s="11">
        <f>'Tabel I-O'!W21*'Tabel Harga'!$E$21</f>
        <v>225000</v>
      </c>
      <c r="X21" s="11">
        <f>'Tabel I-O'!X21*'Tabel Harga'!$E$21</f>
        <v>0</v>
      </c>
      <c r="Y21" s="11">
        <f>'Tabel I-O'!Y21*'Tabel Harga'!$E$21</f>
        <v>0</v>
      </c>
      <c r="Z21" s="11">
        <f>'Tabel I-O'!Z21*'Tabel Harga'!$E$21</f>
        <v>0</v>
      </c>
      <c r="AA21" s="11">
        <f>'Tabel I-O'!AA21*'Tabel Harga'!$E$21</f>
        <v>0</v>
      </c>
      <c r="AB21" s="11">
        <f>'Tabel I-O'!AB21*'Tabel Harga'!$E$21</f>
        <v>0</v>
      </c>
      <c r="AC21" s="11">
        <f>'Tabel I-O'!AC21*'Tabel Harga'!$E$21</f>
        <v>0</v>
      </c>
      <c r="AD21" s="11">
        <f>'Tabel I-O'!AD21*'Tabel Harga'!$E$21</f>
        <v>0</v>
      </c>
      <c r="AE21" s="11">
        <f>'Tabel I-O'!AE21*'Tabel Harga'!$E$21</f>
        <v>0</v>
      </c>
      <c r="AF21" s="11">
        <f>'Tabel I-O'!AF21*'Tabel Harga'!$E$21</f>
        <v>0</v>
      </c>
      <c r="AG21" s="11">
        <f>'Tabel I-O'!AG21*'Tabel Harga'!$E$21</f>
        <v>225000</v>
      </c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</row>
    <row r="22" spans="2:49">
      <c r="B22" s="76" t="s">
        <v>94</v>
      </c>
      <c r="C22" s="18" t="s">
        <v>5</v>
      </c>
      <c r="D22" s="11">
        <f>'Tabel I-O'!D22*'Tabel Harga'!$E$22</f>
        <v>0</v>
      </c>
      <c r="E22" s="11">
        <f>'Tabel I-O'!E22*'Tabel Harga'!$E$22</f>
        <v>0</v>
      </c>
      <c r="F22" s="11">
        <f>'Tabel I-O'!F22*'Tabel Harga'!$E$22</f>
        <v>0</v>
      </c>
      <c r="G22" s="11">
        <f>'Tabel I-O'!G22*'Tabel Harga'!$E$22</f>
        <v>20000</v>
      </c>
      <c r="H22" s="11">
        <f>'Tabel I-O'!H22*'Tabel Harga'!$E$22</f>
        <v>0</v>
      </c>
      <c r="I22" s="11">
        <f>'Tabel I-O'!I22*'Tabel Harga'!$E$22</f>
        <v>0</v>
      </c>
      <c r="J22" s="11">
        <f>'Tabel I-O'!J22*'Tabel Harga'!$E$22</f>
        <v>20000</v>
      </c>
      <c r="K22" s="11">
        <f>'Tabel I-O'!K22*'Tabel Harga'!$E$22</f>
        <v>0</v>
      </c>
      <c r="L22" s="11">
        <f>'Tabel I-O'!L22*'Tabel Harga'!$E$22</f>
        <v>40000</v>
      </c>
      <c r="M22" s="11">
        <f>'Tabel I-O'!M22*'Tabel Harga'!$E$22</f>
        <v>0</v>
      </c>
      <c r="N22" s="11">
        <f>'Tabel I-O'!N22*'Tabel Harga'!$E$22</f>
        <v>40000</v>
      </c>
      <c r="O22" s="11">
        <f>'Tabel I-O'!O22*'Tabel Harga'!$E$22</f>
        <v>0</v>
      </c>
      <c r="P22" s="11">
        <f>'Tabel I-O'!P22*'Tabel Harga'!$E$22</f>
        <v>40000</v>
      </c>
      <c r="Q22" s="11">
        <f>'Tabel I-O'!Q22*'Tabel Harga'!$E$22</f>
        <v>0</v>
      </c>
      <c r="R22" s="11">
        <f>'Tabel I-O'!R22*'Tabel Harga'!$E$22</f>
        <v>60000</v>
      </c>
      <c r="S22" s="11">
        <f>'Tabel I-O'!S22*'Tabel Harga'!$E$22</f>
        <v>0</v>
      </c>
      <c r="T22" s="11">
        <f>'Tabel I-O'!T22*'Tabel Harga'!$E$22</f>
        <v>60000</v>
      </c>
      <c r="U22" s="11">
        <f>'Tabel I-O'!U22*'Tabel Harga'!$E$22</f>
        <v>0</v>
      </c>
      <c r="V22" s="11">
        <f>'Tabel I-O'!V22*'Tabel Harga'!$E$22</f>
        <v>60000</v>
      </c>
      <c r="W22" s="11">
        <f>'Tabel I-O'!W22*'Tabel Harga'!$E$22</f>
        <v>0</v>
      </c>
      <c r="X22" s="11">
        <f>'Tabel I-O'!X22*'Tabel Harga'!$E$22</f>
        <v>60000</v>
      </c>
      <c r="Y22" s="11">
        <f>'Tabel I-O'!Y22*'Tabel Harga'!$E$22</f>
        <v>0</v>
      </c>
      <c r="Z22" s="11">
        <f>'Tabel I-O'!Z22*'Tabel Harga'!$E$22</f>
        <v>60000</v>
      </c>
      <c r="AA22" s="11">
        <f>'Tabel I-O'!AA22*'Tabel Harga'!$E$22</f>
        <v>0</v>
      </c>
      <c r="AB22" s="11">
        <f>'Tabel I-O'!AB22*'Tabel Harga'!$E$22</f>
        <v>60000</v>
      </c>
      <c r="AC22" s="11">
        <f>'Tabel I-O'!AC22*'Tabel Harga'!$E$22</f>
        <v>0</v>
      </c>
      <c r="AD22" s="11">
        <f>'Tabel I-O'!AD22*'Tabel Harga'!$E$22</f>
        <v>60000</v>
      </c>
      <c r="AE22" s="11">
        <f>'Tabel I-O'!AE22*'Tabel Harga'!$E$22</f>
        <v>0</v>
      </c>
      <c r="AF22" s="11">
        <f>'Tabel I-O'!AF22*'Tabel Harga'!$E$22</f>
        <v>60000</v>
      </c>
      <c r="AG22" s="11">
        <f>'Tabel I-O'!AG22*'Tabel Harga'!$E$22</f>
        <v>0</v>
      </c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</row>
    <row r="23" spans="2:49">
      <c r="B23" s="76" t="s">
        <v>125</v>
      </c>
      <c r="C23" s="18" t="s">
        <v>5</v>
      </c>
      <c r="D23" s="11">
        <f>'Tabel I-O'!D23*'Tabel Harga'!$E$23</f>
        <v>0</v>
      </c>
      <c r="E23" s="11">
        <f>'Tabel I-O'!E23*'Tabel Harga'!$E$23</f>
        <v>0</v>
      </c>
      <c r="F23" s="11">
        <f>'Tabel I-O'!F23*'Tabel Harga'!$E$23</f>
        <v>0</v>
      </c>
      <c r="G23" s="11">
        <f>'Tabel I-O'!G23*'Tabel Harga'!$E$23</f>
        <v>10000</v>
      </c>
      <c r="H23" s="11">
        <f>'Tabel I-O'!H23*'Tabel Harga'!$E$23</f>
        <v>0</v>
      </c>
      <c r="I23" s="11">
        <f>'Tabel I-O'!I23*'Tabel Harga'!$E$23</f>
        <v>0</v>
      </c>
      <c r="J23" s="11">
        <f>'Tabel I-O'!J23*'Tabel Harga'!$E$23</f>
        <v>0</v>
      </c>
      <c r="K23" s="11">
        <f>'Tabel I-O'!K23*'Tabel Harga'!$E$23</f>
        <v>10000</v>
      </c>
      <c r="L23" s="11">
        <f>'Tabel I-O'!L23*'Tabel Harga'!$E$23</f>
        <v>0</v>
      </c>
      <c r="M23" s="11">
        <f>'Tabel I-O'!M23*'Tabel Harga'!$E$23</f>
        <v>0</v>
      </c>
      <c r="N23" s="11">
        <f>'Tabel I-O'!N23*'Tabel Harga'!$E$23</f>
        <v>0</v>
      </c>
      <c r="O23" s="11">
        <f>'Tabel I-O'!O23*'Tabel Harga'!$E$23</f>
        <v>10000</v>
      </c>
      <c r="P23" s="11">
        <f>'Tabel I-O'!P23*'Tabel Harga'!$E$23</f>
        <v>0</v>
      </c>
      <c r="Q23" s="11">
        <f>'Tabel I-O'!Q23*'Tabel Harga'!$E$23</f>
        <v>0</v>
      </c>
      <c r="R23" s="11">
        <f>'Tabel I-O'!R23*'Tabel Harga'!$E$23</f>
        <v>0</v>
      </c>
      <c r="S23" s="11">
        <f>'Tabel I-O'!S23*'Tabel Harga'!$E$23</f>
        <v>10000</v>
      </c>
      <c r="T23" s="11">
        <f>'Tabel I-O'!T23*'Tabel Harga'!$E$23</f>
        <v>0</v>
      </c>
      <c r="U23" s="11">
        <f>'Tabel I-O'!U23*'Tabel Harga'!$E$23</f>
        <v>0</v>
      </c>
      <c r="V23" s="11">
        <f>'Tabel I-O'!V23*'Tabel Harga'!$E$23</f>
        <v>0</v>
      </c>
      <c r="W23" s="11">
        <f>'Tabel I-O'!W23*'Tabel Harga'!$E$23</f>
        <v>10000</v>
      </c>
      <c r="X23" s="11">
        <f>'Tabel I-O'!X23*'Tabel Harga'!$E$23</f>
        <v>0</v>
      </c>
      <c r="Y23" s="11">
        <f>'Tabel I-O'!Y23*'Tabel Harga'!$E$23</f>
        <v>0</v>
      </c>
      <c r="Z23" s="11">
        <f>'Tabel I-O'!Z23*'Tabel Harga'!$E$23</f>
        <v>0</v>
      </c>
      <c r="AA23" s="11">
        <f>'Tabel I-O'!AA23*'Tabel Harga'!$E$23</f>
        <v>10000</v>
      </c>
      <c r="AB23" s="11">
        <f>'Tabel I-O'!AB23*'Tabel Harga'!$E$23</f>
        <v>0</v>
      </c>
      <c r="AC23" s="11">
        <f>'Tabel I-O'!AC23*'Tabel Harga'!$E$23</f>
        <v>0</v>
      </c>
      <c r="AD23" s="11">
        <f>'Tabel I-O'!AD23*'Tabel Harga'!$E$23</f>
        <v>0</v>
      </c>
      <c r="AE23" s="11">
        <f>'Tabel I-O'!AE23*'Tabel Harga'!$E$23</f>
        <v>10000</v>
      </c>
      <c r="AF23" s="11">
        <f>'Tabel I-O'!AF23*'Tabel Harga'!$E$23</f>
        <v>0</v>
      </c>
      <c r="AG23" s="11">
        <f>'Tabel I-O'!AG23*'Tabel Harga'!$E$23</f>
        <v>0</v>
      </c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</row>
    <row r="24" spans="2:49">
      <c r="B24" s="76"/>
      <c r="C24" s="18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</row>
    <row r="25" spans="2:49">
      <c r="B25" s="15" t="s">
        <v>37</v>
      </c>
      <c r="C25" s="18"/>
      <c r="D25" s="11"/>
      <c r="E25" s="9"/>
      <c r="F25" s="9"/>
      <c r="G25" s="9"/>
      <c r="H25" s="11"/>
      <c r="I25" s="11"/>
      <c r="J25" s="11"/>
      <c r="K25" s="12"/>
      <c r="L25" s="11"/>
      <c r="M25" s="11"/>
      <c r="N25" s="12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</row>
    <row r="26" spans="2:49">
      <c r="B26" s="76" t="s">
        <v>40</v>
      </c>
      <c r="C26" s="18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</row>
    <row r="27" spans="2:49">
      <c r="B27" s="81" t="s">
        <v>92</v>
      </c>
      <c r="C27" s="18" t="s">
        <v>5</v>
      </c>
      <c r="D27" s="11">
        <f>'Tabel I-O'!D27*'Tabel Harga'!$E$27</f>
        <v>1500000</v>
      </c>
      <c r="E27" s="11">
        <f>'Tabel I-O'!E27*'Tabel Harga'!$E$27</f>
        <v>0</v>
      </c>
      <c r="F27" s="11">
        <f>'Tabel I-O'!F27*'Tabel Harga'!$E$27</f>
        <v>0</v>
      </c>
      <c r="G27" s="11">
        <f>'Tabel I-O'!G27*'Tabel Harga'!$E$27</f>
        <v>0</v>
      </c>
      <c r="H27" s="11">
        <f>'Tabel I-O'!H27*'Tabel Harga'!$E$27</f>
        <v>0</v>
      </c>
      <c r="I27" s="11">
        <f>'Tabel I-O'!I27*'Tabel Harga'!$E$27</f>
        <v>0</v>
      </c>
      <c r="J27" s="11">
        <f>'Tabel I-O'!J27*'Tabel Harga'!$E$27</f>
        <v>0</v>
      </c>
      <c r="K27" s="11">
        <f>'Tabel I-O'!K27*'Tabel Harga'!$E$27</f>
        <v>0</v>
      </c>
      <c r="L27" s="11">
        <f>'Tabel I-O'!L27*'Tabel Harga'!$E$27</f>
        <v>0</v>
      </c>
      <c r="M27" s="11">
        <f>'Tabel I-O'!M27*'Tabel Harga'!$E$27</f>
        <v>0</v>
      </c>
      <c r="N27" s="11">
        <f>'Tabel I-O'!N27*'Tabel Harga'!$E$27</f>
        <v>0</v>
      </c>
      <c r="O27" s="11">
        <f>'Tabel I-O'!O27*'Tabel Harga'!$E$27</f>
        <v>0</v>
      </c>
      <c r="P27" s="11">
        <f>'Tabel I-O'!P27*'Tabel Harga'!$E$27</f>
        <v>0</v>
      </c>
      <c r="Q27" s="11">
        <f>'Tabel I-O'!Q27*'Tabel Harga'!$E$27</f>
        <v>0</v>
      </c>
      <c r="R27" s="11">
        <f>'Tabel I-O'!R27*'Tabel Harga'!$E$27</f>
        <v>0</v>
      </c>
      <c r="S27" s="11">
        <f>'Tabel I-O'!S27*'Tabel Harga'!$E$27</f>
        <v>0</v>
      </c>
      <c r="T27" s="11">
        <f>'Tabel I-O'!T27*'Tabel Harga'!$E$27</f>
        <v>0</v>
      </c>
      <c r="U27" s="11">
        <f>'Tabel I-O'!U27*'Tabel Harga'!$E$27</f>
        <v>0</v>
      </c>
      <c r="V27" s="11">
        <f>'Tabel I-O'!V27*'Tabel Harga'!$E$27</f>
        <v>0</v>
      </c>
      <c r="W27" s="11">
        <f>'Tabel I-O'!W27*'Tabel Harga'!$E$27</f>
        <v>0</v>
      </c>
      <c r="X27" s="11">
        <f>'Tabel I-O'!X27*'Tabel Harga'!$E$27</f>
        <v>0</v>
      </c>
      <c r="Y27" s="11">
        <f>'Tabel I-O'!Y27*'Tabel Harga'!$E$27</f>
        <v>0</v>
      </c>
      <c r="Z27" s="11">
        <f>'Tabel I-O'!Z27*'Tabel Harga'!$E$27</f>
        <v>0</v>
      </c>
      <c r="AA27" s="11">
        <f>'Tabel I-O'!AA27*'Tabel Harga'!$E$27</f>
        <v>0</v>
      </c>
      <c r="AB27" s="11">
        <f>'Tabel I-O'!AB27*'Tabel Harga'!$E$27</f>
        <v>0</v>
      </c>
      <c r="AC27" s="11">
        <f>'Tabel I-O'!AC27*'Tabel Harga'!$E$27</f>
        <v>0</v>
      </c>
      <c r="AD27" s="11">
        <f>'Tabel I-O'!AD27*'Tabel Harga'!$E$27</f>
        <v>0</v>
      </c>
      <c r="AE27" s="11">
        <f>'Tabel I-O'!AE27*'Tabel Harga'!$E$27</f>
        <v>0</v>
      </c>
      <c r="AF27" s="11">
        <f>'Tabel I-O'!AF27*'Tabel Harga'!$E$27</f>
        <v>0</v>
      </c>
      <c r="AG27" s="11">
        <f>'Tabel I-O'!AG27*'Tabel Harga'!$E$27</f>
        <v>0</v>
      </c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</row>
    <row r="28" spans="2:49">
      <c r="B28" s="81" t="s">
        <v>91</v>
      </c>
      <c r="C28" s="18" t="s">
        <v>5</v>
      </c>
      <c r="D28" s="11">
        <f>'Tabel I-O'!D28*'Tabel Harga'!$E$28</f>
        <v>50000</v>
      </c>
      <c r="E28" s="11">
        <f>'Tabel I-O'!E28*'Tabel Harga'!$E$28</f>
        <v>0</v>
      </c>
      <c r="F28" s="11">
        <f>'Tabel I-O'!F28*'Tabel Harga'!$E$28</f>
        <v>0</v>
      </c>
      <c r="G28" s="11">
        <f>'Tabel I-O'!G28*'Tabel Harga'!$E$28</f>
        <v>0</v>
      </c>
      <c r="H28" s="11">
        <f>'Tabel I-O'!H28*'Tabel Harga'!$E$28</f>
        <v>0</v>
      </c>
      <c r="I28" s="11">
        <f>'Tabel I-O'!I28*'Tabel Harga'!$E$28</f>
        <v>0</v>
      </c>
      <c r="J28" s="11">
        <f>'Tabel I-O'!J28*'Tabel Harga'!$E$28</f>
        <v>0</v>
      </c>
      <c r="K28" s="11">
        <f>'Tabel I-O'!K28*'Tabel Harga'!$E$28</f>
        <v>0</v>
      </c>
      <c r="L28" s="11">
        <f>'Tabel I-O'!L28*'Tabel Harga'!$E$28</f>
        <v>0</v>
      </c>
      <c r="M28" s="11">
        <f>'Tabel I-O'!M28*'Tabel Harga'!$E$28</f>
        <v>0</v>
      </c>
      <c r="N28" s="11">
        <f>'Tabel I-O'!N28*'Tabel Harga'!$E$28</f>
        <v>0</v>
      </c>
      <c r="O28" s="11">
        <f>'Tabel I-O'!O28*'Tabel Harga'!$E$28</f>
        <v>0</v>
      </c>
      <c r="P28" s="11">
        <f>'Tabel I-O'!P28*'Tabel Harga'!$E$28</f>
        <v>0</v>
      </c>
      <c r="Q28" s="11">
        <f>'Tabel I-O'!Q28*'Tabel Harga'!$E$28</f>
        <v>0</v>
      </c>
      <c r="R28" s="11">
        <f>'Tabel I-O'!R28*'Tabel Harga'!$E$28</f>
        <v>0</v>
      </c>
      <c r="S28" s="11">
        <f>'Tabel I-O'!S28*'Tabel Harga'!$E$28</f>
        <v>0</v>
      </c>
      <c r="T28" s="11">
        <f>'Tabel I-O'!T28*'Tabel Harga'!$E$28</f>
        <v>0</v>
      </c>
      <c r="U28" s="11">
        <f>'Tabel I-O'!U28*'Tabel Harga'!$E$28</f>
        <v>0</v>
      </c>
      <c r="V28" s="11">
        <f>'Tabel I-O'!V28*'Tabel Harga'!$E$28</f>
        <v>0</v>
      </c>
      <c r="W28" s="11">
        <f>'Tabel I-O'!W28*'Tabel Harga'!$E$28</f>
        <v>0</v>
      </c>
      <c r="X28" s="11">
        <f>'Tabel I-O'!X28*'Tabel Harga'!$E$28</f>
        <v>0</v>
      </c>
      <c r="Y28" s="11">
        <f>'Tabel I-O'!Y28*'Tabel Harga'!$E$28</f>
        <v>0</v>
      </c>
      <c r="Z28" s="11">
        <f>'Tabel I-O'!Z28*'Tabel Harga'!$E$28</f>
        <v>0</v>
      </c>
      <c r="AA28" s="11">
        <f>'Tabel I-O'!AA28*'Tabel Harga'!$E$28</f>
        <v>0</v>
      </c>
      <c r="AB28" s="11">
        <f>'Tabel I-O'!AB28*'Tabel Harga'!$E$28</f>
        <v>0</v>
      </c>
      <c r="AC28" s="11">
        <f>'Tabel I-O'!AC28*'Tabel Harga'!$E$28</f>
        <v>0</v>
      </c>
      <c r="AD28" s="11">
        <f>'Tabel I-O'!AD28*'Tabel Harga'!$E$28</f>
        <v>0</v>
      </c>
      <c r="AE28" s="11">
        <f>'Tabel I-O'!AE28*'Tabel Harga'!$E$28</f>
        <v>0</v>
      </c>
      <c r="AF28" s="11">
        <f>'Tabel I-O'!AF28*'Tabel Harga'!$E$28</f>
        <v>0</v>
      </c>
      <c r="AG28" s="11">
        <f>'Tabel I-O'!AG28*'Tabel Harga'!$E$28</f>
        <v>0</v>
      </c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</row>
    <row r="29" spans="2:49">
      <c r="B29" s="81" t="s">
        <v>124</v>
      </c>
      <c r="C29" s="18" t="s">
        <v>5</v>
      </c>
      <c r="D29" s="11">
        <f>'Tabel I-O'!D29*'Tabel Harga'!$E$29</f>
        <v>200000</v>
      </c>
      <c r="E29" s="11">
        <f>'Tabel I-O'!E29*'Tabel Harga'!$E$29</f>
        <v>0</v>
      </c>
      <c r="F29" s="11">
        <f>'Tabel I-O'!F29*'Tabel Harga'!$E$29</f>
        <v>0</v>
      </c>
      <c r="G29" s="11">
        <f>'Tabel I-O'!G29*'Tabel Harga'!$E$29</f>
        <v>0</v>
      </c>
      <c r="H29" s="11">
        <f>'Tabel I-O'!H29*'Tabel Harga'!$E$29</f>
        <v>0</v>
      </c>
      <c r="I29" s="11">
        <f>'Tabel I-O'!I29*'Tabel Harga'!$E$29</f>
        <v>0</v>
      </c>
      <c r="J29" s="11">
        <f>'Tabel I-O'!J29*'Tabel Harga'!$E$29</f>
        <v>0</v>
      </c>
      <c r="K29" s="11">
        <f>'Tabel I-O'!K29*'Tabel Harga'!$E$29</f>
        <v>0</v>
      </c>
      <c r="L29" s="11">
        <f>'Tabel I-O'!L29*'Tabel Harga'!$E$29</f>
        <v>0</v>
      </c>
      <c r="M29" s="11">
        <f>'Tabel I-O'!M29*'Tabel Harga'!$E$29</f>
        <v>0</v>
      </c>
      <c r="N29" s="11">
        <f>'Tabel I-O'!N29*'Tabel Harga'!$E$29</f>
        <v>0</v>
      </c>
      <c r="O29" s="11">
        <f>'Tabel I-O'!O29*'Tabel Harga'!$E$29</f>
        <v>0</v>
      </c>
      <c r="P29" s="11">
        <f>'Tabel I-O'!P29*'Tabel Harga'!$E$29</f>
        <v>0</v>
      </c>
      <c r="Q29" s="11">
        <f>'Tabel I-O'!Q29*'Tabel Harga'!$E$29</f>
        <v>0</v>
      </c>
      <c r="R29" s="11">
        <f>'Tabel I-O'!R29*'Tabel Harga'!$E$29</f>
        <v>0</v>
      </c>
      <c r="S29" s="11">
        <f>'Tabel I-O'!S29*'Tabel Harga'!$E$29</f>
        <v>0</v>
      </c>
      <c r="T29" s="11">
        <f>'Tabel I-O'!T29*'Tabel Harga'!$E$29</f>
        <v>0</v>
      </c>
      <c r="U29" s="11">
        <f>'Tabel I-O'!U29*'Tabel Harga'!$E$29</f>
        <v>0</v>
      </c>
      <c r="V29" s="11">
        <f>'Tabel I-O'!V29*'Tabel Harga'!$E$29</f>
        <v>0</v>
      </c>
      <c r="W29" s="11">
        <f>'Tabel I-O'!W29*'Tabel Harga'!$E$29</f>
        <v>0</v>
      </c>
      <c r="X29" s="11">
        <f>'Tabel I-O'!X29*'Tabel Harga'!$E$29</f>
        <v>0</v>
      </c>
      <c r="Y29" s="11">
        <f>'Tabel I-O'!Y29*'Tabel Harga'!$E$29</f>
        <v>0</v>
      </c>
      <c r="Z29" s="11">
        <f>'Tabel I-O'!Z29*'Tabel Harga'!$E$29</f>
        <v>0</v>
      </c>
      <c r="AA29" s="11">
        <f>'Tabel I-O'!AA29*'Tabel Harga'!$E$29</f>
        <v>0</v>
      </c>
      <c r="AB29" s="11">
        <f>'Tabel I-O'!AB29*'Tabel Harga'!$E$29</f>
        <v>0</v>
      </c>
      <c r="AC29" s="11">
        <f>'Tabel I-O'!AC29*'Tabel Harga'!$E$29</f>
        <v>0</v>
      </c>
      <c r="AD29" s="11">
        <f>'Tabel I-O'!AD29*'Tabel Harga'!$E$29</f>
        <v>0</v>
      </c>
      <c r="AE29" s="11">
        <f>'Tabel I-O'!AE29*'Tabel Harga'!$E$29</f>
        <v>0</v>
      </c>
      <c r="AF29" s="11">
        <f>'Tabel I-O'!AF29*'Tabel Harga'!$E$29</f>
        <v>0</v>
      </c>
      <c r="AG29" s="11">
        <f>'Tabel I-O'!AG29*'Tabel Harga'!$E$29</f>
        <v>0</v>
      </c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</row>
    <row r="30" spans="2:49">
      <c r="B30" s="81" t="s">
        <v>107</v>
      </c>
      <c r="C30" s="18" t="s">
        <v>5</v>
      </c>
      <c r="D30" s="11">
        <f>'Tabel I-O'!D30*'Tabel Harga'!$E$30</f>
        <v>540000</v>
      </c>
      <c r="E30" s="11">
        <f>'Tabel I-O'!E31*'Tabel Harga'!$E$31</f>
        <v>0</v>
      </c>
      <c r="F30" s="11">
        <f>'Tabel I-O'!F31*'Tabel Harga'!$E$31</f>
        <v>0</v>
      </c>
      <c r="G30" s="11">
        <f>'Tabel I-O'!G31*'Tabel Harga'!$E$31</f>
        <v>0</v>
      </c>
      <c r="H30" s="11">
        <f>'Tabel I-O'!H31*'Tabel Harga'!$E$31</f>
        <v>0</v>
      </c>
      <c r="I30" s="11">
        <f>'Tabel I-O'!I31*'Tabel Harga'!$E$31</f>
        <v>0</v>
      </c>
      <c r="J30" s="11">
        <f>'Tabel I-O'!J31*'Tabel Harga'!$E$31</f>
        <v>0</v>
      </c>
      <c r="K30" s="11">
        <f>'Tabel I-O'!K31*'Tabel Harga'!$E$31</f>
        <v>0</v>
      </c>
      <c r="L30" s="11">
        <f>'Tabel I-O'!L31*'Tabel Harga'!$E$31</f>
        <v>0</v>
      </c>
      <c r="M30" s="11">
        <f>'Tabel I-O'!M31*'Tabel Harga'!$E$31</f>
        <v>0</v>
      </c>
      <c r="N30" s="11">
        <f>'Tabel I-O'!N31*'Tabel Harga'!$E$31</f>
        <v>0</v>
      </c>
      <c r="O30" s="11">
        <f>'Tabel I-O'!O31*'Tabel Harga'!$E$31</f>
        <v>0</v>
      </c>
      <c r="P30" s="11">
        <f>'Tabel I-O'!P31*'Tabel Harga'!$E$31</f>
        <v>0</v>
      </c>
      <c r="Q30" s="11">
        <f>'Tabel I-O'!Q31*'Tabel Harga'!$E$31</f>
        <v>0</v>
      </c>
      <c r="R30" s="11">
        <f>'Tabel I-O'!R31*'Tabel Harga'!$E$31</f>
        <v>0</v>
      </c>
      <c r="S30" s="11">
        <f>'Tabel I-O'!S31*'Tabel Harga'!$E$31</f>
        <v>0</v>
      </c>
      <c r="T30" s="11">
        <f>'Tabel I-O'!T31*'Tabel Harga'!$E$31</f>
        <v>0</v>
      </c>
      <c r="U30" s="11">
        <f>'Tabel I-O'!U31*'Tabel Harga'!$E$31</f>
        <v>0</v>
      </c>
      <c r="V30" s="11">
        <f>'Tabel I-O'!V31*'Tabel Harga'!$E$31</f>
        <v>0</v>
      </c>
      <c r="W30" s="11">
        <f>'Tabel I-O'!W31*'Tabel Harga'!$E$31</f>
        <v>0</v>
      </c>
      <c r="X30" s="11">
        <f>'Tabel I-O'!X31*'Tabel Harga'!$E$31</f>
        <v>0</v>
      </c>
      <c r="Y30" s="11">
        <f>'Tabel I-O'!Y31*'Tabel Harga'!$E$31</f>
        <v>0</v>
      </c>
      <c r="Z30" s="11">
        <f>'Tabel I-O'!Z31*'Tabel Harga'!$E$31</f>
        <v>0</v>
      </c>
      <c r="AA30" s="11">
        <f>'Tabel I-O'!AA31*'Tabel Harga'!$E$31</f>
        <v>0</v>
      </c>
      <c r="AB30" s="11">
        <f>'Tabel I-O'!AB31*'Tabel Harga'!$E$31</f>
        <v>0</v>
      </c>
      <c r="AC30" s="11">
        <f>'Tabel I-O'!AC31*'Tabel Harga'!$E$31</f>
        <v>0</v>
      </c>
      <c r="AD30" s="11">
        <f>'Tabel I-O'!AD31*'Tabel Harga'!$E$31</f>
        <v>0</v>
      </c>
      <c r="AE30" s="11">
        <f>'Tabel I-O'!AE31*'Tabel Harga'!$E$31</f>
        <v>0</v>
      </c>
      <c r="AF30" s="11">
        <f>'Tabel I-O'!AF31*'Tabel Harga'!$E$31</f>
        <v>0</v>
      </c>
      <c r="AG30" s="11">
        <f>'Tabel I-O'!AG31*'Tabel Harga'!$E$31</f>
        <v>0</v>
      </c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</row>
    <row r="31" spans="2:49">
      <c r="B31" s="81" t="s">
        <v>85</v>
      </c>
      <c r="C31" s="18" t="s">
        <v>5</v>
      </c>
      <c r="D31" s="11">
        <f>'Tabel I-O'!D31*'Tabel Harga'!$E$31</f>
        <v>900000</v>
      </c>
      <c r="E31" s="11">
        <f>'Tabel I-O'!E31*'Tabel Harga'!$E$31</f>
        <v>0</v>
      </c>
      <c r="F31" s="11">
        <f>'Tabel I-O'!F31*'Tabel Harga'!$E$31</f>
        <v>0</v>
      </c>
      <c r="G31" s="11">
        <f>'Tabel I-O'!G31*'Tabel Harga'!$E$31</f>
        <v>0</v>
      </c>
      <c r="H31" s="11">
        <f>'Tabel I-O'!H31*'Tabel Harga'!$E$31</f>
        <v>0</v>
      </c>
      <c r="I31" s="11">
        <f>'Tabel I-O'!I31*'Tabel Harga'!$E$31</f>
        <v>0</v>
      </c>
      <c r="J31" s="11">
        <f>'Tabel I-O'!J31*'Tabel Harga'!$E$31</f>
        <v>0</v>
      </c>
      <c r="K31" s="11">
        <f>'Tabel I-O'!K31*'Tabel Harga'!$E$31</f>
        <v>0</v>
      </c>
      <c r="L31" s="11">
        <f>'Tabel I-O'!L31*'Tabel Harga'!$E$31</f>
        <v>0</v>
      </c>
      <c r="M31" s="11">
        <f>'Tabel I-O'!M31*'Tabel Harga'!$E$31</f>
        <v>0</v>
      </c>
      <c r="N31" s="11">
        <f>'Tabel I-O'!N31*'Tabel Harga'!$E$31</f>
        <v>0</v>
      </c>
      <c r="O31" s="11">
        <f>'Tabel I-O'!O31*'Tabel Harga'!$E$31</f>
        <v>0</v>
      </c>
      <c r="P31" s="11">
        <f>'Tabel I-O'!P31*'Tabel Harga'!$E$31</f>
        <v>0</v>
      </c>
      <c r="Q31" s="11">
        <f>'Tabel I-O'!Q31*'Tabel Harga'!$E$31</f>
        <v>0</v>
      </c>
      <c r="R31" s="11">
        <f>'Tabel I-O'!R31*'Tabel Harga'!$E$31</f>
        <v>0</v>
      </c>
      <c r="S31" s="11">
        <f>'Tabel I-O'!S31*'Tabel Harga'!$E$31</f>
        <v>0</v>
      </c>
      <c r="T31" s="11">
        <f>'Tabel I-O'!T31*'Tabel Harga'!$E$31</f>
        <v>0</v>
      </c>
      <c r="U31" s="11">
        <f>'Tabel I-O'!U31*'Tabel Harga'!$E$31</f>
        <v>0</v>
      </c>
      <c r="V31" s="11">
        <f>'Tabel I-O'!V31*'Tabel Harga'!$E$31</f>
        <v>0</v>
      </c>
      <c r="W31" s="11">
        <f>'Tabel I-O'!W31*'Tabel Harga'!$E$31</f>
        <v>0</v>
      </c>
      <c r="X31" s="11">
        <f>'Tabel I-O'!X31*'Tabel Harga'!$E$31</f>
        <v>0</v>
      </c>
      <c r="Y31" s="11">
        <f>'Tabel I-O'!Y31*'Tabel Harga'!$E$31</f>
        <v>0</v>
      </c>
      <c r="Z31" s="11">
        <f>'Tabel I-O'!Z31*'Tabel Harga'!$E$31</f>
        <v>0</v>
      </c>
      <c r="AA31" s="11">
        <f>'Tabel I-O'!AA31*'Tabel Harga'!$E$31</f>
        <v>0</v>
      </c>
      <c r="AB31" s="11">
        <f>'Tabel I-O'!AB31*'Tabel Harga'!$E$31</f>
        <v>0</v>
      </c>
      <c r="AC31" s="11">
        <f>'Tabel I-O'!AC31*'Tabel Harga'!$E$31</f>
        <v>0</v>
      </c>
      <c r="AD31" s="11">
        <f>'Tabel I-O'!AD31*'Tabel Harga'!$E$31</f>
        <v>0</v>
      </c>
      <c r="AE31" s="11">
        <f>'Tabel I-O'!AE31*'Tabel Harga'!$E$31</f>
        <v>0</v>
      </c>
      <c r="AF31" s="11">
        <f>'Tabel I-O'!AF31*'Tabel Harga'!$E$31</f>
        <v>0</v>
      </c>
      <c r="AG31" s="11">
        <f>'Tabel I-O'!AG31*'Tabel Harga'!$E$31</f>
        <v>0</v>
      </c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</row>
    <row r="32" spans="2:49">
      <c r="B32" s="76" t="s">
        <v>95</v>
      </c>
      <c r="C32" s="18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</row>
    <row r="33" spans="2:49">
      <c r="B33" s="81" t="s">
        <v>144</v>
      </c>
      <c r="C33" s="18" t="s">
        <v>5</v>
      </c>
      <c r="D33" s="11">
        <f>'Tabel I-O'!D33*'Tabel Harga'!$E$33</f>
        <v>350000</v>
      </c>
      <c r="E33" s="11">
        <f>'Tabel I-O'!E33*'Tabel Harga'!$E$33</f>
        <v>100000</v>
      </c>
      <c r="F33" s="11">
        <f>'Tabel I-O'!F33*'Tabel Harga'!$E$33</f>
        <v>0</v>
      </c>
      <c r="G33" s="11">
        <f>'Tabel I-O'!G33*'Tabel Harga'!$E$33</f>
        <v>0</v>
      </c>
      <c r="H33" s="11">
        <f>'Tabel I-O'!H33*'Tabel Harga'!$E$33</f>
        <v>0</v>
      </c>
      <c r="I33" s="11">
        <f>'Tabel I-O'!I33*'Tabel Harga'!$E$33</f>
        <v>0</v>
      </c>
      <c r="J33" s="11">
        <f>'Tabel I-O'!J33*'Tabel Harga'!$E$33</f>
        <v>0</v>
      </c>
      <c r="K33" s="11">
        <f>'Tabel I-O'!K33*'Tabel Harga'!$E$33</f>
        <v>0</v>
      </c>
      <c r="L33" s="11">
        <f>'Tabel I-O'!L33*'Tabel Harga'!$E$33</f>
        <v>0</v>
      </c>
      <c r="M33" s="11">
        <f>'Tabel I-O'!M33*'Tabel Harga'!$E$33</f>
        <v>0</v>
      </c>
      <c r="N33" s="11">
        <f>'Tabel I-O'!N33*'Tabel Harga'!$E$33</f>
        <v>0</v>
      </c>
      <c r="O33" s="11">
        <f>'Tabel I-O'!O33*'Tabel Harga'!$E$33</f>
        <v>0</v>
      </c>
      <c r="P33" s="11">
        <f>'Tabel I-O'!P33*'Tabel Harga'!$E$33</f>
        <v>0</v>
      </c>
      <c r="Q33" s="11">
        <f>'Tabel I-O'!Q33*'Tabel Harga'!$E$33</f>
        <v>0</v>
      </c>
      <c r="R33" s="11">
        <f>'Tabel I-O'!R33*'Tabel Harga'!$E$33</f>
        <v>0</v>
      </c>
      <c r="S33" s="11">
        <f>'Tabel I-O'!S33*'Tabel Harga'!$E$33</f>
        <v>0</v>
      </c>
      <c r="T33" s="11">
        <f>'Tabel I-O'!T33*'Tabel Harga'!$E$33</f>
        <v>0</v>
      </c>
      <c r="U33" s="11">
        <f>'Tabel I-O'!U33*'Tabel Harga'!$E$33</f>
        <v>0</v>
      </c>
      <c r="V33" s="11">
        <f>'Tabel I-O'!V33*'Tabel Harga'!$E$33</f>
        <v>0</v>
      </c>
      <c r="W33" s="11">
        <f>'Tabel I-O'!W33*'Tabel Harga'!$E$33</f>
        <v>0</v>
      </c>
      <c r="X33" s="11">
        <f>'Tabel I-O'!X33*'Tabel Harga'!$E$33</f>
        <v>0</v>
      </c>
      <c r="Y33" s="11">
        <f>'Tabel I-O'!Y33*'Tabel Harga'!$E$33</f>
        <v>0</v>
      </c>
      <c r="Z33" s="11">
        <f>'Tabel I-O'!Z33*'Tabel Harga'!$E$33</f>
        <v>0</v>
      </c>
      <c r="AA33" s="11">
        <f>'Tabel I-O'!AA33*'Tabel Harga'!$E$33</f>
        <v>0</v>
      </c>
      <c r="AB33" s="11">
        <f>'Tabel I-O'!AB33*'Tabel Harga'!$E$33</f>
        <v>0</v>
      </c>
      <c r="AC33" s="11">
        <f>'Tabel I-O'!AC33*'Tabel Harga'!$E$33</f>
        <v>0</v>
      </c>
      <c r="AD33" s="11">
        <f>'Tabel I-O'!AD33*'Tabel Harga'!$E$33</f>
        <v>0</v>
      </c>
      <c r="AE33" s="11">
        <f>'Tabel I-O'!AE33*'Tabel Harga'!$E$33</f>
        <v>0</v>
      </c>
      <c r="AF33" s="11">
        <f>'Tabel I-O'!AF33*'Tabel Harga'!$E$33</f>
        <v>0</v>
      </c>
      <c r="AG33" s="11">
        <f>'Tabel I-O'!AG33*'Tabel Harga'!$E$33</f>
        <v>0</v>
      </c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</row>
    <row r="34" spans="2:49">
      <c r="B34" s="81" t="s">
        <v>115</v>
      </c>
      <c r="C34" s="18" t="s">
        <v>5</v>
      </c>
      <c r="D34" s="11">
        <f>'Tabel I-O'!D34*'Tabel Harga'!$E$34</f>
        <v>150000</v>
      </c>
      <c r="E34" s="11">
        <f>'Tabel I-O'!E34*'Tabel Harga'!$E$34</f>
        <v>0</v>
      </c>
      <c r="F34" s="11">
        <f>'Tabel I-O'!F34*'Tabel Harga'!$E$34</f>
        <v>0</v>
      </c>
      <c r="G34" s="11">
        <f>'Tabel I-O'!G34*'Tabel Harga'!$E$34</f>
        <v>0</v>
      </c>
      <c r="H34" s="11">
        <f>'Tabel I-O'!H34*'Tabel Harga'!$E$34</f>
        <v>0</v>
      </c>
      <c r="I34" s="11">
        <f>'Tabel I-O'!I34*'Tabel Harga'!$E$34</f>
        <v>0</v>
      </c>
      <c r="J34" s="11">
        <f>'Tabel I-O'!J34*'Tabel Harga'!$E$34</f>
        <v>0</v>
      </c>
      <c r="K34" s="11">
        <f>'Tabel I-O'!K34*'Tabel Harga'!$E$34</f>
        <v>0</v>
      </c>
      <c r="L34" s="11">
        <f>'Tabel I-O'!L34*'Tabel Harga'!$E$34</f>
        <v>0</v>
      </c>
      <c r="M34" s="11">
        <f>'Tabel I-O'!M34*'Tabel Harga'!$E$34</f>
        <v>0</v>
      </c>
      <c r="N34" s="11">
        <f>'Tabel I-O'!N34*'Tabel Harga'!$E$34</f>
        <v>0</v>
      </c>
      <c r="O34" s="11">
        <f>'Tabel I-O'!O34*'Tabel Harga'!$E$34</f>
        <v>0</v>
      </c>
      <c r="P34" s="11">
        <f>'Tabel I-O'!P34*'Tabel Harga'!$E$34</f>
        <v>150000</v>
      </c>
      <c r="Q34" s="11">
        <f>'Tabel I-O'!Q34*'Tabel Harga'!$E$34</f>
        <v>100000</v>
      </c>
      <c r="R34" s="11">
        <f>'Tabel I-O'!R34*'Tabel Harga'!$E$34</f>
        <v>100000</v>
      </c>
      <c r="S34" s="11">
        <f>'Tabel I-O'!S34*'Tabel Harga'!$E$34</f>
        <v>0</v>
      </c>
      <c r="T34" s="11">
        <f>'Tabel I-O'!T34*'Tabel Harga'!$E$34</f>
        <v>0</v>
      </c>
      <c r="U34" s="11">
        <f>'Tabel I-O'!U34*'Tabel Harga'!$E$34</f>
        <v>0</v>
      </c>
      <c r="V34" s="11">
        <f>'Tabel I-O'!V34*'Tabel Harga'!$E$34</f>
        <v>0</v>
      </c>
      <c r="W34" s="11">
        <f>'Tabel I-O'!W34*'Tabel Harga'!$E$34</f>
        <v>0</v>
      </c>
      <c r="X34" s="11">
        <f>'Tabel I-O'!X34*'Tabel Harga'!$E$34</f>
        <v>0</v>
      </c>
      <c r="Y34" s="11">
        <f>'Tabel I-O'!Y34*'Tabel Harga'!$E$34</f>
        <v>0</v>
      </c>
      <c r="Z34" s="11">
        <f>'Tabel I-O'!Z34*'Tabel Harga'!$E$34</f>
        <v>0</v>
      </c>
      <c r="AA34" s="11">
        <f>'Tabel I-O'!AA34*'Tabel Harga'!$E$34</f>
        <v>0</v>
      </c>
      <c r="AB34" s="11">
        <f>'Tabel I-O'!AB34*'Tabel Harga'!$E$34</f>
        <v>0</v>
      </c>
      <c r="AC34" s="11">
        <f>'Tabel I-O'!AC34*'Tabel Harga'!$E$34</f>
        <v>0</v>
      </c>
      <c r="AD34" s="11">
        <f>'Tabel I-O'!AD34*'Tabel Harga'!$E$34</f>
        <v>0</v>
      </c>
      <c r="AE34" s="11">
        <f>'Tabel I-O'!AE34*'Tabel Harga'!$E$34</f>
        <v>0</v>
      </c>
      <c r="AF34" s="11">
        <f>'Tabel I-O'!AF34*'Tabel Harga'!$E$34</f>
        <v>0</v>
      </c>
      <c r="AG34" s="11">
        <f>'Tabel I-O'!AG34*'Tabel Harga'!$E$34</f>
        <v>0</v>
      </c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</row>
    <row r="35" spans="2:49">
      <c r="B35" s="76" t="s">
        <v>116</v>
      </c>
      <c r="C35" s="18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</row>
    <row r="36" spans="2:49">
      <c r="B36" s="81" t="s">
        <v>86</v>
      </c>
      <c r="C36" s="18" t="s">
        <v>5</v>
      </c>
      <c r="D36" s="11">
        <f>'Tabel I-O'!D36*'Tabel Harga'!$E$36</f>
        <v>0</v>
      </c>
      <c r="E36" s="11">
        <f>'Tabel I-O'!E36*'Tabel Harga'!$E$36</f>
        <v>900000</v>
      </c>
      <c r="F36" s="11">
        <f>'Tabel I-O'!F36*'Tabel Harga'!$E$36</f>
        <v>900000</v>
      </c>
      <c r="G36" s="11">
        <f>'Tabel I-O'!G36*'Tabel Harga'!$E$36</f>
        <v>900000</v>
      </c>
      <c r="H36" s="11">
        <f>'Tabel I-O'!H36*'Tabel Harga'!$E$36</f>
        <v>900000</v>
      </c>
      <c r="I36" s="11">
        <f>'Tabel I-O'!I36*'Tabel Harga'!$E$36</f>
        <v>900000</v>
      </c>
      <c r="J36" s="11">
        <f>'Tabel I-O'!J36*'Tabel Harga'!$E$36</f>
        <v>900000</v>
      </c>
      <c r="K36" s="11">
        <f>'Tabel I-O'!K36*'Tabel Harga'!$E$36</f>
        <v>900000</v>
      </c>
      <c r="L36" s="11">
        <f>'Tabel I-O'!L36*'Tabel Harga'!$E$36</f>
        <v>900000</v>
      </c>
      <c r="M36" s="11">
        <f>'Tabel I-O'!M36*'Tabel Harga'!$E$36</f>
        <v>900000</v>
      </c>
      <c r="N36" s="11">
        <f>'Tabel I-O'!N36*'Tabel Harga'!$E$36</f>
        <v>900000</v>
      </c>
      <c r="O36" s="11">
        <f>'Tabel I-O'!O36*'Tabel Harga'!$E$36</f>
        <v>900000</v>
      </c>
      <c r="P36" s="11">
        <f>'Tabel I-O'!P36*'Tabel Harga'!$E$36</f>
        <v>900000</v>
      </c>
      <c r="Q36" s="11">
        <f>'Tabel I-O'!Q36*'Tabel Harga'!$E$36</f>
        <v>900000</v>
      </c>
      <c r="R36" s="11">
        <f>'Tabel I-O'!R36*'Tabel Harga'!$E$36</f>
        <v>900000</v>
      </c>
      <c r="S36" s="11">
        <f>'Tabel I-O'!S36*'Tabel Harga'!$E$36</f>
        <v>900000</v>
      </c>
      <c r="T36" s="11">
        <f>'Tabel I-O'!T36*'Tabel Harga'!$E$36</f>
        <v>900000</v>
      </c>
      <c r="U36" s="11">
        <f>'Tabel I-O'!U36*'Tabel Harga'!$E$36</f>
        <v>900000</v>
      </c>
      <c r="V36" s="11">
        <f>'Tabel I-O'!V36*'Tabel Harga'!$E$36</f>
        <v>900000</v>
      </c>
      <c r="W36" s="11">
        <f>'Tabel I-O'!W36*'Tabel Harga'!$E$36</f>
        <v>900000</v>
      </c>
      <c r="X36" s="11">
        <f>'Tabel I-O'!X36*'Tabel Harga'!$E$36</f>
        <v>900000</v>
      </c>
      <c r="Y36" s="11">
        <f>'Tabel I-O'!Y36*'Tabel Harga'!$E$36</f>
        <v>900000</v>
      </c>
      <c r="Z36" s="11">
        <f>'Tabel I-O'!Z36*'Tabel Harga'!$E$36</f>
        <v>900000</v>
      </c>
      <c r="AA36" s="11">
        <f>'Tabel I-O'!AA36*'Tabel Harga'!$E$36</f>
        <v>900000</v>
      </c>
      <c r="AB36" s="11">
        <f>'Tabel I-O'!AB36*'Tabel Harga'!$E$36</f>
        <v>900000</v>
      </c>
      <c r="AC36" s="11">
        <f>'Tabel I-O'!AC36*'Tabel Harga'!$E$36</f>
        <v>900000</v>
      </c>
      <c r="AD36" s="11">
        <f>'Tabel I-O'!AD36*'Tabel Harga'!$E$36</f>
        <v>900000</v>
      </c>
      <c r="AE36" s="11">
        <f>'Tabel I-O'!AE36*'Tabel Harga'!$E$36</f>
        <v>900000</v>
      </c>
      <c r="AF36" s="11">
        <f>'Tabel I-O'!AF36*'Tabel Harga'!$E$36</f>
        <v>900000</v>
      </c>
      <c r="AG36" s="11">
        <f>'Tabel I-O'!AG36*'Tabel Harga'!$E$36</f>
        <v>900000</v>
      </c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</row>
    <row r="37" spans="2:49">
      <c r="B37" s="81" t="s">
        <v>145</v>
      </c>
      <c r="C37" s="18" t="s">
        <v>5</v>
      </c>
      <c r="D37" s="11">
        <f>'Tabel I-O'!D37*'Tabel Harga'!$E$37</f>
        <v>0</v>
      </c>
      <c r="E37" s="11">
        <f>'Tabel I-O'!E37*'Tabel Harga'!$E$37</f>
        <v>250000</v>
      </c>
      <c r="F37" s="11">
        <f>'Tabel I-O'!F37*'Tabel Harga'!$E$37</f>
        <v>0</v>
      </c>
      <c r="G37" s="11">
        <f>'Tabel I-O'!G37*'Tabel Harga'!$E$37</f>
        <v>0</v>
      </c>
      <c r="H37" s="11">
        <f>'Tabel I-O'!H37*'Tabel Harga'!$E$37</f>
        <v>0</v>
      </c>
      <c r="I37" s="11">
        <f>'Tabel I-O'!I37*'Tabel Harga'!$E$37</f>
        <v>0</v>
      </c>
      <c r="J37" s="11">
        <f>'Tabel I-O'!J37*'Tabel Harga'!$E$37</f>
        <v>0</v>
      </c>
      <c r="K37" s="11">
        <f>'Tabel I-O'!K37*'Tabel Harga'!$E$37</f>
        <v>0</v>
      </c>
      <c r="L37" s="11">
        <f>'Tabel I-O'!L37*'Tabel Harga'!$E$37</f>
        <v>0</v>
      </c>
      <c r="M37" s="11">
        <f>'Tabel I-O'!M37*'Tabel Harga'!$E$37</f>
        <v>0</v>
      </c>
      <c r="N37" s="11">
        <f>'Tabel I-O'!N37*'Tabel Harga'!$E$37</f>
        <v>0</v>
      </c>
      <c r="O37" s="11">
        <f>'Tabel I-O'!O37*'Tabel Harga'!$E$37</f>
        <v>0</v>
      </c>
      <c r="P37" s="11">
        <f>'Tabel I-O'!P37*'Tabel Harga'!$E$37</f>
        <v>0</v>
      </c>
      <c r="Q37" s="11">
        <f>'Tabel I-O'!Q37*'Tabel Harga'!$E$37</f>
        <v>0</v>
      </c>
      <c r="R37" s="11">
        <f>'Tabel I-O'!R37*'Tabel Harga'!$E$37</f>
        <v>0</v>
      </c>
      <c r="S37" s="11">
        <f>'Tabel I-O'!S37*'Tabel Harga'!$E$37</f>
        <v>0</v>
      </c>
      <c r="T37" s="11">
        <f>'Tabel I-O'!T37*'Tabel Harga'!$E$37</f>
        <v>0</v>
      </c>
      <c r="U37" s="11">
        <f>'Tabel I-O'!U37*'Tabel Harga'!$E$37</f>
        <v>0</v>
      </c>
      <c r="V37" s="11">
        <f>'Tabel I-O'!V37*'Tabel Harga'!$E$37</f>
        <v>0</v>
      </c>
      <c r="W37" s="11">
        <f>'Tabel I-O'!W37*'Tabel Harga'!$E$37</f>
        <v>0</v>
      </c>
      <c r="X37" s="11">
        <f>'Tabel I-O'!X37*'Tabel Harga'!$E$37</f>
        <v>0</v>
      </c>
      <c r="Y37" s="11">
        <f>'Tabel I-O'!Y37*'Tabel Harga'!$E$37</f>
        <v>0</v>
      </c>
      <c r="Z37" s="11">
        <f>'Tabel I-O'!Z37*'Tabel Harga'!$E$37</f>
        <v>0</v>
      </c>
      <c r="AA37" s="11">
        <f>'Tabel I-O'!AA37*'Tabel Harga'!$E$37</f>
        <v>0</v>
      </c>
      <c r="AB37" s="11">
        <f>'Tabel I-O'!AB37*'Tabel Harga'!$E$37</f>
        <v>0</v>
      </c>
      <c r="AC37" s="11">
        <f>'Tabel I-O'!AC37*'Tabel Harga'!$E$37</f>
        <v>0</v>
      </c>
      <c r="AD37" s="11">
        <f>'Tabel I-O'!AD37*'Tabel Harga'!$E$37</f>
        <v>0</v>
      </c>
      <c r="AE37" s="11">
        <f>'Tabel I-O'!AE37*'Tabel Harga'!$E$37</f>
        <v>0</v>
      </c>
      <c r="AF37" s="11">
        <f>'Tabel I-O'!AF37*'Tabel Harga'!$E$37</f>
        <v>0</v>
      </c>
      <c r="AG37" s="11">
        <f>'Tabel I-O'!AG37*'Tabel Harga'!$E$37</f>
        <v>0</v>
      </c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</row>
    <row r="38" spans="2:49">
      <c r="B38" s="81" t="s">
        <v>146</v>
      </c>
      <c r="C38" s="18" t="s">
        <v>5</v>
      </c>
      <c r="D38" s="11">
        <f>'Tabel I-O'!D38*'Tabel Harga'!$E$38</f>
        <v>0</v>
      </c>
      <c r="E38" s="11">
        <f>'Tabel I-O'!E38*'Tabel Harga'!$E$38</f>
        <v>0</v>
      </c>
      <c r="F38" s="11">
        <f>'Tabel I-O'!F38*'Tabel Harga'!$E$38</f>
        <v>500000</v>
      </c>
      <c r="G38" s="11">
        <f>'Tabel I-O'!G38*'Tabel Harga'!$E$38</f>
        <v>500000</v>
      </c>
      <c r="H38" s="11">
        <f>'Tabel I-O'!H38*'Tabel Harga'!$E$38</f>
        <v>500000</v>
      </c>
      <c r="I38" s="11">
        <f>'Tabel I-O'!I38*'Tabel Harga'!$E$38</f>
        <v>500000</v>
      </c>
      <c r="J38" s="11">
        <f>'Tabel I-O'!J38*'Tabel Harga'!$E$38</f>
        <v>500000</v>
      </c>
      <c r="K38" s="11">
        <f>'Tabel I-O'!K38*'Tabel Harga'!$E$38</f>
        <v>500000</v>
      </c>
      <c r="L38" s="11">
        <f>'Tabel I-O'!L38*'Tabel Harga'!$E$38</f>
        <v>500000</v>
      </c>
      <c r="M38" s="11">
        <f>'Tabel I-O'!M38*'Tabel Harga'!$E$38</f>
        <v>500000</v>
      </c>
      <c r="N38" s="11">
        <f>'Tabel I-O'!N38*'Tabel Harga'!$E$38</f>
        <v>500000</v>
      </c>
      <c r="O38" s="11">
        <f>'Tabel I-O'!O38*'Tabel Harga'!$E$38</f>
        <v>500000</v>
      </c>
      <c r="P38" s="11">
        <f>'Tabel I-O'!P38*'Tabel Harga'!$E$38</f>
        <v>500000</v>
      </c>
      <c r="Q38" s="11">
        <f>'Tabel I-O'!Q38*'Tabel Harga'!$E$38</f>
        <v>500000</v>
      </c>
      <c r="R38" s="11">
        <f>'Tabel I-O'!R38*'Tabel Harga'!$E$38</f>
        <v>500000</v>
      </c>
      <c r="S38" s="11">
        <f>'Tabel I-O'!S38*'Tabel Harga'!$E$38</f>
        <v>500000</v>
      </c>
      <c r="T38" s="11">
        <f>'Tabel I-O'!T38*'Tabel Harga'!$E$38</f>
        <v>500000</v>
      </c>
      <c r="U38" s="11">
        <f>'Tabel I-O'!U38*'Tabel Harga'!$E$38</f>
        <v>500000</v>
      </c>
      <c r="V38" s="11">
        <f>'Tabel I-O'!V38*'Tabel Harga'!$E$38</f>
        <v>500000</v>
      </c>
      <c r="W38" s="11">
        <f>'Tabel I-O'!W38*'Tabel Harga'!$E$38</f>
        <v>500000</v>
      </c>
      <c r="X38" s="11">
        <f>'Tabel I-O'!X38*'Tabel Harga'!$E$38</f>
        <v>500000</v>
      </c>
      <c r="Y38" s="11">
        <f>'Tabel I-O'!Y38*'Tabel Harga'!$E$38</f>
        <v>500000</v>
      </c>
      <c r="Z38" s="11">
        <f>'Tabel I-O'!Z38*'Tabel Harga'!$E$38</f>
        <v>500000</v>
      </c>
      <c r="AA38" s="11">
        <f>'Tabel I-O'!AA38*'Tabel Harga'!$E$38</f>
        <v>500000</v>
      </c>
      <c r="AB38" s="11">
        <f>'Tabel I-O'!AB38*'Tabel Harga'!$E$38</f>
        <v>500000</v>
      </c>
      <c r="AC38" s="11">
        <f>'Tabel I-O'!AC38*'Tabel Harga'!$E$38</f>
        <v>500000</v>
      </c>
      <c r="AD38" s="11">
        <f>'Tabel I-O'!AD38*'Tabel Harga'!$E$38</f>
        <v>500000</v>
      </c>
      <c r="AE38" s="11">
        <f>'Tabel I-O'!AE38*'Tabel Harga'!$E$38</f>
        <v>500000</v>
      </c>
      <c r="AF38" s="11">
        <f>'Tabel I-O'!AF38*'Tabel Harga'!$E$38</f>
        <v>500000</v>
      </c>
      <c r="AG38" s="11">
        <f>'Tabel I-O'!AG38*'Tabel Harga'!$E$38</f>
        <v>500000</v>
      </c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</row>
    <row r="39" spans="2:49">
      <c r="B39" s="81" t="s">
        <v>83</v>
      </c>
      <c r="C39" s="18" t="s">
        <v>5</v>
      </c>
      <c r="D39" s="11">
        <f>'Tabel I-O'!D39*'Tabel Harga'!$E$39</f>
        <v>700000</v>
      </c>
      <c r="E39" s="11">
        <f>'Tabel I-O'!E39*'Tabel Harga'!$E$39</f>
        <v>700000</v>
      </c>
      <c r="F39" s="11">
        <f>'Tabel I-O'!F39*'Tabel Harga'!$E$39</f>
        <v>700000</v>
      </c>
      <c r="G39" s="11">
        <f>'Tabel I-O'!G39*'Tabel Harga'!$E$39</f>
        <v>700000</v>
      </c>
      <c r="H39" s="11">
        <f>'Tabel I-O'!H39*'Tabel Harga'!$E$39</f>
        <v>700000</v>
      </c>
      <c r="I39" s="11">
        <f>'Tabel I-O'!I39*'Tabel Harga'!$E$39</f>
        <v>700000</v>
      </c>
      <c r="J39" s="11">
        <f>'Tabel I-O'!J39*'Tabel Harga'!$E$39</f>
        <v>700000</v>
      </c>
      <c r="K39" s="11">
        <f>'Tabel I-O'!K39*'Tabel Harga'!$E$39</f>
        <v>700000</v>
      </c>
      <c r="L39" s="11">
        <f>'Tabel I-O'!L39*'Tabel Harga'!$E$39</f>
        <v>700000</v>
      </c>
      <c r="M39" s="11">
        <f>'Tabel I-O'!M39*'Tabel Harga'!$E$39</f>
        <v>700000</v>
      </c>
      <c r="N39" s="11">
        <f>'Tabel I-O'!N39*'Tabel Harga'!$E$39</f>
        <v>700000</v>
      </c>
      <c r="O39" s="11">
        <f>'Tabel I-O'!O39*'Tabel Harga'!$E$39</f>
        <v>700000</v>
      </c>
      <c r="P39" s="11">
        <f>'Tabel I-O'!P39*'Tabel Harga'!$E$39</f>
        <v>700000</v>
      </c>
      <c r="Q39" s="11">
        <f>'Tabel I-O'!Q39*'Tabel Harga'!$E$39</f>
        <v>700000</v>
      </c>
      <c r="R39" s="11">
        <f>'Tabel I-O'!R39*'Tabel Harga'!$E$39</f>
        <v>700000</v>
      </c>
      <c r="S39" s="11">
        <f>'Tabel I-O'!S39*'Tabel Harga'!$E$39</f>
        <v>700000</v>
      </c>
      <c r="T39" s="11">
        <f>'Tabel I-O'!T39*'Tabel Harga'!$E$39</f>
        <v>700000</v>
      </c>
      <c r="U39" s="11">
        <f>'Tabel I-O'!U39*'Tabel Harga'!$E$39</f>
        <v>700000</v>
      </c>
      <c r="V39" s="11">
        <f>'Tabel I-O'!V39*'Tabel Harga'!$E$39</f>
        <v>700000</v>
      </c>
      <c r="W39" s="11">
        <f>'Tabel I-O'!W39*'Tabel Harga'!$E$39</f>
        <v>700000</v>
      </c>
      <c r="X39" s="11">
        <f>'Tabel I-O'!X39*'Tabel Harga'!$E$39</f>
        <v>700000</v>
      </c>
      <c r="Y39" s="11">
        <f>'Tabel I-O'!Y39*'Tabel Harga'!$E$39</f>
        <v>700000</v>
      </c>
      <c r="Z39" s="11">
        <f>'Tabel I-O'!Z39*'Tabel Harga'!$E$39</f>
        <v>700000</v>
      </c>
      <c r="AA39" s="11">
        <f>'Tabel I-O'!AA39*'Tabel Harga'!$E$39</f>
        <v>700000</v>
      </c>
      <c r="AB39" s="11">
        <f>'Tabel I-O'!AB39*'Tabel Harga'!$E$39</f>
        <v>700000</v>
      </c>
      <c r="AC39" s="11">
        <f>'Tabel I-O'!AC39*'Tabel Harga'!$E$39</f>
        <v>700000</v>
      </c>
      <c r="AD39" s="11">
        <f>'Tabel I-O'!AD39*'Tabel Harga'!$E$39</f>
        <v>700000</v>
      </c>
      <c r="AE39" s="11">
        <f>'Tabel I-O'!AE39*'Tabel Harga'!$E$39</f>
        <v>700000</v>
      </c>
      <c r="AF39" s="11">
        <f>'Tabel I-O'!AF39*'Tabel Harga'!$E$39</f>
        <v>700000</v>
      </c>
      <c r="AG39" s="11">
        <f>'Tabel I-O'!AG39*'Tabel Harga'!$E$39</f>
        <v>700000</v>
      </c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</row>
    <row r="40" spans="2:49">
      <c r="B40" s="81" t="s">
        <v>84</v>
      </c>
      <c r="C40" s="18"/>
      <c r="D40" s="11">
        <f>'Tabel I-O'!D40*'Tabel Harga'!$E$40</f>
        <v>300000</v>
      </c>
      <c r="E40" s="11">
        <f>'Tabel I-O'!E40*'Tabel Harga'!$E$40</f>
        <v>300000</v>
      </c>
      <c r="F40" s="11">
        <f>'Tabel I-O'!F40*'Tabel Harga'!$E$40</f>
        <v>300000</v>
      </c>
      <c r="G40" s="11">
        <f>'Tabel I-O'!G40*'Tabel Harga'!$E$40</f>
        <v>300000</v>
      </c>
      <c r="H40" s="11">
        <f>'Tabel I-O'!H40*'Tabel Harga'!$E$40</f>
        <v>300000</v>
      </c>
      <c r="I40" s="11">
        <f>'Tabel I-O'!I40*'Tabel Harga'!$E$40</f>
        <v>300000</v>
      </c>
      <c r="J40" s="11">
        <f>'Tabel I-O'!J40*'Tabel Harga'!$E$40</f>
        <v>300000</v>
      </c>
      <c r="K40" s="11">
        <f>'Tabel I-O'!K40*'Tabel Harga'!$E$40</f>
        <v>300000</v>
      </c>
      <c r="L40" s="11">
        <f>'Tabel I-O'!L40*'Tabel Harga'!$E$40</f>
        <v>300000</v>
      </c>
      <c r="M40" s="11">
        <f>'Tabel I-O'!M40*'Tabel Harga'!$E$40</f>
        <v>300000</v>
      </c>
      <c r="N40" s="11">
        <f>'Tabel I-O'!N40*'Tabel Harga'!$E$40</f>
        <v>300000</v>
      </c>
      <c r="O40" s="11">
        <f>'Tabel I-O'!O40*'Tabel Harga'!$E$40</f>
        <v>300000</v>
      </c>
      <c r="P40" s="11">
        <f>'Tabel I-O'!P40*'Tabel Harga'!$E$40</f>
        <v>300000</v>
      </c>
      <c r="Q40" s="11">
        <f>'Tabel I-O'!Q40*'Tabel Harga'!$E$40</f>
        <v>300000</v>
      </c>
      <c r="R40" s="11">
        <f>'Tabel I-O'!R40*'Tabel Harga'!$E$40</f>
        <v>300000</v>
      </c>
      <c r="S40" s="11">
        <f>'Tabel I-O'!S40*'Tabel Harga'!$E$40</f>
        <v>300000</v>
      </c>
      <c r="T40" s="11">
        <f>'Tabel I-O'!T40*'Tabel Harga'!$E$40</f>
        <v>300000</v>
      </c>
      <c r="U40" s="11">
        <f>'Tabel I-O'!U40*'Tabel Harga'!$E$40</f>
        <v>300000</v>
      </c>
      <c r="V40" s="11">
        <f>'Tabel I-O'!V40*'Tabel Harga'!$E$40</f>
        <v>300000</v>
      </c>
      <c r="W40" s="11">
        <f>'Tabel I-O'!W40*'Tabel Harga'!$E$40</f>
        <v>300000</v>
      </c>
      <c r="X40" s="11">
        <f>'Tabel I-O'!X40*'Tabel Harga'!$E$40</f>
        <v>300000</v>
      </c>
      <c r="Y40" s="11">
        <f>'Tabel I-O'!Y40*'Tabel Harga'!$E$40</f>
        <v>300000</v>
      </c>
      <c r="Z40" s="11">
        <f>'Tabel I-O'!Z40*'Tabel Harga'!$E$40</f>
        <v>300000</v>
      </c>
      <c r="AA40" s="11">
        <f>'Tabel I-O'!AA40*'Tabel Harga'!$E$40</f>
        <v>300000</v>
      </c>
      <c r="AB40" s="11">
        <f>'Tabel I-O'!AB40*'Tabel Harga'!$E$40</f>
        <v>300000</v>
      </c>
      <c r="AC40" s="11">
        <f>'Tabel I-O'!AC40*'Tabel Harga'!$E$40</f>
        <v>300000</v>
      </c>
      <c r="AD40" s="11">
        <f>'Tabel I-O'!AD40*'Tabel Harga'!$E$40</f>
        <v>300000</v>
      </c>
      <c r="AE40" s="11">
        <f>'Tabel I-O'!AE40*'Tabel Harga'!$E$40</f>
        <v>300000</v>
      </c>
      <c r="AF40" s="11">
        <f>'Tabel I-O'!AF40*'Tabel Harga'!$E$40</f>
        <v>300000</v>
      </c>
      <c r="AG40" s="11">
        <f>'Tabel I-O'!AG40*'Tabel Harga'!$E$40</f>
        <v>300000</v>
      </c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</row>
    <row r="41" spans="2:49">
      <c r="B41" s="76" t="s">
        <v>93</v>
      </c>
      <c r="C41" s="18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</row>
    <row r="42" spans="2:49">
      <c r="B42" s="128" t="s">
        <v>119</v>
      </c>
      <c r="C42" s="18" t="s">
        <v>5</v>
      </c>
      <c r="D42" s="11">
        <f>'Tabel I-O'!D42*'Tabel Harga'!$E$42</f>
        <v>0</v>
      </c>
      <c r="E42" s="11">
        <f>'Tabel I-O'!E42*'Tabel Harga'!$E$42</f>
        <v>0</v>
      </c>
      <c r="F42" s="11">
        <f>'Tabel I-O'!F42*'Tabel Harga'!$E$42</f>
        <v>3000000</v>
      </c>
      <c r="G42" s="11">
        <f>'Tabel I-O'!G42*'Tabel Harga'!$E$42</f>
        <v>3000000</v>
      </c>
      <c r="H42" s="11">
        <f>'Tabel I-O'!H42*'Tabel Harga'!$E$42</f>
        <v>3000000</v>
      </c>
      <c r="I42" s="11">
        <f>'Tabel I-O'!I42*'Tabel Harga'!$E$42</f>
        <v>3000000</v>
      </c>
      <c r="J42" s="11">
        <f>'Tabel I-O'!J42*'Tabel Harga'!$E$42</f>
        <v>3000000</v>
      </c>
      <c r="K42" s="11">
        <f>'Tabel I-O'!K42*'Tabel Harga'!$E$42</f>
        <v>3000000</v>
      </c>
      <c r="L42" s="11">
        <f>'Tabel I-O'!L42*'Tabel Harga'!$E$42</f>
        <v>3000000</v>
      </c>
      <c r="M42" s="11">
        <f>'Tabel I-O'!M42*'Tabel Harga'!$E$42</f>
        <v>3000000</v>
      </c>
      <c r="N42" s="11">
        <f>'Tabel I-O'!N42*'Tabel Harga'!$E$42</f>
        <v>3000000</v>
      </c>
      <c r="O42" s="11">
        <f>'Tabel I-O'!O42*'Tabel Harga'!$E$42</f>
        <v>3000000</v>
      </c>
      <c r="P42" s="11">
        <f>'Tabel I-O'!P42*'Tabel Harga'!$E$42</f>
        <v>3000000</v>
      </c>
      <c r="Q42" s="11">
        <f>'Tabel I-O'!Q42*'Tabel Harga'!$E$42</f>
        <v>3000000</v>
      </c>
      <c r="R42" s="11">
        <f>'Tabel I-O'!R42*'Tabel Harga'!$E$42</f>
        <v>3000000</v>
      </c>
      <c r="S42" s="11">
        <f>'Tabel I-O'!S42*'Tabel Harga'!$E$42</f>
        <v>3000000</v>
      </c>
      <c r="T42" s="11">
        <f>'Tabel I-O'!T42*'Tabel Harga'!$E$42</f>
        <v>3000000</v>
      </c>
      <c r="U42" s="11">
        <f>'Tabel I-O'!U42*'Tabel Harga'!$E$42</f>
        <v>3000000</v>
      </c>
      <c r="V42" s="11">
        <f>'Tabel I-O'!V42*'Tabel Harga'!$E$42</f>
        <v>3000000</v>
      </c>
      <c r="W42" s="11">
        <f>'Tabel I-O'!W42*'Tabel Harga'!$E$42</f>
        <v>3000000</v>
      </c>
      <c r="X42" s="11">
        <f>'Tabel I-O'!X42*'Tabel Harga'!$E$42</f>
        <v>3000000</v>
      </c>
      <c r="Y42" s="11">
        <f>'Tabel I-O'!Y42*'Tabel Harga'!$E$42</f>
        <v>3000000</v>
      </c>
      <c r="Z42" s="11">
        <f>'Tabel I-O'!Z42*'Tabel Harga'!$E$42</f>
        <v>3000000</v>
      </c>
      <c r="AA42" s="11">
        <f>'Tabel I-O'!AA42*'Tabel Harga'!$E$42</f>
        <v>3000000</v>
      </c>
      <c r="AB42" s="11">
        <f>'Tabel I-O'!AB42*'Tabel Harga'!$E$42</f>
        <v>3000000</v>
      </c>
      <c r="AC42" s="11">
        <f>'Tabel I-O'!AC42*'Tabel Harga'!$E$42</f>
        <v>3000000</v>
      </c>
      <c r="AD42" s="11">
        <f>'Tabel I-O'!AD42*'Tabel Harga'!$E$42</f>
        <v>3000000</v>
      </c>
      <c r="AE42" s="11">
        <f>'Tabel I-O'!AE42*'Tabel Harga'!$E$42</f>
        <v>3000000</v>
      </c>
      <c r="AF42" s="11">
        <f>'Tabel I-O'!AF42*'Tabel Harga'!$E$42</f>
        <v>3000000</v>
      </c>
      <c r="AG42" s="11">
        <f>'Tabel I-O'!AG42*'Tabel Harga'!$E$42</f>
        <v>3000000</v>
      </c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</row>
    <row r="43" spans="2:49">
      <c r="B43" s="128" t="s">
        <v>106</v>
      </c>
      <c r="C43" s="18" t="s">
        <v>5</v>
      </c>
      <c r="D43" s="11">
        <f>'Tabel I-O'!D43*'Tabel Harga'!$E$43</f>
        <v>0</v>
      </c>
      <c r="E43" s="11">
        <f>'Tabel I-O'!E43*'Tabel Harga'!$E$43</f>
        <v>0</v>
      </c>
      <c r="F43" s="11">
        <f>'Tabel I-O'!F43*'Tabel Harga'!$E$43</f>
        <v>0</v>
      </c>
      <c r="G43" s="11">
        <f>'Tabel I-O'!G43*'Tabel Harga'!$E$43</f>
        <v>1800000</v>
      </c>
      <c r="H43" s="11">
        <f>'Tabel I-O'!H43*'Tabel Harga'!$E$43</f>
        <v>1800000</v>
      </c>
      <c r="I43" s="11">
        <f>'Tabel I-O'!I43*'Tabel Harga'!$E$43</f>
        <v>1800000</v>
      </c>
      <c r="J43" s="11">
        <f>'Tabel I-O'!J43*'Tabel Harga'!$E$43</f>
        <v>1800000</v>
      </c>
      <c r="K43" s="11">
        <f>'Tabel I-O'!K43*'Tabel Harga'!$E$43</f>
        <v>1800000</v>
      </c>
      <c r="L43" s="11">
        <f>'Tabel I-O'!L43*'Tabel Harga'!$E$43</f>
        <v>1800000</v>
      </c>
      <c r="M43" s="11">
        <f>'Tabel I-O'!M43*'Tabel Harga'!$E$43</f>
        <v>1800000</v>
      </c>
      <c r="N43" s="11">
        <f>'Tabel I-O'!N43*'Tabel Harga'!$E$43</f>
        <v>1800000</v>
      </c>
      <c r="O43" s="11">
        <f>'Tabel I-O'!O43*'Tabel Harga'!$E$43</f>
        <v>1800000</v>
      </c>
      <c r="P43" s="11">
        <f>'Tabel I-O'!P43*'Tabel Harga'!$E$43</f>
        <v>1800000</v>
      </c>
      <c r="Q43" s="11">
        <f>'Tabel I-O'!Q43*'Tabel Harga'!$E$43</f>
        <v>1800000</v>
      </c>
      <c r="R43" s="11">
        <f>'Tabel I-O'!R43*'Tabel Harga'!$E$43</f>
        <v>1800000</v>
      </c>
      <c r="S43" s="11">
        <f>'Tabel I-O'!S43*'Tabel Harga'!$E$43</f>
        <v>1800000</v>
      </c>
      <c r="T43" s="11">
        <f>'Tabel I-O'!T43*'Tabel Harga'!$E$43</f>
        <v>1800000</v>
      </c>
      <c r="U43" s="11">
        <f>'Tabel I-O'!U43*'Tabel Harga'!$E$43</f>
        <v>1800000</v>
      </c>
      <c r="V43" s="11">
        <f>'Tabel I-O'!V43*'Tabel Harga'!$E$43</f>
        <v>1800000</v>
      </c>
      <c r="W43" s="11">
        <f>'Tabel I-O'!W43*'Tabel Harga'!$E$43</f>
        <v>1800000</v>
      </c>
      <c r="X43" s="11">
        <f>'Tabel I-O'!X43*'Tabel Harga'!$E$43</f>
        <v>1800000</v>
      </c>
      <c r="Y43" s="11">
        <f>'Tabel I-O'!Y43*'Tabel Harga'!$E$43</f>
        <v>1800000</v>
      </c>
      <c r="Z43" s="11">
        <f>'Tabel I-O'!Z43*'Tabel Harga'!$E$43</f>
        <v>1800000</v>
      </c>
      <c r="AA43" s="11">
        <f>'Tabel I-O'!AA43*'Tabel Harga'!$E$43</f>
        <v>1800000</v>
      </c>
      <c r="AB43" s="11">
        <f>'Tabel I-O'!AB43*'Tabel Harga'!$E$43</f>
        <v>1800000</v>
      </c>
      <c r="AC43" s="11">
        <f>'Tabel I-O'!AC43*'Tabel Harga'!$E$43</f>
        <v>1800000</v>
      </c>
      <c r="AD43" s="11">
        <f>'Tabel I-O'!AD43*'Tabel Harga'!$E$43</f>
        <v>1800000</v>
      </c>
      <c r="AE43" s="11">
        <f>'Tabel I-O'!AE43*'Tabel Harga'!$E$43</f>
        <v>1800000</v>
      </c>
      <c r="AF43" s="11">
        <f>'Tabel I-O'!AF43*'Tabel Harga'!$E$43</f>
        <v>1800000</v>
      </c>
      <c r="AG43" s="11">
        <f>'Tabel I-O'!AG43*'Tabel Harga'!$E$43</f>
        <v>1800000</v>
      </c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</row>
    <row r="44" spans="2:49">
      <c r="B44" s="76" t="s">
        <v>96</v>
      </c>
      <c r="C44" s="18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</row>
    <row r="45" spans="2:49">
      <c r="B45" s="81" t="s">
        <v>122</v>
      </c>
      <c r="C45" s="18" t="s">
        <v>5</v>
      </c>
      <c r="D45" s="11">
        <f>'Tabel I-O'!D45*'Tabel Harga'!$E$45</f>
        <v>0</v>
      </c>
      <c r="E45" s="11">
        <f>'Tabel I-O'!E45*'Tabel Harga'!$E$45</f>
        <v>0</v>
      </c>
      <c r="F45" s="11">
        <f>'Tabel I-O'!F45*'Tabel Harga'!$E$45</f>
        <v>0</v>
      </c>
      <c r="G45" s="11">
        <f>'Tabel I-O'!G45*'Tabel Harga'!$E$45</f>
        <v>215954.01319991486</v>
      </c>
      <c r="H45" s="11">
        <f>'Tabel I-O'!H45*'Tabel Harga'!$E$45</f>
        <v>431908.02639982972</v>
      </c>
      <c r="I45" s="11">
        <f>'Tabel I-O'!I45*'Tabel Harga'!$E$45</f>
        <v>431908.02639982972</v>
      </c>
      <c r="J45" s="11">
        <f>'Tabel I-O'!J45*'Tabel Harga'!$E$45</f>
        <v>431908.02639982972</v>
      </c>
      <c r="K45" s="11">
        <f>'Tabel I-O'!K45*'Tabel Harga'!$E$45</f>
        <v>431908.02639982972</v>
      </c>
      <c r="L45" s="11">
        <f>'Tabel I-O'!L45*'Tabel Harga'!$E$45</f>
        <v>431908.02639982972</v>
      </c>
      <c r="M45" s="11">
        <f>'Tabel I-O'!M45*'Tabel Harga'!$E$45</f>
        <v>431908.02639982972</v>
      </c>
      <c r="N45" s="11">
        <f>'Tabel I-O'!N45*'Tabel Harga'!$E$45</f>
        <v>215954.01319991486</v>
      </c>
      <c r="O45" s="11">
        <f>'Tabel I-O'!O45*'Tabel Harga'!$E$45</f>
        <v>215954.01319991486</v>
      </c>
      <c r="P45" s="11">
        <f>'Tabel I-O'!P45*'Tabel Harga'!$E$45</f>
        <v>215954.01319991486</v>
      </c>
      <c r="Q45" s="11">
        <f>'Tabel I-O'!Q45*'Tabel Harga'!$E$45</f>
        <v>215954.01319991486</v>
      </c>
      <c r="R45" s="11">
        <f>'Tabel I-O'!R45*'Tabel Harga'!$E$45</f>
        <v>0</v>
      </c>
      <c r="S45" s="11">
        <f>'Tabel I-O'!S45*'Tabel Harga'!$E$45</f>
        <v>0</v>
      </c>
      <c r="T45" s="11">
        <f>'Tabel I-O'!T45*'Tabel Harga'!$E$45</f>
        <v>215954.01319991486</v>
      </c>
      <c r="U45" s="11">
        <f>'Tabel I-O'!U45*'Tabel Harga'!$E$45</f>
        <v>215954.01319991486</v>
      </c>
      <c r="V45" s="11">
        <f>'Tabel I-O'!V45*'Tabel Harga'!$E$45</f>
        <v>431908.02639982972</v>
      </c>
      <c r="W45" s="11">
        <f>'Tabel I-O'!W45*'Tabel Harga'!$E$45</f>
        <v>431908.02639982972</v>
      </c>
      <c r="X45" s="11">
        <f>'Tabel I-O'!X45*'Tabel Harga'!$E$45</f>
        <v>431908.02639982972</v>
      </c>
      <c r="Y45" s="11">
        <f>'Tabel I-O'!Y45*'Tabel Harga'!$E$45</f>
        <v>431908.02639982972</v>
      </c>
      <c r="Z45" s="11">
        <f>'Tabel I-O'!Z45*'Tabel Harga'!$E$45</f>
        <v>431908.02639982972</v>
      </c>
      <c r="AA45" s="11">
        <f>'Tabel I-O'!AA45*'Tabel Harga'!$E$45</f>
        <v>431908.02639982972</v>
      </c>
      <c r="AB45" s="11">
        <f>'Tabel I-O'!AB45*'Tabel Harga'!$E$45</f>
        <v>215954.01319991486</v>
      </c>
      <c r="AC45" s="11">
        <f>'Tabel I-O'!AC45*'Tabel Harga'!$E$45</f>
        <v>215954.01319991486</v>
      </c>
      <c r="AD45" s="11">
        <f>'Tabel I-O'!AD45*'Tabel Harga'!$E$45</f>
        <v>215954.01319991486</v>
      </c>
      <c r="AE45" s="11">
        <f>'Tabel I-O'!AE45*'Tabel Harga'!$E$45</f>
        <v>215954.01319991486</v>
      </c>
      <c r="AF45" s="11">
        <f>'Tabel I-O'!AF45*'Tabel Harga'!$E$45</f>
        <v>215954.01319991486</v>
      </c>
      <c r="AG45" s="11">
        <f>'Tabel I-O'!AG45*'Tabel Harga'!$E$45</f>
        <v>215954.01319991486</v>
      </c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</row>
    <row r="46" spans="2:49">
      <c r="B46" s="81" t="s">
        <v>126</v>
      </c>
      <c r="C46" s="18" t="s">
        <v>5</v>
      </c>
      <c r="D46" s="11">
        <f>'Tabel I-O'!D46*'Tabel Harga'!$E$46</f>
        <v>0</v>
      </c>
      <c r="E46" s="11">
        <f>'Tabel I-O'!E46*'Tabel Harga'!$E$46</f>
        <v>0</v>
      </c>
      <c r="F46" s="11">
        <f>'Tabel I-O'!F46*'Tabel Harga'!$E$46</f>
        <v>0</v>
      </c>
      <c r="G46" s="11">
        <f>'Tabel I-O'!G46*'Tabel Harga'!$E$46</f>
        <v>215954.01319991486</v>
      </c>
      <c r="H46" s="11">
        <f>'Tabel I-O'!H46*'Tabel Harga'!$E$46</f>
        <v>431908.02639982972</v>
      </c>
      <c r="I46" s="11">
        <f>'Tabel I-O'!I46*'Tabel Harga'!$E$46</f>
        <v>431908.02639982972</v>
      </c>
      <c r="J46" s="11">
        <f>'Tabel I-O'!J46*'Tabel Harga'!$E$46</f>
        <v>431908.02639982972</v>
      </c>
      <c r="K46" s="11">
        <f>'Tabel I-O'!K46*'Tabel Harga'!$E$46</f>
        <v>431908.02639982972</v>
      </c>
      <c r="L46" s="11">
        <f>'Tabel I-O'!L46*'Tabel Harga'!$E$46</f>
        <v>431908.02639982972</v>
      </c>
      <c r="M46" s="11">
        <f>'Tabel I-O'!M46*'Tabel Harga'!$E$46</f>
        <v>431908.02639982972</v>
      </c>
      <c r="N46" s="11">
        <f>'Tabel I-O'!N46*'Tabel Harga'!$E$46</f>
        <v>215954.01319991486</v>
      </c>
      <c r="O46" s="11">
        <f>'Tabel I-O'!O46*'Tabel Harga'!$E$46</f>
        <v>215954.01319991486</v>
      </c>
      <c r="P46" s="11">
        <f>'Tabel I-O'!P46*'Tabel Harga'!$E$46</f>
        <v>215954.01319991486</v>
      </c>
      <c r="Q46" s="11">
        <f>'Tabel I-O'!Q46*'Tabel Harga'!$E$46</f>
        <v>215954.01319991486</v>
      </c>
      <c r="R46" s="11">
        <f>'Tabel I-O'!R46*'Tabel Harga'!$E$46</f>
        <v>0</v>
      </c>
      <c r="S46" s="11">
        <f>'Tabel I-O'!S46*'Tabel Harga'!$E$46</f>
        <v>0</v>
      </c>
      <c r="T46" s="11">
        <f>'Tabel I-O'!T46*'Tabel Harga'!$E$46</f>
        <v>215954.01319991486</v>
      </c>
      <c r="U46" s="11">
        <f>'Tabel I-O'!U46*'Tabel Harga'!$E$46</f>
        <v>215954.01319991486</v>
      </c>
      <c r="V46" s="11">
        <f>'Tabel I-O'!V46*'Tabel Harga'!$E$46</f>
        <v>431908.02639982972</v>
      </c>
      <c r="W46" s="11">
        <f>'Tabel I-O'!W46*'Tabel Harga'!$E$46</f>
        <v>431908.02639982972</v>
      </c>
      <c r="X46" s="11">
        <f>'Tabel I-O'!X46*'Tabel Harga'!$E$46</f>
        <v>431908.02639982972</v>
      </c>
      <c r="Y46" s="11">
        <f>'Tabel I-O'!Y46*'Tabel Harga'!$E$46</f>
        <v>431908.02639982972</v>
      </c>
      <c r="Z46" s="11">
        <f>'Tabel I-O'!Z46*'Tabel Harga'!$E$46</f>
        <v>431908.02639982972</v>
      </c>
      <c r="AA46" s="11">
        <f>'Tabel I-O'!AA46*'Tabel Harga'!$E$46</f>
        <v>431908.02639982972</v>
      </c>
      <c r="AB46" s="11">
        <f>'Tabel I-O'!AB46*'Tabel Harga'!$E$46</f>
        <v>215954.01319991486</v>
      </c>
      <c r="AC46" s="11">
        <f>'Tabel I-O'!AC46*'Tabel Harga'!$E$46</f>
        <v>215954.01319991486</v>
      </c>
      <c r="AD46" s="11">
        <f>'Tabel I-O'!AD46*'Tabel Harga'!$E$46</f>
        <v>215954.01319991486</v>
      </c>
      <c r="AE46" s="11">
        <f>'Tabel I-O'!AE46*'Tabel Harga'!$E$46</f>
        <v>215954.01319991486</v>
      </c>
      <c r="AF46" s="11">
        <f>'Tabel I-O'!AF46*'Tabel Harga'!$E$46</f>
        <v>215954.01319991486</v>
      </c>
      <c r="AG46" s="11">
        <f>'Tabel I-O'!AG46*'Tabel Harga'!$E$46</f>
        <v>215954.01319991486</v>
      </c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</row>
    <row r="47" spans="2:49">
      <c r="B47" s="81" t="s">
        <v>121</v>
      </c>
      <c r="C47" s="18" t="s">
        <v>5</v>
      </c>
      <c r="D47" s="11">
        <f>'Tabel I-O'!D47*'Tabel Harga'!$E$47</f>
        <v>0</v>
      </c>
      <c r="E47" s="11">
        <f>'Tabel I-O'!E47*'Tabel Harga'!$E$47</f>
        <v>0</v>
      </c>
      <c r="F47" s="11">
        <f>'Tabel I-O'!F47*'Tabel Harga'!$E$47</f>
        <v>0</v>
      </c>
      <c r="G47" s="11">
        <f>'Tabel I-O'!G47*'Tabel Harga'!$E$47</f>
        <v>100000</v>
      </c>
      <c r="H47" s="11">
        <f>'Tabel I-O'!H47*'Tabel Harga'!$E$47</f>
        <v>100000</v>
      </c>
      <c r="I47" s="11">
        <f>'Tabel I-O'!I47*'Tabel Harga'!$E$47</f>
        <v>100000</v>
      </c>
      <c r="J47" s="11">
        <f>'Tabel I-O'!J47*'Tabel Harga'!$E$47</f>
        <v>100000</v>
      </c>
      <c r="K47" s="11">
        <f>'Tabel I-O'!K47*'Tabel Harga'!$E$47</f>
        <v>100000</v>
      </c>
      <c r="L47" s="11">
        <f>'Tabel I-O'!L47*'Tabel Harga'!$E$47</f>
        <v>100000</v>
      </c>
      <c r="M47" s="11">
        <f>'Tabel I-O'!M47*'Tabel Harga'!$E$47</f>
        <v>100000</v>
      </c>
      <c r="N47" s="11">
        <f>'Tabel I-O'!N47*'Tabel Harga'!$E$47</f>
        <v>100000</v>
      </c>
      <c r="O47" s="11">
        <f>'Tabel I-O'!O47*'Tabel Harga'!$E$47</f>
        <v>100000</v>
      </c>
      <c r="P47" s="11">
        <f>'Tabel I-O'!P47*'Tabel Harga'!$E$47</f>
        <v>100000</v>
      </c>
      <c r="Q47" s="11">
        <f>'Tabel I-O'!Q47*'Tabel Harga'!$E$47</f>
        <v>100000</v>
      </c>
      <c r="R47" s="11">
        <f>'Tabel I-O'!R47*'Tabel Harga'!$E$47</f>
        <v>100000</v>
      </c>
      <c r="S47" s="11">
        <f>'Tabel I-O'!S47*'Tabel Harga'!$E$47</f>
        <v>100000</v>
      </c>
      <c r="T47" s="11">
        <f>'Tabel I-O'!T47*'Tabel Harga'!$E$47</f>
        <v>100000</v>
      </c>
      <c r="U47" s="11">
        <f>'Tabel I-O'!U47*'Tabel Harga'!$E$47</f>
        <v>100000</v>
      </c>
      <c r="V47" s="11">
        <f>'Tabel I-O'!V47*'Tabel Harga'!$E$47</f>
        <v>100000</v>
      </c>
      <c r="W47" s="11">
        <f>'Tabel I-O'!W47*'Tabel Harga'!$E$47</f>
        <v>100000</v>
      </c>
      <c r="X47" s="11">
        <f>'Tabel I-O'!X47*'Tabel Harga'!$E$47</f>
        <v>100000</v>
      </c>
      <c r="Y47" s="11">
        <f>'Tabel I-O'!Y47*'Tabel Harga'!$E$47</f>
        <v>100000</v>
      </c>
      <c r="Z47" s="11">
        <f>'Tabel I-O'!Z47*'Tabel Harga'!$E$47</f>
        <v>100000</v>
      </c>
      <c r="AA47" s="11">
        <f>'Tabel I-O'!AA47*'Tabel Harga'!$E$47</f>
        <v>100000</v>
      </c>
      <c r="AB47" s="11">
        <f>'Tabel I-O'!AB47*'Tabel Harga'!$E$47</f>
        <v>100000</v>
      </c>
      <c r="AC47" s="11">
        <f>'Tabel I-O'!AC47*'Tabel Harga'!$E$47</f>
        <v>100000</v>
      </c>
      <c r="AD47" s="11">
        <f>'Tabel I-O'!AD47*'Tabel Harga'!$E$47</f>
        <v>100000</v>
      </c>
      <c r="AE47" s="11">
        <f>'Tabel I-O'!AE47*'Tabel Harga'!$E$47</f>
        <v>100000</v>
      </c>
      <c r="AF47" s="11">
        <f>'Tabel I-O'!AF47*'Tabel Harga'!$E$47</f>
        <v>100000</v>
      </c>
      <c r="AG47" s="11">
        <f>'Tabel I-O'!AG47*'Tabel Harga'!$E$47</f>
        <v>100000</v>
      </c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</row>
    <row r="48" spans="2:49">
      <c r="B48" s="81" t="s">
        <v>148</v>
      </c>
      <c r="C48" s="18" t="s">
        <v>5</v>
      </c>
      <c r="D48" s="11">
        <f>'Tabel I-O'!D48*'Tabel Harga'!$E$48</f>
        <v>0</v>
      </c>
      <c r="E48" s="11">
        <f>'Tabel I-O'!E48*'Tabel Harga'!$E$48</f>
        <v>0</v>
      </c>
      <c r="F48" s="11">
        <f>'Tabel I-O'!F48*'Tabel Harga'!$E$48</f>
        <v>50000</v>
      </c>
      <c r="G48" s="11">
        <f>'Tabel I-O'!G48*'Tabel Harga'!$E$48</f>
        <v>50000</v>
      </c>
      <c r="H48" s="11">
        <f>'Tabel I-O'!H48*'Tabel Harga'!$E$48</f>
        <v>50000</v>
      </c>
      <c r="I48" s="11">
        <f>'Tabel I-O'!I48*'Tabel Harga'!$E$48</f>
        <v>50000</v>
      </c>
      <c r="J48" s="11">
        <f>'Tabel I-O'!J48*'Tabel Harga'!$E$48</f>
        <v>50000</v>
      </c>
      <c r="K48" s="11">
        <f>'Tabel I-O'!K48*'Tabel Harga'!$E$48</f>
        <v>50000</v>
      </c>
      <c r="L48" s="11">
        <f>'Tabel I-O'!L48*'Tabel Harga'!$E$48</f>
        <v>50000</v>
      </c>
      <c r="M48" s="11">
        <f>'Tabel I-O'!M48*'Tabel Harga'!$E$48</f>
        <v>50000</v>
      </c>
      <c r="N48" s="11">
        <f>'Tabel I-O'!N48*'Tabel Harga'!$E$48</f>
        <v>50000</v>
      </c>
      <c r="O48" s="11">
        <f>'Tabel I-O'!O48*'Tabel Harga'!$E$48</f>
        <v>50000</v>
      </c>
      <c r="P48" s="11">
        <f>'Tabel I-O'!P48*'Tabel Harga'!$E$48</f>
        <v>50000</v>
      </c>
      <c r="Q48" s="11">
        <f>'Tabel I-O'!Q48*'Tabel Harga'!$E$48</f>
        <v>50000</v>
      </c>
      <c r="R48" s="11">
        <f>'Tabel I-O'!R48*'Tabel Harga'!$E$48</f>
        <v>50000</v>
      </c>
      <c r="S48" s="11">
        <f>'Tabel I-O'!S48*'Tabel Harga'!$E$48</f>
        <v>50000</v>
      </c>
      <c r="T48" s="11">
        <f>'Tabel I-O'!T48*'Tabel Harga'!$E$48</f>
        <v>50000</v>
      </c>
      <c r="U48" s="11">
        <f>'Tabel I-O'!U48*'Tabel Harga'!$E$48</f>
        <v>50000</v>
      </c>
      <c r="V48" s="11">
        <f>'Tabel I-O'!V48*'Tabel Harga'!$E$48</f>
        <v>50000</v>
      </c>
      <c r="W48" s="11">
        <f>'Tabel I-O'!W48*'Tabel Harga'!$E$48</f>
        <v>50000</v>
      </c>
      <c r="X48" s="11">
        <f>'Tabel I-O'!X48*'Tabel Harga'!$E$48</f>
        <v>50000</v>
      </c>
      <c r="Y48" s="11">
        <f>'Tabel I-O'!Y48*'Tabel Harga'!$E$48</f>
        <v>50000</v>
      </c>
      <c r="Z48" s="11">
        <f>'Tabel I-O'!Z48*'Tabel Harga'!$E$48</f>
        <v>50000</v>
      </c>
      <c r="AA48" s="11">
        <f>'Tabel I-O'!AA48*'Tabel Harga'!$E$48</f>
        <v>50000</v>
      </c>
      <c r="AB48" s="11">
        <f>'Tabel I-O'!AB48*'Tabel Harga'!$E$48</f>
        <v>50000</v>
      </c>
      <c r="AC48" s="11">
        <f>'Tabel I-O'!AC48*'Tabel Harga'!$E$48</f>
        <v>50000</v>
      </c>
      <c r="AD48" s="11">
        <f>'Tabel I-O'!AD48*'Tabel Harga'!$E$48</f>
        <v>50000</v>
      </c>
      <c r="AE48" s="11">
        <f>'Tabel I-O'!AE48*'Tabel Harga'!$E$48</f>
        <v>50000</v>
      </c>
      <c r="AF48" s="11">
        <f>'Tabel I-O'!AF48*'Tabel Harga'!$E$48</f>
        <v>50000</v>
      </c>
      <c r="AG48" s="11">
        <f>'Tabel I-O'!AG48*'Tabel Harga'!$E$48</f>
        <v>50000</v>
      </c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</row>
    <row r="49" spans="2:49">
      <c r="B49" s="81" t="s">
        <v>149</v>
      </c>
      <c r="C49" s="18" t="s">
        <v>5</v>
      </c>
      <c r="D49" s="11">
        <f>'Tabel I-O'!D49*'Tabel Harga'!$E$49</f>
        <v>0</v>
      </c>
      <c r="E49" s="11">
        <f>'Tabel I-O'!E49*'Tabel Harga'!$E$49</f>
        <v>0</v>
      </c>
      <c r="F49" s="11">
        <f>'Tabel I-O'!F49*'Tabel Harga'!$E$49</f>
        <v>100000</v>
      </c>
      <c r="G49" s="11">
        <f>'Tabel I-O'!G49*'Tabel Harga'!$E$49</f>
        <v>100000</v>
      </c>
      <c r="H49" s="11">
        <f>'Tabel I-O'!H49*'Tabel Harga'!$E$49</f>
        <v>100000</v>
      </c>
      <c r="I49" s="11">
        <f>'Tabel I-O'!I49*'Tabel Harga'!$E$49</f>
        <v>100000</v>
      </c>
      <c r="J49" s="11">
        <f>'Tabel I-O'!J49*'Tabel Harga'!$E$49</f>
        <v>100000</v>
      </c>
      <c r="K49" s="11">
        <f>'Tabel I-O'!K49*'Tabel Harga'!$E$49</f>
        <v>100000</v>
      </c>
      <c r="L49" s="11">
        <f>'Tabel I-O'!L49*'Tabel Harga'!$E$49</f>
        <v>100000</v>
      </c>
      <c r="M49" s="11">
        <f>'Tabel I-O'!M49*'Tabel Harga'!$E$49</f>
        <v>100000</v>
      </c>
      <c r="N49" s="11">
        <f>'Tabel I-O'!N49*'Tabel Harga'!$E$49</f>
        <v>100000</v>
      </c>
      <c r="O49" s="11">
        <f>'Tabel I-O'!O49*'Tabel Harga'!$E$49</f>
        <v>100000</v>
      </c>
      <c r="P49" s="11">
        <f>'Tabel I-O'!P49*'Tabel Harga'!$E$49</f>
        <v>100000</v>
      </c>
      <c r="Q49" s="11">
        <f>'Tabel I-O'!Q49*'Tabel Harga'!$E$49</f>
        <v>100000</v>
      </c>
      <c r="R49" s="11">
        <f>'Tabel I-O'!R49*'Tabel Harga'!$E$49</f>
        <v>100000</v>
      </c>
      <c r="S49" s="11">
        <f>'Tabel I-O'!S49*'Tabel Harga'!$E$49</f>
        <v>100000</v>
      </c>
      <c r="T49" s="11">
        <f>'Tabel I-O'!T49*'Tabel Harga'!$E$49</f>
        <v>100000</v>
      </c>
      <c r="U49" s="11">
        <f>'Tabel I-O'!U49*'Tabel Harga'!$E$49</f>
        <v>100000</v>
      </c>
      <c r="V49" s="11">
        <f>'Tabel I-O'!V49*'Tabel Harga'!$E$49</f>
        <v>100000</v>
      </c>
      <c r="W49" s="11">
        <f>'Tabel I-O'!W49*'Tabel Harga'!$E$49</f>
        <v>100000</v>
      </c>
      <c r="X49" s="11">
        <f>'Tabel I-O'!X49*'Tabel Harga'!$E$49</f>
        <v>100000</v>
      </c>
      <c r="Y49" s="11">
        <f>'Tabel I-O'!Y49*'Tabel Harga'!$E$49</f>
        <v>100000</v>
      </c>
      <c r="Z49" s="11">
        <f>'Tabel I-O'!Z49*'Tabel Harga'!$E$49</f>
        <v>100000</v>
      </c>
      <c r="AA49" s="11">
        <f>'Tabel I-O'!AA49*'Tabel Harga'!$E$49</f>
        <v>100000</v>
      </c>
      <c r="AB49" s="11">
        <f>'Tabel I-O'!AB49*'Tabel Harga'!$E$49</f>
        <v>100000</v>
      </c>
      <c r="AC49" s="11">
        <f>'Tabel I-O'!AC49*'Tabel Harga'!$E$49</f>
        <v>100000</v>
      </c>
      <c r="AD49" s="11">
        <f>'Tabel I-O'!AD49*'Tabel Harga'!$E$49</f>
        <v>100000</v>
      </c>
      <c r="AE49" s="11">
        <f>'Tabel I-O'!AE49*'Tabel Harga'!$E$49</f>
        <v>100000</v>
      </c>
      <c r="AF49" s="11">
        <f>'Tabel I-O'!AF49*'Tabel Harga'!$E$49</f>
        <v>100000</v>
      </c>
      <c r="AG49" s="11">
        <f>'Tabel I-O'!AG49*'Tabel Harga'!$E$49</f>
        <v>100000</v>
      </c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</row>
    <row r="50" spans="2:49">
      <c r="B50" s="15" t="s">
        <v>24</v>
      </c>
      <c r="C50" s="18" t="s">
        <v>5</v>
      </c>
      <c r="D50" s="9">
        <f>SUM(D8:D49)</f>
        <v>8725000</v>
      </c>
      <c r="E50" s="9">
        <f t="shared" ref="E50:AG50" si="0">SUM(E8:E49)</f>
        <v>3202000</v>
      </c>
      <c r="F50" s="9">
        <f t="shared" si="0"/>
        <v>6240000</v>
      </c>
      <c r="G50" s="9">
        <f t="shared" si="0"/>
        <v>8286908.0263998304</v>
      </c>
      <c r="H50" s="9">
        <f t="shared" si="0"/>
        <v>8683816.0527996588</v>
      </c>
      <c r="I50" s="9">
        <f t="shared" si="0"/>
        <v>8633816.0527996588</v>
      </c>
      <c r="J50" s="9">
        <f t="shared" si="0"/>
        <v>8703816.0527996588</v>
      </c>
      <c r="K50" s="9">
        <f t="shared" si="0"/>
        <v>8643816.0527996588</v>
      </c>
      <c r="L50" s="9">
        <f t="shared" si="0"/>
        <v>8778816.0527996588</v>
      </c>
      <c r="M50" s="9">
        <f t="shared" si="0"/>
        <v>8858816.0527996588</v>
      </c>
      <c r="N50" s="9">
        <f t="shared" si="0"/>
        <v>8291908.0263998304</v>
      </c>
      <c r="O50" s="9">
        <f t="shared" si="0"/>
        <v>8211908.0263998304</v>
      </c>
      <c r="P50" s="9">
        <f t="shared" si="0"/>
        <v>8729908.0263998304</v>
      </c>
      <c r="Q50" s="9">
        <f t="shared" si="0"/>
        <v>8572908.0263998304</v>
      </c>
      <c r="R50" s="9">
        <f t="shared" si="0"/>
        <v>8196000</v>
      </c>
      <c r="S50" s="9">
        <f t="shared" si="0"/>
        <v>7780000</v>
      </c>
      <c r="T50" s="9">
        <f t="shared" si="0"/>
        <v>8311908.0263998304</v>
      </c>
      <c r="U50" s="9">
        <f t="shared" si="0"/>
        <v>8201908.0263998304</v>
      </c>
      <c r="V50" s="9">
        <f t="shared" si="0"/>
        <v>8798816.0527996588</v>
      </c>
      <c r="W50" s="9">
        <f t="shared" si="0"/>
        <v>8868816.0527996588</v>
      </c>
      <c r="X50" s="9">
        <f t="shared" si="0"/>
        <v>8743816.0527996588</v>
      </c>
      <c r="Y50" s="9">
        <f t="shared" si="0"/>
        <v>8633816.0527996588</v>
      </c>
      <c r="Z50" s="9">
        <f t="shared" si="0"/>
        <v>8743816.0527996588</v>
      </c>
      <c r="AA50" s="9">
        <f t="shared" si="0"/>
        <v>8698816.0527996588</v>
      </c>
      <c r="AB50" s="9">
        <f t="shared" si="0"/>
        <v>8311908.0263998304</v>
      </c>
      <c r="AC50" s="9">
        <f t="shared" si="0"/>
        <v>8201908.0263998304</v>
      </c>
      <c r="AD50" s="9">
        <f t="shared" si="0"/>
        <v>8311908.0263998304</v>
      </c>
      <c r="AE50" s="9">
        <f t="shared" si="0"/>
        <v>8211908.0263998304</v>
      </c>
      <c r="AF50" s="9">
        <f t="shared" si="0"/>
        <v>8366908.0263998304</v>
      </c>
      <c r="AG50" s="9">
        <f t="shared" si="0"/>
        <v>8426908.0263998304</v>
      </c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</row>
    <row r="51" spans="2:49">
      <c r="B51" s="17"/>
      <c r="C51" s="18"/>
      <c r="D51" s="11"/>
      <c r="E51" s="11"/>
      <c r="F51" s="11"/>
      <c r="G51" s="11"/>
      <c r="H51" s="11"/>
      <c r="I51" s="11"/>
      <c r="J51" s="11"/>
      <c r="K51" s="12"/>
      <c r="L51" s="11"/>
      <c r="M51" s="11"/>
      <c r="N51" s="12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</row>
    <row r="52" spans="2:49" ht="15.75">
      <c r="B52" s="127" t="s">
        <v>27</v>
      </c>
      <c r="C52" s="31"/>
      <c r="D52" s="32"/>
      <c r="E52" s="32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</row>
    <row r="53" spans="2:49">
      <c r="B53" s="17"/>
      <c r="C53" s="18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</row>
    <row r="54" spans="2:49">
      <c r="B54" s="15" t="s">
        <v>97</v>
      </c>
      <c r="C54" s="18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</row>
    <row r="55" spans="2:49">
      <c r="B55" s="34" t="s">
        <v>119</v>
      </c>
      <c r="C55" s="18" t="s">
        <v>5</v>
      </c>
      <c r="D55" s="11">
        <f>'Tabel I-O'!D56*'Tabel Harga'!$E$54</f>
        <v>0</v>
      </c>
      <c r="E55" s="11">
        <f>'Tabel I-O'!E56*'Tabel Harga'!$E$54</f>
        <v>0</v>
      </c>
      <c r="F55" s="11">
        <f>'Tabel I-O'!F56*'Tabel Harga'!$E$54</f>
        <v>2640000</v>
      </c>
      <c r="G55" s="11">
        <f>'Tabel I-O'!G56*'Tabel Harga'!$E$54</f>
        <v>2640000</v>
      </c>
      <c r="H55" s="11">
        <f>'Tabel I-O'!H56*'Tabel Harga'!$E$54</f>
        <v>2640000</v>
      </c>
      <c r="I55" s="11">
        <f>'Tabel I-O'!I56*'Tabel Harga'!$E$54</f>
        <v>6600000</v>
      </c>
      <c r="J55" s="11">
        <f>'Tabel I-O'!J56*'Tabel Harga'!$E$54</f>
        <v>6600000</v>
      </c>
      <c r="K55" s="11">
        <f>'Tabel I-O'!K56*'Tabel Harga'!$E$54</f>
        <v>6600000</v>
      </c>
      <c r="L55" s="11">
        <f>'Tabel I-O'!L56*'Tabel Harga'!$E$54</f>
        <v>6600000</v>
      </c>
      <c r="M55" s="11">
        <f>'Tabel I-O'!M56*'Tabel Harga'!$E$54</f>
        <v>6600000</v>
      </c>
      <c r="N55" s="11">
        <f>'Tabel I-O'!N56*'Tabel Harga'!$E$54</f>
        <v>13200000</v>
      </c>
      <c r="O55" s="11">
        <f>'Tabel I-O'!O56*'Tabel Harga'!$E$54</f>
        <v>13200000</v>
      </c>
      <c r="P55" s="11">
        <f>'Tabel I-O'!P56*'Tabel Harga'!$E$54</f>
        <v>13200000</v>
      </c>
      <c r="Q55" s="11">
        <f>'Tabel I-O'!Q56*'Tabel Harga'!$E$54</f>
        <v>13200000</v>
      </c>
      <c r="R55" s="11">
        <f>'Tabel I-O'!R56*'Tabel Harga'!$E$54</f>
        <v>13200000</v>
      </c>
      <c r="S55" s="11">
        <f>'Tabel I-O'!S56*'Tabel Harga'!$E$54</f>
        <v>19800000</v>
      </c>
      <c r="T55" s="11">
        <f>'Tabel I-O'!T56*'Tabel Harga'!$E$54</f>
        <v>19800000</v>
      </c>
      <c r="U55" s="11">
        <f>'Tabel I-O'!U56*'Tabel Harga'!$E$54</f>
        <v>19800000</v>
      </c>
      <c r="V55" s="11">
        <f>'Tabel I-O'!V56*'Tabel Harga'!$E$54</f>
        <v>19800000</v>
      </c>
      <c r="W55" s="11">
        <f>'Tabel I-O'!W56*'Tabel Harga'!$E$54</f>
        <v>19800000</v>
      </c>
      <c r="X55" s="11">
        <f>'Tabel I-O'!X56*'Tabel Harga'!$E$54</f>
        <v>13200000</v>
      </c>
      <c r="Y55" s="11">
        <f>'Tabel I-O'!Y56*'Tabel Harga'!$E$54</f>
        <v>13200000</v>
      </c>
      <c r="Z55" s="11">
        <f>'Tabel I-O'!Z56*'Tabel Harga'!$E$54</f>
        <v>13200000</v>
      </c>
      <c r="AA55" s="11">
        <f>'Tabel I-O'!AA56*'Tabel Harga'!$E$54</f>
        <v>13200000</v>
      </c>
      <c r="AB55" s="11">
        <f>'Tabel I-O'!AB56*'Tabel Harga'!$E$54</f>
        <v>13200000</v>
      </c>
      <c r="AC55" s="11">
        <f>'Tabel I-O'!AC56*'Tabel Harga'!$E$54</f>
        <v>13200000</v>
      </c>
      <c r="AD55" s="11">
        <f>'Tabel I-O'!AD56*'Tabel Harga'!$E$54</f>
        <v>13200000</v>
      </c>
      <c r="AE55" s="11">
        <f>'Tabel I-O'!AE56*'Tabel Harga'!$E$54</f>
        <v>13200000</v>
      </c>
      <c r="AF55" s="11">
        <f>'Tabel I-O'!AF56*'Tabel Harga'!$E$54</f>
        <v>13200000</v>
      </c>
      <c r="AG55" s="11">
        <f>'Tabel I-O'!AG56*'Tabel Harga'!$E$54</f>
        <v>13200000</v>
      </c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</row>
    <row r="56" spans="2:49">
      <c r="B56" s="34" t="s">
        <v>106</v>
      </c>
      <c r="C56" s="18" t="s">
        <v>5</v>
      </c>
      <c r="D56" s="11">
        <f>'Tabel I-O'!D57*'Tabel Harga'!$E$55</f>
        <v>0</v>
      </c>
      <c r="E56" s="11">
        <f>'Tabel I-O'!E57*'Tabel Harga'!$E$55</f>
        <v>0</v>
      </c>
      <c r="F56" s="11">
        <f>'Tabel I-O'!F57*'Tabel Harga'!$E$55</f>
        <v>0</v>
      </c>
      <c r="G56" s="11">
        <f>'Tabel I-O'!G57*'Tabel Harga'!$E$55</f>
        <v>3779195.2309985096</v>
      </c>
      <c r="H56" s="11">
        <f>'Tabel I-O'!H57*'Tabel Harga'!$E$55</f>
        <v>7558390.4619970191</v>
      </c>
      <c r="I56" s="11">
        <f>'Tabel I-O'!I57*'Tabel Harga'!$E$55</f>
        <v>7558390.4619970191</v>
      </c>
      <c r="J56" s="11">
        <f>'Tabel I-O'!J57*'Tabel Harga'!$E$55</f>
        <v>7558390.4619970191</v>
      </c>
      <c r="K56" s="11">
        <f>'Tabel I-O'!K57*'Tabel Harga'!$E$55</f>
        <v>7558390.4619970191</v>
      </c>
      <c r="L56" s="11">
        <f>'Tabel I-O'!L57*'Tabel Harga'!$E$55</f>
        <v>7558390.4619970191</v>
      </c>
      <c r="M56" s="11">
        <f>'Tabel I-O'!M57*'Tabel Harga'!$E$55</f>
        <v>7558390.4619970191</v>
      </c>
      <c r="N56" s="11">
        <f>'Tabel I-O'!N57*'Tabel Harga'!$E$55</f>
        <v>3779195.2309985096</v>
      </c>
      <c r="O56" s="11">
        <f>'Tabel I-O'!O57*'Tabel Harga'!$E$55</f>
        <v>3779195.2309985096</v>
      </c>
      <c r="P56" s="11">
        <f>'Tabel I-O'!P57*'Tabel Harga'!$E$55</f>
        <v>3779195.2309985096</v>
      </c>
      <c r="Q56" s="11">
        <f>'Tabel I-O'!Q57*'Tabel Harga'!$E$55</f>
        <v>3779195.2309985096</v>
      </c>
      <c r="R56" s="11"/>
      <c r="S56" s="11"/>
      <c r="T56" s="11">
        <f>'Tabel I-O'!T57*'Tabel Harga'!$E$55</f>
        <v>3779195.2309985096</v>
      </c>
      <c r="U56" s="11">
        <f>'Tabel I-O'!U57*'Tabel Harga'!$E$55</f>
        <v>3779195.2309985096</v>
      </c>
      <c r="V56" s="11">
        <f>'Tabel I-O'!V57*'Tabel Harga'!$E$55</f>
        <v>7558390.4619970191</v>
      </c>
      <c r="W56" s="11">
        <f>'Tabel I-O'!W57*'Tabel Harga'!$E$55</f>
        <v>7558390.4619970191</v>
      </c>
      <c r="X56" s="11">
        <f>'Tabel I-O'!X57*'Tabel Harga'!$E$55</f>
        <v>7558390.4619970191</v>
      </c>
      <c r="Y56" s="11">
        <f>'Tabel I-O'!Y57*'Tabel Harga'!$E$55</f>
        <v>7558390.4619970191</v>
      </c>
      <c r="Z56" s="11">
        <f>'Tabel I-O'!Z57*'Tabel Harga'!$E$55</f>
        <v>7558390.4619970191</v>
      </c>
      <c r="AA56" s="11">
        <f>'Tabel I-O'!AA57*'Tabel Harga'!$E$55</f>
        <v>7558390.4619970191</v>
      </c>
      <c r="AB56" s="11">
        <f>'Tabel I-O'!AB57*'Tabel Harga'!$E$55</f>
        <v>3779195.2309985096</v>
      </c>
      <c r="AC56" s="11">
        <f>'Tabel I-O'!AC57*'Tabel Harga'!$E$55</f>
        <v>3779195.2309985096</v>
      </c>
      <c r="AD56" s="11">
        <f>'Tabel I-O'!AD57*'Tabel Harga'!$E$55</f>
        <v>3779195.2309985096</v>
      </c>
      <c r="AE56" s="11">
        <f>'Tabel I-O'!AE57*'Tabel Harga'!$E$55</f>
        <v>3779195.2309985096</v>
      </c>
      <c r="AF56" s="11">
        <f>'Tabel I-O'!AF57*'Tabel Harga'!$E$55</f>
        <v>3779195.2309985096</v>
      </c>
      <c r="AG56" s="11">
        <f>'Tabel I-O'!AG57*'Tabel Harga'!$E$55</f>
        <v>3779195.2309985096</v>
      </c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</row>
    <row r="57" spans="2:49" s="84" customFormat="1">
      <c r="B57" s="15" t="s">
        <v>25</v>
      </c>
      <c r="C57" s="16" t="s">
        <v>5</v>
      </c>
      <c r="D57" s="13">
        <f>SUM(D55:D56)</f>
        <v>0</v>
      </c>
      <c r="E57" s="13">
        <f t="shared" ref="E57:AG57" si="1">SUM(E55:E56)</f>
        <v>0</v>
      </c>
      <c r="F57" s="13">
        <f t="shared" si="1"/>
        <v>2640000</v>
      </c>
      <c r="G57" s="13">
        <f t="shared" si="1"/>
        <v>6419195.2309985096</v>
      </c>
      <c r="H57" s="13">
        <f t="shared" si="1"/>
        <v>10198390.461997019</v>
      </c>
      <c r="I57" s="13">
        <f t="shared" si="1"/>
        <v>14158390.461997019</v>
      </c>
      <c r="J57" s="13">
        <f t="shared" si="1"/>
        <v>14158390.461997019</v>
      </c>
      <c r="K57" s="13">
        <f t="shared" si="1"/>
        <v>14158390.461997019</v>
      </c>
      <c r="L57" s="13">
        <f t="shared" si="1"/>
        <v>14158390.461997019</v>
      </c>
      <c r="M57" s="13">
        <f t="shared" si="1"/>
        <v>14158390.461997019</v>
      </c>
      <c r="N57" s="13">
        <f t="shared" si="1"/>
        <v>16979195.230998509</v>
      </c>
      <c r="O57" s="13">
        <f t="shared" si="1"/>
        <v>16979195.230998509</v>
      </c>
      <c r="P57" s="13">
        <f t="shared" si="1"/>
        <v>16979195.230998509</v>
      </c>
      <c r="Q57" s="13">
        <f t="shared" si="1"/>
        <v>16979195.230998509</v>
      </c>
      <c r="R57" s="13">
        <f t="shared" si="1"/>
        <v>13200000</v>
      </c>
      <c r="S57" s="13">
        <f t="shared" si="1"/>
        <v>19800000</v>
      </c>
      <c r="T57" s="13">
        <f t="shared" si="1"/>
        <v>23579195.230998509</v>
      </c>
      <c r="U57" s="13">
        <f t="shared" si="1"/>
        <v>23579195.230998509</v>
      </c>
      <c r="V57" s="13">
        <f t="shared" si="1"/>
        <v>27358390.461997017</v>
      </c>
      <c r="W57" s="13">
        <f t="shared" si="1"/>
        <v>27358390.461997017</v>
      </c>
      <c r="X57" s="13">
        <f t="shared" si="1"/>
        <v>20758390.461997017</v>
      </c>
      <c r="Y57" s="13">
        <f t="shared" si="1"/>
        <v>20758390.461997017</v>
      </c>
      <c r="Z57" s="13">
        <f t="shared" si="1"/>
        <v>20758390.461997017</v>
      </c>
      <c r="AA57" s="13">
        <f t="shared" si="1"/>
        <v>20758390.461997017</v>
      </c>
      <c r="AB57" s="13">
        <f t="shared" si="1"/>
        <v>16979195.230998509</v>
      </c>
      <c r="AC57" s="13">
        <f t="shared" si="1"/>
        <v>16979195.230998509</v>
      </c>
      <c r="AD57" s="13">
        <f t="shared" si="1"/>
        <v>16979195.230998509</v>
      </c>
      <c r="AE57" s="13">
        <f t="shared" si="1"/>
        <v>16979195.230998509</v>
      </c>
      <c r="AF57" s="13">
        <f t="shared" si="1"/>
        <v>16979195.230998509</v>
      </c>
      <c r="AG57" s="13">
        <f t="shared" si="1"/>
        <v>16979195.230998509</v>
      </c>
      <c r="AH57" s="14"/>
      <c r="AI57" s="14"/>
      <c r="AJ57" s="14"/>
      <c r="AK57" s="83"/>
      <c r="AL57" s="83"/>
      <c r="AM57" s="83"/>
      <c r="AN57" s="83"/>
      <c r="AO57" s="83"/>
      <c r="AP57" s="83"/>
      <c r="AQ57" s="83"/>
      <c r="AR57" s="83"/>
      <c r="AS57" s="83"/>
      <c r="AT57" s="83"/>
      <c r="AU57" s="83"/>
      <c r="AV57" s="83"/>
      <c r="AW57" s="83"/>
    </row>
    <row r="58" spans="2:49" s="20" customFormat="1" ht="30" customHeight="1">
      <c r="B58" s="21" t="s">
        <v>23</v>
      </c>
      <c r="C58" s="22"/>
      <c r="D58" s="23">
        <f t="shared" ref="D58:AG58" si="2">D57-D50</f>
        <v>-8725000</v>
      </c>
      <c r="E58" s="23">
        <f t="shared" si="2"/>
        <v>-3202000</v>
      </c>
      <c r="F58" s="23">
        <f t="shared" si="2"/>
        <v>-3600000</v>
      </c>
      <c r="G58" s="23">
        <f t="shared" si="2"/>
        <v>-1867712.7954013208</v>
      </c>
      <c r="H58" s="23">
        <f t="shared" si="2"/>
        <v>1514574.4091973603</v>
      </c>
      <c r="I58" s="23">
        <f t="shared" si="2"/>
        <v>5524574.4091973603</v>
      </c>
      <c r="J58" s="23">
        <f t="shared" si="2"/>
        <v>5454574.4091973603</v>
      </c>
      <c r="K58" s="23">
        <f t="shared" si="2"/>
        <v>5514574.4091973603</v>
      </c>
      <c r="L58" s="23">
        <f t="shared" si="2"/>
        <v>5379574.4091973603</v>
      </c>
      <c r="M58" s="23">
        <f t="shared" si="2"/>
        <v>5299574.4091973603</v>
      </c>
      <c r="N58" s="23">
        <f t="shared" si="2"/>
        <v>8687287.2045986783</v>
      </c>
      <c r="O58" s="23">
        <f t="shared" si="2"/>
        <v>8767287.2045986783</v>
      </c>
      <c r="P58" s="23">
        <f t="shared" si="2"/>
        <v>8249287.2045986783</v>
      </c>
      <c r="Q58" s="23">
        <f t="shared" si="2"/>
        <v>8406287.2045986783</v>
      </c>
      <c r="R58" s="23">
        <f t="shared" si="2"/>
        <v>5004000</v>
      </c>
      <c r="S58" s="23">
        <f t="shared" si="2"/>
        <v>12020000</v>
      </c>
      <c r="T58" s="23">
        <f t="shared" si="2"/>
        <v>15267287.204598678</v>
      </c>
      <c r="U58" s="23">
        <f t="shared" si="2"/>
        <v>15377287.204598678</v>
      </c>
      <c r="V58" s="23">
        <f t="shared" si="2"/>
        <v>18559574.40919736</v>
      </c>
      <c r="W58" s="23">
        <f t="shared" si="2"/>
        <v>18489574.40919736</v>
      </c>
      <c r="X58" s="23">
        <f t="shared" si="2"/>
        <v>12014574.409197358</v>
      </c>
      <c r="Y58" s="23">
        <f t="shared" si="2"/>
        <v>12124574.409197358</v>
      </c>
      <c r="Z58" s="23">
        <f t="shared" si="2"/>
        <v>12014574.409197358</v>
      </c>
      <c r="AA58" s="23">
        <f t="shared" si="2"/>
        <v>12059574.409197358</v>
      </c>
      <c r="AB58" s="23">
        <f t="shared" si="2"/>
        <v>8667287.2045986783</v>
      </c>
      <c r="AC58" s="23">
        <f t="shared" si="2"/>
        <v>8777287.2045986783</v>
      </c>
      <c r="AD58" s="23">
        <f t="shared" si="2"/>
        <v>8667287.2045986783</v>
      </c>
      <c r="AE58" s="23">
        <f t="shared" si="2"/>
        <v>8767287.2045986783</v>
      </c>
      <c r="AF58" s="23">
        <f t="shared" si="2"/>
        <v>8612287.2045986783</v>
      </c>
      <c r="AG58" s="23">
        <f t="shared" si="2"/>
        <v>8552287.2045986783</v>
      </c>
      <c r="AH58" s="24"/>
      <c r="AI58" s="24"/>
      <c r="AJ58" s="24"/>
      <c r="AK58" s="25"/>
      <c r="AL58" s="25"/>
      <c r="AM58" s="25"/>
      <c r="AN58" s="25"/>
      <c r="AO58" s="26"/>
      <c r="AP58" s="26"/>
      <c r="AQ58" s="26"/>
      <c r="AR58" s="26"/>
      <c r="AS58" s="26"/>
      <c r="AT58" s="26"/>
      <c r="AU58" s="26"/>
      <c r="AV58" s="26"/>
      <c r="AW58" s="26"/>
    </row>
    <row r="59" spans="2:49">
      <c r="C59" s="2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 spans="2:49">
      <c r="B60" s="164" t="s">
        <v>28</v>
      </c>
      <c r="C60" s="175">
        <f>NPV(rate_private,D58:AG58)</f>
        <v>51975625.920022771</v>
      </c>
      <c r="D60" s="175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 spans="2:49">
      <c r="B61" s="164" t="s">
        <v>135</v>
      </c>
      <c r="C61" s="176">
        <f>IRR(D58:AG58,rate_private)</f>
        <v>0.22406837585958808</v>
      </c>
      <c r="D61" s="163"/>
    </row>
    <row r="62" spans="2:49">
      <c r="B62" s="164" t="s">
        <v>172</v>
      </c>
      <c r="C62" s="144">
        <f>SUM(D50:AG50)</f>
        <v>247372596.97679374</v>
      </c>
      <c r="D62" s="164"/>
    </row>
    <row r="63" spans="2:49">
      <c r="B63" s="166" t="s">
        <v>173</v>
      </c>
      <c r="C63" s="144">
        <f>SUM(D27:AG49)</f>
        <v>229970596.97679377</v>
      </c>
      <c r="D63" s="173">
        <f>C63/C62</f>
        <v>0.92965267692268894</v>
      </c>
    </row>
    <row r="64" spans="2:49">
      <c r="B64" s="166" t="s">
        <v>174</v>
      </c>
      <c r="C64" s="174">
        <f>C62-C63</f>
        <v>17401999.99999997</v>
      </c>
      <c r="D64" s="173">
        <f>C64/C62</f>
        <v>7.0347323077311064E-2</v>
      </c>
    </row>
    <row r="66" spans="2:3">
      <c r="B66" s="2" t="s">
        <v>175</v>
      </c>
      <c r="C66" s="196">
        <f>NPV(rate_private,D50:G50)</f>
        <v>21966675.47427249</v>
      </c>
    </row>
  </sheetData>
  <mergeCells count="32">
    <mergeCell ref="M4:M5"/>
    <mergeCell ref="H4:H5"/>
    <mergeCell ref="I4:I5"/>
    <mergeCell ref="J4:J5"/>
    <mergeCell ref="K4:K5"/>
    <mergeCell ref="L4:L5"/>
    <mergeCell ref="F4:F5"/>
    <mergeCell ref="D4:D5"/>
    <mergeCell ref="E4:E5"/>
    <mergeCell ref="C4:C5"/>
    <mergeCell ref="G4:G5"/>
    <mergeCell ref="U4:U5"/>
    <mergeCell ref="V4:V5"/>
    <mergeCell ref="B4:B5"/>
    <mergeCell ref="AA4:AA5"/>
    <mergeCell ref="AB4:AB5"/>
    <mergeCell ref="W4:W5"/>
    <mergeCell ref="X4:X5"/>
    <mergeCell ref="O4:O5"/>
    <mergeCell ref="P4:P5"/>
    <mergeCell ref="Q4:Q5"/>
    <mergeCell ref="R4:R5"/>
    <mergeCell ref="S4:S5"/>
    <mergeCell ref="T4:T5"/>
    <mergeCell ref="Y4:Y5"/>
    <mergeCell ref="Z4:Z5"/>
    <mergeCell ref="N4:N5"/>
    <mergeCell ref="AG4:AG5"/>
    <mergeCell ref="AC4:AC5"/>
    <mergeCell ref="AD4:AD5"/>
    <mergeCell ref="AE4:AE5"/>
    <mergeCell ref="AF4:AF5"/>
  </mergeCells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B1:AW67"/>
  <sheetViews>
    <sheetView zoomScale="85" zoomScaleNormal="85" workbookViewId="0">
      <pane xSplit="3" ySplit="5" topLeftCell="D48" activePane="bottomRight" state="frozen"/>
      <selection pane="topRight" activeCell="D1" sqref="D1"/>
      <selection pane="bottomLeft" activeCell="A6" sqref="A6"/>
      <selection pane="bottomRight" activeCell="H64" sqref="H64"/>
    </sheetView>
  </sheetViews>
  <sheetFormatPr defaultRowHeight="15"/>
  <cols>
    <col min="1" max="1" width="9.140625" style="2"/>
    <col min="2" max="2" width="41.140625" style="2" bestFit="1" customWidth="1"/>
    <col min="3" max="3" width="15.28515625" style="3" bestFit="1" customWidth="1"/>
    <col min="4" max="4" width="11.5703125" style="7" bestFit="1" customWidth="1"/>
    <col min="5" max="5" width="10.5703125" style="7" bestFit="1" customWidth="1"/>
    <col min="6" max="8" width="10.5703125" style="2" bestFit="1" customWidth="1"/>
    <col min="9" max="9" width="11.5703125" style="2" bestFit="1" customWidth="1"/>
    <col min="10" max="10" width="10.5703125" style="2" bestFit="1" customWidth="1"/>
    <col min="11" max="33" width="10.85546875" style="2" bestFit="1" customWidth="1"/>
    <col min="34" max="16384" width="9.140625" style="2"/>
  </cols>
  <sheetData>
    <row r="1" spans="2:49" s="67" customFormat="1" ht="18.75">
      <c r="B1" s="64" t="s">
        <v>29</v>
      </c>
      <c r="C1" s="65"/>
      <c r="D1" s="66"/>
      <c r="E1" s="66"/>
    </row>
    <row r="2" spans="2:49" s="67" customFormat="1">
      <c r="B2" s="67" t="str">
        <f>'Budget Privat'!B2</f>
        <v>Kopi Agroforest</v>
      </c>
      <c r="C2" s="68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</row>
    <row r="3" spans="2:49" s="67" customFormat="1"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</row>
    <row r="4" spans="2:49" s="68" customFormat="1">
      <c r="B4" s="204" t="s">
        <v>77</v>
      </c>
      <c r="C4" s="202" t="s">
        <v>0</v>
      </c>
      <c r="D4" s="206" t="s">
        <v>42</v>
      </c>
      <c r="E4" s="206" t="s">
        <v>43</v>
      </c>
      <c r="F4" s="206" t="s">
        <v>44</v>
      </c>
      <c r="G4" s="206" t="s">
        <v>45</v>
      </c>
      <c r="H4" s="206" t="s">
        <v>46</v>
      </c>
      <c r="I4" s="206" t="s">
        <v>47</v>
      </c>
      <c r="J4" s="206" t="s">
        <v>48</v>
      </c>
      <c r="K4" s="206" t="s">
        <v>49</v>
      </c>
      <c r="L4" s="206" t="s">
        <v>50</v>
      </c>
      <c r="M4" s="206" t="s">
        <v>51</v>
      </c>
      <c r="N4" s="206" t="s">
        <v>52</v>
      </c>
      <c r="O4" s="206" t="s">
        <v>53</v>
      </c>
      <c r="P4" s="206" t="s">
        <v>54</v>
      </c>
      <c r="Q4" s="206" t="s">
        <v>55</v>
      </c>
      <c r="R4" s="206" t="s">
        <v>56</v>
      </c>
      <c r="S4" s="206" t="s">
        <v>57</v>
      </c>
      <c r="T4" s="206" t="s">
        <v>58</v>
      </c>
      <c r="U4" s="206" t="s">
        <v>59</v>
      </c>
      <c r="V4" s="206" t="s">
        <v>60</v>
      </c>
      <c r="W4" s="206" t="s">
        <v>61</v>
      </c>
      <c r="X4" s="206" t="s">
        <v>62</v>
      </c>
      <c r="Y4" s="206" t="s">
        <v>63</v>
      </c>
      <c r="Z4" s="206" t="s">
        <v>64</v>
      </c>
      <c r="AA4" s="206" t="s">
        <v>65</v>
      </c>
      <c r="AB4" s="206" t="s">
        <v>66</v>
      </c>
      <c r="AC4" s="206" t="s">
        <v>67</v>
      </c>
      <c r="AD4" s="206" t="s">
        <v>68</v>
      </c>
      <c r="AE4" s="206" t="s">
        <v>69</v>
      </c>
      <c r="AF4" s="206" t="s">
        <v>70</v>
      </c>
      <c r="AG4" s="206" t="s">
        <v>71</v>
      </c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</row>
    <row r="5" spans="2:49" s="68" customFormat="1">
      <c r="B5" s="205"/>
      <c r="C5" s="203"/>
      <c r="D5" s="206"/>
      <c r="E5" s="206"/>
      <c r="F5" s="206"/>
      <c r="G5" s="206"/>
      <c r="H5" s="206"/>
      <c r="I5" s="206"/>
      <c r="J5" s="206"/>
      <c r="K5" s="206"/>
      <c r="L5" s="206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</row>
    <row r="6" spans="2:49">
      <c r="B6" s="33" t="s">
        <v>26</v>
      </c>
      <c r="C6" s="31"/>
      <c r="D6" s="32"/>
      <c r="E6" s="32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</row>
    <row r="7" spans="2:49">
      <c r="B7" s="15" t="s">
        <v>30</v>
      </c>
      <c r="C7" s="18"/>
      <c r="D7" s="19"/>
      <c r="E7" s="8"/>
      <c r="F7" s="8"/>
      <c r="G7" s="8"/>
      <c r="H7" s="8"/>
      <c r="I7" s="8"/>
      <c r="J7" s="8"/>
      <c r="K7" s="27"/>
      <c r="L7" s="8"/>
      <c r="M7" s="8"/>
      <c r="N7" s="27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</row>
    <row r="8" spans="2:49">
      <c r="B8" s="34" t="s">
        <v>9</v>
      </c>
      <c r="C8" s="18" t="s">
        <v>5</v>
      </c>
      <c r="D8" s="11">
        <f>'Tabel I-O'!D8*'Tabel Harga'!$F$8</f>
        <v>0</v>
      </c>
      <c r="E8" s="11">
        <f>'Tabel I-O'!E8*'Tabel Harga'!$F$8</f>
        <v>0</v>
      </c>
      <c r="F8" s="11">
        <f>'Tabel I-O'!F8*'Tabel Harga'!$F$8</f>
        <v>0</v>
      </c>
      <c r="G8" s="11">
        <f>'Tabel I-O'!G8*'Tabel Harga'!$F$8</f>
        <v>0</v>
      </c>
      <c r="H8" s="11">
        <f>'Tabel I-O'!H8*'Tabel Harga'!$F$8</f>
        <v>0</v>
      </c>
      <c r="I8" s="11">
        <f>'Tabel I-O'!I8*'Tabel Harga'!$F$8</f>
        <v>0</v>
      </c>
      <c r="J8" s="11">
        <f>'Tabel I-O'!J8*'Tabel Harga'!$F$8</f>
        <v>0</v>
      </c>
      <c r="K8" s="11">
        <f>'Tabel I-O'!K8*'Tabel Harga'!$F$8</f>
        <v>0</v>
      </c>
      <c r="L8" s="11">
        <f>'Tabel I-O'!L8*'Tabel Harga'!$F$8</f>
        <v>0</v>
      </c>
      <c r="M8" s="11">
        <f>'Tabel I-O'!M8*'Tabel Harga'!$F$8</f>
        <v>0</v>
      </c>
      <c r="N8" s="11">
        <f>'Tabel I-O'!N8*'Tabel Harga'!$F$8</f>
        <v>0</v>
      </c>
      <c r="O8" s="11">
        <f>'Tabel I-O'!O8*'Tabel Harga'!$F$8</f>
        <v>0</v>
      </c>
      <c r="P8" s="11">
        <f>'Tabel I-O'!P8*'Tabel Harga'!$F$8</f>
        <v>0</v>
      </c>
      <c r="Q8" s="11">
        <f>'Tabel I-O'!Q8*'Tabel Harga'!$F$8</f>
        <v>0</v>
      </c>
      <c r="R8" s="11">
        <f>'Tabel I-O'!R8*'Tabel Harga'!$F$8</f>
        <v>0</v>
      </c>
      <c r="S8" s="11">
        <f>'Tabel I-O'!S8*'Tabel Harga'!$F$8</f>
        <v>0</v>
      </c>
      <c r="T8" s="11">
        <f>'Tabel I-O'!T8*'Tabel Harga'!$F$8</f>
        <v>0</v>
      </c>
      <c r="U8" s="11">
        <f>'Tabel I-O'!U8*'Tabel Harga'!$F$8</f>
        <v>0</v>
      </c>
      <c r="V8" s="11">
        <f>'Tabel I-O'!V8*'Tabel Harga'!$F$8</f>
        <v>0</v>
      </c>
      <c r="W8" s="11">
        <f>'Tabel I-O'!W8*'Tabel Harga'!$F$8</f>
        <v>0</v>
      </c>
      <c r="X8" s="11">
        <f>'Tabel I-O'!X8*'Tabel Harga'!$F$8</f>
        <v>0</v>
      </c>
      <c r="Y8" s="11">
        <f>'Tabel I-O'!Y8*'Tabel Harga'!$F$8</f>
        <v>0</v>
      </c>
      <c r="Z8" s="11">
        <f>'Tabel I-O'!Z8*'Tabel Harga'!$F$8</f>
        <v>0</v>
      </c>
      <c r="AA8" s="11">
        <f>'Tabel I-O'!AA8*'Tabel Harga'!$F$8</f>
        <v>0</v>
      </c>
      <c r="AB8" s="11">
        <f>'Tabel I-O'!AB8*'Tabel Harga'!$F$8</f>
        <v>0</v>
      </c>
      <c r="AC8" s="11">
        <f>'Tabel I-O'!AC8*'Tabel Harga'!$F$8</f>
        <v>0</v>
      </c>
      <c r="AD8" s="11">
        <f>'Tabel I-O'!AD8*'Tabel Harga'!$F$8</f>
        <v>0</v>
      </c>
      <c r="AE8" s="11">
        <f>'Tabel I-O'!AE8*'Tabel Harga'!$F$8</f>
        <v>0</v>
      </c>
      <c r="AF8" s="11">
        <f>'Tabel I-O'!AF8*'Tabel Harga'!$F$8</f>
        <v>0</v>
      </c>
      <c r="AG8" s="11">
        <f>'Tabel I-O'!AG8*'Tabel Harga'!$F$8</f>
        <v>0</v>
      </c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2:49">
      <c r="B9" s="34" t="s">
        <v>136</v>
      </c>
      <c r="C9" s="18" t="s">
        <v>5</v>
      </c>
      <c r="D9" s="11">
        <f>'Tabel I-O'!D9*'Tabel Harga'!$F$9</f>
        <v>0</v>
      </c>
      <c r="E9" s="11">
        <f>'Tabel I-O'!E9*'Tabel Harga'!$F$9</f>
        <v>0</v>
      </c>
      <c r="F9" s="11">
        <f>'Tabel I-O'!F9*'Tabel Harga'!$F$9</f>
        <v>0</v>
      </c>
      <c r="G9" s="11">
        <f>'Tabel I-O'!G9*'Tabel Harga'!$F$9</f>
        <v>0</v>
      </c>
      <c r="H9" s="11">
        <f>'Tabel I-O'!H9*'Tabel Harga'!$F$9</f>
        <v>0</v>
      </c>
      <c r="I9" s="11">
        <f>'Tabel I-O'!I9*'Tabel Harga'!$F$9</f>
        <v>0</v>
      </c>
      <c r="J9" s="11">
        <f>'Tabel I-O'!J9*'Tabel Harga'!$F$9</f>
        <v>0</v>
      </c>
      <c r="K9" s="11">
        <f>'Tabel I-O'!K9*'Tabel Harga'!$F$9</f>
        <v>0</v>
      </c>
      <c r="L9" s="11">
        <f>'Tabel I-O'!L9*'Tabel Harga'!$F$9</f>
        <v>0</v>
      </c>
      <c r="M9" s="11">
        <f>'Tabel I-O'!M9*'Tabel Harga'!$F$9</f>
        <v>0</v>
      </c>
      <c r="N9" s="11">
        <f>'Tabel I-O'!N9*'Tabel Harga'!$F$9</f>
        <v>0</v>
      </c>
      <c r="O9" s="11">
        <f>'Tabel I-O'!O9*'Tabel Harga'!$F$9</f>
        <v>0</v>
      </c>
      <c r="P9" s="11">
        <f>'Tabel I-O'!P9*'Tabel Harga'!$F$9</f>
        <v>0</v>
      </c>
      <c r="Q9" s="11">
        <f>'Tabel I-O'!Q9*'Tabel Harga'!$F$9</f>
        <v>0</v>
      </c>
      <c r="R9" s="11">
        <f>'Tabel I-O'!R9*'Tabel Harga'!$F$9</f>
        <v>0</v>
      </c>
      <c r="S9" s="11">
        <f>'Tabel I-O'!S9*'Tabel Harga'!$F$9</f>
        <v>0</v>
      </c>
      <c r="T9" s="11">
        <f>'Tabel I-O'!T9*'Tabel Harga'!$F$9</f>
        <v>0</v>
      </c>
      <c r="U9" s="11">
        <f>'Tabel I-O'!U9*'Tabel Harga'!$F$9</f>
        <v>0</v>
      </c>
      <c r="V9" s="11">
        <f>'Tabel I-O'!V9*'Tabel Harga'!$F$9</f>
        <v>0</v>
      </c>
      <c r="W9" s="11">
        <f>'Tabel I-O'!W9*'Tabel Harga'!$F$9</f>
        <v>0</v>
      </c>
      <c r="X9" s="11">
        <f>'Tabel I-O'!X9*'Tabel Harga'!$F$9</f>
        <v>0</v>
      </c>
      <c r="Y9" s="11">
        <f>'Tabel I-O'!Y9*'Tabel Harga'!$F$9</f>
        <v>0</v>
      </c>
      <c r="Z9" s="11">
        <f>'Tabel I-O'!Z9*'Tabel Harga'!$F$9</f>
        <v>0</v>
      </c>
      <c r="AA9" s="11">
        <f>'Tabel I-O'!AA9*'Tabel Harga'!$F$9</f>
        <v>0</v>
      </c>
      <c r="AB9" s="11">
        <f>'Tabel I-O'!AB9*'Tabel Harga'!$F$9</f>
        <v>0</v>
      </c>
      <c r="AC9" s="11">
        <f>'Tabel I-O'!AC9*'Tabel Harga'!$F$9</f>
        <v>0</v>
      </c>
      <c r="AD9" s="11">
        <f>'Tabel I-O'!AD9*'Tabel Harga'!$F$9</f>
        <v>0</v>
      </c>
      <c r="AE9" s="11">
        <f>'Tabel I-O'!AE9*'Tabel Harga'!$F$9</f>
        <v>0</v>
      </c>
      <c r="AF9" s="11">
        <f>'Tabel I-O'!AF9*'Tabel Harga'!$F$9</f>
        <v>0</v>
      </c>
      <c r="AG9" s="11">
        <f>'Tabel I-O'!AG9*'Tabel Harga'!$F$9</f>
        <v>0</v>
      </c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2:49">
      <c r="B10" s="15" t="s">
        <v>31</v>
      </c>
      <c r="C10" s="18"/>
      <c r="D10" s="11"/>
      <c r="E10" s="9"/>
      <c r="F10" s="9"/>
      <c r="G10" s="9"/>
      <c r="H10" s="9"/>
      <c r="I10" s="9"/>
      <c r="J10" s="9"/>
      <c r="K10" s="10"/>
      <c r="L10" s="9"/>
      <c r="M10" s="9"/>
      <c r="N10" s="10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11"/>
      <c r="AC10" s="11"/>
      <c r="AD10" s="11"/>
      <c r="AE10" s="11"/>
      <c r="AF10" s="11"/>
      <c r="AG10" s="11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2:49">
      <c r="B11" s="34" t="s">
        <v>32</v>
      </c>
      <c r="C11" s="18" t="s">
        <v>5</v>
      </c>
      <c r="D11" s="11">
        <f>'Tabel I-O'!D11*'Tabel Harga'!$F$11</f>
        <v>640000</v>
      </c>
      <c r="E11" s="11">
        <f>'Tabel I-O'!E11*'Tabel Harga'!$F$11</f>
        <v>640000</v>
      </c>
      <c r="F11" s="11">
        <f>'Tabel I-O'!F11*'Tabel Harga'!$F$11</f>
        <v>640000</v>
      </c>
      <c r="G11" s="11">
        <f>'Tabel I-O'!G11*'Tabel Harga'!$F$11</f>
        <v>320000</v>
      </c>
      <c r="H11" s="11">
        <f>'Tabel I-O'!H11*'Tabel Harga'!$F$11</f>
        <v>320000</v>
      </c>
      <c r="I11" s="11">
        <f>'Tabel I-O'!I11*'Tabel Harga'!$F$11</f>
        <v>320000</v>
      </c>
      <c r="J11" s="11">
        <f>'Tabel I-O'!J11*'Tabel Harga'!$F$11</f>
        <v>320000</v>
      </c>
      <c r="K11" s="11">
        <f>'Tabel I-O'!K11*'Tabel Harga'!$F$11</f>
        <v>320000</v>
      </c>
      <c r="L11" s="11">
        <f>'Tabel I-O'!L11*'Tabel Harga'!$F$11</f>
        <v>320000</v>
      </c>
      <c r="M11" s="11">
        <f>'Tabel I-O'!M11*'Tabel Harga'!$F$11</f>
        <v>320000</v>
      </c>
      <c r="N11" s="11">
        <f>'Tabel I-O'!N11*'Tabel Harga'!$F$11</f>
        <v>320000</v>
      </c>
      <c r="O11" s="11">
        <f>'Tabel I-O'!O11*'Tabel Harga'!$F$11</f>
        <v>320000</v>
      </c>
      <c r="P11" s="11">
        <f>'Tabel I-O'!P11*'Tabel Harga'!$F$11</f>
        <v>320000</v>
      </c>
      <c r="Q11" s="11">
        <f>'Tabel I-O'!Q11*'Tabel Harga'!$F$11</f>
        <v>320000</v>
      </c>
      <c r="R11" s="11">
        <f>'Tabel I-O'!R11*'Tabel Harga'!$F$11</f>
        <v>320000</v>
      </c>
      <c r="S11" s="11">
        <f>'Tabel I-O'!S11*'Tabel Harga'!$F$11</f>
        <v>320000</v>
      </c>
      <c r="T11" s="11">
        <f>'Tabel I-O'!T11*'Tabel Harga'!$F$11</f>
        <v>320000</v>
      </c>
      <c r="U11" s="11">
        <f>'Tabel I-O'!U11*'Tabel Harga'!$F$11</f>
        <v>320000</v>
      </c>
      <c r="V11" s="11">
        <f>'Tabel I-O'!V11*'Tabel Harga'!$F$11</f>
        <v>320000</v>
      </c>
      <c r="W11" s="11">
        <f>'Tabel I-O'!W11*'Tabel Harga'!$F$11</f>
        <v>320000</v>
      </c>
      <c r="X11" s="11">
        <f>'Tabel I-O'!X11*'Tabel Harga'!$F$11</f>
        <v>320000</v>
      </c>
      <c r="Y11" s="11">
        <f>'Tabel I-O'!Y11*'Tabel Harga'!$F$11</f>
        <v>320000</v>
      </c>
      <c r="Z11" s="11">
        <f>'Tabel I-O'!Z11*'Tabel Harga'!$F$11</f>
        <v>320000</v>
      </c>
      <c r="AA11" s="11">
        <f>'Tabel I-O'!AA11*'Tabel Harga'!$F$11</f>
        <v>320000</v>
      </c>
      <c r="AB11" s="11">
        <f>'Tabel I-O'!AB11*'Tabel Harga'!$F$11</f>
        <v>320000</v>
      </c>
      <c r="AC11" s="11">
        <f>'Tabel I-O'!AC11*'Tabel Harga'!$F$11</f>
        <v>320000</v>
      </c>
      <c r="AD11" s="11">
        <f>'Tabel I-O'!AD11*'Tabel Harga'!$F$11</f>
        <v>320000</v>
      </c>
      <c r="AE11" s="11">
        <f>'Tabel I-O'!AE11*'Tabel Harga'!$F$11</f>
        <v>320000</v>
      </c>
      <c r="AF11" s="11">
        <f>'Tabel I-O'!AF11*'Tabel Harga'!$F$11</f>
        <v>320000</v>
      </c>
      <c r="AG11" s="11">
        <f>'Tabel I-O'!AG11*'Tabel Harga'!$F$11</f>
        <v>320000</v>
      </c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2:49">
      <c r="B12" s="34"/>
      <c r="C12" s="18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2:49" s="6" customFormat="1">
      <c r="B13" s="15" t="s">
        <v>35</v>
      </c>
      <c r="C13" s="18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2:49" s="6" customFormat="1">
      <c r="B14" s="34" t="s">
        <v>119</v>
      </c>
      <c r="C14" s="18" t="s">
        <v>5</v>
      </c>
      <c r="D14" s="11">
        <f>'Tabel I-O'!D14*'Tabel Harga'!$F$14</f>
        <v>2400000</v>
      </c>
      <c r="E14" s="11">
        <f>'Tabel I-O'!E14*'Tabel Harga'!$F$14</f>
        <v>240000</v>
      </c>
      <c r="F14" s="11">
        <f>'Tabel I-O'!F14*'Tabel Harga'!$F$14</f>
        <v>0</v>
      </c>
      <c r="G14" s="11">
        <f>'Tabel I-O'!G14*'Tabel Harga'!$F$14</f>
        <v>0</v>
      </c>
      <c r="H14" s="11">
        <f>'Tabel I-O'!H14*'Tabel Harga'!$F$14</f>
        <v>0</v>
      </c>
      <c r="I14" s="11">
        <f>'Tabel I-O'!I14*'Tabel Harga'!$F$14</f>
        <v>0</v>
      </c>
      <c r="J14" s="11">
        <f>'Tabel I-O'!J14*'Tabel Harga'!$F$14</f>
        <v>0</v>
      </c>
      <c r="K14" s="11">
        <f>'Tabel I-O'!K14*'Tabel Harga'!$F$14</f>
        <v>0</v>
      </c>
      <c r="L14" s="11">
        <f>'Tabel I-O'!L14*'Tabel Harga'!$F$14</f>
        <v>0</v>
      </c>
      <c r="M14" s="11">
        <f>'Tabel I-O'!M14*'Tabel Harga'!$F$14</f>
        <v>0</v>
      </c>
      <c r="N14" s="11">
        <f>'Tabel I-O'!N14*'Tabel Harga'!$F$14</f>
        <v>0</v>
      </c>
      <c r="O14" s="11">
        <f>'Tabel I-O'!O14*'Tabel Harga'!$F$14</f>
        <v>0</v>
      </c>
      <c r="P14" s="11">
        <f>'Tabel I-O'!P14*'Tabel Harga'!$F$14</f>
        <v>0</v>
      </c>
      <c r="Q14" s="11">
        <f>'Tabel I-O'!Q14*'Tabel Harga'!$F$14</f>
        <v>0</v>
      </c>
      <c r="R14" s="11">
        <f>'Tabel I-O'!R14*'Tabel Harga'!$F$14</f>
        <v>0</v>
      </c>
      <c r="S14" s="11">
        <f>'Tabel I-O'!S14*'Tabel Harga'!$F$14</f>
        <v>0</v>
      </c>
      <c r="T14" s="11">
        <f>'Tabel I-O'!T14*'Tabel Harga'!$F$14</f>
        <v>0</v>
      </c>
      <c r="U14" s="11">
        <f>'Tabel I-O'!U14*'Tabel Harga'!$F$14</f>
        <v>0</v>
      </c>
      <c r="V14" s="11">
        <f>'Tabel I-O'!V14*'Tabel Harga'!$F$14</f>
        <v>0</v>
      </c>
      <c r="W14" s="11">
        <f>'Tabel I-O'!W14*'Tabel Harga'!$F$14</f>
        <v>0</v>
      </c>
      <c r="X14" s="11">
        <f>'Tabel I-O'!X14*'Tabel Harga'!$F$14</f>
        <v>0</v>
      </c>
      <c r="Y14" s="11">
        <f>'Tabel I-O'!Y14*'Tabel Harga'!$F$14</f>
        <v>0</v>
      </c>
      <c r="Z14" s="11">
        <f>'Tabel I-O'!Z14*'Tabel Harga'!$F$14</f>
        <v>0</v>
      </c>
      <c r="AA14" s="11">
        <f>'Tabel I-O'!AA14*'Tabel Harga'!$F$14</f>
        <v>0</v>
      </c>
      <c r="AB14" s="11">
        <f>'Tabel I-O'!AB14*'Tabel Harga'!$F$14</f>
        <v>0</v>
      </c>
      <c r="AC14" s="11">
        <f>'Tabel I-O'!AC14*'Tabel Harga'!$F$14</f>
        <v>0</v>
      </c>
      <c r="AD14" s="11">
        <f>'Tabel I-O'!AD14*'Tabel Harga'!$F$14</f>
        <v>0</v>
      </c>
      <c r="AE14" s="11">
        <f>'Tabel I-O'!AE14*'Tabel Harga'!$F$14</f>
        <v>0</v>
      </c>
      <c r="AF14" s="11">
        <f>'Tabel I-O'!AF14*'Tabel Harga'!$F$14</f>
        <v>0</v>
      </c>
      <c r="AG14" s="11">
        <f>'Tabel I-O'!AG14*'Tabel Harga'!$F$14</f>
        <v>0</v>
      </c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2:49" s="6" customFormat="1">
      <c r="B15" s="34" t="s">
        <v>106</v>
      </c>
      <c r="C15" s="18" t="s">
        <v>5</v>
      </c>
      <c r="D15" s="11">
        <f>'Tabel I-O'!D15*'Tabel Harga'!$F$15</f>
        <v>720000</v>
      </c>
      <c r="E15" s="11">
        <f>'Tabel I-O'!E15*'Tabel Harga'!$F$15</f>
        <v>72000</v>
      </c>
      <c r="F15" s="11">
        <f>'Tabel I-O'!F15*'Tabel Harga'!$F$15</f>
        <v>0</v>
      </c>
      <c r="G15" s="11">
        <f>'Tabel I-O'!G15*'Tabel Harga'!$F$15</f>
        <v>0</v>
      </c>
      <c r="H15" s="11">
        <f>'Tabel I-O'!H15*'Tabel Harga'!$F$15</f>
        <v>0</v>
      </c>
      <c r="I15" s="11">
        <f>'Tabel I-O'!I15*'Tabel Harga'!$F$15</f>
        <v>0</v>
      </c>
      <c r="J15" s="11">
        <f>'Tabel I-O'!J15*'Tabel Harga'!$F$15</f>
        <v>0</v>
      </c>
      <c r="K15" s="11">
        <f>'Tabel I-O'!K15*'Tabel Harga'!$F$15</f>
        <v>0</v>
      </c>
      <c r="L15" s="11">
        <f>'Tabel I-O'!L15*'Tabel Harga'!$F$15</f>
        <v>0</v>
      </c>
      <c r="M15" s="11">
        <f>'Tabel I-O'!M15*'Tabel Harga'!$F$15</f>
        <v>0</v>
      </c>
      <c r="N15" s="11">
        <f>'Tabel I-O'!N15*'Tabel Harga'!$F$15</f>
        <v>0</v>
      </c>
      <c r="O15" s="11">
        <f>'Tabel I-O'!O15*'Tabel Harga'!$F$15</f>
        <v>0</v>
      </c>
      <c r="P15" s="11">
        <f>'Tabel I-O'!P15*'Tabel Harga'!$F$15</f>
        <v>288000</v>
      </c>
      <c r="Q15" s="11">
        <f>'Tabel I-O'!Q15*'Tabel Harga'!$F$15</f>
        <v>216000</v>
      </c>
      <c r="R15" s="11">
        <f>'Tabel I-O'!R15*'Tabel Harga'!$F$15</f>
        <v>216000</v>
      </c>
      <c r="S15" s="11">
        <f>'Tabel I-O'!S15*'Tabel Harga'!$F$15</f>
        <v>0</v>
      </c>
      <c r="T15" s="11">
        <f>'Tabel I-O'!T15*'Tabel Harga'!$F$15</f>
        <v>0</v>
      </c>
      <c r="U15" s="11">
        <f>'Tabel I-O'!U15*'Tabel Harga'!$F$15</f>
        <v>0</v>
      </c>
      <c r="V15" s="11">
        <f>'Tabel I-O'!V15*'Tabel Harga'!$F$15</f>
        <v>0</v>
      </c>
      <c r="W15" s="11">
        <f>'Tabel I-O'!W15*'Tabel Harga'!$F$15</f>
        <v>0</v>
      </c>
      <c r="X15" s="11">
        <f>'Tabel I-O'!X15*'Tabel Harga'!$F$15</f>
        <v>0</v>
      </c>
      <c r="Y15" s="11">
        <f>'Tabel I-O'!Y15*'Tabel Harga'!$F$15</f>
        <v>0</v>
      </c>
      <c r="Z15" s="11">
        <f>'Tabel I-O'!Z15*'Tabel Harga'!$F$15</f>
        <v>0</v>
      </c>
      <c r="AA15" s="11">
        <f>'Tabel I-O'!AA15*'Tabel Harga'!$F$15</f>
        <v>0</v>
      </c>
      <c r="AB15" s="11">
        <f>'Tabel I-O'!AB15*'Tabel Harga'!$F$15</f>
        <v>0</v>
      </c>
      <c r="AC15" s="11">
        <f>'Tabel I-O'!AC15*'Tabel Harga'!$F$15</f>
        <v>0</v>
      </c>
      <c r="AD15" s="11">
        <f>'Tabel I-O'!AD15*'Tabel Harga'!$F$15</f>
        <v>0</v>
      </c>
      <c r="AE15" s="11">
        <f>'Tabel I-O'!AE15*'Tabel Harga'!$F$15</f>
        <v>0</v>
      </c>
      <c r="AF15" s="11">
        <f>'Tabel I-O'!AF15*'Tabel Harga'!$F$15</f>
        <v>0</v>
      </c>
      <c r="AG15" s="11">
        <f>'Tabel I-O'!AG15*'Tabel Harga'!$F$15</f>
        <v>0</v>
      </c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2:49" s="6" customFormat="1">
      <c r="B16" s="34"/>
      <c r="C16" s="18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s="6" customFormat="1">
      <c r="B17" s="15" t="s">
        <v>7</v>
      </c>
      <c r="C17" s="18"/>
      <c r="D17" s="11"/>
      <c r="E17" s="9"/>
      <c r="F17" s="9"/>
      <c r="G17" s="9"/>
      <c r="H17" s="9"/>
      <c r="I17" s="9"/>
      <c r="J17" s="9"/>
      <c r="K17" s="10"/>
      <c r="L17" s="9"/>
      <c r="M17" s="9"/>
      <c r="N17" s="10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>
      <c r="B18" s="34" t="s">
        <v>88</v>
      </c>
      <c r="C18" s="18" t="s">
        <v>5</v>
      </c>
      <c r="D18" s="11">
        <f>'Tabel I-O'!D18*'Tabel Harga'!$F$18</f>
        <v>0</v>
      </c>
      <c r="E18" s="11">
        <f>'Tabel I-O'!E18*'Tabel Harga'!$F$18</f>
        <v>0</v>
      </c>
      <c r="F18" s="11">
        <f>'Tabel I-O'!F18*'Tabel Harga'!$F$18</f>
        <v>0</v>
      </c>
      <c r="G18" s="11">
        <f>'Tabel I-O'!G18*'Tabel Harga'!$F$18</f>
        <v>30000</v>
      </c>
      <c r="H18" s="11">
        <f>'Tabel I-O'!H18*'Tabel Harga'!$F$18</f>
        <v>0</v>
      </c>
      <c r="I18" s="11">
        <f>'Tabel I-O'!I18*'Tabel Harga'!$F$18</f>
        <v>0</v>
      </c>
      <c r="J18" s="11">
        <f>'Tabel I-O'!J18*'Tabel Harga'!$F$18</f>
        <v>0</v>
      </c>
      <c r="K18" s="11">
        <f>'Tabel I-O'!K18*'Tabel Harga'!$F$18</f>
        <v>0</v>
      </c>
      <c r="L18" s="11">
        <f>'Tabel I-O'!L18*'Tabel Harga'!$F$18</f>
        <v>30000</v>
      </c>
      <c r="M18" s="11">
        <f>'Tabel I-O'!M18*'Tabel Harga'!$F$18</f>
        <v>0</v>
      </c>
      <c r="N18" s="11">
        <f>'Tabel I-O'!N18*'Tabel Harga'!$F$18</f>
        <v>0</v>
      </c>
      <c r="O18" s="11">
        <f>'Tabel I-O'!O18*'Tabel Harga'!$F$18</f>
        <v>0</v>
      </c>
      <c r="P18" s="11">
        <f>'Tabel I-O'!P18*'Tabel Harga'!$F$18</f>
        <v>0</v>
      </c>
      <c r="Q18" s="11">
        <f>'Tabel I-O'!Q18*'Tabel Harga'!$F$18</f>
        <v>30000</v>
      </c>
      <c r="R18" s="11">
        <f>'Tabel I-O'!R18*'Tabel Harga'!$F$18</f>
        <v>0</v>
      </c>
      <c r="S18" s="11">
        <f>'Tabel I-O'!S18*'Tabel Harga'!$F$18</f>
        <v>0</v>
      </c>
      <c r="T18" s="11">
        <f>'Tabel I-O'!T18*'Tabel Harga'!$F$18</f>
        <v>0</v>
      </c>
      <c r="U18" s="11">
        <f>'Tabel I-O'!U18*'Tabel Harga'!$F$18</f>
        <v>0</v>
      </c>
      <c r="V18" s="11">
        <f>'Tabel I-O'!V18*'Tabel Harga'!$F$18</f>
        <v>30000</v>
      </c>
      <c r="W18" s="11">
        <f>'Tabel I-O'!W18*'Tabel Harga'!$F$18</f>
        <v>0</v>
      </c>
      <c r="X18" s="11">
        <f>'Tabel I-O'!X18*'Tabel Harga'!$F$18</f>
        <v>0</v>
      </c>
      <c r="Y18" s="11">
        <f>'Tabel I-O'!Y18*'Tabel Harga'!$F$18</f>
        <v>0</v>
      </c>
      <c r="Z18" s="11">
        <f>'Tabel I-O'!Z18*'Tabel Harga'!$F$18</f>
        <v>0</v>
      </c>
      <c r="AA18" s="11">
        <f>'Tabel I-O'!AA18*'Tabel Harga'!$F$18</f>
        <v>30000</v>
      </c>
      <c r="AB18" s="11">
        <f>'Tabel I-O'!AB18*'Tabel Harga'!$F$18</f>
        <v>0</v>
      </c>
      <c r="AC18" s="11">
        <f>'Tabel I-O'!AC18*'Tabel Harga'!$F$18</f>
        <v>0</v>
      </c>
      <c r="AD18" s="11">
        <f>'Tabel I-O'!AD18*'Tabel Harga'!$F$18</f>
        <v>0</v>
      </c>
      <c r="AE18" s="11">
        <f>'Tabel I-O'!AE18*'Tabel Harga'!$F$18</f>
        <v>0</v>
      </c>
      <c r="AF18" s="11">
        <f>'Tabel I-O'!AF18*'Tabel Harga'!$F$18</f>
        <v>30000</v>
      </c>
      <c r="AG18" s="11">
        <f>'Tabel I-O'!AG18*'Tabel Harga'!$F$18</f>
        <v>0</v>
      </c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>
      <c r="B19" s="76" t="s">
        <v>38</v>
      </c>
      <c r="C19" s="18" t="s">
        <v>5</v>
      </c>
      <c r="D19" s="11">
        <f>'Tabel I-O'!D19*'Tabel Harga'!$F$19</f>
        <v>0</v>
      </c>
      <c r="E19" s="11">
        <f>'Tabel I-O'!E19*'Tabel Harga'!$F$19</f>
        <v>0</v>
      </c>
      <c r="F19" s="11">
        <f>'Tabel I-O'!F19*'Tabel Harga'!$F$19</f>
        <v>0</v>
      </c>
      <c r="G19" s="11">
        <f>'Tabel I-O'!G19*'Tabel Harga'!$F$19</f>
        <v>25000</v>
      </c>
      <c r="H19" s="11">
        <f>'Tabel I-O'!H19*'Tabel Harga'!$F$19</f>
        <v>0</v>
      </c>
      <c r="I19" s="11">
        <f>'Tabel I-O'!I19*'Tabel Harga'!$F$19</f>
        <v>0</v>
      </c>
      <c r="J19" s="11">
        <f>'Tabel I-O'!J19*'Tabel Harga'!$F$19</f>
        <v>0</v>
      </c>
      <c r="K19" s="11">
        <f>'Tabel I-O'!K19*'Tabel Harga'!$F$19</f>
        <v>0</v>
      </c>
      <c r="L19" s="11">
        <f>'Tabel I-O'!L19*'Tabel Harga'!$F$19</f>
        <v>25000</v>
      </c>
      <c r="M19" s="11">
        <f>'Tabel I-O'!M19*'Tabel Harga'!$F$19</f>
        <v>0</v>
      </c>
      <c r="N19" s="11">
        <f>'Tabel I-O'!N19*'Tabel Harga'!$F$19</f>
        <v>0</v>
      </c>
      <c r="O19" s="11">
        <f>'Tabel I-O'!O19*'Tabel Harga'!$F$19</f>
        <v>0</v>
      </c>
      <c r="P19" s="11">
        <f>'Tabel I-O'!P19*'Tabel Harga'!$F$19</f>
        <v>0</v>
      </c>
      <c r="Q19" s="11">
        <f>'Tabel I-O'!Q19*'Tabel Harga'!$F$19</f>
        <v>25000</v>
      </c>
      <c r="R19" s="11">
        <f>'Tabel I-O'!R19*'Tabel Harga'!$F$19</f>
        <v>0</v>
      </c>
      <c r="S19" s="11">
        <f>'Tabel I-O'!S19*'Tabel Harga'!$F$19</f>
        <v>0</v>
      </c>
      <c r="T19" s="11">
        <f>'Tabel I-O'!T19*'Tabel Harga'!$F$19</f>
        <v>0</v>
      </c>
      <c r="U19" s="11">
        <f>'Tabel I-O'!U19*'Tabel Harga'!$F$19</f>
        <v>0</v>
      </c>
      <c r="V19" s="11">
        <f>'Tabel I-O'!V19*'Tabel Harga'!$F$19</f>
        <v>25000</v>
      </c>
      <c r="W19" s="11">
        <f>'Tabel I-O'!W19*'Tabel Harga'!$F$19</f>
        <v>0</v>
      </c>
      <c r="X19" s="11">
        <f>'Tabel I-O'!X19*'Tabel Harga'!$F$19</f>
        <v>0</v>
      </c>
      <c r="Y19" s="11">
        <f>'Tabel I-O'!Y19*'Tabel Harga'!$F$19</f>
        <v>0</v>
      </c>
      <c r="Z19" s="11">
        <f>'Tabel I-O'!Z19*'Tabel Harga'!$F$19</f>
        <v>0</v>
      </c>
      <c r="AA19" s="11">
        <f>'Tabel I-O'!AA19*'Tabel Harga'!$F$19</f>
        <v>25000</v>
      </c>
      <c r="AB19" s="11">
        <f>'Tabel I-O'!AB19*'Tabel Harga'!$F$19</f>
        <v>0</v>
      </c>
      <c r="AC19" s="11">
        <f>'Tabel I-O'!AC19*'Tabel Harga'!$F$19</f>
        <v>0</v>
      </c>
      <c r="AD19" s="11">
        <f>'Tabel I-O'!AD19*'Tabel Harga'!$F$19</f>
        <v>0</v>
      </c>
      <c r="AE19" s="11">
        <f>'Tabel I-O'!AE19*'Tabel Harga'!$F$19</f>
        <v>0</v>
      </c>
      <c r="AF19" s="11">
        <f>'Tabel I-O'!AF19*'Tabel Harga'!$F$19</f>
        <v>25000</v>
      </c>
      <c r="AG19" s="11">
        <f>'Tabel I-O'!AG19*'Tabel Harga'!$F$19</f>
        <v>0</v>
      </c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</row>
    <row r="20" spans="2:49">
      <c r="B20" s="34" t="s">
        <v>39</v>
      </c>
      <c r="C20" s="18" t="s">
        <v>5</v>
      </c>
      <c r="D20" s="11">
        <f>'Tabel I-O'!D20*'Tabel Harga'!$E$20</f>
        <v>50000</v>
      </c>
      <c r="E20" s="11">
        <f>'Tabel I-O'!E20*'Tabel Harga'!$E$20</f>
        <v>0</v>
      </c>
      <c r="F20" s="11">
        <f>'Tabel I-O'!F20*'Tabel Harga'!$E$20</f>
        <v>50000</v>
      </c>
      <c r="G20" s="11">
        <f>'Tabel I-O'!G20*'Tabel Harga'!$E$20</f>
        <v>0</v>
      </c>
      <c r="H20" s="11">
        <f>'Tabel I-O'!H20*'Tabel Harga'!$E$20</f>
        <v>50000</v>
      </c>
      <c r="I20" s="11">
        <f>'Tabel I-O'!I20*'Tabel Harga'!$E$20</f>
        <v>0</v>
      </c>
      <c r="J20" s="11">
        <f>'Tabel I-O'!J20*'Tabel Harga'!$E$20</f>
        <v>50000</v>
      </c>
      <c r="K20" s="11">
        <f>'Tabel I-O'!K20*'Tabel Harga'!$E$20</f>
        <v>0</v>
      </c>
      <c r="L20" s="11">
        <f>'Tabel I-O'!L20*'Tabel Harga'!$E$20</f>
        <v>50000</v>
      </c>
      <c r="M20" s="11">
        <f>'Tabel I-O'!M20*'Tabel Harga'!$E$20</f>
        <v>0</v>
      </c>
      <c r="N20" s="11">
        <f>'Tabel I-O'!N20*'Tabel Harga'!$E$20</f>
        <v>50000</v>
      </c>
      <c r="O20" s="11">
        <f>'Tabel I-O'!O20*'Tabel Harga'!$E$20</f>
        <v>0</v>
      </c>
      <c r="P20" s="11">
        <f>'Tabel I-O'!P20*'Tabel Harga'!$E$20</f>
        <v>50000</v>
      </c>
      <c r="Q20" s="11">
        <f>'Tabel I-O'!Q20*'Tabel Harga'!$E$20</f>
        <v>0</v>
      </c>
      <c r="R20" s="11">
        <f>'Tabel I-O'!R20*'Tabel Harga'!$E$20</f>
        <v>50000</v>
      </c>
      <c r="S20" s="11">
        <f>'Tabel I-O'!S20*'Tabel Harga'!$E$20</f>
        <v>0</v>
      </c>
      <c r="T20" s="11">
        <f>'Tabel I-O'!T20*'Tabel Harga'!$E$20</f>
        <v>50000</v>
      </c>
      <c r="U20" s="11">
        <f>'Tabel I-O'!U20*'Tabel Harga'!$E$20</f>
        <v>0</v>
      </c>
      <c r="V20" s="11">
        <f>'Tabel I-O'!V20*'Tabel Harga'!$E$20</f>
        <v>50000</v>
      </c>
      <c r="W20" s="11">
        <f>'Tabel I-O'!W20*'Tabel Harga'!$E$20</f>
        <v>0</v>
      </c>
      <c r="X20" s="11">
        <f>'Tabel I-O'!X20*'Tabel Harga'!$E$20</f>
        <v>50000</v>
      </c>
      <c r="Y20" s="11">
        <f>'Tabel I-O'!Y20*'Tabel Harga'!$E$20</f>
        <v>0</v>
      </c>
      <c r="Z20" s="11">
        <f>'Tabel I-O'!Z20*'Tabel Harga'!$E$20</f>
        <v>50000</v>
      </c>
      <c r="AA20" s="11">
        <f>'Tabel I-O'!AA20*'Tabel Harga'!$E$20</f>
        <v>0</v>
      </c>
      <c r="AB20" s="11">
        <f>'Tabel I-O'!AB20*'Tabel Harga'!$E$20</f>
        <v>50000</v>
      </c>
      <c r="AC20" s="11">
        <f>'Tabel I-O'!AC20*'Tabel Harga'!$E$20</f>
        <v>0</v>
      </c>
      <c r="AD20" s="11">
        <f>'Tabel I-O'!AD20*'Tabel Harga'!$E$20</f>
        <v>50000</v>
      </c>
      <c r="AE20" s="11">
        <f>'Tabel I-O'!AE20*'Tabel Harga'!$E$20</f>
        <v>0</v>
      </c>
      <c r="AF20" s="11">
        <f>'Tabel I-O'!AF20*'Tabel Harga'!$E$20</f>
        <v>50000</v>
      </c>
      <c r="AG20" s="11">
        <f>'Tabel I-O'!AG20*'Tabel Harga'!$E$20</f>
        <v>0</v>
      </c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</row>
    <row r="21" spans="2:49">
      <c r="B21" s="76" t="s">
        <v>90</v>
      </c>
      <c r="C21" s="18" t="s">
        <v>5</v>
      </c>
      <c r="D21" s="11">
        <f>'Tabel I-O'!D21*'Tabel Harga'!$F$21</f>
        <v>225000</v>
      </c>
      <c r="E21" s="11">
        <f>'Tabel I-O'!E21*'Tabel Harga'!$F$21</f>
        <v>0</v>
      </c>
      <c r="F21" s="11">
        <f>'Tabel I-O'!F21*'Tabel Harga'!$F$21</f>
        <v>0</v>
      </c>
      <c r="G21" s="11">
        <f>'Tabel I-O'!G21*'Tabel Harga'!$F$21</f>
        <v>0</v>
      </c>
      <c r="H21" s="11">
        <f>'Tabel I-O'!H21*'Tabel Harga'!$F$21</f>
        <v>0</v>
      </c>
      <c r="I21" s="11">
        <f>'Tabel I-O'!I21*'Tabel Harga'!$F$21</f>
        <v>0</v>
      </c>
      <c r="J21" s="11">
        <f>'Tabel I-O'!J21*'Tabel Harga'!$F$21</f>
        <v>0</v>
      </c>
      <c r="K21" s="11">
        <f>'Tabel I-O'!K21*'Tabel Harga'!$F$21</f>
        <v>0</v>
      </c>
      <c r="L21" s="11">
        <f>'Tabel I-O'!L21*'Tabel Harga'!$F$21</f>
        <v>0</v>
      </c>
      <c r="M21" s="11">
        <f>'Tabel I-O'!M21*'Tabel Harga'!$F$21</f>
        <v>225000</v>
      </c>
      <c r="N21" s="11">
        <f>'Tabel I-O'!N21*'Tabel Harga'!$F$21</f>
        <v>0</v>
      </c>
      <c r="O21" s="11">
        <f>'Tabel I-O'!O21*'Tabel Harga'!$F$21</f>
        <v>0</v>
      </c>
      <c r="P21" s="11">
        <f>'Tabel I-O'!P21*'Tabel Harga'!$F$21</f>
        <v>0</v>
      </c>
      <c r="Q21" s="11">
        <f>'Tabel I-O'!Q21*'Tabel Harga'!$F$21</f>
        <v>0</v>
      </c>
      <c r="R21" s="11">
        <f>'Tabel I-O'!R21*'Tabel Harga'!$F$21</f>
        <v>0</v>
      </c>
      <c r="S21" s="11">
        <f>'Tabel I-O'!S21*'Tabel Harga'!$F$21</f>
        <v>0</v>
      </c>
      <c r="T21" s="11">
        <f>'Tabel I-O'!T21*'Tabel Harga'!$F$21</f>
        <v>0</v>
      </c>
      <c r="U21" s="11">
        <f>'Tabel I-O'!U21*'Tabel Harga'!$F$21</f>
        <v>0</v>
      </c>
      <c r="V21" s="11">
        <f>'Tabel I-O'!V21*'Tabel Harga'!$F$21</f>
        <v>0</v>
      </c>
      <c r="W21" s="11">
        <f>'Tabel I-O'!W21*'Tabel Harga'!$F$21</f>
        <v>225000</v>
      </c>
      <c r="X21" s="11">
        <f>'Tabel I-O'!X21*'Tabel Harga'!$F$21</f>
        <v>0</v>
      </c>
      <c r="Y21" s="11">
        <f>'Tabel I-O'!Y21*'Tabel Harga'!$F$21</f>
        <v>0</v>
      </c>
      <c r="Z21" s="11">
        <f>'Tabel I-O'!Z21*'Tabel Harga'!$F$21</f>
        <v>0</v>
      </c>
      <c r="AA21" s="11">
        <f>'Tabel I-O'!AA21*'Tabel Harga'!$F$21</f>
        <v>0</v>
      </c>
      <c r="AB21" s="11">
        <f>'Tabel I-O'!AB21*'Tabel Harga'!$F$21</f>
        <v>0</v>
      </c>
      <c r="AC21" s="11">
        <f>'Tabel I-O'!AC21*'Tabel Harga'!$F$21</f>
        <v>0</v>
      </c>
      <c r="AD21" s="11">
        <f>'Tabel I-O'!AD21*'Tabel Harga'!$F$21</f>
        <v>0</v>
      </c>
      <c r="AE21" s="11">
        <f>'Tabel I-O'!AE21*'Tabel Harga'!$F$21</f>
        <v>0</v>
      </c>
      <c r="AF21" s="11">
        <f>'Tabel I-O'!AF21*'Tabel Harga'!$F$21</f>
        <v>0</v>
      </c>
      <c r="AG21" s="11">
        <f>'Tabel I-O'!AG21*'Tabel Harga'!$F$21</f>
        <v>225000</v>
      </c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</row>
    <row r="22" spans="2:49">
      <c r="B22" s="76" t="s">
        <v>94</v>
      </c>
      <c r="C22" s="18" t="s">
        <v>5</v>
      </c>
      <c r="D22" s="11">
        <f>'Tabel I-O'!D22*'Tabel Harga'!$E$22</f>
        <v>0</v>
      </c>
      <c r="E22" s="11">
        <f>'Tabel I-O'!E22*'Tabel Harga'!$E$22</f>
        <v>0</v>
      </c>
      <c r="F22" s="11">
        <f>'Tabel I-O'!F22*'Tabel Harga'!$E$22</f>
        <v>0</v>
      </c>
      <c r="G22" s="11">
        <f>'Tabel I-O'!G22*'Tabel Harga'!$E$22</f>
        <v>20000</v>
      </c>
      <c r="H22" s="11">
        <f>'Tabel I-O'!H22*'Tabel Harga'!$E$22</f>
        <v>0</v>
      </c>
      <c r="I22" s="11">
        <f>'Tabel I-O'!I22*'Tabel Harga'!$E$22</f>
        <v>0</v>
      </c>
      <c r="J22" s="11">
        <f>'Tabel I-O'!J22*'Tabel Harga'!$E$22</f>
        <v>20000</v>
      </c>
      <c r="K22" s="11">
        <f>'Tabel I-O'!K22*'Tabel Harga'!$E$22</f>
        <v>0</v>
      </c>
      <c r="L22" s="11">
        <f>'Tabel I-O'!L22*'Tabel Harga'!$E$22</f>
        <v>40000</v>
      </c>
      <c r="M22" s="11">
        <f>'Tabel I-O'!M22*'Tabel Harga'!$E$22</f>
        <v>0</v>
      </c>
      <c r="N22" s="11">
        <f>'Tabel I-O'!N22*'Tabel Harga'!$E$22</f>
        <v>40000</v>
      </c>
      <c r="O22" s="11">
        <f>'Tabel I-O'!O22*'Tabel Harga'!$E$22</f>
        <v>0</v>
      </c>
      <c r="P22" s="11">
        <f>'Tabel I-O'!P22*'Tabel Harga'!$E$22</f>
        <v>40000</v>
      </c>
      <c r="Q22" s="11">
        <f>'Tabel I-O'!Q22*'Tabel Harga'!$E$22</f>
        <v>0</v>
      </c>
      <c r="R22" s="11">
        <f>'Tabel I-O'!R22*'Tabel Harga'!$E$22</f>
        <v>60000</v>
      </c>
      <c r="S22" s="11">
        <f>'Tabel I-O'!S22*'Tabel Harga'!$E$22</f>
        <v>0</v>
      </c>
      <c r="T22" s="11">
        <f>'Tabel I-O'!T22*'Tabel Harga'!$E$22</f>
        <v>60000</v>
      </c>
      <c r="U22" s="11">
        <f>'Tabel I-O'!U22*'Tabel Harga'!$E$22</f>
        <v>0</v>
      </c>
      <c r="V22" s="11">
        <f>'Tabel I-O'!V22*'Tabel Harga'!$E$22</f>
        <v>60000</v>
      </c>
      <c r="W22" s="11">
        <f>'Tabel I-O'!W22*'Tabel Harga'!$E$22</f>
        <v>0</v>
      </c>
      <c r="X22" s="11">
        <f>'Tabel I-O'!X22*'Tabel Harga'!$E$22</f>
        <v>60000</v>
      </c>
      <c r="Y22" s="11">
        <f>'Tabel I-O'!Y22*'Tabel Harga'!$E$22</f>
        <v>0</v>
      </c>
      <c r="Z22" s="11">
        <f>'Tabel I-O'!Z22*'Tabel Harga'!$E$22</f>
        <v>60000</v>
      </c>
      <c r="AA22" s="11">
        <f>'Tabel I-O'!AA22*'Tabel Harga'!$E$22</f>
        <v>0</v>
      </c>
      <c r="AB22" s="11">
        <f>'Tabel I-O'!AB22*'Tabel Harga'!$E$22</f>
        <v>60000</v>
      </c>
      <c r="AC22" s="11">
        <f>'Tabel I-O'!AC22*'Tabel Harga'!$E$22</f>
        <v>0</v>
      </c>
      <c r="AD22" s="11">
        <f>'Tabel I-O'!AD22*'Tabel Harga'!$E$22</f>
        <v>60000</v>
      </c>
      <c r="AE22" s="11">
        <f>'Tabel I-O'!AE22*'Tabel Harga'!$E$22</f>
        <v>0</v>
      </c>
      <c r="AF22" s="11">
        <f>'Tabel I-O'!AF22*'Tabel Harga'!$E$22</f>
        <v>60000</v>
      </c>
      <c r="AG22" s="11">
        <f>'Tabel I-O'!AG22*'Tabel Harga'!$E$22</f>
        <v>0</v>
      </c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</row>
    <row r="23" spans="2:49">
      <c r="B23" s="76" t="s">
        <v>125</v>
      </c>
      <c r="C23" s="18" t="s">
        <v>5</v>
      </c>
      <c r="D23" s="11">
        <f>'Tabel I-O'!D23*'Tabel Harga'!$F$23</f>
        <v>0</v>
      </c>
      <c r="E23" s="11">
        <f>'Tabel I-O'!E23*'Tabel Harga'!$F$23</f>
        <v>0</v>
      </c>
      <c r="F23" s="11">
        <f>'Tabel I-O'!F23*'Tabel Harga'!$F$23</f>
        <v>0</v>
      </c>
      <c r="G23" s="11">
        <f>'Tabel I-O'!G23*'Tabel Harga'!$F$23</f>
        <v>10000</v>
      </c>
      <c r="H23" s="11">
        <f>'Tabel I-O'!H23*'Tabel Harga'!$F$23</f>
        <v>0</v>
      </c>
      <c r="I23" s="11">
        <f>'Tabel I-O'!I23*'Tabel Harga'!$F$23</f>
        <v>0</v>
      </c>
      <c r="J23" s="11">
        <f>'Tabel I-O'!J23*'Tabel Harga'!$F$23</f>
        <v>0</v>
      </c>
      <c r="K23" s="11">
        <f>'Tabel I-O'!K23*'Tabel Harga'!$F$23</f>
        <v>10000</v>
      </c>
      <c r="L23" s="11">
        <f>'Tabel I-O'!L23*'Tabel Harga'!$F$23</f>
        <v>0</v>
      </c>
      <c r="M23" s="11">
        <f>'Tabel I-O'!M23*'Tabel Harga'!$F$23</f>
        <v>0</v>
      </c>
      <c r="N23" s="11">
        <f>'Tabel I-O'!N23*'Tabel Harga'!$F$23</f>
        <v>0</v>
      </c>
      <c r="O23" s="11">
        <f>'Tabel I-O'!O23*'Tabel Harga'!$F$23</f>
        <v>10000</v>
      </c>
      <c r="P23" s="11">
        <f>'Tabel I-O'!P23*'Tabel Harga'!$F$23</f>
        <v>0</v>
      </c>
      <c r="Q23" s="11">
        <f>'Tabel I-O'!Q23*'Tabel Harga'!$F$23</f>
        <v>0</v>
      </c>
      <c r="R23" s="11">
        <f>'Tabel I-O'!R23*'Tabel Harga'!$F$23</f>
        <v>0</v>
      </c>
      <c r="S23" s="11">
        <f>'Tabel I-O'!S23*'Tabel Harga'!$F$23</f>
        <v>10000</v>
      </c>
      <c r="T23" s="11">
        <f>'Tabel I-O'!T23*'Tabel Harga'!$F$23</f>
        <v>0</v>
      </c>
      <c r="U23" s="11">
        <f>'Tabel I-O'!U23*'Tabel Harga'!$F$23</f>
        <v>0</v>
      </c>
      <c r="V23" s="11">
        <f>'Tabel I-O'!V23*'Tabel Harga'!$F$23</f>
        <v>0</v>
      </c>
      <c r="W23" s="11">
        <f>'Tabel I-O'!W23*'Tabel Harga'!$F$23</f>
        <v>10000</v>
      </c>
      <c r="X23" s="11">
        <f>'Tabel I-O'!X23*'Tabel Harga'!$F$23</f>
        <v>0</v>
      </c>
      <c r="Y23" s="11">
        <f>'Tabel I-O'!Y23*'Tabel Harga'!$F$23</f>
        <v>0</v>
      </c>
      <c r="Z23" s="11">
        <f>'Tabel I-O'!Z23*'Tabel Harga'!$F$23</f>
        <v>0</v>
      </c>
      <c r="AA23" s="11">
        <f>'Tabel I-O'!AA23*'Tabel Harga'!$F$23</f>
        <v>10000</v>
      </c>
      <c r="AB23" s="11">
        <f>'Tabel I-O'!AB23*'Tabel Harga'!$F$23</f>
        <v>0</v>
      </c>
      <c r="AC23" s="11">
        <f>'Tabel I-O'!AC23*'Tabel Harga'!$F$23</f>
        <v>0</v>
      </c>
      <c r="AD23" s="11">
        <f>'Tabel I-O'!AD23*'Tabel Harga'!$F$23</f>
        <v>0</v>
      </c>
      <c r="AE23" s="11">
        <f>'Tabel I-O'!AE23*'Tabel Harga'!$F$23</f>
        <v>10000</v>
      </c>
      <c r="AF23" s="11">
        <f>'Tabel I-O'!AF23*'Tabel Harga'!$F$23</f>
        <v>0</v>
      </c>
      <c r="AG23" s="11">
        <f>'Tabel I-O'!AG23*'Tabel Harga'!$F$23</f>
        <v>0</v>
      </c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</row>
    <row r="24" spans="2:49">
      <c r="B24" s="76"/>
      <c r="C24" s="18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</row>
    <row r="25" spans="2:49">
      <c r="B25" s="15" t="s">
        <v>37</v>
      </c>
      <c r="C25" s="18"/>
      <c r="D25" s="11"/>
      <c r="E25" s="9"/>
      <c r="F25" s="9"/>
      <c r="G25" s="9"/>
      <c r="H25" s="11"/>
      <c r="I25" s="11"/>
      <c r="J25" s="11"/>
      <c r="K25" s="12"/>
      <c r="L25" s="11"/>
      <c r="M25" s="11"/>
      <c r="N25" s="12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</row>
    <row r="26" spans="2:49">
      <c r="B26" s="76" t="s">
        <v>40</v>
      </c>
      <c r="C26" s="18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</row>
    <row r="27" spans="2:49">
      <c r="B27" s="81" t="s">
        <v>92</v>
      </c>
      <c r="C27" s="18" t="s">
        <v>5</v>
      </c>
      <c r="D27" s="11">
        <f>'Tabel I-O'!D27*'Tabel Harga'!$F$27</f>
        <v>1500000</v>
      </c>
      <c r="E27" s="11">
        <f>'Tabel I-O'!E27*'Tabel Harga'!$F$27</f>
        <v>0</v>
      </c>
      <c r="F27" s="11">
        <f>'Tabel I-O'!F27*'Tabel Harga'!$F$27</f>
        <v>0</v>
      </c>
      <c r="G27" s="11">
        <f>'Tabel I-O'!G27*'Tabel Harga'!$F$27</f>
        <v>0</v>
      </c>
      <c r="H27" s="11">
        <f>'Tabel I-O'!H27*'Tabel Harga'!$F$27</f>
        <v>0</v>
      </c>
      <c r="I27" s="11">
        <f>'Tabel I-O'!I27*'Tabel Harga'!$F$27</f>
        <v>0</v>
      </c>
      <c r="J27" s="11">
        <f>'Tabel I-O'!J27*'Tabel Harga'!$F$27</f>
        <v>0</v>
      </c>
      <c r="K27" s="11">
        <f>'Tabel I-O'!K27*'Tabel Harga'!$F$27</f>
        <v>0</v>
      </c>
      <c r="L27" s="11">
        <f>'Tabel I-O'!L27*'Tabel Harga'!$F$27</f>
        <v>0</v>
      </c>
      <c r="M27" s="11">
        <f>'Tabel I-O'!M27*'Tabel Harga'!$F$27</f>
        <v>0</v>
      </c>
      <c r="N27" s="11">
        <f>'Tabel I-O'!N27*'Tabel Harga'!$F$27</f>
        <v>0</v>
      </c>
      <c r="O27" s="11">
        <f>'Tabel I-O'!O27*'Tabel Harga'!$F$27</f>
        <v>0</v>
      </c>
      <c r="P27" s="11">
        <f>'Tabel I-O'!P27*'Tabel Harga'!$F$27</f>
        <v>0</v>
      </c>
      <c r="Q27" s="11">
        <f>'Tabel I-O'!Q27*'Tabel Harga'!$F$27</f>
        <v>0</v>
      </c>
      <c r="R27" s="11">
        <f>'Tabel I-O'!R27*'Tabel Harga'!$F$27</f>
        <v>0</v>
      </c>
      <c r="S27" s="11">
        <f>'Tabel I-O'!S27*'Tabel Harga'!$F$27</f>
        <v>0</v>
      </c>
      <c r="T27" s="11">
        <f>'Tabel I-O'!T27*'Tabel Harga'!$F$27</f>
        <v>0</v>
      </c>
      <c r="U27" s="11">
        <f>'Tabel I-O'!U27*'Tabel Harga'!$F$27</f>
        <v>0</v>
      </c>
      <c r="V27" s="11">
        <f>'Tabel I-O'!V27*'Tabel Harga'!$F$27</f>
        <v>0</v>
      </c>
      <c r="W27" s="11">
        <f>'Tabel I-O'!W27*'Tabel Harga'!$F$27</f>
        <v>0</v>
      </c>
      <c r="X27" s="11">
        <f>'Tabel I-O'!X27*'Tabel Harga'!$F$27</f>
        <v>0</v>
      </c>
      <c r="Y27" s="11">
        <f>'Tabel I-O'!Y27*'Tabel Harga'!$F$27</f>
        <v>0</v>
      </c>
      <c r="Z27" s="11">
        <f>'Tabel I-O'!Z27*'Tabel Harga'!$F$27</f>
        <v>0</v>
      </c>
      <c r="AA27" s="11">
        <f>'Tabel I-O'!AA27*'Tabel Harga'!$F$27</f>
        <v>0</v>
      </c>
      <c r="AB27" s="11">
        <f>'Tabel I-O'!AB27*'Tabel Harga'!$F$27</f>
        <v>0</v>
      </c>
      <c r="AC27" s="11">
        <f>'Tabel I-O'!AC27*'Tabel Harga'!$F$27</f>
        <v>0</v>
      </c>
      <c r="AD27" s="11">
        <f>'Tabel I-O'!AD27*'Tabel Harga'!$F$27</f>
        <v>0</v>
      </c>
      <c r="AE27" s="11">
        <f>'Tabel I-O'!AE27*'Tabel Harga'!$F$27</f>
        <v>0</v>
      </c>
      <c r="AF27" s="11">
        <f>'Tabel I-O'!AF27*'Tabel Harga'!$F$27</f>
        <v>0</v>
      </c>
      <c r="AG27" s="11">
        <f>'Tabel I-O'!AG27*'Tabel Harga'!$F$27</f>
        <v>0</v>
      </c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</row>
    <row r="28" spans="2:49">
      <c r="B28" s="81" t="s">
        <v>91</v>
      </c>
      <c r="C28" s="18" t="s">
        <v>5</v>
      </c>
      <c r="D28" s="11">
        <f>'Tabel I-O'!D28*'Tabel Harga'!$E$28</f>
        <v>50000</v>
      </c>
      <c r="E28" s="11">
        <f>'Tabel I-O'!E28*'Tabel Harga'!$E$28</f>
        <v>0</v>
      </c>
      <c r="F28" s="11">
        <f>'Tabel I-O'!F28*'Tabel Harga'!$E$28</f>
        <v>0</v>
      </c>
      <c r="G28" s="11">
        <f>'Tabel I-O'!G28*'Tabel Harga'!$E$28</f>
        <v>0</v>
      </c>
      <c r="H28" s="11">
        <f>'Tabel I-O'!H28*'Tabel Harga'!$E$28</f>
        <v>0</v>
      </c>
      <c r="I28" s="11">
        <f>'Tabel I-O'!I28*'Tabel Harga'!$E$28</f>
        <v>0</v>
      </c>
      <c r="J28" s="11">
        <f>'Tabel I-O'!J28*'Tabel Harga'!$E$28</f>
        <v>0</v>
      </c>
      <c r="K28" s="11">
        <f>'Tabel I-O'!K28*'Tabel Harga'!$E$28</f>
        <v>0</v>
      </c>
      <c r="L28" s="11">
        <f>'Tabel I-O'!L28*'Tabel Harga'!$E$28</f>
        <v>0</v>
      </c>
      <c r="M28" s="11">
        <f>'Tabel I-O'!M28*'Tabel Harga'!$E$28</f>
        <v>0</v>
      </c>
      <c r="N28" s="11">
        <f>'Tabel I-O'!N28*'Tabel Harga'!$E$28</f>
        <v>0</v>
      </c>
      <c r="O28" s="11">
        <f>'Tabel I-O'!O28*'Tabel Harga'!$E$28</f>
        <v>0</v>
      </c>
      <c r="P28" s="11">
        <f>'Tabel I-O'!P28*'Tabel Harga'!$E$28</f>
        <v>0</v>
      </c>
      <c r="Q28" s="11">
        <f>'Tabel I-O'!Q28*'Tabel Harga'!$E$28</f>
        <v>0</v>
      </c>
      <c r="R28" s="11">
        <f>'Tabel I-O'!R28*'Tabel Harga'!$E$28</f>
        <v>0</v>
      </c>
      <c r="S28" s="11">
        <f>'Tabel I-O'!S28*'Tabel Harga'!$E$28</f>
        <v>0</v>
      </c>
      <c r="T28" s="11">
        <f>'Tabel I-O'!T28*'Tabel Harga'!$E$28</f>
        <v>0</v>
      </c>
      <c r="U28" s="11">
        <f>'Tabel I-O'!U28*'Tabel Harga'!$E$28</f>
        <v>0</v>
      </c>
      <c r="V28" s="11">
        <f>'Tabel I-O'!V28*'Tabel Harga'!$E$28</f>
        <v>0</v>
      </c>
      <c r="W28" s="11">
        <f>'Tabel I-O'!W28*'Tabel Harga'!$E$28</f>
        <v>0</v>
      </c>
      <c r="X28" s="11">
        <f>'Tabel I-O'!X28*'Tabel Harga'!$E$28</f>
        <v>0</v>
      </c>
      <c r="Y28" s="11">
        <f>'Tabel I-O'!Y28*'Tabel Harga'!$E$28</f>
        <v>0</v>
      </c>
      <c r="Z28" s="11">
        <f>'Tabel I-O'!Z28*'Tabel Harga'!$E$28</f>
        <v>0</v>
      </c>
      <c r="AA28" s="11">
        <f>'Tabel I-O'!AA28*'Tabel Harga'!$E$28</f>
        <v>0</v>
      </c>
      <c r="AB28" s="11">
        <f>'Tabel I-O'!AB28*'Tabel Harga'!$E$28</f>
        <v>0</v>
      </c>
      <c r="AC28" s="11">
        <f>'Tabel I-O'!AC28*'Tabel Harga'!$E$28</f>
        <v>0</v>
      </c>
      <c r="AD28" s="11">
        <f>'Tabel I-O'!AD28*'Tabel Harga'!$E$28</f>
        <v>0</v>
      </c>
      <c r="AE28" s="11">
        <f>'Tabel I-O'!AE28*'Tabel Harga'!$E$28</f>
        <v>0</v>
      </c>
      <c r="AF28" s="11">
        <f>'Tabel I-O'!AF28*'Tabel Harga'!$E$28</f>
        <v>0</v>
      </c>
      <c r="AG28" s="11">
        <f>'Tabel I-O'!AG28*'Tabel Harga'!$E$28</f>
        <v>0</v>
      </c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</row>
    <row r="29" spans="2:49">
      <c r="B29" s="81" t="s">
        <v>124</v>
      </c>
      <c r="C29" s="18" t="s">
        <v>5</v>
      </c>
      <c r="D29" s="11">
        <f>'Tabel I-O'!D29*'Tabel Harga'!$F$29</f>
        <v>200000</v>
      </c>
      <c r="E29" s="11">
        <f>'Tabel I-O'!E29*'Tabel Harga'!$F$29</f>
        <v>0</v>
      </c>
      <c r="F29" s="11">
        <f>'Tabel I-O'!F29*'Tabel Harga'!$F$29</f>
        <v>0</v>
      </c>
      <c r="G29" s="11">
        <f>'Tabel I-O'!G29*'Tabel Harga'!$F$29</f>
        <v>0</v>
      </c>
      <c r="H29" s="11">
        <f>'Tabel I-O'!H29*'Tabel Harga'!$F$29</f>
        <v>0</v>
      </c>
      <c r="I29" s="11">
        <f>'Tabel I-O'!I29*'Tabel Harga'!$F$29</f>
        <v>0</v>
      </c>
      <c r="J29" s="11">
        <f>'Tabel I-O'!J29*'Tabel Harga'!$F$29</f>
        <v>0</v>
      </c>
      <c r="K29" s="11">
        <f>'Tabel I-O'!K29*'Tabel Harga'!$F$29</f>
        <v>0</v>
      </c>
      <c r="L29" s="11">
        <f>'Tabel I-O'!L29*'Tabel Harga'!$F$29</f>
        <v>0</v>
      </c>
      <c r="M29" s="11">
        <f>'Tabel I-O'!M29*'Tabel Harga'!$F$29</f>
        <v>0</v>
      </c>
      <c r="N29" s="11">
        <f>'Tabel I-O'!N29*'Tabel Harga'!$F$29</f>
        <v>0</v>
      </c>
      <c r="O29" s="11">
        <f>'Tabel I-O'!O29*'Tabel Harga'!$F$29</f>
        <v>0</v>
      </c>
      <c r="P29" s="11">
        <f>'Tabel I-O'!P29*'Tabel Harga'!$F$29</f>
        <v>0</v>
      </c>
      <c r="Q29" s="11">
        <f>'Tabel I-O'!Q29*'Tabel Harga'!$F$29</f>
        <v>0</v>
      </c>
      <c r="R29" s="11">
        <f>'Tabel I-O'!R29*'Tabel Harga'!$F$29</f>
        <v>0</v>
      </c>
      <c r="S29" s="11">
        <f>'Tabel I-O'!S29*'Tabel Harga'!$F$29</f>
        <v>0</v>
      </c>
      <c r="T29" s="11">
        <f>'Tabel I-O'!T29*'Tabel Harga'!$F$29</f>
        <v>0</v>
      </c>
      <c r="U29" s="11">
        <f>'Tabel I-O'!U29*'Tabel Harga'!$F$29</f>
        <v>0</v>
      </c>
      <c r="V29" s="11">
        <f>'Tabel I-O'!V29*'Tabel Harga'!$F$29</f>
        <v>0</v>
      </c>
      <c r="W29" s="11">
        <f>'Tabel I-O'!W29*'Tabel Harga'!$F$29</f>
        <v>0</v>
      </c>
      <c r="X29" s="11">
        <f>'Tabel I-O'!X29*'Tabel Harga'!$F$29</f>
        <v>0</v>
      </c>
      <c r="Y29" s="11">
        <f>'Tabel I-O'!Y29*'Tabel Harga'!$F$29</f>
        <v>0</v>
      </c>
      <c r="Z29" s="11">
        <f>'Tabel I-O'!Z29*'Tabel Harga'!$F$29</f>
        <v>0</v>
      </c>
      <c r="AA29" s="11">
        <f>'Tabel I-O'!AA29*'Tabel Harga'!$F$29</f>
        <v>0</v>
      </c>
      <c r="AB29" s="11">
        <f>'Tabel I-O'!AB29*'Tabel Harga'!$F$29</f>
        <v>0</v>
      </c>
      <c r="AC29" s="11">
        <f>'Tabel I-O'!AC29*'Tabel Harga'!$F$29</f>
        <v>0</v>
      </c>
      <c r="AD29" s="11">
        <f>'Tabel I-O'!AD29*'Tabel Harga'!$F$29</f>
        <v>0</v>
      </c>
      <c r="AE29" s="11">
        <f>'Tabel I-O'!AE29*'Tabel Harga'!$F$29</f>
        <v>0</v>
      </c>
      <c r="AF29" s="11">
        <f>'Tabel I-O'!AF29*'Tabel Harga'!$F$29</f>
        <v>0</v>
      </c>
      <c r="AG29" s="11">
        <f>'Tabel I-O'!AG29*'Tabel Harga'!$F$29</f>
        <v>0</v>
      </c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</row>
    <row r="30" spans="2:49">
      <c r="B30" s="81" t="s">
        <v>107</v>
      </c>
      <c r="C30" s="18" t="s">
        <v>5</v>
      </c>
      <c r="D30" s="11">
        <f>'Tabel I-O'!D30*'Tabel Harga'!$F$30</f>
        <v>540000</v>
      </c>
      <c r="E30" s="11">
        <f>'Tabel I-O'!E31*'Tabel Harga'!$F$31</f>
        <v>0</v>
      </c>
      <c r="F30" s="11">
        <f>'Tabel I-O'!F31*'Tabel Harga'!$F$31</f>
        <v>0</v>
      </c>
      <c r="G30" s="11">
        <f>'Tabel I-O'!G31*'Tabel Harga'!$F$31</f>
        <v>0</v>
      </c>
      <c r="H30" s="11">
        <f>'Tabel I-O'!H31*'Tabel Harga'!$F$31</f>
        <v>0</v>
      </c>
      <c r="I30" s="11">
        <f>'Tabel I-O'!I31*'Tabel Harga'!$F$31</f>
        <v>0</v>
      </c>
      <c r="J30" s="11">
        <f>'Tabel I-O'!J31*'Tabel Harga'!$F$31</f>
        <v>0</v>
      </c>
      <c r="K30" s="11">
        <f>'Tabel I-O'!K31*'Tabel Harga'!$F$31</f>
        <v>0</v>
      </c>
      <c r="L30" s="11">
        <f>'Tabel I-O'!L31*'Tabel Harga'!$F$31</f>
        <v>0</v>
      </c>
      <c r="M30" s="11">
        <f>'Tabel I-O'!M31*'Tabel Harga'!$F$31</f>
        <v>0</v>
      </c>
      <c r="N30" s="11">
        <f>'Tabel I-O'!N31*'Tabel Harga'!$F$31</f>
        <v>0</v>
      </c>
      <c r="O30" s="11">
        <f>'Tabel I-O'!O31*'Tabel Harga'!$F$31</f>
        <v>0</v>
      </c>
      <c r="P30" s="11">
        <f>'Tabel I-O'!P31*'Tabel Harga'!$F$31</f>
        <v>0</v>
      </c>
      <c r="Q30" s="11">
        <f>'Tabel I-O'!Q31*'Tabel Harga'!$F$31</f>
        <v>0</v>
      </c>
      <c r="R30" s="11">
        <f>'Tabel I-O'!R31*'Tabel Harga'!$F$31</f>
        <v>0</v>
      </c>
      <c r="S30" s="11">
        <f>'Tabel I-O'!S31*'Tabel Harga'!$F$31</f>
        <v>0</v>
      </c>
      <c r="T30" s="11">
        <f>'Tabel I-O'!T31*'Tabel Harga'!$F$31</f>
        <v>0</v>
      </c>
      <c r="U30" s="11">
        <f>'Tabel I-O'!U31*'Tabel Harga'!$F$31</f>
        <v>0</v>
      </c>
      <c r="V30" s="11">
        <f>'Tabel I-O'!V31*'Tabel Harga'!$F$31</f>
        <v>0</v>
      </c>
      <c r="W30" s="11">
        <f>'Tabel I-O'!W31*'Tabel Harga'!$F$31</f>
        <v>0</v>
      </c>
      <c r="X30" s="11">
        <f>'Tabel I-O'!X31*'Tabel Harga'!$F$31</f>
        <v>0</v>
      </c>
      <c r="Y30" s="11">
        <f>'Tabel I-O'!Y31*'Tabel Harga'!$F$31</f>
        <v>0</v>
      </c>
      <c r="Z30" s="11">
        <f>'Tabel I-O'!Z31*'Tabel Harga'!$F$31</f>
        <v>0</v>
      </c>
      <c r="AA30" s="11">
        <f>'Tabel I-O'!AA31*'Tabel Harga'!$F$31</f>
        <v>0</v>
      </c>
      <c r="AB30" s="11">
        <f>'Tabel I-O'!AB31*'Tabel Harga'!$F$31</f>
        <v>0</v>
      </c>
      <c r="AC30" s="11">
        <f>'Tabel I-O'!AC31*'Tabel Harga'!$F$31</f>
        <v>0</v>
      </c>
      <c r="AD30" s="11">
        <f>'Tabel I-O'!AD31*'Tabel Harga'!$F$31</f>
        <v>0</v>
      </c>
      <c r="AE30" s="11">
        <f>'Tabel I-O'!AE31*'Tabel Harga'!$F$31</f>
        <v>0</v>
      </c>
      <c r="AF30" s="11">
        <f>'Tabel I-O'!AF31*'Tabel Harga'!$F$31</f>
        <v>0</v>
      </c>
      <c r="AG30" s="11">
        <f>'Tabel I-O'!AG31*'Tabel Harga'!$F$31</f>
        <v>0</v>
      </c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</row>
    <row r="31" spans="2:49">
      <c r="B31" s="81" t="s">
        <v>85</v>
      </c>
      <c r="C31" s="18" t="s">
        <v>5</v>
      </c>
      <c r="D31" s="11">
        <f>'Tabel I-O'!D31*'Tabel Harga'!$F$31</f>
        <v>900000</v>
      </c>
      <c r="E31" s="11">
        <f>'Tabel I-O'!E31*'Tabel Harga'!$F$31</f>
        <v>0</v>
      </c>
      <c r="F31" s="11">
        <f>'Tabel I-O'!F31*'Tabel Harga'!$F$31</f>
        <v>0</v>
      </c>
      <c r="G31" s="11">
        <f>'Tabel I-O'!G31*'Tabel Harga'!$F$31</f>
        <v>0</v>
      </c>
      <c r="H31" s="11">
        <f>'Tabel I-O'!H31*'Tabel Harga'!$F$31</f>
        <v>0</v>
      </c>
      <c r="I31" s="11">
        <f>'Tabel I-O'!I31*'Tabel Harga'!$F$31</f>
        <v>0</v>
      </c>
      <c r="J31" s="11">
        <f>'Tabel I-O'!J31*'Tabel Harga'!$F$31</f>
        <v>0</v>
      </c>
      <c r="K31" s="11">
        <f>'Tabel I-O'!K31*'Tabel Harga'!$F$31</f>
        <v>0</v>
      </c>
      <c r="L31" s="11">
        <f>'Tabel I-O'!L31*'Tabel Harga'!$F$31</f>
        <v>0</v>
      </c>
      <c r="M31" s="11">
        <f>'Tabel I-O'!M31*'Tabel Harga'!$F$31</f>
        <v>0</v>
      </c>
      <c r="N31" s="11">
        <f>'Tabel I-O'!N31*'Tabel Harga'!$F$31</f>
        <v>0</v>
      </c>
      <c r="O31" s="11">
        <f>'Tabel I-O'!O31*'Tabel Harga'!$F$31</f>
        <v>0</v>
      </c>
      <c r="P31" s="11">
        <f>'Tabel I-O'!P31*'Tabel Harga'!$F$31</f>
        <v>0</v>
      </c>
      <c r="Q31" s="11">
        <f>'Tabel I-O'!Q31*'Tabel Harga'!$F$31</f>
        <v>0</v>
      </c>
      <c r="R31" s="11">
        <f>'Tabel I-O'!R31*'Tabel Harga'!$F$31</f>
        <v>0</v>
      </c>
      <c r="S31" s="11">
        <f>'Tabel I-O'!S31*'Tabel Harga'!$F$31</f>
        <v>0</v>
      </c>
      <c r="T31" s="11">
        <f>'Tabel I-O'!T31*'Tabel Harga'!$F$31</f>
        <v>0</v>
      </c>
      <c r="U31" s="11">
        <f>'Tabel I-O'!U31*'Tabel Harga'!$F$31</f>
        <v>0</v>
      </c>
      <c r="V31" s="11">
        <f>'Tabel I-O'!V31*'Tabel Harga'!$F$31</f>
        <v>0</v>
      </c>
      <c r="W31" s="11">
        <f>'Tabel I-O'!W31*'Tabel Harga'!$F$31</f>
        <v>0</v>
      </c>
      <c r="X31" s="11">
        <f>'Tabel I-O'!X31*'Tabel Harga'!$F$31</f>
        <v>0</v>
      </c>
      <c r="Y31" s="11">
        <f>'Tabel I-O'!Y31*'Tabel Harga'!$F$31</f>
        <v>0</v>
      </c>
      <c r="Z31" s="11">
        <f>'Tabel I-O'!Z31*'Tabel Harga'!$F$31</f>
        <v>0</v>
      </c>
      <c r="AA31" s="11">
        <f>'Tabel I-O'!AA31*'Tabel Harga'!$F$31</f>
        <v>0</v>
      </c>
      <c r="AB31" s="11">
        <f>'Tabel I-O'!AB31*'Tabel Harga'!$F$31</f>
        <v>0</v>
      </c>
      <c r="AC31" s="11">
        <f>'Tabel I-O'!AC31*'Tabel Harga'!$F$31</f>
        <v>0</v>
      </c>
      <c r="AD31" s="11">
        <f>'Tabel I-O'!AD31*'Tabel Harga'!$F$31</f>
        <v>0</v>
      </c>
      <c r="AE31" s="11">
        <f>'Tabel I-O'!AE31*'Tabel Harga'!$F$31</f>
        <v>0</v>
      </c>
      <c r="AF31" s="11">
        <f>'Tabel I-O'!AF31*'Tabel Harga'!$F$31</f>
        <v>0</v>
      </c>
      <c r="AG31" s="11">
        <f>'Tabel I-O'!AG31*'Tabel Harga'!$F$31</f>
        <v>0</v>
      </c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</row>
    <row r="32" spans="2:49">
      <c r="B32" s="76" t="s">
        <v>95</v>
      </c>
      <c r="C32" s="18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</row>
    <row r="33" spans="2:49">
      <c r="B33" s="81" t="s">
        <v>144</v>
      </c>
      <c r="C33" s="18" t="s">
        <v>5</v>
      </c>
      <c r="D33" s="11">
        <f>'Tabel I-O'!D33*'Tabel Harga'!$F$33</f>
        <v>350000</v>
      </c>
      <c r="E33" s="11">
        <f>'Tabel I-O'!E33*'Tabel Harga'!$F$33</f>
        <v>100000</v>
      </c>
      <c r="F33" s="11">
        <f>'Tabel I-O'!F33*'Tabel Harga'!$F$33</f>
        <v>0</v>
      </c>
      <c r="G33" s="11">
        <f>'Tabel I-O'!G33*'Tabel Harga'!$F$33</f>
        <v>0</v>
      </c>
      <c r="H33" s="11">
        <f>'Tabel I-O'!H33*'Tabel Harga'!$F$33</f>
        <v>0</v>
      </c>
      <c r="I33" s="11">
        <f>'Tabel I-O'!I33*'Tabel Harga'!$F$33</f>
        <v>0</v>
      </c>
      <c r="J33" s="11">
        <f>'Tabel I-O'!J33*'Tabel Harga'!$F$33</f>
        <v>0</v>
      </c>
      <c r="K33" s="11">
        <f>'Tabel I-O'!K33*'Tabel Harga'!$F$33</f>
        <v>0</v>
      </c>
      <c r="L33" s="11">
        <f>'Tabel I-O'!L33*'Tabel Harga'!$F$33</f>
        <v>0</v>
      </c>
      <c r="M33" s="11">
        <f>'Tabel I-O'!M33*'Tabel Harga'!$F$33</f>
        <v>0</v>
      </c>
      <c r="N33" s="11">
        <f>'Tabel I-O'!N33*'Tabel Harga'!$F$33</f>
        <v>0</v>
      </c>
      <c r="O33" s="11">
        <f>'Tabel I-O'!O33*'Tabel Harga'!$F$33</f>
        <v>0</v>
      </c>
      <c r="P33" s="11">
        <f>'Tabel I-O'!P33*'Tabel Harga'!$F$33</f>
        <v>0</v>
      </c>
      <c r="Q33" s="11">
        <f>'Tabel I-O'!Q33*'Tabel Harga'!$F$33</f>
        <v>0</v>
      </c>
      <c r="R33" s="11">
        <f>'Tabel I-O'!R33*'Tabel Harga'!$F$33</f>
        <v>0</v>
      </c>
      <c r="S33" s="11">
        <f>'Tabel I-O'!S33*'Tabel Harga'!$F$33</f>
        <v>0</v>
      </c>
      <c r="T33" s="11">
        <f>'Tabel I-O'!T33*'Tabel Harga'!$F$33</f>
        <v>0</v>
      </c>
      <c r="U33" s="11">
        <f>'Tabel I-O'!U33*'Tabel Harga'!$F$33</f>
        <v>0</v>
      </c>
      <c r="V33" s="11">
        <f>'Tabel I-O'!V33*'Tabel Harga'!$F$33</f>
        <v>0</v>
      </c>
      <c r="W33" s="11">
        <f>'Tabel I-O'!W33*'Tabel Harga'!$F$33</f>
        <v>0</v>
      </c>
      <c r="X33" s="11">
        <f>'Tabel I-O'!X33*'Tabel Harga'!$F$33</f>
        <v>0</v>
      </c>
      <c r="Y33" s="11">
        <f>'Tabel I-O'!Y33*'Tabel Harga'!$F$33</f>
        <v>0</v>
      </c>
      <c r="Z33" s="11">
        <f>'Tabel I-O'!Z33*'Tabel Harga'!$F$33</f>
        <v>0</v>
      </c>
      <c r="AA33" s="11">
        <f>'Tabel I-O'!AA33*'Tabel Harga'!$F$33</f>
        <v>0</v>
      </c>
      <c r="AB33" s="11">
        <f>'Tabel I-O'!AB33*'Tabel Harga'!$F$33</f>
        <v>0</v>
      </c>
      <c r="AC33" s="11">
        <f>'Tabel I-O'!AC33*'Tabel Harga'!$F$33</f>
        <v>0</v>
      </c>
      <c r="AD33" s="11">
        <f>'Tabel I-O'!AD33*'Tabel Harga'!$F$33</f>
        <v>0</v>
      </c>
      <c r="AE33" s="11">
        <f>'Tabel I-O'!AE33*'Tabel Harga'!$F$33</f>
        <v>0</v>
      </c>
      <c r="AF33" s="11">
        <f>'Tabel I-O'!AF33*'Tabel Harga'!$F$33</f>
        <v>0</v>
      </c>
      <c r="AG33" s="11">
        <f>'Tabel I-O'!AG33*'Tabel Harga'!$F$33</f>
        <v>0</v>
      </c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</row>
    <row r="34" spans="2:49">
      <c r="B34" s="81" t="s">
        <v>115</v>
      </c>
      <c r="C34" s="18" t="s">
        <v>5</v>
      </c>
      <c r="D34" s="11">
        <f>'Tabel I-O'!D34*'Tabel Harga'!$F$34</f>
        <v>150000</v>
      </c>
      <c r="E34" s="11">
        <f>'Tabel I-O'!E34*'Tabel Harga'!$F$34</f>
        <v>0</v>
      </c>
      <c r="F34" s="11">
        <f>'Tabel I-O'!F34*'Tabel Harga'!$F$34</f>
        <v>0</v>
      </c>
      <c r="G34" s="11">
        <f>'Tabel I-O'!G34*'Tabel Harga'!$F$34</f>
        <v>0</v>
      </c>
      <c r="H34" s="11">
        <f>'Tabel I-O'!H34*'Tabel Harga'!$F$34</f>
        <v>0</v>
      </c>
      <c r="I34" s="11">
        <f>'Tabel I-O'!I34*'Tabel Harga'!$F$34</f>
        <v>0</v>
      </c>
      <c r="J34" s="11">
        <f>'Tabel I-O'!J34*'Tabel Harga'!$F$34</f>
        <v>0</v>
      </c>
      <c r="K34" s="11">
        <f>'Tabel I-O'!K34*'Tabel Harga'!$F$34</f>
        <v>0</v>
      </c>
      <c r="L34" s="11">
        <f>'Tabel I-O'!L34*'Tabel Harga'!$F$34</f>
        <v>0</v>
      </c>
      <c r="M34" s="11">
        <f>'Tabel I-O'!M34*'Tabel Harga'!$F$34</f>
        <v>0</v>
      </c>
      <c r="N34" s="11">
        <f>'Tabel I-O'!N34*'Tabel Harga'!$F$34</f>
        <v>0</v>
      </c>
      <c r="O34" s="11">
        <f>'Tabel I-O'!O34*'Tabel Harga'!$F$34</f>
        <v>0</v>
      </c>
      <c r="P34" s="11">
        <f>'Tabel I-O'!P34*'Tabel Harga'!$F$34</f>
        <v>150000</v>
      </c>
      <c r="Q34" s="11">
        <f>'Tabel I-O'!Q34*'Tabel Harga'!$F$34</f>
        <v>100000</v>
      </c>
      <c r="R34" s="11">
        <f>'Tabel I-O'!R34*'Tabel Harga'!$F$34</f>
        <v>100000</v>
      </c>
      <c r="S34" s="11">
        <f>'Tabel I-O'!S34*'Tabel Harga'!$F$34</f>
        <v>0</v>
      </c>
      <c r="T34" s="11">
        <f>'Tabel I-O'!T34*'Tabel Harga'!$F$34</f>
        <v>0</v>
      </c>
      <c r="U34" s="11">
        <f>'Tabel I-O'!U34*'Tabel Harga'!$F$34</f>
        <v>0</v>
      </c>
      <c r="V34" s="11">
        <f>'Tabel I-O'!V34*'Tabel Harga'!$F$34</f>
        <v>0</v>
      </c>
      <c r="W34" s="11">
        <f>'Tabel I-O'!W34*'Tabel Harga'!$F$34</f>
        <v>0</v>
      </c>
      <c r="X34" s="11">
        <f>'Tabel I-O'!X34*'Tabel Harga'!$F$34</f>
        <v>0</v>
      </c>
      <c r="Y34" s="11">
        <f>'Tabel I-O'!Y34*'Tabel Harga'!$F$34</f>
        <v>0</v>
      </c>
      <c r="Z34" s="11">
        <f>'Tabel I-O'!Z34*'Tabel Harga'!$F$34</f>
        <v>0</v>
      </c>
      <c r="AA34" s="11">
        <f>'Tabel I-O'!AA34*'Tabel Harga'!$F$34</f>
        <v>0</v>
      </c>
      <c r="AB34" s="11">
        <f>'Tabel I-O'!AB34*'Tabel Harga'!$F$34</f>
        <v>0</v>
      </c>
      <c r="AC34" s="11">
        <f>'Tabel I-O'!AC34*'Tabel Harga'!$F$34</f>
        <v>0</v>
      </c>
      <c r="AD34" s="11">
        <f>'Tabel I-O'!AD34*'Tabel Harga'!$F$34</f>
        <v>0</v>
      </c>
      <c r="AE34" s="11">
        <f>'Tabel I-O'!AE34*'Tabel Harga'!$F$34</f>
        <v>0</v>
      </c>
      <c r="AF34" s="11">
        <f>'Tabel I-O'!AF34*'Tabel Harga'!$F$34</f>
        <v>0</v>
      </c>
      <c r="AG34" s="11">
        <f>'Tabel I-O'!AG34*'Tabel Harga'!$F$34</f>
        <v>0</v>
      </c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</row>
    <row r="35" spans="2:49">
      <c r="B35" s="76" t="s">
        <v>116</v>
      </c>
      <c r="C35" s="18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</row>
    <row r="36" spans="2:49">
      <c r="B36" s="81" t="s">
        <v>86</v>
      </c>
      <c r="C36" s="18" t="s">
        <v>5</v>
      </c>
      <c r="D36" s="11">
        <f>'Tabel I-O'!D36*'Tabel Harga'!$F$36</f>
        <v>0</v>
      </c>
      <c r="E36" s="11">
        <f>'Tabel I-O'!E36*'Tabel Harga'!$F$36</f>
        <v>900000</v>
      </c>
      <c r="F36" s="11">
        <f>'Tabel I-O'!F36*'Tabel Harga'!$F$36</f>
        <v>900000</v>
      </c>
      <c r="G36" s="11">
        <f>'Tabel I-O'!G36*'Tabel Harga'!$F$36</f>
        <v>900000</v>
      </c>
      <c r="H36" s="11">
        <f>'Tabel I-O'!H36*'Tabel Harga'!$F$36</f>
        <v>900000</v>
      </c>
      <c r="I36" s="11">
        <f>'Tabel I-O'!I36*'Tabel Harga'!$F$36</f>
        <v>900000</v>
      </c>
      <c r="J36" s="11">
        <f>'Tabel I-O'!J36*'Tabel Harga'!$F$36</f>
        <v>900000</v>
      </c>
      <c r="K36" s="11">
        <f>'Tabel I-O'!K36*'Tabel Harga'!$F$36</f>
        <v>900000</v>
      </c>
      <c r="L36" s="11">
        <f>'Tabel I-O'!L36*'Tabel Harga'!$F$36</f>
        <v>900000</v>
      </c>
      <c r="M36" s="11">
        <f>'Tabel I-O'!M36*'Tabel Harga'!$F$36</f>
        <v>900000</v>
      </c>
      <c r="N36" s="11">
        <f>'Tabel I-O'!N36*'Tabel Harga'!$F$36</f>
        <v>900000</v>
      </c>
      <c r="O36" s="11">
        <f>'Tabel I-O'!O36*'Tabel Harga'!$F$36</f>
        <v>900000</v>
      </c>
      <c r="P36" s="11">
        <f>'Tabel I-O'!P36*'Tabel Harga'!$F$36</f>
        <v>900000</v>
      </c>
      <c r="Q36" s="11">
        <f>'Tabel I-O'!Q36*'Tabel Harga'!$F$36</f>
        <v>900000</v>
      </c>
      <c r="R36" s="11">
        <f>'Tabel I-O'!R36*'Tabel Harga'!$F$36</f>
        <v>900000</v>
      </c>
      <c r="S36" s="11">
        <f>'Tabel I-O'!S36*'Tabel Harga'!$F$36</f>
        <v>900000</v>
      </c>
      <c r="T36" s="11">
        <f>'Tabel I-O'!T36*'Tabel Harga'!$F$36</f>
        <v>900000</v>
      </c>
      <c r="U36" s="11">
        <f>'Tabel I-O'!U36*'Tabel Harga'!$F$36</f>
        <v>900000</v>
      </c>
      <c r="V36" s="11">
        <f>'Tabel I-O'!V36*'Tabel Harga'!$F$36</f>
        <v>900000</v>
      </c>
      <c r="W36" s="11">
        <f>'Tabel I-O'!W36*'Tabel Harga'!$F$36</f>
        <v>900000</v>
      </c>
      <c r="X36" s="11">
        <f>'Tabel I-O'!X36*'Tabel Harga'!$F$36</f>
        <v>900000</v>
      </c>
      <c r="Y36" s="11">
        <f>'Tabel I-O'!Y36*'Tabel Harga'!$F$36</f>
        <v>900000</v>
      </c>
      <c r="Z36" s="11">
        <f>'Tabel I-O'!Z36*'Tabel Harga'!$F$36</f>
        <v>900000</v>
      </c>
      <c r="AA36" s="11">
        <f>'Tabel I-O'!AA36*'Tabel Harga'!$F$36</f>
        <v>900000</v>
      </c>
      <c r="AB36" s="11">
        <f>'Tabel I-O'!AB36*'Tabel Harga'!$F$36</f>
        <v>900000</v>
      </c>
      <c r="AC36" s="11">
        <f>'Tabel I-O'!AC36*'Tabel Harga'!$F$36</f>
        <v>900000</v>
      </c>
      <c r="AD36" s="11">
        <f>'Tabel I-O'!AD36*'Tabel Harga'!$F$36</f>
        <v>900000</v>
      </c>
      <c r="AE36" s="11">
        <f>'Tabel I-O'!AE36*'Tabel Harga'!$F$36</f>
        <v>900000</v>
      </c>
      <c r="AF36" s="11">
        <f>'Tabel I-O'!AF36*'Tabel Harga'!$F$36</f>
        <v>900000</v>
      </c>
      <c r="AG36" s="11">
        <f>'Tabel I-O'!AG36*'Tabel Harga'!$F$36</f>
        <v>900000</v>
      </c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</row>
    <row r="37" spans="2:49">
      <c r="B37" s="81" t="s">
        <v>145</v>
      </c>
      <c r="C37" s="18" t="s">
        <v>5</v>
      </c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</row>
    <row r="38" spans="2:49">
      <c r="B38" s="81" t="s">
        <v>146</v>
      </c>
      <c r="C38" s="18" t="s">
        <v>5</v>
      </c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</row>
    <row r="39" spans="2:49">
      <c r="B39" s="81" t="s">
        <v>83</v>
      </c>
      <c r="C39" s="18" t="s">
        <v>5</v>
      </c>
      <c r="D39" s="11">
        <f>'Tabel I-O'!D39*'Tabel Harga'!$F$39</f>
        <v>700000</v>
      </c>
      <c r="E39" s="11">
        <f>'Tabel I-O'!E39*'Tabel Harga'!$F$39</f>
        <v>700000</v>
      </c>
      <c r="F39" s="11">
        <f>'Tabel I-O'!F39*'Tabel Harga'!$F$39</f>
        <v>700000</v>
      </c>
      <c r="G39" s="11">
        <f>'Tabel I-O'!G39*'Tabel Harga'!$F$39</f>
        <v>700000</v>
      </c>
      <c r="H39" s="11">
        <f>'Tabel I-O'!H39*'Tabel Harga'!$F$39</f>
        <v>700000</v>
      </c>
      <c r="I39" s="11">
        <f>'Tabel I-O'!I39*'Tabel Harga'!$F$39</f>
        <v>700000</v>
      </c>
      <c r="J39" s="11">
        <f>'Tabel I-O'!J39*'Tabel Harga'!$F$39</f>
        <v>700000</v>
      </c>
      <c r="K39" s="11">
        <f>'Tabel I-O'!K39*'Tabel Harga'!$F$39</f>
        <v>700000</v>
      </c>
      <c r="L39" s="11">
        <f>'Tabel I-O'!L39*'Tabel Harga'!$F$39</f>
        <v>700000</v>
      </c>
      <c r="M39" s="11">
        <f>'Tabel I-O'!M39*'Tabel Harga'!$F$39</f>
        <v>700000</v>
      </c>
      <c r="N39" s="11">
        <f>'Tabel I-O'!N39*'Tabel Harga'!$F$39</f>
        <v>700000</v>
      </c>
      <c r="O39" s="11">
        <f>'Tabel I-O'!O39*'Tabel Harga'!$F$39</f>
        <v>700000</v>
      </c>
      <c r="P39" s="11">
        <f>'Tabel I-O'!P39*'Tabel Harga'!$F$39</f>
        <v>700000</v>
      </c>
      <c r="Q39" s="11">
        <f>'Tabel I-O'!Q39*'Tabel Harga'!$F$39</f>
        <v>700000</v>
      </c>
      <c r="R39" s="11">
        <f>'Tabel I-O'!R39*'Tabel Harga'!$F$39</f>
        <v>700000</v>
      </c>
      <c r="S39" s="11">
        <f>'Tabel I-O'!S39*'Tabel Harga'!$F$39</f>
        <v>700000</v>
      </c>
      <c r="T39" s="11">
        <f>'Tabel I-O'!T39*'Tabel Harga'!$F$39</f>
        <v>700000</v>
      </c>
      <c r="U39" s="11">
        <f>'Tabel I-O'!U39*'Tabel Harga'!$F$39</f>
        <v>700000</v>
      </c>
      <c r="V39" s="11">
        <f>'Tabel I-O'!V39*'Tabel Harga'!$F$39</f>
        <v>700000</v>
      </c>
      <c r="W39" s="11">
        <f>'Tabel I-O'!W39*'Tabel Harga'!$F$39</f>
        <v>700000</v>
      </c>
      <c r="X39" s="11">
        <f>'Tabel I-O'!X39*'Tabel Harga'!$F$39</f>
        <v>700000</v>
      </c>
      <c r="Y39" s="11">
        <f>'Tabel I-O'!Y39*'Tabel Harga'!$F$39</f>
        <v>700000</v>
      </c>
      <c r="Z39" s="11">
        <f>'Tabel I-O'!Z39*'Tabel Harga'!$F$39</f>
        <v>700000</v>
      </c>
      <c r="AA39" s="11">
        <f>'Tabel I-O'!AA39*'Tabel Harga'!$F$39</f>
        <v>700000</v>
      </c>
      <c r="AB39" s="11">
        <f>'Tabel I-O'!AB39*'Tabel Harga'!$F$39</f>
        <v>700000</v>
      </c>
      <c r="AC39" s="11">
        <f>'Tabel I-O'!AC39*'Tabel Harga'!$F$39</f>
        <v>700000</v>
      </c>
      <c r="AD39" s="11">
        <f>'Tabel I-O'!AD39*'Tabel Harga'!$F$39</f>
        <v>700000</v>
      </c>
      <c r="AE39" s="11">
        <f>'Tabel I-O'!AE39*'Tabel Harga'!$F$39</f>
        <v>700000</v>
      </c>
      <c r="AF39" s="11">
        <f>'Tabel I-O'!AF39*'Tabel Harga'!$F$39</f>
        <v>700000</v>
      </c>
      <c r="AG39" s="11">
        <f>'Tabel I-O'!AG39*'Tabel Harga'!$F$39</f>
        <v>700000</v>
      </c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</row>
    <row r="40" spans="2:49">
      <c r="B40" s="81" t="s">
        <v>84</v>
      </c>
      <c r="C40" s="18" t="s">
        <v>5</v>
      </c>
      <c r="D40" s="11">
        <f>'Tabel I-O'!D40*'Tabel Harga'!$E$40</f>
        <v>300000</v>
      </c>
      <c r="E40" s="11">
        <f>'Tabel I-O'!E40*'Tabel Harga'!$E$40</f>
        <v>300000</v>
      </c>
      <c r="F40" s="11">
        <f>'Tabel I-O'!F40*'Tabel Harga'!$E$40</f>
        <v>300000</v>
      </c>
      <c r="G40" s="11">
        <f>'Tabel I-O'!G40*'Tabel Harga'!$E$40</f>
        <v>300000</v>
      </c>
      <c r="H40" s="11">
        <f>'Tabel I-O'!H40*'Tabel Harga'!$E$40</f>
        <v>300000</v>
      </c>
      <c r="I40" s="11">
        <f>'Tabel I-O'!I40*'Tabel Harga'!$E$40</f>
        <v>300000</v>
      </c>
      <c r="J40" s="11">
        <f>'Tabel I-O'!J40*'Tabel Harga'!$E$40</f>
        <v>300000</v>
      </c>
      <c r="K40" s="11">
        <f>'Tabel I-O'!K40*'Tabel Harga'!$E$40</f>
        <v>300000</v>
      </c>
      <c r="L40" s="11">
        <f>'Tabel I-O'!L40*'Tabel Harga'!$E$40</f>
        <v>300000</v>
      </c>
      <c r="M40" s="11">
        <f>'Tabel I-O'!M40*'Tabel Harga'!$E$40</f>
        <v>300000</v>
      </c>
      <c r="N40" s="11">
        <f>'Tabel I-O'!N40*'Tabel Harga'!$E$40</f>
        <v>300000</v>
      </c>
      <c r="O40" s="11">
        <f>'Tabel I-O'!O40*'Tabel Harga'!$E$40</f>
        <v>300000</v>
      </c>
      <c r="P40" s="11">
        <f>'Tabel I-O'!P40*'Tabel Harga'!$E$40</f>
        <v>300000</v>
      </c>
      <c r="Q40" s="11">
        <f>'Tabel I-O'!Q40*'Tabel Harga'!$E$40</f>
        <v>300000</v>
      </c>
      <c r="R40" s="11">
        <f>'Tabel I-O'!R40*'Tabel Harga'!$E$40</f>
        <v>300000</v>
      </c>
      <c r="S40" s="11">
        <f>'Tabel I-O'!S40*'Tabel Harga'!$E$40</f>
        <v>300000</v>
      </c>
      <c r="T40" s="11">
        <f>'Tabel I-O'!T40*'Tabel Harga'!$E$40</f>
        <v>300000</v>
      </c>
      <c r="U40" s="11">
        <f>'Tabel I-O'!U40*'Tabel Harga'!$E$40</f>
        <v>300000</v>
      </c>
      <c r="V40" s="11">
        <f>'Tabel I-O'!V40*'Tabel Harga'!$E$40</f>
        <v>300000</v>
      </c>
      <c r="W40" s="11">
        <f>'Tabel I-O'!W40*'Tabel Harga'!$E$40</f>
        <v>300000</v>
      </c>
      <c r="X40" s="11">
        <f>'Tabel I-O'!X40*'Tabel Harga'!$E$40</f>
        <v>300000</v>
      </c>
      <c r="Y40" s="11">
        <f>'Tabel I-O'!Y40*'Tabel Harga'!$E$40</f>
        <v>300000</v>
      </c>
      <c r="Z40" s="11">
        <f>'Tabel I-O'!Z40*'Tabel Harga'!$E$40</f>
        <v>300000</v>
      </c>
      <c r="AA40" s="11">
        <f>'Tabel I-O'!AA40*'Tabel Harga'!$E$40</f>
        <v>300000</v>
      </c>
      <c r="AB40" s="11">
        <f>'Tabel I-O'!AB40*'Tabel Harga'!$E$40</f>
        <v>300000</v>
      </c>
      <c r="AC40" s="11">
        <f>'Tabel I-O'!AC40*'Tabel Harga'!$E$40</f>
        <v>300000</v>
      </c>
      <c r="AD40" s="11">
        <f>'Tabel I-O'!AD40*'Tabel Harga'!$E$40</f>
        <v>300000</v>
      </c>
      <c r="AE40" s="11">
        <f>'Tabel I-O'!AE40*'Tabel Harga'!$E$40</f>
        <v>300000</v>
      </c>
      <c r="AF40" s="11">
        <f>'Tabel I-O'!AF40*'Tabel Harga'!$E$40</f>
        <v>300000</v>
      </c>
      <c r="AG40" s="11">
        <f>'Tabel I-O'!AG40*'Tabel Harga'!$E$40</f>
        <v>300000</v>
      </c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</row>
    <row r="41" spans="2:49">
      <c r="B41" s="76" t="s">
        <v>93</v>
      </c>
      <c r="C41" s="18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</row>
    <row r="42" spans="2:49">
      <c r="B42" s="128" t="s">
        <v>119</v>
      </c>
      <c r="C42" s="18" t="s">
        <v>5</v>
      </c>
      <c r="D42" s="11">
        <f>'Tabel I-O'!D42*'Tabel Harga'!$F$42</f>
        <v>0</v>
      </c>
      <c r="E42" s="11">
        <f>'Tabel I-O'!E42*'Tabel Harga'!$F$42</f>
        <v>0</v>
      </c>
      <c r="F42" s="11">
        <f>'Tabel I-O'!F42*'Tabel Harga'!$F$42</f>
        <v>3000000</v>
      </c>
      <c r="G42" s="11">
        <f>'Tabel I-O'!G42*'Tabel Harga'!$F$42</f>
        <v>3000000</v>
      </c>
      <c r="H42" s="11">
        <f>'Tabel I-O'!H42*'Tabel Harga'!$F$42</f>
        <v>3000000</v>
      </c>
      <c r="I42" s="11">
        <f>'Tabel I-O'!I42*'Tabel Harga'!$F$42</f>
        <v>3000000</v>
      </c>
      <c r="J42" s="11">
        <f>'Tabel I-O'!J42*'Tabel Harga'!$F$42</f>
        <v>3000000</v>
      </c>
      <c r="K42" s="11">
        <f>'Tabel I-O'!K42*'Tabel Harga'!$F$42</f>
        <v>3000000</v>
      </c>
      <c r="L42" s="11">
        <f>'Tabel I-O'!L42*'Tabel Harga'!$F$42</f>
        <v>3000000</v>
      </c>
      <c r="M42" s="11">
        <f>'Tabel I-O'!M42*'Tabel Harga'!$F$42</f>
        <v>3000000</v>
      </c>
      <c r="N42" s="11">
        <f>'Tabel I-O'!N42*'Tabel Harga'!$F$42</f>
        <v>3000000</v>
      </c>
      <c r="O42" s="11">
        <f>'Tabel I-O'!O42*'Tabel Harga'!$F$42</f>
        <v>3000000</v>
      </c>
      <c r="P42" s="11">
        <f>'Tabel I-O'!P42*'Tabel Harga'!$F$42</f>
        <v>3000000</v>
      </c>
      <c r="Q42" s="11">
        <f>'Tabel I-O'!Q42*'Tabel Harga'!$F$42</f>
        <v>3000000</v>
      </c>
      <c r="R42" s="11">
        <f>'Tabel I-O'!R42*'Tabel Harga'!$F$42</f>
        <v>3000000</v>
      </c>
      <c r="S42" s="11">
        <f>'Tabel I-O'!S42*'Tabel Harga'!$F$42</f>
        <v>3000000</v>
      </c>
      <c r="T42" s="11">
        <f>'Tabel I-O'!T42*'Tabel Harga'!$F$42</f>
        <v>3000000</v>
      </c>
      <c r="U42" s="11">
        <f>'Tabel I-O'!U42*'Tabel Harga'!$F$42</f>
        <v>3000000</v>
      </c>
      <c r="V42" s="11">
        <f>'Tabel I-O'!V42*'Tabel Harga'!$F$42</f>
        <v>3000000</v>
      </c>
      <c r="W42" s="11">
        <f>'Tabel I-O'!W42*'Tabel Harga'!$F$42</f>
        <v>3000000</v>
      </c>
      <c r="X42" s="11">
        <f>'Tabel I-O'!X42*'Tabel Harga'!$F$42</f>
        <v>3000000</v>
      </c>
      <c r="Y42" s="11">
        <f>'Tabel I-O'!Y42*'Tabel Harga'!$F$42</f>
        <v>3000000</v>
      </c>
      <c r="Z42" s="11">
        <f>'Tabel I-O'!Z42*'Tabel Harga'!$F$42</f>
        <v>3000000</v>
      </c>
      <c r="AA42" s="11">
        <f>'Tabel I-O'!AA42*'Tabel Harga'!$F$42</f>
        <v>3000000</v>
      </c>
      <c r="AB42" s="11">
        <f>'Tabel I-O'!AB42*'Tabel Harga'!$F$42</f>
        <v>3000000</v>
      </c>
      <c r="AC42" s="11">
        <f>'Tabel I-O'!AC42*'Tabel Harga'!$F$42</f>
        <v>3000000</v>
      </c>
      <c r="AD42" s="11">
        <f>'Tabel I-O'!AD42*'Tabel Harga'!$F$42</f>
        <v>3000000</v>
      </c>
      <c r="AE42" s="11">
        <f>'Tabel I-O'!AE42*'Tabel Harga'!$F$42</f>
        <v>3000000</v>
      </c>
      <c r="AF42" s="11">
        <f>'Tabel I-O'!AF42*'Tabel Harga'!$F$42</f>
        <v>3000000</v>
      </c>
      <c r="AG42" s="11">
        <f>'Tabel I-O'!AG42*'Tabel Harga'!$F$42</f>
        <v>3000000</v>
      </c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</row>
    <row r="43" spans="2:49">
      <c r="B43" s="128" t="s">
        <v>106</v>
      </c>
      <c r="C43" s="18" t="s">
        <v>5</v>
      </c>
      <c r="D43" s="11">
        <f>'Tabel I-O'!D43*'Tabel Harga'!$F$43</f>
        <v>0</v>
      </c>
      <c r="E43" s="11">
        <f>'Tabel I-O'!E43*'Tabel Harga'!$F$43</f>
        <v>0</v>
      </c>
      <c r="F43" s="11">
        <f>'Tabel I-O'!F43*'Tabel Harga'!$F$43</f>
        <v>0</v>
      </c>
      <c r="G43" s="11">
        <f>'Tabel I-O'!G43*'Tabel Harga'!$F$43</f>
        <v>1800000</v>
      </c>
      <c r="H43" s="11">
        <f>'Tabel I-O'!H43*'Tabel Harga'!$F$43</f>
        <v>1800000</v>
      </c>
      <c r="I43" s="11">
        <f>'Tabel I-O'!I43*'Tabel Harga'!$F$43</f>
        <v>1800000</v>
      </c>
      <c r="J43" s="11">
        <f>'Tabel I-O'!J43*'Tabel Harga'!$F$43</f>
        <v>1800000</v>
      </c>
      <c r="K43" s="11">
        <f>'Tabel I-O'!K43*'Tabel Harga'!$F$43</f>
        <v>1800000</v>
      </c>
      <c r="L43" s="11">
        <f>'Tabel I-O'!L43*'Tabel Harga'!$F$43</f>
        <v>1800000</v>
      </c>
      <c r="M43" s="11">
        <f>'Tabel I-O'!M43*'Tabel Harga'!$F$43</f>
        <v>1800000</v>
      </c>
      <c r="N43" s="11">
        <f>'Tabel I-O'!N43*'Tabel Harga'!$F$43</f>
        <v>1800000</v>
      </c>
      <c r="O43" s="11">
        <f>'Tabel I-O'!O43*'Tabel Harga'!$F$43</f>
        <v>1800000</v>
      </c>
      <c r="P43" s="11">
        <f>'Tabel I-O'!P43*'Tabel Harga'!$F$43</f>
        <v>1800000</v>
      </c>
      <c r="Q43" s="11">
        <f>'Tabel I-O'!Q43*'Tabel Harga'!$F$43</f>
        <v>1800000</v>
      </c>
      <c r="R43" s="11">
        <f>'Tabel I-O'!R43*'Tabel Harga'!$F$43</f>
        <v>1800000</v>
      </c>
      <c r="S43" s="11">
        <f>'Tabel I-O'!S43*'Tabel Harga'!$F$43</f>
        <v>1800000</v>
      </c>
      <c r="T43" s="11">
        <f>'Tabel I-O'!T43*'Tabel Harga'!$F$43</f>
        <v>1800000</v>
      </c>
      <c r="U43" s="11">
        <f>'Tabel I-O'!U43*'Tabel Harga'!$F$43</f>
        <v>1800000</v>
      </c>
      <c r="V43" s="11">
        <f>'Tabel I-O'!V43*'Tabel Harga'!$F$43</f>
        <v>1800000</v>
      </c>
      <c r="W43" s="11">
        <f>'Tabel I-O'!W43*'Tabel Harga'!$F$43</f>
        <v>1800000</v>
      </c>
      <c r="X43" s="11">
        <f>'Tabel I-O'!X43*'Tabel Harga'!$F$43</f>
        <v>1800000</v>
      </c>
      <c r="Y43" s="11">
        <f>'Tabel I-O'!Y43*'Tabel Harga'!$F$43</f>
        <v>1800000</v>
      </c>
      <c r="Z43" s="11">
        <f>'Tabel I-O'!Z43*'Tabel Harga'!$F$43</f>
        <v>1800000</v>
      </c>
      <c r="AA43" s="11">
        <f>'Tabel I-O'!AA43*'Tabel Harga'!$F$43</f>
        <v>1800000</v>
      </c>
      <c r="AB43" s="11">
        <f>'Tabel I-O'!AB43*'Tabel Harga'!$F$43</f>
        <v>1800000</v>
      </c>
      <c r="AC43" s="11">
        <f>'Tabel I-O'!AC43*'Tabel Harga'!$F$43</f>
        <v>1800000</v>
      </c>
      <c r="AD43" s="11">
        <f>'Tabel I-O'!AD43*'Tabel Harga'!$F$43</f>
        <v>1800000</v>
      </c>
      <c r="AE43" s="11">
        <f>'Tabel I-O'!AE43*'Tabel Harga'!$F$43</f>
        <v>1800000</v>
      </c>
      <c r="AF43" s="11">
        <f>'Tabel I-O'!AF43*'Tabel Harga'!$F$43</f>
        <v>1800000</v>
      </c>
      <c r="AG43" s="11">
        <f>'Tabel I-O'!AG43*'Tabel Harga'!$F$43</f>
        <v>1800000</v>
      </c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</row>
    <row r="44" spans="2:49">
      <c r="B44" s="76" t="s">
        <v>96</v>
      </c>
      <c r="C44" s="18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</row>
    <row r="45" spans="2:49">
      <c r="B45" s="81" t="s">
        <v>122</v>
      </c>
      <c r="C45" s="18" t="s">
        <v>5</v>
      </c>
      <c r="D45" s="11">
        <f>'Tabel I-O'!D45*'Tabel Harga'!$F$45</f>
        <v>0</v>
      </c>
      <c r="E45" s="11">
        <f>'Tabel I-O'!E45*'Tabel Harga'!$F$45</f>
        <v>0</v>
      </c>
      <c r="F45" s="11">
        <f>'Tabel I-O'!F45*'Tabel Harga'!$F$45</f>
        <v>0</v>
      </c>
      <c r="G45" s="11">
        <f>'Tabel I-O'!G45*'Tabel Harga'!$F$45</f>
        <v>215954.01319991486</v>
      </c>
      <c r="H45" s="11">
        <f>'Tabel I-O'!H45*'Tabel Harga'!$F$45</f>
        <v>431908.02639982972</v>
      </c>
      <c r="I45" s="11">
        <f>'Tabel I-O'!I45*'Tabel Harga'!$F$45</f>
        <v>431908.02639982972</v>
      </c>
      <c r="J45" s="11">
        <f>'Tabel I-O'!J45*'Tabel Harga'!$F$45</f>
        <v>431908.02639982972</v>
      </c>
      <c r="K45" s="11">
        <f>'Tabel I-O'!K45*'Tabel Harga'!$F$45</f>
        <v>431908.02639982972</v>
      </c>
      <c r="L45" s="11">
        <f>'Tabel I-O'!L45*'Tabel Harga'!$F$45</f>
        <v>431908.02639982972</v>
      </c>
      <c r="M45" s="11">
        <f>'Tabel I-O'!M45*'Tabel Harga'!$F$45</f>
        <v>431908.02639982972</v>
      </c>
      <c r="N45" s="11">
        <f>'Tabel I-O'!N45*'Tabel Harga'!$F$45</f>
        <v>215954.01319991486</v>
      </c>
      <c r="O45" s="11">
        <f>'Tabel I-O'!O45*'Tabel Harga'!$F$45</f>
        <v>215954.01319991486</v>
      </c>
      <c r="P45" s="11">
        <f>'Tabel I-O'!P45*'Tabel Harga'!$F$45</f>
        <v>215954.01319991486</v>
      </c>
      <c r="Q45" s="11">
        <f>'Tabel I-O'!Q45*'Tabel Harga'!$F$45</f>
        <v>215954.01319991486</v>
      </c>
      <c r="R45" s="11">
        <f>'Tabel I-O'!R45*'Tabel Harga'!$F$45</f>
        <v>0</v>
      </c>
      <c r="S45" s="11">
        <f>'Tabel I-O'!S45*'Tabel Harga'!$F$45</f>
        <v>0</v>
      </c>
      <c r="T45" s="11">
        <f>'Tabel I-O'!T45*'Tabel Harga'!$F$45</f>
        <v>215954.01319991486</v>
      </c>
      <c r="U45" s="11">
        <f>'Tabel I-O'!U45*'Tabel Harga'!$F$45</f>
        <v>215954.01319991486</v>
      </c>
      <c r="V45" s="11">
        <f>'Tabel I-O'!V45*'Tabel Harga'!$F$45</f>
        <v>431908.02639982972</v>
      </c>
      <c r="W45" s="11">
        <f>'Tabel I-O'!W45*'Tabel Harga'!$F$45</f>
        <v>431908.02639982972</v>
      </c>
      <c r="X45" s="11">
        <f>'Tabel I-O'!X45*'Tabel Harga'!$F$45</f>
        <v>431908.02639982972</v>
      </c>
      <c r="Y45" s="11">
        <f>'Tabel I-O'!Y45*'Tabel Harga'!$F$45</f>
        <v>431908.02639982972</v>
      </c>
      <c r="Z45" s="11">
        <f>'Tabel I-O'!Z45*'Tabel Harga'!$F$45</f>
        <v>431908.02639982972</v>
      </c>
      <c r="AA45" s="11">
        <f>'Tabel I-O'!AA45*'Tabel Harga'!$F$45</f>
        <v>431908.02639982972</v>
      </c>
      <c r="AB45" s="11">
        <f>'Tabel I-O'!AB45*'Tabel Harga'!$F$45</f>
        <v>215954.01319991486</v>
      </c>
      <c r="AC45" s="11">
        <f>'Tabel I-O'!AC45*'Tabel Harga'!$F$45</f>
        <v>215954.01319991486</v>
      </c>
      <c r="AD45" s="11">
        <f>'Tabel I-O'!AD45*'Tabel Harga'!$F$45</f>
        <v>215954.01319991486</v>
      </c>
      <c r="AE45" s="11">
        <f>'Tabel I-O'!AE45*'Tabel Harga'!$F$45</f>
        <v>215954.01319991486</v>
      </c>
      <c r="AF45" s="11">
        <f>'Tabel I-O'!AF45*'Tabel Harga'!$F$45</f>
        <v>215954.01319991486</v>
      </c>
      <c r="AG45" s="11">
        <f>'Tabel I-O'!AG45*'Tabel Harga'!$F$45</f>
        <v>215954.01319991486</v>
      </c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</row>
    <row r="46" spans="2:49">
      <c r="B46" s="81" t="s">
        <v>126</v>
      </c>
      <c r="C46" s="18" t="s">
        <v>5</v>
      </c>
      <c r="D46" s="11">
        <f>'Tabel I-O'!D46*'Tabel Harga'!$F$46</f>
        <v>0</v>
      </c>
      <c r="E46" s="11">
        <f>'Tabel I-O'!E46*'Tabel Harga'!$F$46</f>
        <v>0</v>
      </c>
      <c r="F46" s="11">
        <f>'Tabel I-O'!F46*'Tabel Harga'!$F$46</f>
        <v>0</v>
      </c>
      <c r="G46" s="11">
        <f>'Tabel I-O'!G46*'Tabel Harga'!$F$46</f>
        <v>215954.01319991486</v>
      </c>
      <c r="H46" s="11">
        <f>'Tabel I-O'!H46*'Tabel Harga'!$F$46</f>
        <v>431908.02639982972</v>
      </c>
      <c r="I46" s="11">
        <f>'Tabel I-O'!I46*'Tabel Harga'!$F$46</f>
        <v>431908.02639982972</v>
      </c>
      <c r="J46" s="11">
        <f>'Tabel I-O'!J46*'Tabel Harga'!$F$46</f>
        <v>431908.02639982972</v>
      </c>
      <c r="K46" s="11">
        <f>'Tabel I-O'!K46*'Tabel Harga'!$F$46</f>
        <v>431908.02639982972</v>
      </c>
      <c r="L46" s="11">
        <f>'Tabel I-O'!L46*'Tabel Harga'!$F$46</f>
        <v>431908.02639982972</v>
      </c>
      <c r="M46" s="11">
        <f>'Tabel I-O'!M46*'Tabel Harga'!$F$46</f>
        <v>431908.02639982972</v>
      </c>
      <c r="N46" s="11">
        <f>'Tabel I-O'!N46*'Tabel Harga'!$F$46</f>
        <v>215954.01319991486</v>
      </c>
      <c r="O46" s="11">
        <f>'Tabel I-O'!O46*'Tabel Harga'!$F$46</f>
        <v>215954.01319991486</v>
      </c>
      <c r="P46" s="11">
        <f>'Tabel I-O'!P46*'Tabel Harga'!$F$46</f>
        <v>215954.01319991486</v>
      </c>
      <c r="Q46" s="11">
        <f>'Tabel I-O'!Q46*'Tabel Harga'!$F$46</f>
        <v>215954.01319991486</v>
      </c>
      <c r="R46" s="11">
        <f>'Tabel I-O'!R46*'Tabel Harga'!$F$46</f>
        <v>0</v>
      </c>
      <c r="S46" s="11">
        <f>'Tabel I-O'!S46*'Tabel Harga'!$F$46</f>
        <v>0</v>
      </c>
      <c r="T46" s="11">
        <f>'Tabel I-O'!T46*'Tabel Harga'!$F$46</f>
        <v>215954.01319991486</v>
      </c>
      <c r="U46" s="11">
        <f>'Tabel I-O'!U46*'Tabel Harga'!$F$46</f>
        <v>215954.01319991486</v>
      </c>
      <c r="V46" s="11">
        <f>'Tabel I-O'!V46*'Tabel Harga'!$F$46</f>
        <v>431908.02639982972</v>
      </c>
      <c r="W46" s="11">
        <f>'Tabel I-O'!W46*'Tabel Harga'!$F$46</f>
        <v>431908.02639982972</v>
      </c>
      <c r="X46" s="11">
        <f>'Tabel I-O'!X46*'Tabel Harga'!$F$46</f>
        <v>431908.02639982972</v>
      </c>
      <c r="Y46" s="11">
        <f>'Tabel I-O'!Y46*'Tabel Harga'!$F$46</f>
        <v>431908.02639982972</v>
      </c>
      <c r="Z46" s="11">
        <f>'Tabel I-O'!Z46*'Tabel Harga'!$F$46</f>
        <v>431908.02639982972</v>
      </c>
      <c r="AA46" s="11">
        <f>'Tabel I-O'!AA46*'Tabel Harga'!$F$46</f>
        <v>431908.02639982972</v>
      </c>
      <c r="AB46" s="11">
        <f>'Tabel I-O'!AB46*'Tabel Harga'!$F$46</f>
        <v>215954.01319991486</v>
      </c>
      <c r="AC46" s="11">
        <f>'Tabel I-O'!AC46*'Tabel Harga'!$F$46</f>
        <v>215954.01319991486</v>
      </c>
      <c r="AD46" s="11">
        <f>'Tabel I-O'!AD46*'Tabel Harga'!$F$46</f>
        <v>215954.01319991486</v>
      </c>
      <c r="AE46" s="11">
        <f>'Tabel I-O'!AE46*'Tabel Harga'!$F$46</f>
        <v>215954.01319991486</v>
      </c>
      <c r="AF46" s="11">
        <f>'Tabel I-O'!AF46*'Tabel Harga'!$F$46</f>
        <v>215954.01319991486</v>
      </c>
      <c r="AG46" s="11">
        <f>'Tabel I-O'!AG46*'Tabel Harga'!$F$46</f>
        <v>215954.01319991486</v>
      </c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</row>
    <row r="47" spans="2:49">
      <c r="B47" s="81" t="s">
        <v>121</v>
      </c>
      <c r="C47" s="18" t="s">
        <v>5</v>
      </c>
      <c r="D47" s="11">
        <f>'Tabel I-O'!D47*'Tabel Harga'!$F$47</f>
        <v>0</v>
      </c>
      <c r="E47" s="11">
        <f>'Tabel I-O'!E47*'Tabel Harga'!$F$47</f>
        <v>0</v>
      </c>
      <c r="F47" s="11">
        <f>'Tabel I-O'!F47*'Tabel Harga'!$F$47</f>
        <v>0</v>
      </c>
      <c r="G47" s="11">
        <f>'Tabel I-O'!G47*'Tabel Harga'!$F$47</f>
        <v>100000</v>
      </c>
      <c r="H47" s="11">
        <f>'Tabel I-O'!H47*'Tabel Harga'!$F$47</f>
        <v>100000</v>
      </c>
      <c r="I47" s="11">
        <f>'Tabel I-O'!I47*'Tabel Harga'!$F$47</f>
        <v>100000</v>
      </c>
      <c r="J47" s="11">
        <f>'Tabel I-O'!J47*'Tabel Harga'!$F$47</f>
        <v>100000</v>
      </c>
      <c r="K47" s="11">
        <f>'Tabel I-O'!K47*'Tabel Harga'!$F$47</f>
        <v>100000</v>
      </c>
      <c r="L47" s="11">
        <f>'Tabel I-O'!L47*'Tabel Harga'!$F$47</f>
        <v>100000</v>
      </c>
      <c r="M47" s="11">
        <f>'Tabel I-O'!M47*'Tabel Harga'!$F$47</f>
        <v>100000</v>
      </c>
      <c r="N47" s="11">
        <f>'Tabel I-O'!N47*'Tabel Harga'!$F$47</f>
        <v>100000</v>
      </c>
      <c r="O47" s="11">
        <f>'Tabel I-O'!O47*'Tabel Harga'!$F$47</f>
        <v>100000</v>
      </c>
      <c r="P47" s="11">
        <f>'Tabel I-O'!P47*'Tabel Harga'!$F$47</f>
        <v>100000</v>
      </c>
      <c r="Q47" s="11">
        <f>'Tabel I-O'!Q47*'Tabel Harga'!$F$47</f>
        <v>100000</v>
      </c>
      <c r="R47" s="11">
        <f>'Tabel I-O'!R47*'Tabel Harga'!$F$47</f>
        <v>100000</v>
      </c>
      <c r="S47" s="11">
        <f>'Tabel I-O'!S47*'Tabel Harga'!$F$47</f>
        <v>100000</v>
      </c>
      <c r="T47" s="11">
        <f>'Tabel I-O'!T47*'Tabel Harga'!$F$47</f>
        <v>100000</v>
      </c>
      <c r="U47" s="11">
        <f>'Tabel I-O'!U47*'Tabel Harga'!$F$47</f>
        <v>100000</v>
      </c>
      <c r="V47" s="11">
        <f>'Tabel I-O'!V47*'Tabel Harga'!$F$47</f>
        <v>100000</v>
      </c>
      <c r="W47" s="11">
        <f>'Tabel I-O'!W47*'Tabel Harga'!$F$47</f>
        <v>100000</v>
      </c>
      <c r="X47" s="11">
        <f>'Tabel I-O'!X47*'Tabel Harga'!$F$47</f>
        <v>100000</v>
      </c>
      <c r="Y47" s="11">
        <f>'Tabel I-O'!Y47*'Tabel Harga'!$F$47</f>
        <v>100000</v>
      </c>
      <c r="Z47" s="11">
        <f>'Tabel I-O'!Z47*'Tabel Harga'!$F$47</f>
        <v>100000</v>
      </c>
      <c r="AA47" s="11">
        <f>'Tabel I-O'!AA47*'Tabel Harga'!$F$47</f>
        <v>100000</v>
      </c>
      <c r="AB47" s="11">
        <f>'Tabel I-O'!AB47*'Tabel Harga'!$F$47</f>
        <v>100000</v>
      </c>
      <c r="AC47" s="11">
        <f>'Tabel I-O'!AC47*'Tabel Harga'!$F$47</f>
        <v>100000</v>
      </c>
      <c r="AD47" s="11">
        <f>'Tabel I-O'!AD47*'Tabel Harga'!$F$47</f>
        <v>100000</v>
      </c>
      <c r="AE47" s="11">
        <f>'Tabel I-O'!AE47*'Tabel Harga'!$F$47</f>
        <v>100000</v>
      </c>
      <c r="AF47" s="11">
        <f>'Tabel I-O'!AF47*'Tabel Harga'!$F$47</f>
        <v>100000</v>
      </c>
      <c r="AG47" s="11">
        <f>'Tabel I-O'!AG47*'Tabel Harga'!$F$47</f>
        <v>100000</v>
      </c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</row>
    <row r="48" spans="2:49">
      <c r="B48" s="81" t="s">
        <v>148</v>
      </c>
      <c r="C48" s="18" t="s">
        <v>5</v>
      </c>
      <c r="D48" s="11">
        <f>'Tabel I-O'!D48*'Tabel Harga'!$F$48</f>
        <v>0</v>
      </c>
      <c r="E48" s="11">
        <f>'Tabel I-O'!E48*'Tabel Harga'!$F$48</f>
        <v>0</v>
      </c>
      <c r="F48" s="11">
        <f>'Tabel I-O'!F48*'Tabel Harga'!$F$48</f>
        <v>50000</v>
      </c>
      <c r="G48" s="11">
        <f>'Tabel I-O'!G48*'Tabel Harga'!$F$48</f>
        <v>50000</v>
      </c>
      <c r="H48" s="11">
        <f>'Tabel I-O'!H48*'Tabel Harga'!$F$48</f>
        <v>50000</v>
      </c>
      <c r="I48" s="11">
        <f>'Tabel I-O'!I48*'Tabel Harga'!$F$48</f>
        <v>50000</v>
      </c>
      <c r="J48" s="11">
        <f>'Tabel I-O'!J48*'Tabel Harga'!$F$48</f>
        <v>50000</v>
      </c>
      <c r="K48" s="11">
        <f>'Tabel I-O'!K48*'Tabel Harga'!$F$48</f>
        <v>50000</v>
      </c>
      <c r="L48" s="11">
        <f>'Tabel I-O'!L48*'Tabel Harga'!$F$48</f>
        <v>50000</v>
      </c>
      <c r="M48" s="11">
        <f>'Tabel I-O'!M48*'Tabel Harga'!$F$48</f>
        <v>50000</v>
      </c>
      <c r="N48" s="11">
        <f>'Tabel I-O'!N48*'Tabel Harga'!$F$48</f>
        <v>50000</v>
      </c>
      <c r="O48" s="11">
        <f>'Tabel I-O'!O48*'Tabel Harga'!$F$48</f>
        <v>50000</v>
      </c>
      <c r="P48" s="11">
        <f>'Tabel I-O'!P48*'Tabel Harga'!$F$48</f>
        <v>50000</v>
      </c>
      <c r="Q48" s="11">
        <f>'Tabel I-O'!Q48*'Tabel Harga'!$F$48</f>
        <v>50000</v>
      </c>
      <c r="R48" s="11">
        <f>'Tabel I-O'!R48*'Tabel Harga'!$F$48</f>
        <v>50000</v>
      </c>
      <c r="S48" s="11">
        <f>'Tabel I-O'!S48*'Tabel Harga'!$F$48</f>
        <v>50000</v>
      </c>
      <c r="T48" s="11">
        <f>'Tabel I-O'!T48*'Tabel Harga'!$F$48</f>
        <v>50000</v>
      </c>
      <c r="U48" s="11">
        <f>'Tabel I-O'!U48*'Tabel Harga'!$F$48</f>
        <v>50000</v>
      </c>
      <c r="V48" s="11">
        <f>'Tabel I-O'!V48*'Tabel Harga'!$F$48</f>
        <v>50000</v>
      </c>
      <c r="W48" s="11">
        <f>'Tabel I-O'!W48*'Tabel Harga'!$F$48</f>
        <v>50000</v>
      </c>
      <c r="X48" s="11">
        <f>'Tabel I-O'!X48*'Tabel Harga'!$F$48</f>
        <v>50000</v>
      </c>
      <c r="Y48" s="11">
        <f>'Tabel I-O'!Y48*'Tabel Harga'!$F$48</f>
        <v>50000</v>
      </c>
      <c r="Z48" s="11">
        <f>'Tabel I-O'!Z48*'Tabel Harga'!$F$48</f>
        <v>50000</v>
      </c>
      <c r="AA48" s="11">
        <f>'Tabel I-O'!AA48*'Tabel Harga'!$F$48</f>
        <v>50000</v>
      </c>
      <c r="AB48" s="11">
        <f>'Tabel I-O'!AB48*'Tabel Harga'!$F$48</f>
        <v>50000</v>
      </c>
      <c r="AC48" s="11">
        <f>'Tabel I-O'!AC48*'Tabel Harga'!$F$48</f>
        <v>50000</v>
      </c>
      <c r="AD48" s="11">
        <f>'Tabel I-O'!AD48*'Tabel Harga'!$F$48</f>
        <v>50000</v>
      </c>
      <c r="AE48" s="11">
        <f>'Tabel I-O'!AE48*'Tabel Harga'!$F$48</f>
        <v>50000</v>
      </c>
      <c r="AF48" s="11">
        <f>'Tabel I-O'!AF48*'Tabel Harga'!$F$48</f>
        <v>50000</v>
      </c>
      <c r="AG48" s="11">
        <f>'Tabel I-O'!AG48*'Tabel Harga'!$F$48</f>
        <v>50000</v>
      </c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</row>
    <row r="49" spans="2:49">
      <c r="B49" s="81" t="s">
        <v>149</v>
      </c>
      <c r="C49" s="18" t="s">
        <v>5</v>
      </c>
      <c r="D49" s="11">
        <f>'Tabel I-O'!D49*'Tabel Harga'!$F$49</f>
        <v>0</v>
      </c>
      <c r="E49" s="11">
        <f>'Tabel I-O'!E49*'Tabel Harga'!$F$49</f>
        <v>0</v>
      </c>
      <c r="F49" s="11">
        <f>'Tabel I-O'!F49*'Tabel Harga'!$F$49</f>
        <v>100000</v>
      </c>
      <c r="G49" s="11">
        <f>'Tabel I-O'!G49*'Tabel Harga'!$F$49</f>
        <v>100000</v>
      </c>
      <c r="H49" s="11">
        <f>'Tabel I-O'!H49*'Tabel Harga'!$F$49</f>
        <v>100000</v>
      </c>
      <c r="I49" s="11">
        <f>'Tabel I-O'!I49*'Tabel Harga'!$F$49</f>
        <v>100000</v>
      </c>
      <c r="J49" s="11">
        <f>'Tabel I-O'!J49*'Tabel Harga'!$F$49</f>
        <v>100000</v>
      </c>
      <c r="K49" s="11">
        <f>'Tabel I-O'!K49*'Tabel Harga'!$F$49</f>
        <v>100000</v>
      </c>
      <c r="L49" s="11">
        <f>'Tabel I-O'!L49*'Tabel Harga'!$F$49</f>
        <v>100000</v>
      </c>
      <c r="M49" s="11">
        <f>'Tabel I-O'!M49*'Tabel Harga'!$F$49</f>
        <v>100000</v>
      </c>
      <c r="N49" s="11">
        <f>'Tabel I-O'!N49*'Tabel Harga'!$F$49</f>
        <v>100000</v>
      </c>
      <c r="O49" s="11">
        <f>'Tabel I-O'!O49*'Tabel Harga'!$F$49</f>
        <v>100000</v>
      </c>
      <c r="P49" s="11">
        <f>'Tabel I-O'!P49*'Tabel Harga'!$F$49</f>
        <v>100000</v>
      </c>
      <c r="Q49" s="11">
        <f>'Tabel I-O'!Q49*'Tabel Harga'!$F$49</f>
        <v>100000</v>
      </c>
      <c r="R49" s="11">
        <f>'Tabel I-O'!R49*'Tabel Harga'!$F$49</f>
        <v>100000</v>
      </c>
      <c r="S49" s="11">
        <f>'Tabel I-O'!S49*'Tabel Harga'!$F$49</f>
        <v>100000</v>
      </c>
      <c r="T49" s="11">
        <f>'Tabel I-O'!T49*'Tabel Harga'!$F$49</f>
        <v>100000</v>
      </c>
      <c r="U49" s="11">
        <f>'Tabel I-O'!U49*'Tabel Harga'!$F$49</f>
        <v>100000</v>
      </c>
      <c r="V49" s="11">
        <f>'Tabel I-O'!V49*'Tabel Harga'!$F$49</f>
        <v>100000</v>
      </c>
      <c r="W49" s="11">
        <f>'Tabel I-O'!W49*'Tabel Harga'!$F$49</f>
        <v>100000</v>
      </c>
      <c r="X49" s="11">
        <f>'Tabel I-O'!X49*'Tabel Harga'!$F$49</f>
        <v>100000</v>
      </c>
      <c r="Y49" s="11">
        <f>'Tabel I-O'!Y49*'Tabel Harga'!$F$49</f>
        <v>100000</v>
      </c>
      <c r="Z49" s="11">
        <f>'Tabel I-O'!Z49*'Tabel Harga'!$F$49</f>
        <v>100000</v>
      </c>
      <c r="AA49" s="11">
        <f>'Tabel I-O'!AA49*'Tabel Harga'!$F$49</f>
        <v>100000</v>
      </c>
      <c r="AB49" s="11">
        <f>'Tabel I-O'!AB49*'Tabel Harga'!$F$49</f>
        <v>100000</v>
      </c>
      <c r="AC49" s="11">
        <f>'Tabel I-O'!AC49*'Tabel Harga'!$F$49</f>
        <v>100000</v>
      </c>
      <c r="AD49" s="11">
        <f>'Tabel I-O'!AD49*'Tabel Harga'!$F$49</f>
        <v>100000</v>
      </c>
      <c r="AE49" s="11">
        <f>'Tabel I-O'!AE49*'Tabel Harga'!$F$49</f>
        <v>100000</v>
      </c>
      <c r="AF49" s="11">
        <f>'Tabel I-O'!AF49*'Tabel Harga'!$F$49</f>
        <v>100000</v>
      </c>
      <c r="AG49" s="11">
        <f>'Tabel I-O'!AG49*'Tabel Harga'!$F$49</f>
        <v>100000</v>
      </c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</row>
    <row r="50" spans="2:49">
      <c r="B50" s="15" t="s">
        <v>24</v>
      </c>
      <c r="C50" s="18" t="s">
        <v>5</v>
      </c>
      <c r="D50" s="11">
        <f>SUM(D8:D49)</f>
        <v>8725000</v>
      </c>
      <c r="E50" s="11">
        <f t="shared" ref="E50:AG50" si="0">SUM(E8:E49)</f>
        <v>2952000</v>
      </c>
      <c r="F50" s="11">
        <f t="shared" si="0"/>
        <v>5740000</v>
      </c>
      <c r="G50" s="11">
        <f t="shared" si="0"/>
        <v>7786908.0263998304</v>
      </c>
      <c r="H50" s="11">
        <f t="shared" si="0"/>
        <v>8183816.0527996588</v>
      </c>
      <c r="I50" s="11">
        <f t="shared" si="0"/>
        <v>8133816.0527996588</v>
      </c>
      <c r="J50" s="11">
        <f t="shared" si="0"/>
        <v>8203816.0527996588</v>
      </c>
      <c r="K50" s="11">
        <f t="shared" si="0"/>
        <v>8143816.0527996588</v>
      </c>
      <c r="L50" s="11">
        <f t="shared" si="0"/>
        <v>8278816.0527996588</v>
      </c>
      <c r="M50" s="11">
        <f t="shared" si="0"/>
        <v>8358816.0527996588</v>
      </c>
      <c r="N50" s="11">
        <f t="shared" si="0"/>
        <v>7791908.0263998304</v>
      </c>
      <c r="O50" s="11">
        <f t="shared" si="0"/>
        <v>7711908.0263998304</v>
      </c>
      <c r="P50" s="11">
        <f t="shared" si="0"/>
        <v>8229908.0263998304</v>
      </c>
      <c r="Q50" s="11">
        <f t="shared" si="0"/>
        <v>8072908.0263998304</v>
      </c>
      <c r="R50" s="11">
        <f t="shared" si="0"/>
        <v>7696000</v>
      </c>
      <c r="S50" s="11">
        <f t="shared" si="0"/>
        <v>7280000</v>
      </c>
      <c r="T50" s="11">
        <f t="shared" si="0"/>
        <v>7811908.0263998304</v>
      </c>
      <c r="U50" s="11">
        <f t="shared" si="0"/>
        <v>7701908.0263998304</v>
      </c>
      <c r="V50" s="11">
        <f t="shared" si="0"/>
        <v>8298816.0527996588</v>
      </c>
      <c r="W50" s="11">
        <f t="shared" si="0"/>
        <v>8368816.0527996588</v>
      </c>
      <c r="X50" s="11">
        <f t="shared" si="0"/>
        <v>8243816.0527996588</v>
      </c>
      <c r="Y50" s="11">
        <f t="shared" si="0"/>
        <v>8133816.0527996588</v>
      </c>
      <c r="Z50" s="11">
        <f t="shared" si="0"/>
        <v>8243816.0527996588</v>
      </c>
      <c r="AA50" s="11">
        <f t="shared" si="0"/>
        <v>8198816.0527996588</v>
      </c>
      <c r="AB50" s="11">
        <f t="shared" si="0"/>
        <v>7811908.0263998304</v>
      </c>
      <c r="AC50" s="11">
        <f t="shared" si="0"/>
        <v>7701908.0263998304</v>
      </c>
      <c r="AD50" s="11">
        <f t="shared" si="0"/>
        <v>7811908.0263998304</v>
      </c>
      <c r="AE50" s="11">
        <f t="shared" si="0"/>
        <v>7711908.0263998304</v>
      </c>
      <c r="AF50" s="11">
        <f t="shared" si="0"/>
        <v>7866908.0263998304</v>
      </c>
      <c r="AG50" s="11">
        <f t="shared" si="0"/>
        <v>7926908.0263998304</v>
      </c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</row>
    <row r="51" spans="2:49">
      <c r="B51" s="81"/>
      <c r="C51" s="18"/>
      <c r="D51" s="11"/>
      <c r="E51" s="11"/>
      <c r="F51" s="11"/>
      <c r="G51" s="11"/>
      <c r="H51" s="11"/>
      <c r="I51" s="11"/>
      <c r="J51" s="11"/>
      <c r="K51" s="12"/>
      <c r="L51" s="11"/>
      <c r="M51" s="11"/>
      <c r="N51" s="12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</row>
    <row r="52" spans="2:49">
      <c r="B52" s="30" t="s">
        <v>27</v>
      </c>
      <c r="C52" s="31"/>
      <c r="D52" s="32"/>
      <c r="E52" s="32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</row>
    <row r="53" spans="2:49">
      <c r="B53" s="17"/>
      <c r="C53" s="18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</row>
    <row r="54" spans="2:49">
      <c r="B54" s="17"/>
      <c r="C54" s="18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</row>
    <row r="55" spans="2:49">
      <c r="B55" s="15" t="s">
        <v>97</v>
      </c>
      <c r="C55" s="18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</row>
    <row r="56" spans="2:49">
      <c r="B56" s="34" t="s">
        <v>119</v>
      </c>
      <c r="C56" s="18" t="s">
        <v>5</v>
      </c>
      <c r="D56" s="11">
        <f>'Tabel I-O'!D56*'Tabel Harga'!$F$54</f>
        <v>0</v>
      </c>
      <c r="E56" s="11">
        <f>'Tabel I-O'!E56*'Tabel Harga'!$F$54</f>
        <v>0</v>
      </c>
      <c r="F56" s="11">
        <f>'Tabel I-O'!F56*'Tabel Harga'!$F$54</f>
        <v>2640000</v>
      </c>
      <c r="G56" s="11">
        <f>'Tabel I-O'!G56*'Tabel Harga'!$F$54</f>
        <v>2640000</v>
      </c>
      <c r="H56" s="11">
        <f>'Tabel I-O'!H56*'Tabel Harga'!$F$54</f>
        <v>2640000</v>
      </c>
      <c r="I56" s="11">
        <f>'Tabel I-O'!I56*'Tabel Harga'!$F$54</f>
        <v>6600000</v>
      </c>
      <c r="J56" s="11">
        <f>'Tabel I-O'!J56*'Tabel Harga'!$F$54</f>
        <v>6600000</v>
      </c>
      <c r="K56" s="11">
        <f>'Tabel I-O'!K56*'Tabel Harga'!$F$54</f>
        <v>6600000</v>
      </c>
      <c r="L56" s="11">
        <f>'Tabel I-O'!L56*'Tabel Harga'!$F$54</f>
        <v>6600000</v>
      </c>
      <c r="M56" s="11">
        <f>'Tabel I-O'!M56*'Tabel Harga'!$F$54</f>
        <v>6600000</v>
      </c>
      <c r="N56" s="11">
        <f>'Tabel I-O'!N56*'Tabel Harga'!$F$54</f>
        <v>13200000</v>
      </c>
      <c r="O56" s="11">
        <f>'Tabel I-O'!O56*'Tabel Harga'!$F$54</f>
        <v>13200000</v>
      </c>
      <c r="P56" s="11">
        <f>'Tabel I-O'!P56*'Tabel Harga'!$F$54</f>
        <v>13200000</v>
      </c>
      <c r="Q56" s="11">
        <f>'Tabel I-O'!Q56*'Tabel Harga'!$F$54</f>
        <v>13200000</v>
      </c>
      <c r="R56" s="11">
        <f>'Tabel I-O'!R56*'Tabel Harga'!$F$54</f>
        <v>13200000</v>
      </c>
      <c r="S56" s="11">
        <f>'Tabel I-O'!S56*'Tabel Harga'!$F$54</f>
        <v>19800000</v>
      </c>
      <c r="T56" s="11">
        <f>'Tabel I-O'!T56*'Tabel Harga'!$F$54</f>
        <v>19800000</v>
      </c>
      <c r="U56" s="11">
        <f>'Tabel I-O'!U56*'Tabel Harga'!$F$54</f>
        <v>19800000</v>
      </c>
      <c r="V56" s="11">
        <f>'Tabel I-O'!V56*'Tabel Harga'!$F$54</f>
        <v>19800000</v>
      </c>
      <c r="W56" s="11">
        <f>'Tabel I-O'!W56*'Tabel Harga'!$F$54</f>
        <v>19800000</v>
      </c>
      <c r="X56" s="11">
        <f>'Tabel I-O'!X56*'Tabel Harga'!$F$54</f>
        <v>13200000</v>
      </c>
      <c r="Y56" s="11">
        <f>'Tabel I-O'!Y56*'Tabel Harga'!$F$54</f>
        <v>13200000</v>
      </c>
      <c r="Z56" s="11">
        <f>'Tabel I-O'!Z56*'Tabel Harga'!$F$54</f>
        <v>13200000</v>
      </c>
      <c r="AA56" s="11">
        <f>'Tabel I-O'!AA56*'Tabel Harga'!$F$54</f>
        <v>13200000</v>
      </c>
      <c r="AB56" s="11">
        <f>'Tabel I-O'!AB56*'Tabel Harga'!$F$54</f>
        <v>13200000</v>
      </c>
      <c r="AC56" s="11">
        <f>'Tabel I-O'!AC56*'Tabel Harga'!$F$54</f>
        <v>13200000</v>
      </c>
      <c r="AD56" s="11">
        <f>'Tabel I-O'!AD56*'Tabel Harga'!$F$54</f>
        <v>13200000</v>
      </c>
      <c r="AE56" s="11">
        <f>'Tabel I-O'!AE56*'Tabel Harga'!$F$54</f>
        <v>13200000</v>
      </c>
      <c r="AF56" s="11">
        <f>'Tabel I-O'!AF56*'Tabel Harga'!$F$54</f>
        <v>13200000</v>
      </c>
      <c r="AG56" s="11">
        <f>'Tabel I-O'!AG56*'Tabel Harga'!$F$54</f>
        <v>13200000</v>
      </c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</row>
    <row r="57" spans="2:49">
      <c r="B57" s="34" t="s">
        <v>106</v>
      </c>
      <c r="C57" s="18" t="s">
        <v>5</v>
      </c>
      <c r="D57" s="11">
        <f>'Tabel I-O'!D57*'Tabel Harga'!$E$55</f>
        <v>0</v>
      </c>
      <c r="E57" s="11">
        <f>'Tabel I-O'!E57*'Tabel Harga'!$E$55</f>
        <v>0</v>
      </c>
      <c r="F57" s="11">
        <f>'Tabel I-O'!F57*'Tabel Harga'!$E$55</f>
        <v>0</v>
      </c>
      <c r="G57" s="11">
        <f>'Tabel I-O'!G57*'Tabel Harga'!$E$55</f>
        <v>3779195.2309985096</v>
      </c>
      <c r="H57" s="11">
        <f>'Tabel I-O'!H57*'Tabel Harga'!$E$55</f>
        <v>7558390.4619970191</v>
      </c>
      <c r="I57" s="11">
        <f>'Tabel I-O'!I57*'Tabel Harga'!$E$55</f>
        <v>7558390.4619970191</v>
      </c>
      <c r="J57" s="11">
        <f>'Tabel I-O'!J57*'Tabel Harga'!$E$55</f>
        <v>7558390.4619970191</v>
      </c>
      <c r="K57" s="11">
        <f>'Tabel I-O'!K57*'Tabel Harga'!$E$55</f>
        <v>7558390.4619970191</v>
      </c>
      <c r="L57" s="11">
        <f>'Tabel I-O'!L57*'Tabel Harga'!$E$55</f>
        <v>7558390.4619970191</v>
      </c>
      <c r="M57" s="11">
        <f>'Tabel I-O'!M57*'Tabel Harga'!$E$55</f>
        <v>7558390.4619970191</v>
      </c>
      <c r="N57" s="11">
        <f>'Tabel I-O'!N57*'Tabel Harga'!$E$55</f>
        <v>3779195.2309985096</v>
      </c>
      <c r="O57" s="11">
        <f>'Tabel I-O'!O57*'Tabel Harga'!$E$55</f>
        <v>3779195.2309985096</v>
      </c>
      <c r="P57" s="11">
        <f>'Tabel I-O'!P57*'Tabel Harga'!$E$55</f>
        <v>3779195.2309985096</v>
      </c>
      <c r="Q57" s="11">
        <f>'Tabel I-O'!Q57*'Tabel Harga'!$E$55</f>
        <v>3779195.2309985096</v>
      </c>
      <c r="R57" s="11">
        <v>0</v>
      </c>
      <c r="S57" s="11">
        <v>0</v>
      </c>
      <c r="T57" s="11">
        <f>'Tabel I-O'!T57*'Tabel Harga'!$E$55</f>
        <v>3779195.2309985096</v>
      </c>
      <c r="U57" s="11">
        <f>'Tabel I-O'!U57*'Tabel Harga'!$E$55</f>
        <v>3779195.2309985096</v>
      </c>
      <c r="V57" s="11">
        <f>'Tabel I-O'!V57*'Tabel Harga'!$E$55</f>
        <v>7558390.4619970191</v>
      </c>
      <c r="W57" s="11">
        <f>'Tabel I-O'!W57*'Tabel Harga'!$E$55</f>
        <v>7558390.4619970191</v>
      </c>
      <c r="X57" s="11">
        <f>'Tabel I-O'!X57*'Tabel Harga'!$E$55</f>
        <v>7558390.4619970191</v>
      </c>
      <c r="Y57" s="11">
        <f>'Tabel I-O'!Y57*'Tabel Harga'!$E$55</f>
        <v>7558390.4619970191</v>
      </c>
      <c r="Z57" s="11">
        <f>'Tabel I-O'!Z57*'Tabel Harga'!$E$55</f>
        <v>7558390.4619970191</v>
      </c>
      <c r="AA57" s="11">
        <f>'Tabel I-O'!AA57*'Tabel Harga'!$E$55</f>
        <v>7558390.4619970191</v>
      </c>
      <c r="AB57" s="11">
        <f>'Tabel I-O'!AB57*'Tabel Harga'!$E$55</f>
        <v>3779195.2309985096</v>
      </c>
      <c r="AC57" s="11">
        <f>'Tabel I-O'!AC57*'Tabel Harga'!$E$55</f>
        <v>3779195.2309985096</v>
      </c>
      <c r="AD57" s="11">
        <f>'Tabel I-O'!AD57*'Tabel Harga'!$E$55</f>
        <v>3779195.2309985096</v>
      </c>
      <c r="AE57" s="11">
        <f>'Tabel I-O'!AE57*'Tabel Harga'!$E$55</f>
        <v>3779195.2309985096</v>
      </c>
      <c r="AF57" s="11">
        <f>'Tabel I-O'!AF57*'Tabel Harga'!$E$55</f>
        <v>3779195.2309985096</v>
      </c>
      <c r="AG57" s="11">
        <f>'Tabel I-O'!AG57*'Tabel Harga'!$E$55</f>
        <v>3779195.2309985096</v>
      </c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</row>
    <row r="58" spans="2:49">
      <c r="B58" s="17" t="s">
        <v>25</v>
      </c>
      <c r="C58" s="18" t="s">
        <v>5</v>
      </c>
      <c r="D58" s="13">
        <f>SUM(D56:D57)</f>
        <v>0</v>
      </c>
      <c r="E58" s="13">
        <f t="shared" ref="E58:AG58" si="1">SUM(E56:E57)</f>
        <v>0</v>
      </c>
      <c r="F58" s="13">
        <f t="shared" si="1"/>
        <v>2640000</v>
      </c>
      <c r="G58" s="13">
        <f t="shared" si="1"/>
        <v>6419195.2309985096</v>
      </c>
      <c r="H58" s="13">
        <f t="shared" si="1"/>
        <v>10198390.461997019</v>
      </c>
      <c r="I58" s="13">
        <f t="shared" si="1"/>
        <v>14158390.461997019</v>
      </c>
      <c r="J58" s="13">
        <f t="shared" si="1"/>
        <v>14158390.461997019</v>
      </c>
      <c r="K58" s="13">
        <f t="shared" si="1"/>
        <v>14158390.461997019</v>
      </c>
      <c r="L58" s="13">
        <f t="shared" si="1"/>
        <v>14158390.461997019</v>
      </c>
      <c r="M58" s="13">
        <f t="shared" si="1"/>
        <v>14158390.461997019</v>
      </c>
      <c r="N58" s="13">
        <f t="shared" si="1"/>
        <v>16979195.230998509</v>
      </c>
      <c r="O58" s="13">
        <f t="shared" si="1"/>
        <v>16979195.230998509</v>
      </c>
      <c r="P58" s="13">
        <f t="shared" si="1"/>
        <v>16979195.230998509</v>
      </c>
      <c r="Q58" s="13">
        <f t="shared" si="1"/>
        <v>16979195.230998509</v>
      </c>
      <c r="R58" s="13">
        <f t="shared" si="1"/>
        <v>13200000</v>
      </c>
      <c r="S58" s="13">
        <f t="shared" si="1"/>
        <v>19800000</v>
      </c>
      <c r="T58" s="13">
        <f t="shared" si="1"/>
        <v>23579195.230998509</v>
      </c>
      <c r="U58" s="13">
        <f t="shared" si="1"/>
        <v>23579195.230998509</v>
      </c>
      <c r="V58" s="13">
        <f t="shared" si="1"/>
        <v>27358390.461997017</v>
      </c>
      <c r="W58" s="13">
        <f t="shared" si="1"/>
        <v>27358390.461997017</v>
      </c>
      <c r="X58" s="13">
        <f t="shared" si="1"/>
        <v>20758390.461997017</v>
      </c>
      <c r="Y58" s="13">
        <f t="shared" si="1"/>
        <v>20758390.461997017</v>
      </c>
      <c r="Z58" s="13">
        <f t="shared" si="1"/>
        <v>20758390.461997017</v>
      </c>
      <c r="AA58" s="13">
        <f t="shared" si="1"/>
        <v>20758390.461997017</v>
      </c>
      <c r="AB58" s="13">
        <f t="shared" si="1"/>
        <v>16979195.230998509</v>
      </c>
      <c r="AC58" s="13">
        <f t="shared" si="1"/>
        <v>16979195.230998509</v>
      </c>
      <c r="AD58" s="13">
        <f t="shared" si="1"/>
        <v>16979195.230998509</v>
      </c>
      <c r="AE58" s="13">
        <f t="shared" si="1"/>
        <v>16979195.230998509</v>
      </c>
      <c r="AF58" s="13">
        <f t="shared" si="1"/>
        <v>16979195.230998509</v>
      </c>
      <c r="AG58" s="13">
        <f t="shared" si="1"/>
        <v>16979195.230998509</v>
      </c>
      <c r="AH58" s="14"/>
      <c r="AI58" s="4"/>
      <c r="AJ58" s="4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</row>
    <row r="59" spans="2:49" s="20" customFormat="1">
      <c r="B59" s="21" t="s">
        <v>23</v>
      </c>
      <c r="C59" s="22"/>
      <c r="D59" s="23">
        <f>D58-D50</f>
        <v>-8725000</v>
      </c>
      <c r="E59" s="23">
        <f t="shared" ref="E59:AG59" si="2">E58-E50</f>
        <v>-2952000</v>
      </c>
      <c r="F59" s="23">
        <f t="shared" si="2"/>
        <v>-3100000</v>
      </c>
      <c r="G59" s="23">
        <f t="shared" si="2"/>
        <v>-1367712.7954013208</v>
      </c>
      <c r="H59" s="23">
        <f t="shared" si="2"/>
        <v>2014574.4091973603</v>
      </c>
      <c r="I59" s="23">
        <f t="shared" si="2"/>
        <v>6024574.4091973603</v>
      </c>
      <c r="J59" s="23">
        <f t="shared" si="2"/>
        <v>5954574.4091973603</v>
      </c>
      <c r="K59" s="23">
        <f t="shared" si="2"/>
        <v>6014574.4091973603</v>
      </c>
      <c r="L59" s="23">
        <f t="shared" si="2"/>
        <v>5879574.4091973603</v>
      </c>
      <c r="M59" s="23">
        <f t="shared" si="2"/>
        <v>5799574.4091973603</v>
      </c>
      <c r="N59" s="23">
        <f t="shared" si="2"/>
        <v>9187287.2045986783</v>
      </c>
      <c r="O59" s="23">
        <f t="shared" si="2"/>
        <v>9267287.2045986783</v>
      </c>
      <c r="P59" s="23">
        <f t="shared" si="2"/>
        <v>8749287.2045986783</v>
      </c>
      <c r="Q59" s="23">
        <f t="shared" si="2"/>
        <v>8906287.2045986783</v>
      </c>
      <c r="R59" s="23">
        <f t="shared" si="2"/>
        <v>5504000</v>
      </c>
      <c r="S59" s="23">
        <f t="shared" si="2"/>
        <v>12520000</v>
      </c>
      <c r="T59" s="23">
        <f t="shared" si="2"/>
        <v>15767287.204598678</v>
      </c>
      <c r="U59" s="23">
        <f t="shared" si="2"/>
        <v>15877287.204598678</v>
      </c>
      <c r="V59" s="23">
        <f t="shared" si="2"/>
        <v>19059574.40919736</v>
      </c>
      <c r="W59" s="23">
        <f t="shared" si="2"/>
        <v>18989574.40919736</v>
      </c>
      <c r="X59" s="23">
        <f t="shared" si="2"/>
        <v>12514574.409197358</v>
      </c>
      <c r="Y59" s="23">
        <f t="shared" si="2"/>
        <v>12624574.409197358</v>
      </c>
      <c r="Z59" s="23">
        <f t="shared" si="2"/>
        <v>12514574.409197358</v>
      </c>
      <c r="AA59" s="23">
        <f t="shared" si="2"/>
        <v>12559574.409197358</v>
      </c>
      <c r="AB59" s="23">
        <f t="shared" si="2"/>
        <v>9167287.2045986783</v>
      </c>
      <c r="AC59" s="23">
        <f t="shared" si="2"/>
        <v>9277287.2045986783</v>
      </c>
      <c r="AD59" s="23">
        <f t="shared" si="2"/>
        <v>9167287.2045986783</v>
      </c>
      <c r="AE59" s="23">
        <f t="shared" si="2"/>
        <v>9267287.2045986783</v>
      </c>
      <c r="AF59" s="23">
        <f t="shared" si="2"/>
        <v>9112287.2045986783</v>
      </c>
      <c r="AG59" s="23">
        <f t="shared" si="2"/>
        <v>9052287.2045986783</v>
      </c>
      <c r="AH59" s="24"/>
      <c r="AI59" s="24"/>
      <c r="AJ59" s="24"/>
      <c r="AK59" s="25"/>
      <c r="AL59" s="25"/>
      <c r="AM59" s="25"/>
      <c r="AN59" s="25"/>
      <c r="AO59" s="26"/>
      <c r="AP59" s="26"/>
      <c r="AQ59" s="26"/>
      <c r="AR59" s="26"/>
      <c r="AS59" s="26"/>
      <c r="AT59" s="26"/>
      <c r="AU59" s="26"/>
      <c r="AV59" s="26"/>
      <c r="AW59" s="26"/>
    </row>
    <row r="60" spans="2:49">
      <c r="C60" s="2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 spans="2:49">
      <c r="B61" s="164" t="s">
        <v>28</v>
      </c>
      <c r="C61" s="175">
        <f>NPV(rate_social,D59:AG59)</f>
        <v>142004751.88652229</v>
      </c>
      <c r="D61" s="175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 spans="2:49">
      <c r="B62" s="164" t="s">
        <v>135</v>
      </c>
      <c r="C62" s="177">
        <f>IRR(D59:AG59,rate_social)</f>
        <v>0.24167157490770058</v>
      </c>
      <c r="D62" s="163"/>
    </row>
    <row r="63" spans="2:49">
      <c r="B63" s="164" t="s">
        <v>172</v>
      </c>
      <c r="C63" s="133">
        <f>SUM(D50:AG50)</f>
        <v>233122596.97679374</v>
      </c>
      <c r="D63" s="163"/>
    </row>
    <row r="64" spans="2:49">
      <c r="B64" s="166" t="s">
        <v>173</v>
      </c>
      <c r="C64" s="133">
        <f>SUM(D27:AG49)</f>
        <v>215720596.97679377</v>
      </c>
      <c r="D64" s="173">
        <f>C64/C63</f>
        <v>0.92535258175022705</v>
      </c>
    </row>
    <row r="65" spans="2:4" s="2" customFormat="1">
      <c r="B65" s="166" t="s">
        <v>174</v>
      </c>
      <c r="C65" s="174">
        <f>C63-C64</f>
        <v>17401999.99999997</v>
      </c>
      <c r="D65" s="173">
        <f>C65/C63</f>
        <v>7.4647418249772918E-2</v>
      </c>
    </row>
    <row r="67" spans="2:4">
      <c r="B67" s="2" t="s">
        <v>175</v>
      </c>
      <c r="C67" s="197">
        <f>NPV(rate_social,D50:G50)</f>
        <v>23536931.834732313</v>
      </c>
    </row>
  </sheetData>
  <mergeCells count="32">
    <mergeCell ref="B4:B5"/>
    <mergeCell ref="C4:C5"/>
    <mergeCell ref="D4:D5"/>
    <mergeCell ref="E4:E5"/>
    <mergeCell ref="F4:F5"/>
    <mergeCell ref="S4:S5"/>
    <mergeCell ref="T4:T5"/>
    <mergeCell ref="Q4:Q5"/>
    <mergeCell ref="R4:R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AD4:AD5"/>
    <mergeCell ref="AE4:AE5"/>
    <mergeCell ref="AF4:AF5"/>
    <mergeCell ref="AG4:AG5"/>
    <mergeCell ref="U4:U5"/>
    <mergeCell ref="V4:V5"/>
    <mergeCell ref="AC4:AC5"/>
    <mergeCell ref="W4:W5"/>
    <mergeCell ref="X4:X5"/>
    <mergeCell ref="Y4:Y5"/>
    <mergeCell ref="AA4:AA5"/>
    <mergeCell ref="AB4:AB5"/>
    <mergeCell ref="Z4:Z5"/>
  </mergeCells>
  <phoneticPr fontId="4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AG54"/>
  <sheetViews>
    <sheetView zoomScale="85" zoomScaleNormal="85" workbookViewId="0">
      <selection activeCell="K21" sqref="K21"/>
    </sheetView>
  </sheetViews>
  <sheetFormatPr defaultRowHeight="12.75"/>
  <cols>
    <col min="1" max="1" width="14.42578125" style="56" customWidth="1"/>
    <col min="2" max="2" width="20.85546875" customWidth="1"/>
    <col min="3" max="3" width="8.42578125" customWidth="1"/>
    <col min="4" max="4" width="11.42578125" customWidth="1"/>
    <col min="5" max="5" width="8.5703125" customWidth="1"/>
    <col min="6" max="6" width="8" customWidth="1"/>
    <col min="7" max="7" width="6.7109375" bestFit="1" customWidth="1"/>
    <col min="8" max="8" width="7" bestFit="1" customWidth="1"/>
    <col min="9" max="9" width="6.7109375" bestFit="1" customWidth="1"/>
    <col min="10" max="11" width="7.7109375" bestFit="1" customWidth="1"/>
    <col min="12" max="12" width="7.7109375" customWidth="1"/>
    <col min="13" max="13" width="8.42578125" customWidth="1"/>
    <col min="14" max="24" width="9" customWidth="1"/>
    <col min="25" max="25" width="7.85546875" customWidth="1"/>
    <col min="26" max="27" width="7.7109375" bestFit="1" customWidth="1"/>
    <col min="28" max="32" width="6.7109375" bestFit="1" customWidth="1"/>
  </cols>
  <sheetData>
    <row r="1" spans="1:33">
      <c r="A1" s="57" t="s">
        <v>78</v>
      </c>
    </row>
    <row r="2" spans="1:33">
      <c r="A2" s="57" t="s">
        <v>79</v>
      </c>
      <c r="B2" s="87"/>
    </row>
    <row r="3" spans="1:33">
      <c r="A3" s="57" t="s">
        <v>80</v>
      </c>
      <c r="B3" s="75">
        <v>1</v>
      </c>
      <c r="C3" t="s">
        <v>81</v>
      </c>
      <c r="D3" s="59"/>
    </row>
    <row r="4" spans="1:33">
      <c r="A4" s="89" t="s">
        <v>139</v>
      </c>
      <c r="B4" s="87" t="s">
        <v>103</v>
      </c>
      <c r="C4" s="82">
        <f>10*80</f>
        <v>800</v>
      </c>
      <c r="D4" s="59"/>
    </row>
    <row r="5" spans="1:33">
      <c r="A5" s="89" t="s">
        <v>108</v>
      </c>
      <c r="B5" s="87" t="s">
        <v>103</v>
      </c>
      <c r="C5" s="82">
        <f>9*80</f>
        <v>720</v>
      </c>
      <c r="D5" s="59"/>
    </row>
    <row r="7" spans="1:33">
      <c r="B7" s="125" t="s">
        <v>113</v>
      </c>
      <c r="C7" s="103">
        <v>1</v>
      </c>
      <c r="D7" s="103">
        <v>2</v>
      </c>
      <c r="E7" s="103">
        <v>3</v>
      </c>
      <c r="F7" s="103">
        <v>4</v>
      </c>
      <c r="G7" s="103">
        <v>5</v>
      </c>
      <c r="H7" s="103">
        <v>6</v>
      </c>
      <c r="I7" s="103">
        <v>7</v>
      </c>
      <c r="J7" s="103">
        <v>8</v>
      </c>
      <c r="K7" s="103">
        <v>9</v>
      </c>
      <c r="L7" s="103">
        <v>10</v>
      </c>
      <c r="M7" s="103">
        <v>11</v>
      </c>
      <c r="N7" s="103">
        <v>12</v>
      </c>
      <c r="O7" s="103">
        <v>13</v>
      </c>
      <c r="P7" s="103">
        <v>14</v>
      </c>
      <c r="Q7" s="103">
        <v>15</v>
      </c>
      <c r="R7" s="103">
        <v>16</v>
      </c>
      <c r="S7" s="103">
        <v>17</v>
      </c>
      <c r="T7" s="103">
        <v>18</v>
      </c>
      <c r="U7" s="103">
        <v>19</v>
      </c>
      <c r="V7" s="103">
        <v>20</v>
      </c>
      <c r="W7" s="103">
        <v>21</v>
      </c>
      <c r="X7" s="103">
        <v>22</v>
      </c>
      <c r="Y7" s="103">
        <v>23</v>
      </c>
      <c r="Z7" s="103">
        <v>24</v>
      </c>
      <c r="AA7" s="103">
        <v>25</v>
      </c>
      <c r="AB7" s="103">
        <v>26</v>
      </c>
      <c r="AC7" s="103">
        <v>27</v>
      </c>
      <c r="AD7" s="103">
        <v>28</v>
      </c>
      <c r="AE7" s="103">
        <v>29</v>
      </c>
      <c r="AF7" s="103">
        <v>30</v>
      </c>
    </row>
    <row r="8" spans="1:33">
      <c r="B8" s="126" t="s">
        <v>140</v>
      </c>
      <c r="C8" s="101">
        <v>0</v>
      </c>
      <c r="D8" s="101">
        <v>0</v>
      </c>
      <c r="E8" s="101">
        <f>C23*$C$4*2</f>
        <v>160</v>
      </c>
      <c r="F8" s="101">
        <f>C23*C4*2</f>
        <v>160</v>
      </c>
      <c r="G8" s="101">
        <f>C23*C4*2</f>
        <v>160</v>
      </c>
      <c r="H8" s="101">
        <f>C24*C4*2</f>
        <v>400</v>
      </c>
      <c r="I8" s="101">
        <f>C24*C4*2</f>
        <v>400</v>
      </c>
      <c r="J8" s="101">
        <f>C24*C4*2</f>
        <v>400</v>
      </c>
      <c r="K8" s="101">
        <f>C24*C4*2</f>
        <v>400</v>
      </c>
      <c r="L8" s="101">
        <f>C24*C4*2</f>
        <v>400</v>
      </c>
      <c r="M8" s="101">
        <f>$C$25*$C$4*2</f>
        <v>800</v>
      </c>
      <c r="N8" s="101">
        <f t="shared" ref="N8:Q8" si="0">$C$25*$C$4*2</f>
        <v>800</v>
      </c>
      <c r="O8" s="101">
        <f t="shared" si="0"/>
        <v>800</v>
      </c>
      <c r="P8" s="101">
        <f t="shared" si="0"/>
        <v>800</v>
      </c>
      <c r="Q8" s="101">
        <f t="shared" si="0"/>
        <v>800</v>
      </c>
      <c r="R8" s="101">
        <f>$C$26*$C$4*2</f>
        <v>1200</v>
      </c>
      <c r="S8" s="101">
        <f t="shared" ref="S8:V8" si="1">$C$26*$C$4*2</f>
        <v>1200</v>
      </c>
      <c r="T8" s="101">
        <f t="shared" si="1"/>
        <v>1200</v>
      </c>
      <c r="U8" s="101">
        <f t="shared" si="1"/>
        <v>1200</v>
      </c>
      <c r="V8" s="101">
        <f t="shared" si="1"/>
        <v>1200</v>
      </c>
      <c r="W8" s="101">
        <f>$C$27*$C$4*2</f>
        <v>800</v>
      </c>
      <c r="X8" s="101">
        <f t="shared" ref="X8:AF8" si="2">$C$27*$C$4*2</f>
        <v>800</v>
      </c>
      <c r="Y8" s="101">
        <f t="shared" si="2"/>
        <v>800</v>
      </c>
      <c r="Z8" s="101">
        <f t="shared" si="2"/>
        <v>800</v>
      </c>
      <c r="AA8" s="101">
        <f t="shared" si="2"/>
        <v>800</v>
      </c>
      <c r="AB8" s="101">
        <f t="shared" si="2"/>
        <v>800</v>
      </c>
      <c r="AC8" s="101">
        <f t="shared" si="2"/>
        <v>800</v>
      </c>
      <c r="AD8" s="101">
        <f t="shared" si="2"/>
        <v>800</v>
      </c>
      <c r="AE8" s="101">
        <f t="shared" si="2"/>
        <v>800</v>
      </c>
      <c r="AF8" s="101">
        <f t="shared" si="2"/>
        <v>800</v>
      </c>
      <c r="AG8" s="96"/>
    </row>
    <row r="9" spans="1:33">
      <c r="B9" s="126" t="s">
        <v>114</v>
      </c>
      <c r="C9" s="101">
        <f>E23</f>
        <v>0</v>
      </c>
      <c r="D9" s="101">
        <f>F23</f>
        <v>0</v>
      </c>
      <c r="E9" s="101">
        <f>G24</f>
        <v>0</v>
      </c>
      <c r="F9" s="107">
        <f>E13*$C$5*12</f>
        <v>1079.7700659995742</v>
      </c>
      <c r="G9" s="101">
        <f t="shared" ref="G9:L9" si="3">$E$14*$C$5*12</f>
        <v>2159.5401319991483</v>
      </c>
      <c r="H9" s="101">
        <f t="shared" si="3"/>
        <v>2159.5401319991483</v>
      </c>
      <c r="I9" s="101">
        <f t="shared" si="3"/>
        <v>2159.5401319991483</v>
      </c>
      <c r="J9" s="101">
        <f t="shared" si="3"/>
        <v>2159.5401319991483</v>
      </c>
      <c r="K9" s="101">
        <f t="shared" si="3"/>
        <v>2159.5401319991483</v>
      </c>
      <c r="L9" s="101">
        <f t="shared" si="3"/>
        <v>2159.5401319991483</v>
      </c>
      <c r="M9" s="101">
        <f>E15*$C$5*12</f>
        <v>1079.7700659995742</v>
      </c>
      <c r="N9" s="101">
        <f>E15*$C$5*12</f>
        <v>1079.7700659995742</v>
      </c>
      <c r="O9" s="101">
        <f>E15*$C$5*12</f>
        <v>1079.7700659995742</v>
      </c>
      <c r="P9" s="108">
        <f>E15*C5*12</f>
        <v>1079.7700659995742</v>
      </c>
      <c r="Q9" s="109" t="s">
        <v>112</v>
      </c>
      <c r="R9" s="109" t="s">
        <v>112</v>
      </c>
      <c r="S9" s="107">
        <f>E13*$C$5*12</f>
        <v>1079.7700659995742</v>
      </c>
      <c r="T9" s="107">
        <f>E13*$C$5*12</f>
        <v>1079.7700659995742</v>
      </c>
      <c r="U9" s="101">
        <f>E14*$C$5*12</f>
        <v>2159.5401319991483</v>
      </c>
      <c r="V9" s="101">
        <f>E14*$C$5*12</f>
        <v>2159.5401319991483</v>
      </c>
      <c r="W9" s="101">
        <f>E14*$C$5*12</f>
        <v>2159.5401319991483</v>
      </c>
      <c r="X9" s="101">
        <f>E14*$C$5*12</f>
        <v>2159.5401319991483</v>
      </c>
      <c r="Y9" s="101">
        <f>E14*$C$5*12</f>
        <v>2159.5401319991483</v>
      </c>
      <c r="Z9" s="101">
        <f>E14*$C$5*12</f>
        <v>2159.5401319991483</v>
      </c>
      <c r="AA9" s="101">
        <f>E13*$C$5*12</f>
        <v>1079.7700659995742</v>
      </c>
      <c r="AB9" s="101">
        <f>E13*$C$5*12</f>
        <v>1079.7700659995742</v>
      </c>
      <c r="AC9" s="101">
        <f>E15*$C$5*12</f>
        <v>1079.7700659995742</v>
      </c>
      <c r="AD9" s="101">
        <f>E15*$C$5*12</f>
        <v>1079.7700659995742</v>
      </c>
      <c r="AE9" s="107">
        <f>E15*$C$5*12</f>
        <v>1079.7700659995742</v>
      </c>
      <c r="AF9" s="107">
        <f>E15*$C$5*12</f>
        <v>1079.7700659995742</v>
      </c>
    </row>
    <row r="10" spans="1:33">
      <c r="E10" s="90"/>
    </row>
    <row r="11" spans="1:33">
      <c r="B11" s="59"/>
    </row>
    <row r="12" spans="1:33">
      <c r="B12" s="208" t="s">
        <v>137</v>
      </c>
      <c r="C12" s="209"/>
      <c r="D12" s="210"/>
      <c r="E12" s="102" t="s">
        <v>132</v>
      </c>
      <c r="F12" s="92"/>
      <c r="H12" s="111" t="s">
        <v>117</v>
      </c>
      <c r="I12" s="211" t="s">
        <v>118</v>
      </c>
      <c r="J12" s="212"/>
      <c r="K12" s="114" t="s">
        <v>117</v>
      </c>
    </row>
    <row r="13" spans="1:33">
      <c r="B13" s="103" t="s">
        <v>109</v>
      </c>
      <c r="C13" s="118" t="s">
        <v>110</v>
      </c>
      <c r="D13" s="105" t="s">
        <v>128</v>
      </c>
      <c r="E13" s="124">
        <f>C13*$B$17</f>
        <v>0.12497338726846924</v>
      </c>
      <c r="F13" s="92"/>
      <c r="H13" s="112"/>
      <c r="I13" s="213"/>
      <c r="J13" s="214"/>
      <c r="K13" s="115"/>
    </row>
    <row r="14" spans="1:33">
      <c r="B14" s="104" t="s">
        <v>133</v>
      </c>
      <c r="C14" s="118" t="s">
        <v>111</v>
      </c>
      <c r="D14" s="105" t="s">
        <v>128</v>
      </c>
      <c r="E14" s="124">
        <f>C14*$B$17</f>
        <v>0.24994677453693848</v>
      </c>
      <c r="F14" s="92"/>
      <c r="H14" s="111" t="s">
        <v>117</v>
      </c>
      <c r="I14" s="116"/>
      <c r="J14" s="117"/>
      <c r="K14" s="114" t="s">
        <v>117</v>
      </c>
    </row>
    <row r="15" spans="1:33">
      <c r="B15" s="104" t="s">
        <v>134</v>
      </c>
      <c r="C15" s="118" t="s">
        <v>110</v>
      </c>
      <c r="D15" s="105" t="s">
        <v>128</v>
      </c>
      <c r="E15" s="124">
        <f>C15*$B$17</f>
        <v>0.12497338726846924</v>
      </c>
      <c r="F15" s="92"/>
      <c r="H15" s="113"/>
      <c r="I15" s="215" t="s">
        <v>118</v>
      </c>
      <c r="J15" s="216"/>
      <c r="K15" s="115"/>
    </row>
    <row r="16" spans="1:33">
      <c r="B16" s="92" t="s">
        <v>129</v>
      </c>
      <c r="C16" s="92"/>
      <c r="D16" s="92"/>
      <c r="E16" s="92"/>
      <c r="F16" s="106"/>
      <c r="H16" s="111" t="s">
        <v>117</v>
      </c>
      <c r="I16" s="217"/>
      <c r="J16" s="218"/>
      <c r="K16" s="114" t="s">
        <v>117</v>
      </c>
    </row>
    <row r="17" spans="2:11">
      <c r="B17" s="121">
        <f xml:space="preserve"> (2348/4697)*100%</f>
        <v>0.49989354907387695</v>
      </c>
      <c r="C17" s="92" t="s">
        <v>15</v>
      </c>
      <c r="D17" s="92"/>
      <c r="E17" s="92"/>
      <c r="F17" s="92"/>
      <c r="H17" s="110" t="s">
        <v>123</v>
      </c>
      <c r="I17" s="91"/>
    </row>
    <row r="18" spans="2:11">
      <c r="B18" s="122" t="s">
        <v>130</v>
      </c>
      <c r="F18" s="92"/>
      <c r="G18" s="92"/>
      <c r="H18" s="110" t="s">
        <v>151</v>
      </c>
    </row>
    <row r="19" spans="2:11">
      <c r="B19" s="123" t="s">
        <v>131</v>
      </c>
      <c r="G19" s="92"/>
    </row>
    <row r="20" spans="2:11">
      <c r="C20" s="92"/>
      <c r="D20" s="92"/>
      <c r="E20" s="92"/>
      <c r="G20" s="92"/>
    </row>
    <row r="21" spans="2:11">
      <c r="B21" s="92"/>
      <c r="C21" s="92"/>
      <c r="D21" s="92"/>
      <c r="E21" s="92"/>
      <c r="F21" s="92"/>
      <c r="G21" s="92"/>
      <c r="H21" s="92"/>
      <c r="I21" s="92"/>
      <c r="J21" s="92"/>
      <c r="K21" s="193"/>
    </row>
    <row r="22" spans="2:11">
      <c r="B22" s="208" t="s">
        <v>141</v>
      </c>
      <c r="C22" s="209"/>
      <c r="D22" s="210"/>
      <c r="E22" s="99"/>
      <c r="F22" s="93"/>
      <c r="H22" s="92"/>
      <c r="I22" s="92"/>
      <c r="J22" s="92"/>
      <c r="K22" s="92"/>
    </row>
    <row r="23" spans="2:11">
      <c r="B23" s="103" t="s">
        <v>142</v>
      </c>
      <c r="C23" s="118" t="s">
        <v>143</v>
      </c>
      <c r="D23" s="105" t="s">
        <v>128</v>
      </c>
      <c r="E23" s="95"/>
      <c r="F23" s="92"/>
      <c r="H23" s="92"/>
      <c r="I23" s="92"/>
      <c r="J23" s="92"/>
      <c r="K23" s="92"/>
    </row>
    <row r="24" spans="2:11">
      <c r="B24" s="104" t="s">
        <v>133</v>
      </c>
      <c r="C24" s="118" t="s">
        <v>110</v>
      </c>
      <c r="D24" s="105" t="s">
        <v>128</v>
      </c>
      <c r="E24" s="95"/>
      <c r="F24" s="95"/>
      <c r="H24" s="94"/>
      <c r="I24" s="95"/>
      <c r="J24" s="95"/>
      <c r="K24" s="95"/>
    </row>
    <row r="25" spans="2:11">
      <c r="B25" s="104" t="s">
        <v>134</v>
      </c>
      <c r="C25" s="118" t="s">
        <v>111</v>
      </c>
      <c r="D25" s="105" t="s">
        <v>128</v>
      </c>
      <c r="E25" s="95"/>
      <c r="F25" s="95"/>
      <c r="H25" s="96"/>
      <c r="I25" s="95"/>
      <c r="J25" s="95"/>
      <c r="K25" s="95"/>
    </row>
    <row r="26" spans="2:11">
      <c r="B26" s="104" t="s">
        <v>152</v>
      </c>
      <c r="C26" s="118" t="s">
        <v>154</v>
      </c>
      <c r="D26" s="105" t="s">
        <v>128</v>
      </c>
      <c r="E26" s="95"/>
      <c r="F26" s="95"/>
      <c r="H26" s="92"/>
      <c r="I26" s="92"/>
      <c r="J26" s="92"/>
      <c r="K26" s="92"/>
    </row>
    <row r="27" spans="2:11">
      <c r="B27" s="129" t="s">
        <v>150</v>
      </c>
      <c r="C27" s="109">
        <v>0.5</v>
      </c>
      <c r="D27" s="105" t="s">
        <v>128</v>
      </c>
      <c r="E27" s="95"/>
      <c r="F27" s="95"/>
      <c r="H27" s="92"/>
      <c r="I27" s="92"/>
      <c r="J27" s="92"/>
      <c r="K27" s="97"/>
    </row>
    <row r="28" spans="2:11">
      <c r="C28" s="100"/>
      <c r="D28" s="95"/>
      <c r="E28" s="95"/>
      <c r="F28" s="95"/>
      <c r="H28" s="92"/>
      <c r="I28" s="97"/>
      <c r="J28" s="97"/>
      <c r="K28" s="97"/>
    </row>
    <row r="29" spans="2:11">
      <c r="C29" s="100"/>
      <c r="D29" s="95"/>
      <c r="E29" s="96"/>
      <c r="F29" s="95"/>
      <c r="H29" s="92"/>
      <c r="I29" s="92"/>
      <c r="J29" s="92"/>
      <c r="K29" s="97"/>
    </row>
    <row r="30" spans="2:11">
      <c r="C30" s="100"/>
      <c r="D30" s="95"/>
      <c r="E30" s="96"/>
      <c r="F30" s="95"/>
      <c r="I30" s="92"/>
      <c r="J30" s="92"/>
      <c r="K30" s="92"/>
    </row>
    <row r="31" spans="2:11">
      <c r="C31" s="100"/>
      <c r="D31" s="95"/>
      <c r="E31" s="96"/>
      <c r="F31" s="95"/>
      <c r="H31" s="92"/>
      <c r="I31" s="92"/>
      <c r="J31" s="92"/>
      <c r="K31" s="92"/>
    </row>
    <row r="32" spans="2:11">
      <c r="C32" s="100"/>
      <c r="D32" s="95"/>
      <c r="E32" s="96"/>
      <c r="F32" s="95"/>
      <c r="H32" s="92"/>
      <c r="K32" s="92"/>
    </row>
    <row r="33" spans="3:11">
      <c r="C33" s="100"/>
      <c r="D33" s="95"/>
      <c r="E33" s="96"/>
      <c r="F33" s="95"/>
      <c r="H33" s="92"/>
      <c r="I33" s="92"/>
      <c r="J33" s="92"/>
      <c r="K33" s="92"/>
    </row>
    <row r="34" spans="3:11">
      <c r="C34" s="100"/>
      <c r="D34" s="95"/>
      <c r="E34" s="96"/>
      <c r="F34" s="95"/>
      <c r="H34" s="92"/>
      <c r="I34" s="92"/>
      <c r="J34" s="92"/>
      <c r="K34" s="92"/>
    </row>
    <row r="35" spans="3:11">
      <c r="C35" s="100"/>
      <c r="D35" s="95"/>
      <c r="E35" s="96"/>
      <c r="F35" s="95"/>
      <c r="H35" s="92"/>
      <c r="I35" s="92"/>
      <c r="J35" s="92"/>
      <c r="K35" s="92"/>
    </row>
    <row r="36" spans="3:11">
      <c r="C36" s="100"/>
      <c r="D36" s="95"/>
      <c r="E36" s="96"/>
      <c r="F36" s="95"/>
      <c r="H36" s="92"/>
      <c r="K36" s="92"/>
    </row>
    <row r="37" spans="3:11">
      <c r="C37" s="100"/>
      <c r="D37" s="95"/>
      <c r="E37" s="96"/>
      <c r="F37" s="95"/>
      <c r="H37" s="92"/>
      <c r="K37" s="92"/>
    </row>
    <row r="38" spans="3:11">
      <c r="C38" s="100"/>
      <c r="D38" s="95"/>
      <c r="E38" s="96"/>
      <c r="F38" s="95"/>
      <c r="H38" s="92"/>
      <c r="I38" s="92"/>
      <c r="J38" s="98"/>
      <c r="K38" s="92"/>
    </row>
    <row r="39" spans="3:11">
      <c r="C39" s="100"/>
      <c r="D39" s="95"/>
      <c r="E39" s="96"/>
      <c r="F39" s="95"/>
      <c r="H39" s="92"/>
      <c r="I39" s="92"/>
      <c r="J39" s="98"/>
      <c r="K39" s="92"/>
    </row>
    <row r="40" spans="3:11">
      <c r="C40" s="100"/>
      <c r="D40" s="95"/>
      <c r="E40" s="96"/>
      <c r="F40" s="95"/>
      <c r="H40" s="92"/>
      <c r="J40" s="98"/>
      <c r="K40" s="92"/>
    </row>
    <row r="41" spans="3:11">
      <c r="C41" s="100"/>
      <c r="D41" s="95"/>
      <c r="E41" s="96"/>
      <c r="F41" s="95"/>
      <c r="G41" s="92"/>
      <c r="H41" s="92"/>
      <c r="J41" s="98"/>
      <c r="K41" s="92"/>
    </row>
    <row r="42" spans="3:11">
      <c r="C42" s="100"/>
      <c r="D42" s="95"/>
      <c r="E42" s="96"/>
      <c r="F42" s="95"/>
      <c r="J42" s="92"/>
      <c r="K42" s="92"/>
    </row>
    <row r="43" spans="3:11">
      <c r="C43" s="100"/>
      <c r="D43" s="95"/>
      <c r="E43" s="96"/>
      <c r="F43" s="95"/>
      <c r="H43" s="92"/>
      <c r="J43" s="92"/>
      <c r="K43" s="92"/>
    </row>
    <row r="44" spans="3:11">
      <c r="C44" s="100"/>
      <c r="D44" s="95"/>
      <c r="E44" s="96"/>
      <c r="F44" s="95"/>
      <c r="H44" s="92"/>
      <c r="J44" s="92"/>
      <c r="K44" s="92"/>
    </row>
    <row r="45" spans="3:11">
      <c r="C45" s="100"/>
      <c r="D45" s="95"/>
      <c r="E45" s="96"/>
      <c r="F45" s="95"/>
      <c r="H45" s="92"/>
      <c r="I45" s="92"/>
      <c r="J45" s="92"/>
      <c r="K45" s="92"/>
    </row>
    <row r="46" spans="3:11">
      <c r="C46" s="100"/>
      <c r="D46" s="95"/>
      <c r="E46" s="96"/>
      <c r="F46" s="95"/>
      <c r="H46" s="92"/>
      <c r="I46" s="92"/>
      <c r="J46" s="92"/>
      <c r="K46" s="92"/>
    </row>
    <row r="47" spans="3:11">
      <c r="C47" s="100"/>
      <c r="D47" s="95"/>
      <c r="E47" s="96"/>
      <c r="F47" s="95"/>
      <c r="H47" s="92"/>
      <c r="I47" s="92"/>
      <c r="J47" s="92"/>
      <c r="K47" s="92"/>
    </row>
    <row r="48" spans="3:11">
      <c r="C48" s="100"/>
      <c r="D48" s="95"/>
      <c r="E48" s="96"/>
      <c r="F48" s="95"/>
      <c r="G48" s="92"/>
      <c r="H48" s="92"/>
      <c r="I48" s="92"/>
      <c r="J48" s="92"/>
      <c r="K48" s="92"/>
    </row>
    <row r="49" spans="3:11">
      <c r="C49" s="100"/>
      <c r="D49" s="95"/>
      <c r="E49" s="96"/>
      <c r="F49" s="95"/>
      <c r="G49" s="92"/>
      <c r="H49" s="92"/>
      <c r="I49" s="92"/>
      <c r="J49" s="92"/>
      <c r="K49" s="92"/>
    </row>
    <row r="50" spans="3:11">
      <c r="C50" s="100"/>
      <c r="D50" s="95"/>
      <c r="E50" s="96"/>
      <c r="F50" s="95"/>
      <c r="G50" s="92"/>
      <c r="H50" s="92"/>
      <c r="I50" s="92"/>
      <c r="J50" s="92"/>
      <c r="K50" s="92"/>
    </row>
    <row r="51" spans="3:11">
      <c r="C51" s="100"/>
      <c r="D51" s="95"/>
      <c r="E51" s="96"/>
      <c r="F51" s="95"/>
      <c r="G51" s="92"/>
      <c r="H51" s="92"/>
      <c r="I51" s="92"/>
      <c r="J51" s="92"/>
      <c r="K51" s="92"/>
    </row>
    <row r="52" spans="3:11">
      <c r="C52" s="100"/>
      <c r="D52" s="95"/>
      <c r="E52" s="96"/>
      <c r="F52" s="95"/>
      <c r="G52" s="92"/>
    </row>
    <row r="53" spans="3:11">
      <c r="C53" s="100"/>
      <c r="D53" s="95"/>
      <c r="E53" s="96"/>
      <c r="F53" s="95"/>
      <c r="G53" s="92"/>
    </row>
    <row r="54" spans="3:11">
      <c r="G54" s="92"/>
    </row>
  </sheetData>
  <mergeCells count="4">
    <mergeCell ref="B12:D12"/>
    <mergeCell ref="I12:J13"/>
    <mergeCell ref="I15:J16"/>
    <mergeCell ref="B22:D22"/>
  </mergeCells>
  <pageMargins left="0.7" right="0.7" top="0.75" bottom="0.75" header="0.3" footer="0.3"/>
  <pageSetup paperSize="9" orientation="portrait" r:id="rId1"/>
  <ignoredErrors>
    <ignoredError sqref="C13:C14 C15" numberStoredAsText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"/>
  <sheetViews>
    <sheetView workbookViewId="0">
      <selection activeCell="I28" sqref="I28"/>
    </sheetView>
  </sheetViews>
  <sheetFormatPr defaultRowHeight="12.75"/>
  <cols>
    <col min="2" max="2" width="9.140625" customWidth="1"/>
    <col min="21" max="21" width="9.140625" customWidth="1"/>
  </cols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Summary</vt:lpstr>
      <vt:lpstr>Tabel Harga</vt:lpstr>
      <vt:lpstr>Tabel I-O</vt:lpstr>
      <vt:lpstr>Budget Privat</vt:lpstr>
      <vt:lpstr>Budget Sosial</vt:lpstr>
      <vt:lpstr>FieldData</vt:lpstr>
      <vt:lpstr>Sheet1</vt:lpstr>
      <vt:lpstr>nilai_tukar</vt:lpstr>
      <vt:lpstr>rate_private</vt:lpstr>
      <vt:lpstr>rate_social</vt:lpstr>
    </vt:vector>
  </TitlesOfParts>
  <Company>ICRAF Southeast Asian Research Programme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Suseno Budidarsono</dc:creator>
  <cp:lastModifiedBy>msofiyuddin</cp:lastModifiedBy>
  <cp:lastPrinted>2011-04-19T03:58:40Z</cp:lastPrinted>
  <dcterms:created xsi:type="dcterms:W3CDTF">2001-08-01T08:55:37Z</dcterms:created>
  <dcterms:modified xsi:type="dcterms:W3CDTF">2011-07-20T10:22:31Z</dcterms:modified>
</cp:coreProperties>
</file>