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w\ICRAF\profitability\data\PAM\"/>
    </mc:Choice>
  </mc:AlternateContent>
  <bookViews>
    <workbookView minimized="1" xWindow="9600" yWindow="-12" windowWidth="9648" windowHeight="8160" tabRatio="783" firstSheet="2" activeTab="2"/>
  </bookViews>
  <sheets>
    <sheet name="Asumsi" sheetId="14" r:id="rId1"/>
    <sheet name="Tabel Harga" sheetId="4" r:id="rId2"/>
    <sheet name="Tabel I-O" sheetId="1" r:id="rId3"/>
    <sheet name="Budget Privat" sheetId="5" r:id="rId4"/>
    <sheet name="Budget Sosial" sheetId="6" r:id="rId5"/>
    <sheet name="Sheet1" sheetId="18" r:id="rId6"/>
    <sheet name="FieldData" sheetId="15" r:id="rId7"/>
  </sheets>
  <definedNames>
    <definedName name="nilai_tukar">Asumsi!$D$9</definedName>
    <definedName name="rate_private">Asumsi!$D$7</definedName>
    <definedName name="rate_social">Asumsi!$D$8</definedName>
  </definedNames>
  <calcPr calcId="152511"/>
</workbook>
</file>

<file path=xl/calcChain.xml><?xml version="1.0" encoding="utf-8"?>
<calcChain xmlns="http://schemas.openxmlformats.org/spreadsheetml/2006/main">
  <c r="C68" i="1" l="1"/>
  <c r="C65" i="1"/>
  <c r="C64" i="1"/>
  <c r="C60" i="1"/>
  <c r="C57" i="1"/>
  <c r="C63" i="1" s="1"/>
  <c r="C67" i="5"/>
  <c r="D50" i="5"/>
  <c r="C66" i="5" s="1"/>
  <c r="C68" i="5" s="1"/>
  <c r="C61" i="1"/>
  <c r="C59" i="1"/>
  <c r="C58" i="1"/>
  <c r="C65" i="5" l="1"/>
  <c r="C64" i="5"/>
  <c r="E8" i="4"/>
  <c r="F9" i="4" l="1"/>
  <c r="F8" i="4"/>
  <c r="E9" i="4"/>
  <c r="F15" i="4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D53" i="1"/>
  <c r="AJ10" i="18" l="1"/>
  <c r="AI10" i="18"/>
  <c r="AH10" i="18"/>
  <c r="AG10" i="18"/>
  <c r="AF10" i="18"/>
  <c r="AE10" i="18"/>
  <c r="AD10" i="18"/>
  <c r="AC10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E53" i="4" l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L48" i="1"/>
  <c r="D15" i="14" l="1"/>
  <c r="H12" i="14" l="1"/>
  <c r="H11" i="14"/>
  <c r="L56" i="6" l="1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D5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D15" i="6"/>
  <c r="D14" i="6"/>
  <c r="E56" i="6" l="1"/>
  <c r="F56" i="6"/>
  <c r="G56" i="6"/>
  <c r="H56" i="6"/>
  <c r="I56" i="6"/>
  <c r="J56" i="6"/>
  <c r="K56" i="6"/>
  <c r="E48" i="1"/>
  <c r="F48" i="1"/>
  <c r="G48" i="1"/>
  <c r="H48" i="1"/>
  <c r="I48" i="1"/>
  <c r="J48" i="1"/>
  <c r="D48" i="1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AJ7" i="18"/>
  <c r="P7" i="18"/>
  <c r="G8" i="15"/>
  <c r="E15" i="1"/>
  <c r="E15" i="6" s="1"/>
  <c r="D52" i="5"/>
  <c r="E48" i="4"/>
  <c r="K48" i="5" s="1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D14" i="5"/>
  <c r="J48" i="5" l="1"/>
  <c r="F48" i="5"/>
  <c r="AH53" i="1"/>
  <c r="L48" i="5"/>
  <c r="G48" i="5"/>
  <c r="D48" i="5"/>
  <c r="H48" i="5"/>
  <c r="I48" i="5"/>
  <c r="E48" i="5"/>
  <c r="D56" i="6"/>
  <c r="D43" i="1"/>
  <c r="M46" i="1"/>
  <c r="M49" i="1" s="1"/>
  <c r="N46" i="1"/>
  <c r="N49" i="1" s="1"/>
  <c r="O46" i="1"/>
  <c r="O49" i="1" s="1"/>
  <c r="P46" i="1"/>
  <c r="P49" i="1" s="1"/>
  <c r="Q46" i="1"/>
  <c r="Q49" i="1" s="1"/>
  <c r="R46" i="1"/>
  <c r="R49" i="1" s="1"/>
  <c r="S46" i="1"/>
  <c r="S49" i="1" s="1"/>
  <c r="T46" i="1"/>
  <c r="T49" i="1" s="1"/>
  <c r="U46" i="1"/>
  <c r="U49" i="1" s="1"/>
  <c r="V46" i="1"/>
  <c r="V49" i="1" s="1"/>
  <c r="W46" i="1"/>
  <c r="W49" i="1" s="1"/>
  <c r="X46" i="1"/>
  <c r="X49" i="1" s="1"/>
  <c r="Y46" i="1"/>
  <c r="Y49" i="1" s="1"/>
  <c r="Z46" i="1"/>
  <c r="Z49" i="1" s="1"/>
  <c r="AA46" i="1"/>
  <c r="AA49" i="1" s="1"/>
  <c r="AB46" i="1"/>
  <c r="AB49" i="1" s="1"/>
  <c r="AC46" i="1"/>
  <c r="AC49" i="1" s="1"/>
  <c r="AD46" i="1"/>
  <c r="AD49" i="1" s="1"/>
  <c r="AE46" i="1"/>
  <c r="AE49" i="1" s="1"/>
  <c r="AF46" i="1"/>
  <c r="AF49" i="1" s="1"/>
  <c r="AG46" i="1"/>
  <c r="AG49" i="1" s="1"/>
  <c r="L46" i="1"/>
  <c r="L49" i="1" s="1"/>
  <c r="E46" i="1"/>
  <c r="E49" i="1" s="1"/>
  <c r="F46" i="1"/>
  <c r="F49" i="1" s="1"/>
  <c r="G46" i="1"/>
  <c r="G49" i="1" s="1"/>
  <c r="H46" i="1"/>
  <c r="H49" i="1" s="1"/>
  <c r="I46" i="1"/>
  <c r="I49" i="1" s="1"/>
  <c r="J46" i="1"/>
  <c r="J49" i="1" s="1"/>
  <c r="K46" i="1"/>
  <c r="K49" i="1" s="1"/>
  <c r="D46" i="1"/>
  <c r="D44" i="1"/>
  <c r="F48" i="4"/>
  <c r="D49" i="1" l="1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D48" i="6"/>
  <c r="F47" i="4"/>
  <c r="F46" i="4"/>
  <c r="F44" i="4"/>
  <c r="F43" i="4"/>
  <c r="E47" i="4"/>
  <c r="E46" i="4"/>
  <c r="E44" i="4"/>
  <c r="D44" i="5" s="1"/>
  <c r="E43" i="4"/>
  <c r="D43" i="5" s="1"/>
  <c r="F39" i="4"/>
  <c r="D39" i="6" s="1"/>
  <c r="F38" i="4"/>
  <c r="D38" i="6" s="1"/>
  <c r="F36" i="4"/>
  <c r="D36" i="6" s="1"/>
  <c r="F35" i="4"/>
  <c r="D35" i="6" s="1"/>
  <c r="F33" i="4"/>
  <c r="D33" i="6" s="1"/>
  <c r="E39" i="4"/>
  <c r="D39" i="5" s="1"/>
  <c r="E38" i="4"/>
  <c r="D38" i="5" s="1"/>
  <c r="E36" i="4"/>
  <c r="D36" i="5" s="1"/>
  <c r="E35" i="4"/>
  <c r="D35" i="5" s="1"/>
  <c r="E33" i="4"/>
  <c r="D33" i="5" s="1"/>
  <c r="F28" i="4"/>
  <c r="D28" i="6" s="1"/>
  <c r="F29" i="4"/>
  <c r="D29" i="6" s="1"/>
  <c r="F30" i="4"/>
  <c r="D30" i="6" s="1"/>
  <c r="E28" i="4"/>
  <c r="D28" i="5" s="1"/>
  <c r="E29" i="4"/>
  <c r="D29" i="5" s="1"/>
  <c r="E30" i="4"/>
  <c r="D30" i="5" s="1"/>
  <c r="F27" i="4"/>
  <c r="D27" i="6" s="1"/>
  <c r="E27" i="4"/>
  <c r="D27" i="5" s="1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D23" i="5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D23" i="6"/>
  <c r="L14" i="14" l="1"/>
  <c r="D64" i="1"/>
  <c r="G15" i="14"/>
  <c r="E43" i="6"/>
  <c r="D43" i="6"/>
  <c r="E44" i="6"/>
  <c r="D44" i="6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D15" i="5"/>
  <c r="F11" i="4"/>
  <c r="B2" i="1"/>
  <c r="C2" i="4" s="1"/>
  <c r="B2" i="5" s="1"/>
  <c r="B2" i="6" s="1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D60" i="6"/>
  <c r="D63" i="6" s="1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D54" i="5"/>
  <c r="D53" i="5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L12" i="1"/>
  <c r="G5" i="15"/>
  <c r="G13" i="15" s="1"/>
  <c r="E63" i="6"/>
  <c r="D56" i="5" l="1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K56" i="5"/>
  <c r="J56" i="5"/>
  <c r="I56" i="5"/>
  <c r="H56" i="5"/>
  <c r="G56" i="5"/>
  <c r="F56" i="5"/>
  <c r="E56" i="5"/>
  <c r="L56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M48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D47" i="5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D47" i="6"/>
  <c r="E46" i="5"/>
  <c r="D46" i="5"/>
  <c r="AF46" i="5"/>
  <c r="AD46" i="5"/>
  <c r="AB46" i="5"/>
  <c r="Z46" i="5"/>
  <c r="X46" i="5"/>
  <c r="V46" i="5"/>
  <c r="T46" i="5"/>
  <c r="R46" i="5"/>
  <c r="P46" i="5"/>
  <c r="N46" i="5"/>
  <c r="L46" i="5"/>
  <c r="J46" i="5"/>
  <c r="H46" i="5"/>
  <c r="F46" i="5"/>
  <c r="F46" i="6"/>
  <c r="H46" i="6"/>
  <c r="J46" i="6"/>
  <c r="L46" i="6"/>
  <c r="N46" i="6"/>
  <c r="P46" i="6"/>
  <c r="R46" i="6"/>
  <c r="T46" i="6"/>
  <c r="V46" i="6"/>
  <c r="X46" i="6"/>
  <c r="Z46" i="6"/>
  <c r="AB46" i="6"/>
  <c r="AD46" i="6"/>
  <c r="AF46" i="6"/>
  <c r="D46" i="6"/>
  <c r="E46" i="6"/>
  <c r="G46" i="6"/>
  <c r="I46" i="6"/>
  <c r="K46" i="6"/>
  <c r="M46" i="6"/>
  <c r="O46" i="6"/>
  <c r="Q46" i="6"/>
  <c r="S46" i="6"/>
  <c r="U46" i="6"/>
  <c r="W46" i="6"/>
  <c r="Y46" i="6"/>
  <c r="AA46" i="6"/>
  <c r="AC46" i="6"/>
  <c r="AE46" i="6"/>
  <c r="AG46" i="6"/>
  <c r="AG46" i="5"/>
  <c r="AE46" i="5"/>
  <c r="AC46" i="5"/>
  <c r="AA46" i="5"/>
  <c r="Y46" i="5"/>
  <c r="W46" i="5"/>
  <c r="U46" i="5"/>
  <c r="S46" i="5"/>
  <c r="Q46" i="5"/>
  <c r="O46" i="5"/>
  <c r="M46" i="5"/>
  <c r="K46" i="5"/>
  <c r="I46" i="5"/>
  <c r="G46" i="5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D22" i="6"/>
  <c r="D21" i="6"/>
  <c r="D20" i="6"/>
  <c r="D19" i="6"/>
  <c r="D18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D13" i="6"/>
  <c r="D12" i="6"/>
  <c r="D11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D9" i="6"/>
  <c r="D8" i="6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D22" i="5"/>
  <c r="D21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E19" i="5"/>
  <c r="F19" i="5"/>
  <c r="G19" i="5"/>
  <c r="H19" i="5"/>
  <c r="I19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D20" i="5"/>
  <c r="D19" i="5"/>
  <c r="D18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D12" i="5"/>
  <c r="D11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D9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D8" i="5"/>
  <c r="C74" i="6" l="1"/>
  <c r="E50" i="5"/>
  <c r="F50" i="5"/>
  <c r="G50" i="5"/>
  <c r="H50" i="5"/>
  <c r="I50" i="5"/>
  <c r="E52" i="6"/>
  <c r="E64" i="6" s="1"/>
  <c r="F52" i="6"/>
  <c r="F64" i="6" s="1"/>
  <c r="G52" i="6"/>
  <c r="G64" i="6" s="1"/>
  <c r="H52" i="6"/>
  <c r="H64" i="6" s="1"/>
  <c r="I52" i="6"/>
  <c r="I64" i="6" s="1"/>
  <c r="J52" i="6"/>
  <c r="J64" i="6" s="1"/>
  <c r="K52" i="6"/>
  <c r="K64" i="6" s="1"/>
  <c r="L52" i="6"/>
  <c r="L64" i="6" s="1"/>
  <c r="M52" i="6"/>
  <c r="M64" i="6" s="1"/>
  <c r="N52" i="6"/>
  <c r="N64" i="6" s="1"/>
  <c r="O52" i="6"/>
  <c r="O64" i="6" s="1"/>
  <c r="P52" i="6"/>
  <c r="P64" i="6" s="1"/>
  <c r="Q52" i="6"/>
  <c r="Q64" i="6" s="1"/>
  <c r="R52" i="6"/>
  <c r="R64" i="6" s="1"/>
  <c r="S52" i="6"/>
  <c r="S64" i="6" s="1"/>
  <c r="T52" i="6"/>
  <c r="T64" i="6" s="1"/>
  <c r="U52" i="6"/>
  <c r="U64" i="6" s="1"/>
  <c r="V52" i="6"/>
  <c r="V64" i="6" s="1"/>
  <c r="W52" i="6"/>
  <c r="W64" i="6" s="1"/>
  <c r="X52" i="6"/>
  <c r="X64" i="6" s="1"/>
  <c r="Y52" i="6"/>
  <c r="Y64" i="6" s="1"/>
  <c r="Z52" i="6"/>
  <c r="Z64" i="6" s="1"/>
  <c r="AA52" i="6"/>
  <c r="AA64" i="6" s="1"/>
  <c r="AB52" i="6"/>
  <c r="AB64" i="6" s="1"/>
  <c r="AC52" i="6"/>
  <c r="AC64" i="6" s="1"/>
  <c r="AD52" i="6"/>
  <c r="AD64" i="6" s="1"/>
  <c r="AE52" i="6"/>
  <c r="AE64" i="6" s="1"/>
  <c r="AF52" i="6"/>
  <c r="AF64" i="6" s="1"/>
  <c r="AG52" i="6"/>
  <c r="AG64" i="6" s="1"/>
  <c r="D52" i="6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J11" i="14" l="1"/>
  <c r="C73" i="6"/>
  <c r="C75" i="6" s="1"/>
  <c r="J8" i="14" s="1"/>
  <c r="C72" i="6"/>
  <c r="C71" i="6"/>
  <c r="C69" i="6"/>
  <c r="J10" i="14"/>
  <c r="AG50" i="5"/>
  <c r="AG57" i="5" s="1"/>
  <c r="AF50" i="5"/>
  <c r="AF57" i="5" s="1"/>
  <c r="AE50" i="5"/>
  <c r="AE57" i="5" s="1"/>
  <c r="AD50" i="5"/>
  <c r="AD57" i="5" s="1"/>
  <c r="AC50" i="5"/>
  <c r="AC57" i="5" s="1"/>
  <c r="AB50" i="5"/>
  <c r="AB57" i="5" s="1"/>
  <c r="AA50" i="5"/>
  <c r="AA57" i="5" s="1"/>
  <c r="Z50" i="5"/>
  <c r="Z57" i="5" s="1"/>
  <c r="Y50" i="5"/>
  <c r="Y57" i="5" s="1"/>
  <c r="X50" i="5"/>
  <c r="X57" i="5" s="1"/>
  <c r="W50" i="5"/>
  <c r="W57" i="5" s="1"/>
  <c r="V50" i="5"/>
  <c r="V57" i="5" s="1"/>
  <c r="U50" i="5"/>
  <c r="U57" i="5" s="1"/>
  <c r="T50" i="5"/>
  <c r="T57" i="5" s="1"/>
  <c r="S50" i="5"/>
  <c r="S57" i="5" s="1"/>
  <c r="R50" i="5"/>
  <c r="R57" i="5" s="1"/>
  <c r="Q50" i="5"/>
  <c r="Q57" i="5" s="1"/>
  <c r="P50" i="5"/>
  <c r="P57" i="5" s="1"/>
  <c r="O50" i="5"/>
  <c r="O57" i="5" s="1"/>
  <c r="N50" i="5"/>
  <c r="N57" i="5" s="1"/>
  <c r="M50" i="5"/>
  <c r="M57" i="5" s="1"/>
  <c r="L50" i="5"/>
  <c r="L57" i="5" s="1"/>
  <c r="K50" i="5"/>
  <c r="K57" i="5" s="1"/>
  <c r="J50" i="5"/>
  <c r="J57" i="5" s="1"/>
  <c r="D64" i="6"/>
  <c r="D57" i="5"/>
  <c r="E57" i="5"/>
  <c r="F57" i="5"/>
  <c r="G57" i="5"/>
  <c r="H57" i="5"/>
  <c r="I57" i="5"/>
  <c r="C66" i="6" l="1"/>
  <c r="G9" i="14" s="1"/>
  <c r="H9" i="14" s="1"/>
  <c r="C68" i="6"/>
  <c r="C70" i="6"/>
  <c r="C61" i="5"/>
  <c r="C63" i="5"/>
  <c r="C62" i="5"/>
  <c r="J7" i="14"/>
  <c r="C59" i="5"/>
  <c r="G8" i="14" s="1"/>
  <c r="H8" i="14" l="1"/>
  <c r="C67" i="6"/>
  <c r="C60" i="5"/>
</calcChain>
</file>

<file path=xl/comments1.xml><?xml version="1.0" encoding="utf-8"?>
<comments xmlns="http://schemas.openxmlformats.org/spreadsheetml/2006/main">
  <authors>
    <author>msofiyuddin</author>
  </authors>
  <commentList>
    <comment ref="D43" authorId="0" shapeId="0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buat lubang 50 ph/hr = 700/50 = 14HOK, pembuatan pagar 15 hari
</t>
        </r>
      </text>
    </comment>
    <comment ref="K48" authorId="0" shapeId="0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Preparation
</t>
        </r>
      </text>
    </comment>
  </commentList>
</comments>
</file>

<file path=xl/sharedStrings.xml><?xml version="1.0" encoding="utf-8"?>
<sst xmlns="http://schemas.openxmlformats.org/spreadsheetml/2006/main" count="581" uniqueCount="250">
  <si>
    <t>Unit</t>
  </si>
  <si>
    <t>Formic acid</t>
  </si>
  <si>
    <t>pair</t>
  </si>
  <si>
    <t>unit</t>
  </si>
  <si>
    <t>kg</t>
  </si>
  <si>
    <t>INPUTS</t>
  </si>
  <si>
    <t>Rp/kg</t>
  </si>
  <si>
    <t>Rp/unit</t>
  </si>
  <si>
    <t>Rupiah</t>
  </si>
  <si>
    <t>Social</t>
  </si>
  <si>
    <t>kg/ha</t>
  </si>
  <si>
    <t>liter/ha</t>
  </si>
  <si>
    <t>Rp/liter</t>
  </si>
  <si>
    <t>Urea</t>
  </si>
  <si>
    <t xml:space="preserve">Rubber (100% DRC) </t>
  </si>
  <si>
    <t>Upah buruh</t>
  </si>
  <si>
    <t>Nilai tukar rupiah</t>
  </si>
  <si>
    <t>Discount rate</t>
  </si>
  <si>
    <t>Privat</t>
  </si>
  <si>
    <t>Rp/US$</t>
  </si>
  <si>
    <t>%</t>
  </si>
  <si>
    <t>Sistem</t>
  </si>
  <si>
    <t>Lokasi</t>
  </si>
  <si>
    <t>Table Input/Output</t>
  </si>
  <si>
    <t>Rp/HOK</t>
  </si>
  <si>
    <t>Tabel Harga</t>
  </si>
  <si>
    <t>Farm budget Privat</t>
  </si>
  <si>
    <t xml:space="preserve">SP </t>
  </si>
  <si>
    <t xml:space="preserve">Profit  </t>
  </si>
  <si>
    <t>Total Biaya</t>
  </si>
  <si>
    <t>Total Penerimaan</t>
  </si>
  <si>
    <t>INPUT</t>
  </si>
  <si>
    <t>OUTPUT</t>
  </si>
  <si>
    <t>NPV</t>
  </si>
  <si>
    <t>Farm budget Sosial</t>
  </si>
  <si>
    <t>Pupuk</t>
  </si>
  <si>
    <t>Bahan Kimia</t>
  </si>
  <si>
    <t>Round Up</t>
  </si>
  <si>
    <t>Harga Privat</t>
  </si>
  <si>
    <t>Harga Sosial</t>
  </si>
  <si>
    <t>Bahan Tanam</t>
  </si>
  <si>
    <t>Peralatan</t>
  </si>
  <si>
    <t>Tenaga Kerja</t>
  </si>
  <si>
    <t>Pisau sadap</t>
  </si>
  <si>
    <t>Cangkul</t>
  </si>
  <si>
    <t>Parang</t>
  </si>
  <si>
    <t>Ember karet</t>
  </si>
  <si>
    <t>Persiapan lahan</t>
  </si>
  <si>
    <t>Penyadapan</t>
  </si>
  <si>
    <t>Kayu karet</t>
  </si>
  <si>
    <t>HOK</t>
  </si>
  <si>
    <t>Rp/m3</t>
  </si>
  <si>
    <t>Rp/botol</t>
  </si>
  <si>
    <t>m3</t>
  </si>
  <si>
    <t>thn ke-1</t>
  </si>
  <si>
    <t>thn ke-2</t>
  </si>
  <si>
    <t>thn ke-3</t>
  </si>
  <si>
    <t>thn ke-4</t>
  </si>
  <si>
    <t>thn ke-5</t>
  </si>
  <si>
    <t>thn ke-6</t>
  </si>
  <si>
    <t>thn ke-7</t>
  </si>
  <si>
    <t>thn ke-8</t>
  </si>
  <si>
    <t>thn ke-9</t>
  </si>
  <si>
    <t>thn ke-10</t>
  </si>
  <si>
    <t>thn ke-11</t>
  </si>
  <si>
    <t>thn ke-12</t>
  </si>
  <si>
    <t>thn ke-13</t>
  </si>
  <si>
    <t>thn ke-14</t>
  </si>
  <si>
    <t>thn ke-15</t>
  </si>
  <si>
    <t>thn ke-16</t>
  </si>
  <si>
    <t>thn ke-17</t>
  </si>
  <si>
    <t>thn ke-18</t>
  </si>
  <si>
    <t>thn ke-19</t>
  </si>
  <si>
    <t>thn ke-20</t>
  </si>
  <si>
    <t>thn ke-21</t>
  </si>
  <si>
    <t>thn ke-22</t>
  </si>
  <si>
    <t>thn ke-23</t>
  </si>
  <si>
    <t>thn ke-24</t>
  </si>
  <si>
    <t>thn ke-25</t>
  </si>
  <si>
    <t>thn ke-26</t>
  </si>
  <si>
    <t>thn ke-27</t>
  </si>
  <si>
    <t>thn ke-28</t>
  </si>
  <si>
    <t>thn ke-29</t>
  </si>
  <si>
    <t>thn ke-30</t>
  </si>
  <si>
    <t>batang</t>
  </si>
  <si>
    <t>Mangkok penampung (latex cup)</t>
  </si>
  <si>
    <t>Sosial</t>
  </si>
  <si>
    <t>$/ha</t>
  </si>
  <si>
    <t>Result</t>
  </si>
  <si>
    <t>Catatan</t>
  </si>
  <si>
    <t>3. Rerata umur sadap dimulai pada 9/10 tahun</t>
  </si>
  <si>
    <t>4. Sistem penanaman tugal</t>
  </si>
  <si>
    <t>Jumlah hari sadap</t>
  </si>
  <si>
    <t>Seminggu</t>
  </si>
  <si>
    <t>5 hari</t>
  </si>
  <si>
    <t>2 hari</t>
  </si>
  <si>
    <t>Musim Kemarau--6 bulan</t>
  </si>
  <si>
    <t>Musim Hujan -- 3 bulan</t>
  </si>
  <si>
    <t xml:space="preserve">Seminggu </t>
  </si>
  <si>
    <t>0 hari</t>
  </si>
  <si>
    <t>Musim tidak sadap samasekali: 3 bulan</t>
  </si>
  <si>
    <t>Total Hari sadap</t>
  </si>
  <si>
    <t>5. Jumlah hari sadap 144-160 hari/tahun</t>
  </si>
  <si>
    <t>Karet</t>
  </si>
  <si>
    <t>6. karet dibawa dengan ember dan dikumpulkan di bak penampung dari kayu</t>
  </si>
  <si>
    <t>Penyadapan: 4 jam sehari</t>
  </si>
  <si>
    <t>Penggunaan asam cuka</t>
  </si>
  <si>
    <t>botol</t>
  </si>
  <si>
    <t>Karet basah</t>
  </si>
  <si>
    <t xml:space="preserve">1 botol--&gt;100 kg </t>
  </si>
  <si>
    <t>Komponen I/O</t>
  </si>
  <si>
    <t>Rp/ha</t>
  </si>
  <si>
    <t>Rp/btng</t>
  </si>
  <si>
    <t>Karet lokal</t>
  </si>
  <si>
    <t>Penyiangan</t>
  </si>
  <si>
    <t>Tiap tahun rata-rata karet yang bisa disadap= 70% (2 tahun sekali)</t>
  </si>
  <si>
    <t>2.  Bibit yang digunakan: alam/cabutan</t>
  </si>
  <si>
    <t>Bak penampung</t>
  </si>
  <si>
    <t>panjang parit = 110 depa atau</t>
  </si>
  <si>
    <t>meter</t>
  </si>
  <si>
    <t>Pembuatan parit sehari sekitar 10 depa</t>
  </si>
  <si>
    <t>Padi/Gabah</t>
  </si>
  <si>
    <t>Tebas</t>
  </si>
  <si>
    <t>Tumbang</t>
  </si>
  <si>
    <t>Bakar</t>
  </si>
  <si>
    <t>Pancang</t>
  </si>
  <si>
    <t>Padi Ladang</t>
  </si>
  <si>
    <t>Penanaman</t>
  </si>
  <si>
    <t>Tugal dan tanam padi</t>
  </si>
  <si>
    <t>Pemeliharaan</t>
  </si>
  <si>
    <t>Bird + pig waching</t>
  </si>
  <si>
    <t>Pemanenan</t>
  </si>
  <si>
    <t>Panen</t>
  </si>
  <si>
    <t>Perontokan + Pengeringan</t>
  </si>
  <si>
    <t xml:space="preserve">Traditional rubber monoculture </t>
  </si>
  <si>
    <t>Pembuatan lubang + pagar</t>
  </si>
  <si>
    <t>Tanam</t>
  </si>
  <si>
    <t xml:space="preserve">Pemeliharaan </t>
  </si>
  <si>
    <t>Pruning</t>
  </si>
  <si>
    <t>Kg</t>
  </si>
  <si>
    <t>Persiapan Lahan</t>
  </si>
  <si>
    <t>Padi</t>
  </si>
  <si>
    <t>Pembuatan lubang +tanam+ pagar</t>
  </si>
  <si>
    <t>*)  average number trees tapped per person (field observation by G.Vincent)</t>
  </si>
  <si>
    <t xml:space="preserve">Number of tapping days per year </t>
  </si>
  <si>
    <t>trees</t>
  </si>
  <si>
    <t>days</t>
  </si>
  <si>
    <t>Tapping day</t>
  </si>
  <si>
    <t xml:space="preserve">Penanaman karet: 50 batang per hari, </t>
  </si>
  <si>
    <t>Penyiangan: 3 kali setahun selama 7 hari/1x</t>
  </si>
  <si>
    <t>1. Tidak dipupuk dan tidak menggunakan herbisida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</si>
  <si>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</si>
  <si>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</si>
  <si>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</si>
  <si>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</si>
  <si>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</si>
  <si>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</si>
  <si>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</si>
  <si>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</si>
  <si>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</si>
  <si>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</si>
  <si>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</si>
  <si>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</si>
  <si>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</si>
  <si>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</si>
  <si>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</si>
  <si>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</si>
  <si>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</si>
  <si>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</si>
  <si>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</si>
  <si>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</si>
  <si>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</si>
  <si>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</si>
  <si>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</si>
  <si>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</si>
  <si>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</si>
  <si>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</si>
  <si>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</si>
  <si>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</si>
  <si>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</si>
  <si>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Traditional RAF</t>
  </si>
  <si>
    <t xml:space="preserve">Monoclonal </t>
  </si>
  <si>
    <t>Cup and latex spout</t>
  </si>
  <si>
    <t>Year 30</t>
  </si>
  <si>
    <t>YIELD ha-1 year -1</t>
  </si>
  <si>
    <t>Year1</t>
  </si>
  <si>
    <t>Year2</t>
  </si>
  <si>
    <t>Year3</t>
  </si>
  <si>
    <t>Year4</t>
  </si>
  <si>
    <t>Year5</t>
  </si>
  <si>
    <t>Year6</t>
  </si>
  <si>
    <t>Year7</t>
  </si>
  <si>
    <t>Year8</t>
  </si>
  <si>
    <t>Year9</t>
  </si>
  <si>
    <t>Year10</t>
  </si>
  <si>
    <t>Year11</t>
  </si>
  <si>
    <t>Year12</t>
  </si>
  <si>
    <t>Year13</t>
  </si>
  <si>
    <t>Year14</t>
  </si>
  <si>
    <t>Year15</t>
  </si>
  <si>
    <t>Year16</t>
  </si>
  <si>
    <t>Year17</t>
  </si>
  <si>
    <t>Year18</t>
  </si>
  <si>
    <t>Year19</t>
  </si>
  <si>
    <t>Year20</t>
  </si>
  <si>
    <t>Year21</t>
  </si>
  <si>
    <t>Year22</t>
  </si>
  <si>
    <t>Year23</t>
  </si>
  <si>
    <t>Year24</t>
  </si>
  <si>
    <t>Year25</t>
  </si>
  <si>
    <t>Year26</t>
  </si>
  <si>
    <t>Year27</t>
  </si>
  <si>
    <t>Year28</t>
  </si>
  <si>
    <t>Year29</t>
  </si>
  <si>
    <t>Year30</t>
  </si>
  <si>
    <t xml:space="preserve">Harga Komoditas </t>
  </si>
  <si>
    <t>Rp/Kg</t>
  </si>
  <si>
    <t>MRp/ton</t>
  </si>
  <si>
    <t>Return to Labor</t>
  </si>
  <si>
    <t>IDR/ha</t>
  </si>
  <si>
    <r>
      <rPr>
        <b/>
        <sz val="11"/>
        <rFont val="Calibri"/>
        <family val="2"/>
        <scheme val="minor"/>
      </rPr>
      <t xml:space="preserve">Harvesting product </t>
    </r>
    <r>
      <rPr>
        <sz val="11"/>
        <rFont val="Calibri"/>
        <family val="2"/>
        <scheme val="minor"/>
      </rPr>
      <t>(ton/HOK)</t>
    </r>
  </si>
  <si>
    <t>Rubber</t>
  </si>
  <si>
    <t>Non Labor Cost (MRp/ha)</t>
  </si>
  <si>
    <t>Establishment cost (1st year only, MRp/ha)</t>
  </si>
  <si>
    <t xml:space="preserve">Labor Req for est. </t>
  </si>
  <si>
    <t>(1st year only, HOK/ha)</t>
  </si>
  <si>
    <t>Rubber with natural planting material, less intensive/traditional, monoculture</t>
  </si>
  <si>
    <t>Total Labor</t>
  </si>
  <si>
    <t>Avg Total Labor</t>
  </si>
  <si>
    <t>1st year total labor req</t>
  </si>
  <si>
    <t>Total Product</t>
  </si>
  <si>
    <t xml:space="preserve">Harvesting product </t>
  </si>
  <si>
    <t>labor subtotal</t>
  </si>
  <si>
    <t>ps-day/ha</t>
  </si>
  <si>
    <t>ps-day/ha/year</t>
  </si>
  <si>
    <t>ton/HOK</t>
  </si>
  <si>
    <t>IRR in 11% guess interest rate =</t>
  </si>
  <si>
    <t>NPV Establishment Cost =</t>
  </si>
  <si>
    <t>Years to positive Cash flow =</t>
  </si>
  <si>
    <t>Total Cost to Establishment =</t>
  </si>
  <si>
    <t>Rp</t>
  </si>
  <si>
    <t>AVG Cost to Establishment =</t>
  </si>
  <si>
    <t>Rp/ha/year</t>
  </si>
  <si>
    <t xml:space="preserve">Total Cost </t>
  </si>
  <si>
    <t>Labor cost</t>
  </si>
  <si>
    <t>Non labor</t>
  </si>
  <si>
    <t>Avg</t>
  </si>
  <si>
    <t>Lab req est</t>
  </si>
  <si>
    <t>Lab operation est</t>
  </si>
  <si>
    <t>Ds. Muhajirin_Kab.Muara Jambi, 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</si>
</sst>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(* #,##0_);_(* \(#,##0\);_(* &quot;-&quot;??_);_(@_)"/>
    <numFmt numFmtId="166" formatCode="#,##0.0"/>
    <numFmt numFmtId="167" formatCode="0.000"/>
    <numFmt numFmtId="168" formatCode="0_);[Red]\(0\)"/>
  </numFmts>
  <fonts count="20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0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/>
      <right style="thin">
        <color rgb="FFFF0000"/>
      </right>
      <top/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/>
      <top/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07">
    <xf numFmtId="0" fontId="0" fillId="0" borderId="0" xfId="0"/>
    <xf numFmtId="0" fontId="4" fillId="0" borderId="0" xfId="2" applyFont="1" applyFill="1"/>
    <xf numFmtId="0" fontId="5" fillId="0" borderId="0" xfId="2" applyFont="1" applyFill="1"/>
    <xf numFmtId="0" fontId="4" fillId="0" borderId="0" xfId="0" applyFont="1"/>
    <xf numFmtId="0" fontId="4" fillId="0" borderId="0" xfId="0" applyFont="1" applyAlignment="1">
      <alignment horizontal="center"/>
    </xf>
    <xf numFmtId="38" fontId="4" fillId="0" borderId="0" xfId="0" applyNumberFormat="1" applyFont="1"/>
    <xf numFmtId="0" fontId="4" fillId="0" borderId="0" xfId="0" applyFont="1" applyAlignment="1" applyProtection="1">
      <alignment horizontal="center"/>
    </xf>
    <xf numFmtId="1" fontId="4" fillId="0" borderId="0" xfId="0" applyNumberFormat="1" applyFont="1"/>
    <xf numFmtId="3" fontId="4" fillId="0" borderId="0" xfId="0" applyNumberFormat="1" applyFont="1"/>
    <xf numFmtId="3" fontId="4" fillId="0" borderId="1" xfId="0" applyNumberFormat="1" applyFont="1" applyBorder="1" applyAlignment="1">
      <alignment horizontal="right"/>
    </xf>
    <xf numFmtId="38" fontId="4" fillId="0" borderId="1" xfId="0" applyNumberFormat="1" applyFont="1" applyBorder="1" applyAlignment="1" applyProtection="1">
      <alignment horizontal="right"/>
    </xf>
    <xf numFmtId="38" fontId="4" fillId="0" borderId="1" xfId="0" applyNumberFormat="1" applyFont="1" applyFill="1" applyBorder="1" applyAlignment="1" applyProtection="1">
      <alignment horizontal="right"/>
    </xf>
    <xf numFmtId="38" fontId="4" fillId="0" borderId="1" xfId="0" applyNumberFormat="1" applyFont="1" applyBorder="1" applyAlignment="1">
      <alignment horizontal="right"/>
    </xf>
    <xf numFmtId="38" fontId="4" fillId="0" borderId="1" xfId="0" applyNumberFormat="1" applyFont="1" applyFill="1" applyBorder="1" applyAlignment="1">
      <alignment horizontal="right"/>
    </xf>
    <xf numFmtId="38" fontId="5" fillId="0" borderId="1" xfId="0" applyNumberFormat="1" applyFont="1" applyBorder="1" applyAlignment="1">
      <alignment horizontal="right"/>
    </xf>
    <xf numFmtId="38" fontId="5" fillId="0" borderId="0" xfId="0" applyNumberFormat="1" applyFont="1"/>
    <xf numFmtId="0" fontId="5" fillId="0" borderId="1" xfId="0" applyFont="1" applyBorder="1" applyAlignment="1" applyProtection="1">
      <alignment horizontal="left"/>
    </xf>
    <xf numFmtId="0" fontId="5" fillId="0" borderId="1" xfId="0" applyFont="1" applyBorder="1" applyAlignment="1" applyProtection="1">
      <alignment horizontal="center"/>
    </xf>
    <xf numFmtId="0" fontId="4" fillId="0" borderId="1" xfId="0" applyFont="1" applyBorder="1" applyAlignment="1" applyProtection="1">
      <alignment horizontal="left"/>
    </xf>
    <xf numFmtId="0" fontId="4" fillId="0" borderId="1" xfId="0" applyFont="1" applyBorder="1" applyAlignment="1" applyProtection="1">
      <alignment horizontal="center"/>
    </xf>
    <xf numFmtId="3" fontId="4" fillId="0" borderId="1" xfId="0" applyNumberFormat="1" applyFont="1" applyBorder="1"/>
    <xf numFmtId="0" fontId="4" fillId="0" borderId="0" xfId="0" applyFont="1" applyAlignment="1">
      <alignment vertical="center"/>
    </xf>
    <xf numFmtId="0" fontId="4" fillId="0" borderId="1" xfId="0" applyFont="1" applyBorder="1" applyAlignment="1" applyProtection="1">
      <alignment horizontal="left" vertical="center"/>
    </xf>
    <xf numFmtId="0" fontId="4" fillId="0" borderId="1" xfId="0" applyFont="1" applyBorder="1" applyAlignment="1" applyProtection="1">
      <alignment horizontal="center" vertical="center"/>
    </xf>
    <xf numFmtId="38" fontId="5" fillId="0" borderId="1" xfId="0" applyNumberFormat="1" applyFont="1" applyBorder="1" applyAlignment="1" applyProtection="1">
      <alignment horizontal="right" vertical="center"/>
    </xf>
    <xf numFmtId="38" fontId="5" fillId="0" borderId="0" xfId="0" applyNumberFormat="1" applyFont="1" applyAlignment="1">
      <alignment vertical="center"/>
    </xf>
    <xf numFmtId="3" fontId="5" fillId="0" borderId="0" xfId="0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3" fontId="4" fillId="0" borderId="1" xfId="0" applyNumberFormat="1" applyFont="1" applyFill="1" applyBorder="1" applyAlignment="1">
      <alignment horizontal="right"/>
    </xf>
    <xf numFmtId="3" fontId="4" fillId="0" borderId="0" xfId="0" applyNumberFormat="1" applyFont="1" applyAlignment="1">
      <alignment horizontal="center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/>
    </xf>
    <xf numFmtId="3" fontId="8" fillId="2" borderId="1" xfId="0" applyNumberFormat="1" applyFont="1" applyFill="1" applyBorder="1"/>
    <xf numFmtId="0" fontId="7" fillId="2" borderId="1" xfId="0" applyFont="1" applyFill="1" applyBorder="1"/>
    <xf numFmtId="0" fontId="4" fillId="0" borderId="1" xfId="0" applyFont="1" applyBorder="1" applyAlignment="1" applyProtection="1">
      <alignment horizontal="left" indent="1"/>
    </xf>
    <xf numFmtId="3" fontId="9" fillId="0" borderId="0" xfId="0" applyNumberFormat="1" applyFont="1"/>
    <xf numFmtId="0" fontId="9" fillId="0" borderId="0" xfId="0" applyFont="1"/>
    <xf numFmtId="1" fontId="9" fillId="0" borderId="0" xfId="0" applyNumberFormat="1" applyFont="1"/>
    <xf numFmtId="3" fontId="4" fillId="0" borderId="0" xfId="0" applyNumberFormat="1" applyFont="1" applyFill="1" applyAlignment="1">
      <alignment horizontal="center"/>
    </xf>
    <xf numFmtId="3" fontId="4" fillId="0" borderId="0" xfId="0" applyNumberFormat="1" applyFont="1" applyAlignment="1" applyProtection="1">
      <alignment horizontal="center"/>
    </xf>
    <xf numFmtId="3" fontId="4" fillId="0" borderId="0" xfId="0" applyNumberFormat="1" applyFont="1" applyFill="1" applyAlignment="1" applyProtection="1">
      <alignment horizontal="center"/>
    </xf>
    <xf numFmtId="3" fontId="4" fillId="0" borderId="1" xfId="0" applyNumberFormat="1" applyFont="1" applyBorder="1" applyAlignment="1">
      <alignment horizontal="center"/>
    </xf>
    <xf numFmtId="3" fontId="4" fillId="0" borderId="1" xfId="0" applyNumberFormat="1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3" fontId="9" fillId="0" borderId="1" xfId="0" applyNumberFormat="1" applyFont="1" applyFill="1" applyBorder="1" applyAlignment="1">
      <alignment horizontal="center"/>
    </xf>
    <xf numFmtId="3" fontId="4" fillId="0" borderId="1" xfId="0" applyNumberFormat="1" applyFont="1" applyBorder="1" applyAlignment="1" applyProtection="1">
      <alignment horizontal="center"/>
    </xf>
    <xf numFmtId="3" fontId="4" fillId="0" borderId="1" xfId="0" applyNumberFormat="1" applyFont="1" applyFill="1" applyBorder="1" applyAlignment="1" applyProtection="1">
      <alignment horizontal="center"/>
    </xf>
    <xf numFmtId="166" fontId="4" fillId="0" borderId="1" xfId="0" applyNumberFormat="1" applyFont="1" applyFill="1" applyBorder="1" applyAlignment="1" applyProtection="1">
      <alignment horizontal="center"/>
    </xf>
    <xf numFmtId="166" fontId="4" fillId="0" borderId="1" xfId="0" applyNumberFormat="1" applyFont="1" applyBorder="1" applyAlignment="1" applyProtection="1">
      <alignment horizontal="center"/>
    </xf>
    <xf numFmtId="3" fontId="9" fillId="0" borderId="1" xfId="0" applyNumberFormat="1" applyFont="1" applyBorder="1" applyAlignment="1" applyProtection="1">
      <alignment horizontal="center"/>
    </xf>
    <xf numFmtId="3" fontId="9" fillId="0" borderId="1" xfId="0" applyNumberFormat="1" applyFont="1" applyFill="1" applyBorder="1" applyAlignment="1" applyProtection="1">
      <alignment horizontal="center"/>
    </xf>
    <xf numFmtId="0" fontId="4" fillId="0" borderId="0" xfId="0" applyFont="1" applyFill="1" applyAlignment="1">
      <alignment horizontal="center"/>
    </xf>
    <xf numFmtId="0" fontId="8" fillId="2" borderId="1" xfId="0" applyFont="1" applyFill="1" applyBorder="1" applyAlignment="1" applyProtection="1">
      <alignment horizontal="center"/>
    </xf>
    <xf numFmtId="0" fontId="7" fillId="2" borderId="1" xfId="0" applyFont="1" applyFill="1" applyBorder="1" applyAlignment="1" applyProtection="1">
      <alignment horizontal="center"/>
    </xf>
    <xf numFmtId="3" fontId="7" fillId="2" borderId="1" xfId="0" applyNumberFormat="1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/>
    </xf>
    <xf numFmtId="165" fontId="4" fillId="0" borderId="0" xfId="5" applyNumberFormat="1" applyFont="1" applyAlignment="1">
      <alignment horizontal="center"/>
    </xf>
    <xf numFmtId="0" fontId="4" fillId="0" borderId="1" xfId="0" applyFont="1" applyBorder="1"/>
    <xf numFmtId="0" fontId="10" fillId="0" borderId="0" xfId="0" applyFont="1"/>
    <xf numFmtId="0" fontId="11" fillId="0" borderId="1" xfId="0" applyFont="1" applyBorder="1"/>
    <xf numFmtId="0" fontId="0" fillId="0" borderId="0" xfId="0" applyAlignment="1">
      <alignment horizontal="center"/>
    </xf>
    <xf numFmtId="0" fontId="4" fillId="0" borderId="0" xfId="2" applyFont="1" applyFill="1" applyAlignment="1">
      <alignment horizontal="center"/>
    </xf>
    <xf numFmtId="0" fontId="6" fillId="4" borderId="0" xfId="2" applyFont="1" applyFill="1"/>
    <xf numFmtId="0" fontId="4" fillId="4" borderId="0" xfId="2" applyFont="1" applyFill="1"/>
    <xf numFmtId="0" fontId="4" fillId="4" borderId="0" xfId="2" applyFont="1" applyFill="1" applyAlignment="1">
      <alignment horizontal="center"/>
    </xf>
    <xf numFmtId="0" fontId="5" fillId="4" borderId="0" xfId="2" applyFont="1" applyFill="1"/>
    <xf numFmtId="0" fontId="4" fillId="4" borderId="0" xfId="2" applyFont="1" applyFill="1" applyAlignment="1">
      <alignment horizontal="left" indent="1"/>
    </xf>
    <xf numFmtId="3" fontId="4" fillId="4" borderId="0" xfId="2" applyNumberFormat="1" applyFont="1" applyFill="1"/>
    <xf numFmtId="0" fontId="2" fillId="5" borderId="0" xfId="0" applyFont="1" applyFill="1"/>
    <xf numFmtId="0" fontId="0" fillId="5" borderId="0" xfId="0" applyFill="1"/>
    <xf numFmtId="0" fontId="2" fillId="6" borderId="0" xfId="0" applyFont="1" applyFill="1"/>
    <xf numFmtId="0" fontId="0" fillId="6" borderId="0" xfId="0" applyFill="1"/>
    <xf numFmtId="0" fontId="6" fillId="4" borderId="0" xfId="0" applyFont="1" applyFill="1" applyAlignment="1" applyProtection="1">
      <alignment horizontal="left"/>
    </xf>
    <xf numFmtId="0" fontId="4" fillId="4" borderId="0" xfId="0" applyFont="1" applyFill="1" applyAlignment="1" applyProtection="1">
      <alignment horizontal="center"/>
    </xf>
    <xf numFmtId="3" fontId="4" fillId="4" borderId="0" xfId="0" applyNumberFormat="1" applyFont="1" applyFill="1"/>
    <xf numFmtId="0" fontId="4" fillId="4" borderId="0" xfId="0" applyFont="1" applyFill="1"/>
    <xf numFmtId="0" fontId="4" fillId="4" borderId="0" xfId="0" applyFont="1" applyFill="1" applyAlignment="1">
      <alignment horizontal="center"/>
    </xf>
    <xf numFmtId="3" fontId="4" fillId="4" borderId="0" xfId="0" applyNumberFormat="1" applyFont="1" applyFill="1" applyAlignment="1" applyProtection="1">
      <alignment horizontal="right"/>
    </xf>
    <xf numFmtId="3" fontId="4" fillId="4" borderId="0" xfId="0" applyNumberFormat="1" applyFont="1" applyFill="1" applyAlignment="1">
      <alignment horizontal="center"/>
    </xf>
    <xf numFmtId="0" fontId="4" fillId="4" borderId="0" xfId="0" applyFont="1" applyFill="1" applyAlignment="1" applyProtection="1">
      <alignment horizontal="left"/>
    </xf>
    <xf numFmtId="3" fontId="4" fillId="4" borderId="0" xfId="0" applyNumberFormat="1" applyFont="1" applyFill="1" applyAlignment="1" applyProtection="1">
      <alignment horizontal="center"/>
    </xf>
    <xf numFmtId="3" fontId="9" fillId="4" borderId="0" xfId="0" applyNumberFormat="1" applyFont="1" applyFill="1" applyAlignment="1">
      <alignment horizontal="center"/>
    </xf>
    <xf numFmtId="0" fontId="9" fillId="4" borderId="0" xfId="0" applyFont="1" applyFill="1" applyAlignment="1">
      <alignment horizontal="center"/>
    </xf>
    <xf numFmtId="4" fontId="4" fillId="3" borderId="1" xfId="0" applyNumberFormat="1" applyFont="1" applyFill="1" applyBorder="1" applyAlignment="1" applyProtection="1">
      <alignment horizontal="center"/>
    </xf>
    <xf numFmtId="0" fontId="4" fillId="3" borderId="0" xfId="0" applyFont="1" applyFill="1"/>
    <xf numFmtId="0" fontId="4" fillId="0" borderId="1" xfId="0" applyFont="1" applyFill="1" applyBorder="1" applyAlignment="1" applyProtection="1">
      <alignment horizontal="left" indent="1"/>
    </xf>
    <xf numFmtId="3" fontId="4" fillId="0" borderId="0" xfId="0" applyNumberFormat="1" applyFont="1" applyAlignment="1">
      <alignment horizontal="left"/>
    </xf>
    <xf numFmtId="0" fontId="4" fillId="4" borderId="5" xfId="2" applyFont="1" applyFill="1" applyBorder="1"/>
    <xf numFmtId="0" fontId="4" fillId="4" borderId="6" xfId="2" applyFont="1" applyFill="1" applyBorder="1"/>
    <xf numFmtId="0" fontId="4" fillId="4" borderId="7" xfId="2" applyFont="1" applyFill="1" applyBorder="1"/>
    <xf numFmtId="0" fontId="4" fillId="4" borderId="8" xfId="2" applyFont="1" applyFill="1" applyBorder="1"/>
    <xf numFmtId="0" fontId="4" fillId="4" borderId="0" xfId="2" applyFont="1" applyFill="1" applyBorder="1"/>
    <xf numFmtId="0" fontId="4" fillId="4" borderId="9" xfId="2" applyFont="1" applyFill="1" applyBorder="1"/>
    <xf numFmtId="0" fontId="4" fillId="4" borderId="3" xfId="2" applyFont="1" applyFill="1" applyBorder="1"/>
    <xf numFmtId="0" fontId="4" fillId="4" borderId="10" xfId="2" applyFont="1" applyFill="1" applyBorder="1"/>
    <xf numFmtId="0" fontId="4" fillId="4" borderId="11" xfId="2" applyFont="1" applyFill="1" applyBorder="1"/>
    <xf numFmtId="165" fontId="4" fillId="7" borderId="0" xfId="3" applyNumberFormat="1" applyFont="1" applyFill="1" applyAlignment="1">
      <alignment horizontal="center"/>
    </xf>
    <xf numFmtId="0" fontId="4" fillId="7" borderId="0" xfId="2" applyFont="1" applyFill="1" applyAlignment="1">
      <alignment horizontal="left" indent="1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left" indent="1"/>
    </xf>
    <xf numFmtId="0" fontId="5" fillId="0" borderId="13" xfId="0" applyFont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165" fontId="4" fillId="0" borderId="1" xfId="3" applyNumberFormat="1" applyFont="1" applyFill="1" applyBorder="1" applyAlignment="1">
      <alignment horizontal="center"/>
    </xf>
    <xf numFmtId="0" fontId="13" fillId="0" borderId="13" xfId="0" applyFont="1" applyBorder="1" applyAlignment="1">
      <alignment horizontal="left" indent="1"/>
    </xf>
    <xf numFmtId="0" fontId="4" fillId="0" borderId="13" xfId="0" applyFont="1" applyBorder="1" applyAlignment="1">
      <alignment horizontal="right"/>
    </xf>
    <xf numFmtId="0" fontId="13" fillId="0" borderId="1" xfId="0" applyFont="1" applyFill="1" applyBorder="1" applyAlignment="1">
      <alignment horizontal="center"/>
    </xf>
    <xf numFmtId="0" fontId="13" fillId="0" borderId="1" xfId="0" applyFont="1" applyBorder="1" applyAlignment="1" applyProtection="1">
      <alignment horizontal="left"/>
    </xf>
    <xf numFmtId="0" fontId="5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 indent="1"/>
    </xf>
    <xf numFmtId="165" fontId="4" fillId="0" borderId="1" xfId="3" applyNumberFormat="1" applyFont="1" applyFill="1" applyBorder="1" applyAlignment="1">
      <alignment horizontal="center" vertical="center"/>
    </xf>
    <xf numFmtId="0" fontId="14" fillId="0" borderId="1" xfId="0" applyFont="1" applyBorder="1"/>
    <xf numFmtId="0" fontId="13" fillId="0" borderId="1" xfId="0" applyFont="1" applyBorder="1"/>
    <xf numFmtId="0" fontId="4" fillId="4" borderId="1" xfId="0" applyFont="1" applyFill="1" applyBorder="1" applyAlignment="1" applyProtection="1">
      <alignment horizontal="center"/>
    </xf>
    <xf numFmtId="3" fontId="4" fillId="4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 applyProtection="1">
      <alignment horizontal="center"/>
    </xf>
    <xf numFmtId="0" fontId="4" fillId="0" borderId="1" xfId="0" applyFont="1" applyFill="1" applyBorder="1" applyAlignment="1" applyProtection="1">
      <alignment horizontal="left"/>
    </xf>
    <xf numFmtId="0" fontId="4" fillId="0" borderId="1" xfId="0" applyFont="1" applyBorder="1" applyAlignment="1" applyProtection="1">
      <alignment horizontal="right"/>
    </xf>
    <xf numFmtId="0" fontId="12" fillId="0" borderId="1" xfId="0" applyFont="1" applyBorder="1" applyAlignment="1">
      <alignment horizontal="center"/>
    </xf>
    <xf numFmtId="0" fontId="4" fillId="0" borderId="0" xfId="0" applyFont="1" applyFill="1"/>
    <xf numFmtId="3" fontId="4" fillId="0" borderId="0" xfId="0" applyNumberFormat="1" applyFont="1" applyFill="1"/>
    <xf numFmtId="0" fontId="1" fillId="6" borderId="0" xfId="0" applyFont="1" applyFill="1"/>
    <xf numFmtId="0" fontId="0" fillId="0" borderId="1" xfId="0" applyBorder="1"/>
    <xf numFmtId="0" fontId="4" fillId="0" borderId="1" xfId="0" applyFont="1" applyFill="1" applyBorder="1"/>
    <xf numFmtId="3" fontId="4" fillId="0" borderId="1" xfId="0" applyNumberFormat="1" applyFont="1" applyFill="1" applyBorder="1"/>
    <xf numFmtId="3" fontId="12" fillId="0" borderId="1" xfId="0" applyNumberFormat="1" applyFont="1" applyBorder="1" applyAlignment="1">
      <alignment horizontal="center" vertical="center"/>
    </xf>
    <xf numFmtId="0" fontId="17" fillId="0" borderId="0" xfId="0" applyFont="1"/>
    <xf numFmtId="1" fontId="17" fillId="0" borderId="0" xfId="0" applyNumberFormat="1" applyFont="1"/>
    <xf numFmtId="0" fontId="17" fillId="0" borderId="0" xfId="0" applyFont="1" applyAlignment="1">
      <alignment horizontal="center" vertical="center"/>
    </xf>
    <xf numFmtId="0" fontId="17" fillId="0" borderId="1" xfId="0" applyFont="1" applyBorder="1"/>
    <xf numFmtId="0" fontId="18" fillId="0" borderId="1" xfId="0" applyFont="1" applyBorder="1"/>
    <xf numFmtId="1" fontId="17" fillId="0" borderId="1" xfId="0" applyNumberFormat="1" applyFont="1" applyBorder="1"/>
    <xf numFmtId="0" fontId="18" fillId="0" borderId="1" xfId="0" applyFont="1" applyBorder="1" applyAlignment="1">
      <alignment horizontal="center"/>
    </xf>
    <xf numFmtId="0" fontId="12" fillId="0" borderId="1" xfId="0" applyFont="1" applyBorder="1"/>
    <xf numFmtId="3" fontId="12" fillId="0" borderId="1" xfId="0" applyNumberFormat="1" applyFont="1" applyFill="1" applyBorder="1" applyAlignment="1">
      <alignment horizontal="center"/>
    </xf>
    <xf numFmtId="0" fontId="5" fillId="8" borderId="0" xfId="2" applyFont="1" applyFill="1"/>
    <xf numFmtId="0" fontId="5" fillId="8" borderId="0" xfId="2" applyFont="1" applyFill="1" applyAlignment="1">
      <alignment horizontal="center"/>
    </xf>
    <xf numFmtId="0" fontId="12" fillId="7" borderId="0" xfId="2" applyFont="1" applyFill="1" applyAlignment="1">
      <alignment horizontal="left" indent="1"/>
    </xf>
    <xf numFmtId="165" fontId="12" fillId="7" borderId="0" xfId="5" applyNumberFormat="1" applyFont="1" applyFill="1"/>
    <xf numFmtId="0" fontId="12" fillId="7" borderId="0" xfId="2" applyFont="1" applyFill="1"/>
    <xf numFmtId="0" fontId="12" fillId="4" borderId="0" xfId="2" applyFont="1" applyFill="1" applyAlignment="1">
      <alignment horizontal="left" indent="1"/>
    </xf>
    <xf numFmtId="165" fontId="12" fillId="4" borderId="0" xfId="5" applyNumberFormat="1" applyFont="1" applyFill="1"/>
    <xf numFmtId="0" fontId="12" fillId="4" borderId="0" xfId="2" applyFont="1" applyFill="1"/>
    <xf numFmtId="0" fontId="4" fillId="7" borderId="0" xfId="2" applyFont="1" applyFill="1"/>
    <xf numFmtId="0" fontId="4" fillId="8" borderId="0" xfId="2" applyFont="1" applyFill="1"/>
    <xf numFmtId="3" fontId="4" fillId="7" borderId="0" xfId="2" applyNumberFormat="1" applyFont="1" applyFill="1"/>
    <xf numFmtId="0" fontId="4" fillId="8" borderId="0" xfId="2" applyFont="1" applyFill="1" applyAlignment="1">
      <alignment horizontal="center"/>
    </xf>
    <xf numFmtId="0" fontId="5" fillId="8" borderId="0" xfId="2" applyFont="1" applyFill="1" applyBorder="1" applyAlignment="1">
      <alignment horizontal="center"/>
    </xf>
    <xf numFmtId="0" fontId="12" fillId="7" borderId="0" xfId="2" applyFont="1" applyFill="1" applyAlignment="1">
      <alignment horizontal="right"/>
    </xf>
    <xf numFmtId="0" fontId="5" fillId="8" borderId="10" xfId="2" applyFont="1" applyFill="1" applyBorder="1" applyAlignment="1">
      <alignment horizontal="center"/>
    </xf>
    <xf numFmtId="164" fontId="12" fillId="7" borderId="0" xfId="3" applyNumberFormat="1" applyFont="1" applyFill="1"/>
    <xf numFmtId="2" fontId="12" fillId="7" borderId="0" xfId="2" applyNumberFormat="1" applyFont="1" applyFill="1" applyAlignment="1">
      <alignment horizontal="center"/>
    </xf>
    <xf numFmtId="3" fontId="12" fillId="7" borderId="0" xfId="2" applyNumberFormat="1" applyFont="1" applyFill="1"/>
    <xf numFmtId="38" fontId="12" fillId="7" borderId="0" xfId="2" applyNumberFormat="1" applyFont="1" applyFill="1" applyAlignment="1">
      <alignment horizontal="right"/>
    </xf>
    <xf numFmtId="165" fontId="12" fillId="7" borderId="0" xfId="3" applyNumberFormat="1" applyFont="1" applyFill="1" applyAlignment="1">
      <alignment horizontal="center"/>
    </xf>
    <xf numFmtId="3" fontId="4" fillId="4" borderId="0" xfId="2" applyNumberFormat="1" applyFont="1" applyFill="1" applyAlignment="1">
      <alignment horizontal="left"/>
    </xf>
    <xf numFmtId="0" fontId="17" fillId="4" borderId="0" xfId="2" applyFont="1" applyFill="1"/>
    <xf numFmtId="9" fontId="4" fillId="7" borderId="0" xfId="1" applyFont="1" applyFill="1"/>
    <xf numFmtId="2" fontId="4" fillId="4" borderId="0" xfId="2" applyNumberFormat="1" applyFont="1" applyFill="1" applyAlignment="1">
      <alignment horizontal="right"/>
    </xf>
    <xf numFmtId="0" fontId="12" fillId="0" borderId="0" xfId="0" applyFont="1"/>
    <xf numFmtId="0" fontId="12" fillId="0" borderId="0" xfId="0" applyFont="1" applyFill="1"/>
    <xf numFmtId="0" fontId="12" fillId="0" borderId="0" xfId="0" applyFont="1" applyAlignment="1">
      <alignment horizontal="center"/>
    </xf>
    <xf numFmtId="0" fontId="12" fillId="0" borderId="0" xfId="2" applyFont="1" applyFill="1"/>
    <xf numFmtId="0" fontId="12" fillId="0" borderId="0" xfId="0" applyFont="1" applyAlignment="1">
      <alignment horizontal="left" indent="2"/>
    </xf>
    <xf numFmtId="0" fontId="4" fillId="0" borderId="0" xfId="0" applyFont="1" applyAlignment="1">
      <alignment horizontal="left"/>
    </xf>
    <xf numFmtId="0" fontId="19" fillId="0" borderId="13" xfId="0" applyFont="1" applyBorder="1"/>
    <xf numFmtId="0" fontId="12" fillId="0" borderId="0" xfId="0" applyFont="1" applyAlignment="1">
      <alignment horizontal="left"/>
    </xf>
    <xf numFmtId="3" fontId="12" fillId="0" borderId="0" xfId="0" applyNumberFormat="1" applyFont="1" applyAlignment="1">
      <alignment horizontal="center"/>
    </xf>
    <xf numFmtId="167" fontId="12" fillId="0" borderId="0" xfId="0" applyNumberFormat="1" applyFont="1" applyAlignment="1">
      <alignment horizontal="center"/>
    </xf>
    <xf numFmtId="0" fontId="18" fillId="0" borderId="0" xfId="0" applyFont="1" applyFill="1" applyAlignment="1">
      <alignment horizontal="left" indent="1"/>
    </xf>
    <xf numFmtId="3" fontId="18" fillId="0" borderId="0" xfId="0" applyNumberFormat="1" applyFont="1" applyAlignment="1">
      <alignment horizontal="left"/>
    </xf>
    <xf numFmtId="9" fontId="18" fillId="0" borderId="0" xfId="0" applyNumberFormat="1" applyFont="1" applyBorder="1"/>
    <xf numFmtId="165" fontId="19" fillId="0" borderId="0" xfId="5" applyNumberFormat="1" applyFont="1"/>
    <xf numFmtId="38" fontId="18" fillId="0" borderId="0" xfId="0" applyNumberFormat="1" applyFont="1"/>
    <xf numFmtId="0" fontId="19" fillId="0" borderId="0" xfId="0" applyFont="1"/>
    <xf numFmtId="168" fontId="18" fillId="0" borderId="0" xfId="0" applyNumberFormat="1" applyFont="1"/>
    <xf numFmtId="165" fontId="18" fillId="0" borderId="0" xfId="0" applyNumberFormat="1" applyFont="1" applyAlignment="1">
      <alignment horizontal="center"/>
    </xf>
    <xf numFmtId="165" fontId="19" fillId="0" borderId="0" xfId="0" applyNumberFormat="1" applyFont="1"/>
    <xf numFmtId="0" fontId="4" fillId="4" borderId="14" xfId="2" applyFont="1" applyFill="1" applyBorder="1"/>
    <xf numFmtId="0" fontId="4" fillId="8" borderId="15" xfId="2" applyFont="1" applyFill="1" applyBorder="1" applyAlignment="1">
      <alignment horizontal="center"/>
    </xf>
    <xf numFmtId="0" fontId="5" fillId="8" borderId="16" xfId="2" applyFont="1" applyFill="1" applyBorder="1" applyAlignment="1">
      <alignment horizontal="center"/>
    </xf>
    <xf numFmtId="165" fontId="4" fillId="7" borderId="16" xfId="5" applyNumberFormat="1" applyFont="1" applyFill="1" applyBorder="1" applyAlignment="1">
      <alignment horizontal="center"/>
    </xf>
    <xf numFmtId="0" fontId="4" fillId="8" borderId="17" xfId="2" applyFont="1" applyFill="1" applyBorder="1"/>
    <xf numFmtId="2" fontId="4" fillId="7" borderId="16" xfId="2" applyNumberFormat="1" applyFont="1" applyFill="1" applyBorder="1" applyAlignment="1">
      <alignment horizontal="right"/>
    </xf>
    <xf numFmtId="0" fontId="5" fillId="8" borderId="18" xfId="2" applyFont="1" applyFill="1" applyBorder="1"/>
    <xf numFmtId="165" fontId="4" fillId="8" borderId="19" xfId="3" applyNumberFormat="1" applyFont="1" applyFill="1" applyBorder="1" applyAlignment="1">
      <alignment horizontal="center"/>
    </xf>
    <xf numFmtId="0" fontId="4" fillId="7" borderId="20" xfId="2" applyFont="1" applyFill="1" applyBorder="1" applyAlignment="1">
      <alignment horizontal="left" indent="1"/>
    </xf>
    <xf numFmtId="38" fontId="4" fillId="7" borderId="0" xfId="2" applyNumberFormat="1" applyFont="1" applyFill="1" applyBorder="1" applyAlignment="1">
      <alignment horizontal="right"/>
    </xf>
    <xf numFmtId="38" fontId="5" fillId="8" borderId="21" xfId="0" applyNumberFormat="1" applyFont="1" applyFill="1" applyBorder="1"/>
    <xf numFmtId="0" fontId="4" fillId="7" borderId="22" xfId="2" applyFont="1" applyFill="1" applyBorder="1" applyAlignment="1">
      <alignment horizontal="left" indent="1"/>
    </xf>
    <xf numFmtId="3" fontId="4" fillId="7" borderId="23" xfId="2" applyNumberFormat="1" applyFont="1" applyFill="1" applyBorder="1"/>
    <xf numFmtId="2" fontId="4" fillId="7" borderId="24" xfId="2" applyNumberFormat="1" applyFont="1" applyFill="1" applyBorder="1" applyAlignment="1">
      <alignment horizontal="right"/>
    </xf>
    <xf numFmtId="0" fontId="5" fillId="8" borderId="20" xfId="2" applyFont="1" applyFill="1" applyBorder="1" applyAlignment="1">
      <alignment horizontal="left"/>
    </xf>
    <xf numFmtId="3" fontId="4" fillId="0" borderId="2" xfId="0" applyNumberFormat="1" applyFont="1" applyBorder="1" applyAlignment="1">
      <alignment horizontal="right"/>
    </xf>
    <xf numFmtId="3" fontId="5" fillId="4" borderId="1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 applyProtection="1">
      <alignment horizontal="center" vertical="center"/>
    </xf>
    <xf numFmtId="0" fontId="6" fillId="4" borderId="2" xfId="0" applyFont="1" applyFill="1" applyBorder="1" applyAlignment="1" applyProtection="1">
      <alignment horizontal="center" vertical="center"/>
    </xf>
    <xf numFmtId="0" fontId="6" fillId="4" borderId="12" xfId="0" applyFont="1" applyFill="1" applyBorder="1" applyAlignment="1" applyProtection="1">
      <alignment horizontal="center" vertical="center"/>
    </xf>
    <xf numFmtId="3" fontId="4" fillId="4" borderId="1" xfId="0" applyNumberFormat="1" applyFont="1" applyFill="1" applyBorder="1" applyAlignment="1" applyProtection="1">
      <alignment horizontal="center" vertical="center" wrapText="1"/>
    </xf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textRotation="90"/>
    </xf>
    <xf numFmtId="0" fontId="18" fillId="0" borderId="1" xfId="0" applyFont="1" applyBorder="1" applyAlignment="1">
      <alignment horizontal="center" textRotation="90"/>
    </xf>
    <xf numFmtId="0" fontId="17" fillId="0" borderId="1" xfId="0" applyFont="1" applyBorder="1" applyAlignment="1">
      <alignment horizontal="center" wrapText="1"/>
    </xf>
    <xf numFmtId="0" fontId="17" fillId="0" borderId="0" xfId="0" applyFont="1" applyAlignment="1">
      <alignment horizontal="center" vertical="center"/>
    </xf>
    <xf numFmtId="0" fontId="17" fillId="0" borderId="8" xfId="0" applyFont="1" applyBorder="1" applyAlignment="1">
      <alignment horizontal="center" vertical="center"/>
    </xf>
  </cellXfs>
  <cellStyles count="6">
    <cellStyle name="Comma" xfId="5" builtinId="3"/>
    <cellStyle name="Comma 2" xfId="3"/>
    <cellStyle name="Normal" xfId="0" builtinId="0"/>
    <cellStyle name="Normal 2" xfId="2"/>
    <cellStyle name="Percent" xfId="1" builtinId="5"/>
    <cellStyle name="Percent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L24"/>
  <sheetViews>
    <sheetView workbookViewId="0">
      <pane ySplit="16" topLeftCell="A17" activePane="bottomLeft" state="frozen"/>
      <selection pane="bottomLeft" activeCell="J7" sqref="J7"/>
    </sheetView>
  </sheetViews>
  <sheetFormatPr defaultColWidth="9.109375" defaultRowHeight="14.4" x14ac:dyDescent="0.3"/>
  <cols>
    <col min="1" max="1" width="6.44140625" style="1" customWidth="1"/>
    <col min="2" max="2" width="17.5546875" style="1" customWidth="1"/>
    <col min="3" max="3" width="12.33203125" style="1" customWidth="1"/>
    <col min="4" max="4" width="10.33203125" style="1" customWidth="1"/>
    <col min="5" max="5" width="5" style="1" customWidth="1"/>
    <col min="6" max="6" width="14.33203125" style="1" customWidth="1"/>
    <col min="7" max="7" width="15.88671875" style="61" customWidth="1"/>
    <col min="8" max="8" width="13.44140625" style="61" customWidth="1"/>
    <col min="9" max="9" width="5.33203125" style="1" customWidth="1"/>
    <col min="10" max="11" width="12.33203125" style="1" customWidth="1"/>
    <col min="12" max="12" width="14.109375" style="1" customWidth="1"/>
    <col min="13" max="255" width="12.33203125" style="1" customWidth="1"/>
    <col min="256" max="16384" width="9.109375" style="1"/>
  </cols>
  <sheetData>
    <row r="1" spans="2:12" s="63" customFormat="1" ht="18" x14ac:dyDescent="0.35">
      <c r="B1" s="62" t="s">
        <v>134</v>
      </c>
    </row>
    <row r="2" spans="2:12" s="63" customFormat="1" x14ac:dyDescent="0.3">
      <c r="B2" s="87" t="s">
        <v>21</v>
      </c>
      <c r="C2" s="88" t="s">
        <v>226</v>
      </c>
      <c r="D2" s="88"/>
      <c r="E2" s="88"/>
      <c r="F2" s="88"/>
      <c r="G2" s="88"/>
      <c r="H2" s="88"/>
      <c r="I2" s="89"/>
    </row>
    <row r="3" spans="2:12" s="63" customFormat="1" x14ac:dyDescent="0.3">
      <c r="B3" s="90" t="s">
        <v>22</v>
      </c>
      <c r="C3" s="91" t="s">
        <v>249</v>
      </c>
      <c r="D3" s="91"/>
      <c r="E3" s="91"/>
      <c r="F3" s="91"/>
      <c r="G3" s="91"/>
      <c r="H3" s="91"/>
      <c r="I3" s="92"/>
    </row>
    <row r="4" spans="2:12" s="63" customFormat="1" x14ac:dyDescent="0.3">
      <c r="B4" s="93"/>
      <c r="C4" s="94"/>
      <c r="D4" s="94"/>
      <c r="E4" s="94"/>
      <c r="F4" s="94"/>
      <c r="G4" s="94"/>
      <c r="H4" s="94"/>
      <c r="I4" s="95"/>
    </row>
    <row r="5" spans="2:12" s="63" customFormat="1" x14ac:dyDescent="0.3">
      <c r="F5" s="177"/>
      <c r="G5" s="177"/>
      <c r="H5" s="177"/>
    </row>
    <row r="6" spans="2:12" s="63" customFormat="1" x14ac:dyDescent="0.3">
      <c r="B6" s="134" t="s">
        <v>17</v>
      </c>
      <c r="C6" s="143"/>
      <c r="D6" s="143"/>
      <c r="F6" s="183" t="s">
        <v>88</v>
      </c>
      <c r="G6" s="184"/>
      <c r="H6" s="178"/>
      <c r="J6" s="134" t="s">
        <v>222</v>
      </c>
      <c r="K6" s="143"/>
      <c r="L6" s="145"/>
    </row>
    <row r="7" spans="2:12" s="63" customFormat="1" x14ac:dyDescent="0.3">
      <c r="B7" s="97" t="s">
        <v>18</v>
      </c>
      <c r="C7" s="142" t="s">
        <v>20</v>
      </c>
      <c r="D7" s="156">
        <v>7.0000000000000007E-2</v>
      </c>
      <c r="F7" s="191" t="s">
        <v>33</v>
      </c>
      <c r="G7" s="146" t="s">
        <v>111</v>
      </c>
      <c r="H7" s="179" t="s">
        <v>87</v>
      </c>
      <c r="J7" s="150">
        <f>'Budget Privat'!C68/1000000</f>
        <v>11.40450392439738</v>
      </c>
      <c r="K7" s="151"/>
      <c r="L7" s="96"/>
    </row>
    <row r="8" spans="2:12" s="63" customFormat="1" x14ac:dyDescent="0.3">
      <c r="B8" s="97" t="s">
        <v>9</v>
      </c>
      <c r="C8" s="142" t="s">
        <v>20</v>
      </c>
      <c r="D8" s="156">
        <v>0.02</v>
      </c>
      <c r="F8" s="185" t="s">
        <v>18</v>
      </c>
      <c r="G8" s="186">
        <f>'Budget Privat'!C59</f>
        <v>27970706.300519332</v>
      </c>
      <c r="H8" s="180">
        <f>G8/D9</f>
        <v>2041.6573941984914</v>
      </c>
      <c r="J8" s="150">
        <f>'Budget Sosial'!C75/1000000</f>
        <v>8.83365392439738</v>
      </c>
      <c r="K8" s="151"/>
      <c r="L8" s="96"/>
    </row>
    <row r="9" spans="2:12" s="63" customFormat="1" x14ac:dyDescent="0.3">
      <c r="B9" s="65" t="s">
        <v>16</v>
      </c>
      <c r="C9" s="63" t="s">
        <v>19</v>
      </c>
      <c r="D9" s="67">
        <v>13700</v>
      </c>
      <c r="F9" s="185" t="s">
        <v>86</v>
      </c>
      <c r="G9" s="186">
        <f>'Budget Sosial'!C66</f>
        <v>509507369.5375914</v>
      </c>
      <c r="H9" s="180">
        <f>G9/D9</f>
        <v>37190.318944349739</v>
      </c>
      <c r="J9" s="134" t="s">
        <v>223</v>
      </c>
      <c r="K9" s="143"/>
      <c r="L9" s="143"/>
    </row>
    <row r="10" spans="2:12" s="63" customFormat="1" x14ac:dyDescent="0.3">
      <c r="B10" s="134" t="s">
        <v>15</v>
      </c>
      <c r="C10" s="143" t="s">
        <v>24</v>
      </c>
      <c r="D10" s="143"/>
      <c r="F10" s="187" t="s">
        <v>218</v>
      </c>
      <c r="G10" s="148" t="s">
        <v>219</v>
      </c>
      <c r="H10" s="181"/>
      <c r="J10" s="150">
        <f>'Budget Privat'!D50/1000000</f>
        <v>11.61</v>
      </c>
      <c r="K10" s="152"/>
      <c r="L10" s="153"/>
    </row>
    <row r="11" spans="2:12" s="63" customFormat="1" x14ac:dyDescent="0.3">
      <c r="B11" s="97" t="s">
        <v>18</v>
      </c>
      <c r="C11" s="142"/>
      <c r="D11" s="144">
        <v>70000</v>
      </c>
      <c r="F11" s="185" t="s">
        <v>18</v>
      </c>
      <c r="G11" s="144">
        <v>143021.89674691745</v>
      </c>
      <c r="H11" s="182">
        <f>G11/nilai_tukar</f>
        <v>10.439554507074266</v>
      </c>
      <c r="J11" s="150">
        <f>'Budget Sosial'!D52/1000000</f>
        <v>11.585000000000001</v>
      </c>
      <c r="K11" s="152"/>
      <c r="L11" s="153"/>
    </row>
    <row r="12" spans="2:12" s="63" customFormat="1" x14ac:dyDescent="0.3">
      <c r="B12" s="97" t="s">
        <v>9</v>
      </c>
      <c r="C12" s="142"/>
      <c r="D12" s="144">
        <v>70000</v>
      </c>
      <c r="F12" s="188" t="s">
        <v>86</v>
      </c>
      <c r="G12" s="189">
        <v>114389</v>
      </c>
      <c r="H12" s="190">
        <f>G12/nilai_tukar</f>
        <v>8.3495620437956202</v>
      </c>
    </row>
    <row r="13" spans="2:12" s="63" customFormat="1" x14ac:dyDescent="0.3">
      <c r="B13" s="66"/>
      <c r="D13" s="67"/>
      <c r="F13" s="66"/>
      <c r="G13" s="67"/>
      <c r="H13" s="157"/>
    </row>
    <row r="14" spans="2:12" s="63" customFormat="1" x14ac:dyDescent="0.3">
      <c r="B14" s="134" t="s">
        <v>215</v>
      </c>
      <c r="C14" s="135" t="s">
        <v>216</v>
      </c>
      <c r="D14" s="135" t="s">
        <v>217</v>
      </c>
      <c r="F14" s="143" t="s">
        <v>220</v>
      </c>
      <c r="G14" s="143"/>
      <c r="H14" s="145"/>
      <c r="J14" s="65" t="s">
        <v>224</v>
      </c>
      <c r="L14" s="154">
        <f>'Tabel I-O'!C59</f>
        <v>137</v>
      </c>
    </row>
    <row r="15" spans="2:12" s="63" customFormat="1" x14ac:dyDescent="0.3">
      <c r="B15" s="136" t="s">
        <v>221</v>
      </c>
      <c r="C15" s="137">
        <v>7500</v>
      </c>
      <c r="D15" s="147">
        <f t="shared" ref="D15" si="0">(C15/1000000)*1000</f>
        <v>7.5</v>
      </c>
      <c r="F15" s="136" t="s">
        <v>221</v>
      </c>
      <c r="G15" s="149">
        <f>'Tabel I-O'!C63</f>
        <v>1.5196819875563509E-2</v>
      </c>
      <c r="H15" s="138"/>
      <c r="J15" s="155" t="s">
        <v>225</v>
      </c>
    </row>
    <row r="16" spans="2:12" s="63" customFormat="1" x14ac:dyDescent="0.3">
      <c r="B16" s="139"/>
      <c r="C16" s="140"/>
      <c r="D16" s="141"/>
      <c r="G16" s="64"/>
      <c r="H16" s="64"/>
    </row>
    <row r="17" spans="2:8" s="63" customFormat="1" x14ac:dyDescent="0.3">
      <c r="G17" s="64"/>
      <c r="H17" s="64"/>
    </row>
    <row r="18" spans="2:8" x14ac:dyDescent="0.3">
      <c r="B18" s="2" t="s">
        <v>89</v>
      </c>
    </row>
    <row r="19" spans="2:8" x14ac:dyDescent="0.3">
      <c r="B19" s="1" t="s">
        <v>150</v>
      </c>
    </row>
    <row r="20" spans="2:8" x14ac:dyDescent="0.3">
      <c r="B20" s="1" t="s">
        <v>116</v>
      </c>
    </row>
    <row r="21" spans="2:8" x14ac:dyDescent="0.3">
      <c r="B21" s="1" t="s">
        <v>90</v>
      </c>
    </row>
    <row r="22" spans="2:8" x14ac:dyDescent="0.3">
      <c r="B22" s="1" t="s">
        <v>91</v>
      </c>
    </row>
    <row r="23" spans="2:8" x14ac:dyDescent="0.3">
      <c r="B23" s="1" t="s">
        <v>102</v>
      </c>
    </row>
    <row r="24" spans="2:8" x14ac:dyDescent="0.3">
      <c r="B24" s="1" t="s">
        <v>104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C1:F55"/>
  <sheetViews>
    <sheetView topLeftCell="B1" zoomScale="85" zoomScaleNormal="85" workbookViewId="0">
      <pane xSplit="2" ySplit="5" topLeftCell="D6" activePane="bottomRight" state="frozen"/>
      <selection activeCell="B1" sqref="B1"/>
      <selection pane="topRight" activeCell="D1" sqref="D1"/>
      <selection pane="bottomLeft" activeCell="B6" sqref="B6"/>
      <selection pane="bottomRight" activeCell="E9" sqref="E9"/>
    </sheetView>
  </sheetViews>
  <sheetFormatPr defaultColWidth="9.109375" defaultRowHeight="14.4" x14ac:dyDescent="0.3"/>
  <cols>
    <col min="1" max="2" width="9.109375" style="3"/>
    <col min="3" max="3" width="28" style="3" bestFit="1" customWidth="1"/>
    <col min="4" max="4" width="14.5546875" style="4" customWidth="1"/>
    <col min="5" max="5" width="16.44140625" style="4" customWidth="1"/>
    <col min="6" max="6" width="16.6640625" style="4" customWidth="1"/>
    <col min="7" max="16384" width="9.109375" style="3"/>
  </cols>
  <sheetData>
    <row r="1" spans="3:6" s="75" customFormat="1" ht="18" x14ac:dyDescent="0.35">
      <c r="C1" s="72" t="s">
        <v>25</v>
      </c>
      <c r="D1" s="73"/>
      <c r="E1" s="76"/>
      <c r="F1" s="76"/>
    </row>
    <row r="2" spans="3:6" s="75" customFormat="1" x14ac:dyDescent="0.3">
      <c r="C2" s="75" t="str">
        <f>'Tabel I-O'!B2</f>
        <v xml:space="preserve">Traditional rubber monoculture </v>
      </c>
      <c r="D2" s="76"/>
      <c r="E2" s="76"/>
      <c r="F2" s="76"/>
    </row>
    <row r="3" spans="3:6" s="75" customFormat="1" ht="13.5" customHeight="1" x14ac:dyDescent="0.3">
      <c r="D3" s="76"/>
      <c r="E3" s="76"/>
      <c r="F3" s="76"/>
    </row>
    <row r="4" spans="3:6" s="75" customFormat="1" ht="13.5" customHeight="1" x14ac:dyDescent="0.3">
      <c r="C4" s="196" t="s">
        <v>110</v>
      </c>
      <c r="D4" s="194" t="s">
        <v>0</v>
      </c>
      <c r="E4" s="193" t="s">
        <v>38</v>
      </c>
      <c r="F4" s="193" t="s">
        <v>39</v>
      </c>
    </row>
    <row r="5" spans="3:6" s="75" customFormat="1" x14ac:dyDescent="0.3">
      <c r="C5" s="197"/>
      <c r="D5" s="195"/>
      <c r="E5" s="193"/>
      <c r="F5" s="193"/>
    </row>
    <row r="6" spans="3:6" x14ac:dyDescent="0.3">
      <c r="C6" s="53" t="s">
        <v>5</v>
      </c>
      <c r="D6" s="31"/>
      <c r="E6" s="54"/>
      <c r="F6" s="54"/>
    </row>
    <row r="7" spans="3:6" x14ac:dyDescent="0.3">
      <c r="C7" s="16" t="s">
        <v>35</v>
      </c>
      <c r="D7" s="19"/>
      <c r="E7" s="41"/>
      <c r="F7" s="41"/>
    </row>
    <row r="8" spans="3:6" x14ac:dyDescent="0.3">
      <c r="C8" s="34" t="s">
        <v>13</v>
      </c>
      <c r="D8" s="19" t="s">
        <v>6</v>
      </c>
      <c r="E8" s="41">
        <f>130000/50</f>
        <v>2600</v>
      </c>
      <c r="F8" s="41">
        <f>E8</f>
        <v>2600</v>
      </c>
    </row>
    <row r="9" spans="3:6" s="7" customFormat="1" x14ac:dyDescent="0.3">
      <c r="C9" s="34" t="s">
        <v>27</v>
      </c>
      <c r="D9" s="19" t="s">
        <v>6</v>
      </c>
      <c r="E9" s="41">
        <f>135000/50</f>
        <v>2700</v>
      </c>
      <c r="F9" s="41">
        <f>E9</f>
        <v>2700</v>
      </c>
    </row>
    <row r="10" spans="3:6" x14ac:dyDescent="0.3">
      <c r="C10" s="16" t="s">
        <v>36</v>
      </c>
      <c r="D10" s="19"/>
      <c r="E10" s="41"/>
      <c r="F10" s="41"/>
    </row>
    <row r="11" spans="3:6" x14ac:dyDescent="0.3">
      <c r="C11" s="34" t="s">
        <v>37</v>
      </c>
      <c r="D11" s="19" t="s">
        <v>12</v>
      </c>
      <c r="E11" s="41">
        <v>80000</v>
      </c>
      <c r="F11" s="41">
        <f>E11</f>
        <v>80000</v>
      </c>
    </row>
    <row r="12" spans="3:6" x14ac:dyDescent="0.3">
      <c r="C12" s="34" t="s">
        <v>1</v>
      </c>
      <c r="D12" s="19" t="s">
        <v>52</v>
      </c>
      <c r="E12" s="41">
        <v>6000</v>
      </c>
      <c r="F12" s="41">
        <v>6000</v>
      </c>
    </row>
    <row r="13" spans="3:6" x14ac:dyDescent="0.3">
      <c r="C13" s="16" t="s">
        <v>40</v>
      </c>
      <c r="D13" s="19"/>
      <c r="E13" s="41"/>
      <c r="F13" s="41"/>
    </row>
    <row r="14" spans="3:6" x14ac:dyDescent="0.3">
      <c r="C14" s="34" t="s">
        <v>121</v>
      </c>
      <c r="D14" s="19" t="s">
        <v>6</v>
      </c>
      <c r="E14" s="41">
        <v>4000</v>
      </c>
      <c r="F14" s="41">
        <v>4000</v>
      </c>
    </row>
    <row r="15" spans="3:6" x14ac:dyDescent="0.3">
      <c r="C15" s="34" t="s">
        <v>113</v>
      </c>
      <c r="D15" s="19" t="s">
        <v>112</v>
      </c>
      <c r="E15" s="41">
        <v>2500</v>
      </c>
      <c r="F15" s="41">
        <f>E15</f>
        <v>2500</v>
      </c>
    </row>
    <row r="16" spans="3:6" x14ac:dyDescent="0.3">
      <c r="C16" s="34"/>
      <c r="D16" s="19"/>
      <c r="E16" s="41"/>
      <c r="F16" s="41"/>
    </row>
    <row r="17" spans="3:6" x14ac:dyDescent="0.3">
      <c r="C17" s="16" t="s">
        <v>41</v>
      </c>
      <c r="D17" s="19"/>
      <c r="E17" s="41"/>
      <c r="F17" s="41"/>
    </row>
    <row r="18" spans="3:6" x14ac:dyDescent="0.3">
      <c r="C18" s="34" t="s">
        <v>43</v>
      </c>
      <c r="D18" s="19" t="s">
        <v>7</v>
      </c>
      <c r="E18" s="41">
        <v>20000</v>
      </c>
      <c r="F18" s="41">
        <v>20000</v>
      </c>
    </row>
    <row r="19" spans="3:6" x14ac:dyDescent="0.3">
      <c r="C19" s="34" t="s">
        <v>85</v>
      </c>
      <c r="D19" s="19" t="s">
        <v>7</v>
      </c>
      <c r="E19" s="41">
        <v>500</v>
      </c>
      <c r="F19" s="41">
        <v>200</v>
      </c>
    </row>
    <row r="20" spans="3:6" x14ac:dyDescent="0.3">
      <c r="C20" s="34" t="s">
        <v>46</v>
      </c>
      <c r="D20" s="19" t="s">
        <v>7</v>
      </c>
      <c r="E20" s="41">
        <v>10000</v>
      </c>
      <c r="F20" s="41">
        <v>10000</v>
      </c>
    </row>
    <row r="21" spans="3:6" x14ac:dyDescent="0.3">
      <c r="C21" s="34" t="s">
        <v>44</v>
      </c>
      <c r="D21" s="19" t="s">
        <v>7</v>
      </c>
      <c r="E21" s="41">
        <v>50000</v>
      </c>
      <c r="F21" s="41">
        <v>25000</v>
      </c>
    </row>
    <row r="22" spans="3:6" x14ac:dyDescent="0.3">
      <c r="C22" s="34" t="s">
        <v>45</v>
      </c>
      <c r="D22" s="19" t="s">
        <v>7</v>
      </c>
      <c r="E22" s="41">
        <v>50000</v>
      </c>
      <c r="F22" s="41">
        <v>50000</v>
      </c>
    </row>
    <row r="23" spans="3:6" x14ac:dyDescent="0.3">
      <c r="C23" s="85" t="s">
        <v>117</v>
      </c>
      <c r="D23" s="19" t="s">
        <v>7</v>
      </c>
      <c r="E23" s="41">
        <v>50000</v>
      </c>
      <c r="F23" s="41">
        <v>50000</v>
      </c>
    </row>
    <row r="24" spans="3:6" x14ac:dyDescent="0.3">
      <c r="C24" s="85"/>
      <c r="D24" s="19"/>
      <c r="E24" s="41"/>
      <c r="F24" s="41"/>
    </row>
    <row r="25" spans="3:6" x14ac:dyDescent="0.3">
      <c r="C25" s="16" t="s">
        <v>42</v>
      </c>
      <c r="D25" s="19"/>
      <c r="E25" s="41"/>
      <c r="F25" s="41"/>
    </row>
    <row r="26" spans="3:6" x14ac:dyDescent="0.3">
      <c r="C26" s="106" t="s">
        <v>47</v>
      </c>
      <c r="D26" s="19"/>
      <c r="E26" s="41"/>
      <c r="F26" s="41"/>
    </row>
    <row r="27" spans="3:6" x14ac:dyDescent="0.3">
      <c r="C27" s="99" t="s">
        <v>122</v>
      </c>
      <c r="D27" s="19" t="s">
        <v>24</v>
      </c>
      <c r="E27" s="41">
        <f>Asumsi!$D$11</f>
        <v>70000</v>
      </c>
      <c r="F27" s="41">
        <f>Asumsi!$D$12</f>
        <v>70000</v>
      </c>
    </row>
    <row r="28" spans="3:6" x14ac:dyDescent="0.3">
      <c r="C28" s="99" t="s">
        <v>123</v>
      </c>
      <c r="D28" s="19" t="s">
        <v>24</v>
      </c>
      <c r="E28" s="41">
        <f>Asumsi!$D$11</f>
        <v>70000</v>
      </c>
      <c r="F28" s="41">
        <f>Asumsi!$D$12</f>
        <v>70000</v>
      </c>
    </row>
    <row r="29" spans="3:6" x14ac:dyDescent="0.3">
      <c r="C29" s="99" t="s">
        <v>124</v>
      </c>
      <c r="D29" s="19" t="s">
        <v>24</v>
      </c>
      <c r="E29" s="41">
        <f>Asumsi!$D$11</f>
        <v>70000</v>
      </c>
      <c r="F29" s="41">
        <f>Asumsi!$D$12</f>
        <v>70000</v>
      </c>
    </row>
    <row r="30" spans="3:6" x14ac:dyDescent="0.3">
      <c r="C30" s="99" t="s">
        <v>125</v>
      </c>
      <c r="D30" s="19" t="s">
        <v>24</v>
      </c>
      <c r="E30" s="41">
        <f>Asumsi!$D$11</f>
        <v>70000</v>
      </c>
      <c r="F30" s="41">
        <f>Asumsi!$D$12</f>
        <v>70000</v>
      </c>
    </row>
    <row r="31" spans="3:6" x14ac:dyDescent="0.3">
      <c r="C31" s="107" t="s">
        <v>126</v>
      </c>
      <c r="D31" s="101"/>
      <c r="E31" s="102"/>
      <c r="F31" s="102"/>
    </row>
    <row r="32" spans="3:6" x14ac:dyDescent="0.3">
      <c r="C32" s="108" t="s">
        <v>127</v>
      </c>
      <c r="D32" s="101"/>
      <c r="E32" s="102"/>
      <c r="F32" s="102"/>
    </row>
    <row r="33" spans="3:6" x14ac:dyDescent="0.3">
      <c r="C33" s="98" t="s">
        <v>128</v>
      </c>
      <c r="D33" s="101" t="s">
        <v>24</v>
      </c>
      <c r="E33" s="41">
        <f>Asumsi!$D$11</f>
        <v>70000</v>
      </c>
      <c r="F33" s="41">
        <f>Asumsi!$D$12</f>
        <v>70000</v>
      </c>
    </row>
    <row r="34" spans="3:6" x14ac:dyDescent="0.3">
      <c r="C34" s="108" t="s">
        <v>129</v>
      </c>
      <c r="D34" s="105"/>
      <c r="E34" s="109"/>
      <c r="F34" s="109"/>
    </row>
    <row r="35" spans="3:6" x14ac:dyDescent="0.3">
      <c r="C35" s="98" t="s">
        <v>114</v>
      </c>
      <c r="D35" s="101" t="s">
        <v>24</v>
      </c>
      <c r="E35" s="41">
        <f>Asumsi!$D$11</f>
        <v>70000</v>
      </c>
      <c r="F35" s="41">
        <f>Asumsi!$D$12</f>
        <v>70000</v>
      </c>
    </row>
    <row r="36" spans="3:6" x14ac:dyDescent="0.3">
      <c r="C36" s="98" t="s">
        <v>130</v>
      </c>
      <c r="D36" s="101" t="s">
        <v>24</v>
      </c>
      <c r="E36" s="41">
        <f>Asumsi!$D$11</f>
        <v>70000</v>
      </c>
      <c r="F36" s="41">
        <f>Asumsi!$D$12</f>
        <v>70000</v>
      </c>
    </row>
    <row r="37" spans="3:6" x14ac:dyDescent="0.3">
      <c r="C37" s="108" t="s">
        <v>131</v>
      </c>
      <c r="D37" s="101"/>
      <c r="E37" s="109"/>
      <c r="F37" s="109"/>
    </row>
    <row r="38" spans="3:6" x14ac:dyDescent="0.3">
      <c r="C38" s="98" t="s">
        <v>132</v>
      </c>
      <c r="D38" s="101" t="s">
        <v>24</v>
      </c>
      <c r="E38" s="41">
        <f>Asumsi!$D$11</f>
        <v>70000</v>
      </c>
      <c r="F38" s="41">
        <f>Asumsi!$D$12</f>
        <v>70000</v>
      </c>
    </row>
    <row r="39" spans="3:6" x14ac:dyDescent="0.3">
      <c r="C39" s="98" t="s">
        <v>133</v>
      </c>
      <c r="D39" s="101" t="s">
        <v>24</v>
      </c>
      <c r="E39" s="41">
        <f>Asumsi!$D$11</f>
        <v>70000</v>
      </c>
      <c r="F39" s="41">
        <f>Asumsi!$D$12</f>
        <v>70000</v>
      </c>
    </row>
    <row r="40" spans="3:6" x14ac:dyDescent="0.3">
      <c r="C40" s="99"/>
      <c r="D40" s="19"/>
      <c r="E40" s="41"/>
      <c r="F40" s="41"/>
    </row>
    <row r="41" spans="3:6" x14ac:dyDescent="0.3">
      <c r="C41" s="107" t="s">
        <v>103</v>
      </c>
      <c r="D41" s="101"/>
      <c r="E41" s="102"/>
      <c r="F41" s="102"/>
    </row>
    <row r="42" spans="3:6" x14ac:dyDescent="0.3">
      <c r="C42" s="108" t="s">
        <v>127</v>
      </c>
      <c r="D42" s="101"/>
      <c r="E42" s="102"/>
      <c r="F42" s="102"/>
    </row>
    <row r="43" spans="3:6" x14ac:dyDescent="0.3">
      <c r="C43" s="98" t="s">
        <v>135</v>
      </c>
      <c r="D43" s="101" t="s">
        <v>24</v>
      </c>
      <c r="E43" s="41">
        <f>Asumsi!$D$11</f>
        <v>70000</v>
      </c>
      <c r="F43" s="41">
        <f>Asumsi!$D$12</f>
        <v>70000</v>
      </c>
    </row>
    <row r="44" spans="3:6" x14ac:dyDescent="0.3">
      <c r="C44" s="98" t="s">
        <v>136</v>
      </c>
      <c r="D44" s="101" t="s">
        <v>24</v>
      </c>
      <c r="E44" s="41">
        <f>Asumsi!$D$11</f>
        <v>70000</v>
      </c>
      <c r="F44" s="41">
        <f>Asumsi!$D$12</f>
        <v>70000</v>
      </c>
    </row>
    <row r="45" spans="3:6" x14ac:dyDescent="0.3">
      <c r="C45" s="108" t="s">
        <v>137</v>
      </c>
      <c r="D45" s="101"/>
      <c r="E45" s="102"/>
      <c r="F45" s="102"/>
    </row>
    <row r="46" spans="3:6" x14ac:dyDescent="0.3">
      <c r="C46" s="98" t="s">
        <v>114</v>
      </c>
      <c r="D46" s="101" t="s">
        <v>24</v>
      </c>
      <c r="E46" s="41">
        <f>Asumsi!$D$11</f>
        <v>70000</v>
      </c>
      <c r="F46" s="41">
        <f>Asumsi!$D$12</f>
        <v>70000</v>
      </c>
    </row>
    <row r="47" spans="3:6" x14ac:dyDescent="0.3">
      <c r="C47" s="98" t="s">
        <v>138</v>
      </c>
      <c r="D47" s="101" t="s">
        <v>24</v>
      </c>
      <c r="E47" s="41">
        <f>Asumsi!$D$11</f>
        <v>70000</v>
      </c>
      <c r="F47" s="41">
        <f>Asumsi!$D$12</f>
        <v>70000</v>
      </c>
    </row>
    <row r="48" spans="3:6" x14ac:dyDescent="0.3">
      <c r="C48" s="116" t="s">
        <v>48</v>
      </c>
      <c r="D48" s="101" t="s">
        <v>24</v>
      </c>
      <c r="E48" s="41">
        <f>Asumsi!$D$11</f>
        <v>70000</v>
      </c>
      <c r="F48" s="41">
        <f>Asumsi!$D$12</f>
        <v>70000</v>
      </c>
    </row>
    <row r="49" spans="3:6" x14ac:dyDescent="0.3">
      <c r="C49" s="34"/>
      <c r="D49" s="19"/>
      <c r="E49" s="41"/>
      <c r="F49" s="41"/>
    </row>
    <row r="50" spans="3:6" x14ac:dyDescent="0.3">
      <c r="C50" s="18"/>
      <c r="D50" s="19"/>
      <c r="E50" s="41"/>
      <c r="F50" s="41"/>
    </row>
    <row r="51" spans="3:6" x14ac:dyDescent="0.3">
      <c r="C51" s="53" t="s">
        <v>32</v>
      </c>
      <c r="D51" s="52"/>
      <c r="E51" s="55"/>
      <c r="F51" s="55"/>
    </row>
    <row r="52" spans="3:6" x14ac:dyDescent="0.3">
      <c r="C52" s="115" t="s">
        <v>141</v>
      </c>
      <c r="D52" s="112" t="s">
        <v>6</v>
      </c>
      <c r="E52" s="113">
        <v>6000</v>
      </c>
      <c r="F52" s="113">
        <v>6000</v>
      </c>
    </row>
    <row r="53" spans="3:6" x14ac:dyDescent="0.3">
      <c r="C53" s="18" t="s">
        <v>108</v>
      </c>
      <c r="D53" s="19" t="s">
        <v>6</v>
      </c>
      <c r="E53" s="41">
        <f>Asumsi!C15</f>
        <v>7500</v>
      </c>
      <c r="F53" s="41">
        <v>24000</v>
      </c>
    </row>
    <row r="54" spans="3:6" x14ac:dyDescent="0.3">
      <c r="C54" s="18" t="s">
        <v>49</v>
      </c>
      <c r="D54" s="19" t="s">
        <v>51</v>
      </c>
      <c r="E54" s="41">
        <v>300000</v>
      </c>
      <c r="F54" s="41">
        <v>350000</v>
      </c>
    </row>
    <row r="55" spans="3:6" x14ac:dyDescent="0.3">
      <c r="E55" s="29"/>
      <c r="F55" s="29"/>
    </row>
  </sheetData>
  <mergeCells count="4">
    <mergeCell ref="E4:E5"/>
    <mergeCell ref="F4:F5"/>
    <mergeCell ref="D4:D5"/>
    <mergeCell ref="C4:C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W75"/>
  <sheetViews>
    <sheetView tabSelected="1" zoomScale="80" zoomScaleNormal="80" workbookViewId="0">
      <pane xSplit="3" ySplit="5" topLeftCell="D54" activePane="bottomRight" state="frozen"/>
      <selection pane="topRight" activeCell="D1" sqref="D1"/>
      <selection pane="bottomLeft" activeCell="A6" sqref="A6"/>
      <selection pane="bottomRight" activeCell="C86" sqref="C86"/>
    </sheetView>
  </sheetViews>
  <sheetFormatPr defaultColWidth="9.109375" defaultRowHeight="14.4" x14ac:dyDescent="0.3"/>
  <cols>
    <col min="1" max="1" width="9.109375" style="3"/>
    <col min="2" max="2" width="37.44140625" style="3" customWidth="1"/>
    <col min="3" max="3" width="14.5546875" style="4" customWidth="1"/>
    <col min="4" max="4" width="5.6640625" style="29" bestFit="1" customWidth="1"/>
    <col min="5" max="5" width="4.88671875" style="29" bestFit="1" customWidth="1"/>
    <col min="6" max="6" width="4.88671875" style="38" bestFit="1" customWidth="1"/>
    <col min="7" max="8" width="4.88671875" style="29" bestFit="1" customWidth="1"/>
    <col min="9" max="9" width="4.88671875" style="38" bestFit="1" customWidth="1"/>
    <col min="10" max="10" width="5" style="38" customWidth="1"/>
    <col min="11" max="11" width="5.44140625" style="38" bestFit="1" customWidth="1"/>
    <col min="12" max="12" width="5.44140625" style="29" bestFit="1" customWidth="1"/>
    <col min="13" max="13" width="5.88671875" style="29" customWidth="1"/>
    <col min="14" max="14" width="5.88671875" style="38" customWidth="1"/>
    <col min="15" max="19" width="5.88671875" style="29" customWidth="1"/>
    <col min="20" max="21" width="5.88671875" style="29" bestFit="1" customWidth="1"/>
    <col min="22" max="28" width="5.88671875" style="29" customWidth="1"/>
    <col min="29" max="33" width="5.88671875" style="29" bestFit="1" customWidth="1"/>
    <col min="34" max="40" width="9.109375" style="8"/>
    <col min="41" max="16384" width="9.109375" style="3"/>
  </cols>
  <sheetData>
    <row r="1" spans="2:49" s="75" customFormat="1" ht="18" x14ac:dyDescent="0.35">
      <c r="B1" s="72" t="s">
        <v>23</v>
      </c>
      <c r="C1" s="73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4"/>
      <c r="AI1" s="74"/>
      <c r="AJ1" s="74"/>
      <c r="AK1" s="74"/>
      <c r="AL1" s="74"/>
      <c r="AM1" s="74"/>
      <c r="AN1" s="74"/>
    </row>
    <row r="2" spans="2:49" s="75" customFormat="1" x14ac:dyDescent="0.3">
      <c r="B2" s="79" t="str">
        <f>Asumsi!B1</f>
        <v xml:space="preserve">Traditional rubber monoculture </v>
      </c>
      <c r="C2" s="73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4"/>
      <c r="AI2" s="74"/>
      <c r="AJ2" s="74"/>
      <c r="AK2" s="74"/>
      <c r="AL2" s="74"/>
      <c r="AM2" s="74"/>
      <c r="AN2" s="74"/>
    </row>
    <row r="3" spans="2:49" s="75" customFormat="1" x14ac:dyDescent="0.3">
      <c r="C3" s="76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78"/>
      <c r="AD3" s="78"/>
      <c r="AE3" s="78"/>
      <c r="AF3" s="78"/>
      <c r="AG3" s="78"/>
      <c r="AH3" s="74"/>
      <c r="AI3" s="74"/>
      <c r="AJ3" s="74"/>
      <c r="AK3" s="74"/>
      <c r="AL3" s="74"/>
      <c r="AM3" s="74"/>
      <c r="AN3" s="74"/>
    </row>
    <row r="4" spans="2:49" s="76" customFormat="1" ht="12.75" customHeight="1" x14ac:dyDescent="0.3">
      <c r="B4" s="196" t="s">
        <v>110</v>
      </c>
      <c r="C4" s="194" t="s">
        <v>0</v>
      </c>
      <c r="D4" s="199" t="s">
        <v>54</v>
      </c>
      <c r="E4" s="199" t="s">
        <v>55</v>
      </c>
      <c r="F4" s="199" t="s">
        <v>56</v>
      </c>
      <c r="G4" s="199" t="s">
        <v>57</v>
      </c>
      <c r="H4" s="199" t="s">
        <v>58</v>
      </c>
      <c r="I4" s="199" t="s">
        <v>59</v>
      </c>
      <c r="J4" s="199" t="s">
        <v>60</v>
      </c>
      <c r="K4" s="199" t="s">
        <v>61</v>
      </c>
      <c r="L4" s="199" t="s">
        <v>62</v>
      </c>
      <c r="M4" s="199" t="s">
        <v>63</v>
      </c>
      <c r="N4" s="199" t="s">
        <v>64</v>
      </c>
      <c r="O4" s="199" t="s">
        <v>65</v>
      </c>
      <c r="P4" s="199" t="s">
        <v>66</v>
      </c>
      <c r="Q4" s="199" t="s">
        <v>67</v>
      </c>
      <c r="R4" s="199" t="s">
        <v>68</v>
      </c>
      <c r="S4" s="199" t="s">
        <v>69</v>
      </c>
      <c r="T4" s="199" t="s">
        <v>70</v>
      </c>
      <c r="U4" s="199" t="s">
        <v>71</v>
      </c>
      <c r="V4" s="199" t="s">
        <v>72</v>
      </c>
      <c r="W4" s="199" t="s">
        <v>73</v>
      </c>
      <c r="X4" s="199" t="s">
        <v>74</v>
      </c>
      <c r="Y4" s="199" t="s">
        <v>75</v>
      </c>
      <c r="Z4" s="199" t="s">
        <v>76</v>
      </c>
      <c r="AA4" s="199" t="s">
        <v>77</v>
      </c>
      <c r="AB4" s="199" t="s">
        <v>78</v>
      </c>
      <c r="AC4" s="199" t="s">
        <v>79</v>
      </c>
      <c r="AD4" s="199" t="s">
        <v>80</v>
      </c>
      <c r="AE4" s="199" t="s">
        <v>81</v>
      </c>
      <c r="AF4" s="199" t="s">
        <v>82</v>
      </c>
      <c r="AG4" s="199" t="s">
        <v>83</v>
      </c>
      <c r="AH4" s="81"/>
      <c r="AI4" s="81"/>
      <c r="AJ4" s="81"/>
      <c r="AK4" s="81"/>
      <c r="AL4" s="81"/>
      <c r="AM4" s="81"/>
      <c r="AN4" s="81"/>
      <c r="AO4" s="82"/>
      <c r="AP4" s="82"/>
      <c r="AQ4" s="82"/>
      <c r="AR4" s="82"/>
      <c r="AS4" s="82"/>
      <c r="AT4" s="82"/>
      <c r="AU4" s="82"/>
      <c r="AV4" s="82"/>
      <c r="AW4" s="82"/>
    </row>
    <row r="5" spans="2:49" s="76" customFormat="1" ht="19.5" customHeight="1" x14ac:dyDescent="0.3">
      <c r="B5" s="198"/>
      <c r="C5" s="195"/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199"/>
      <c r="V5" s="199"/>
      <c r="W5" s="199"/>
      <c r="X5" s="199"/>
      <c r="Y5" s="199"/>
      <c r="Z5" s="199"/>
      <c r="AA5" s="199"/>
      <c r="AB5" s="199"/>
      <c r="AC5" s="199"/>
      <c r="AD5" s="199"/>
      <c r="AE5" s="199"/>
      <c r="AF5" s="199"/>
      <c r="AG5" s="199"/>
      <c r="AH5" s="81"/>
      <c r="AI5" s="81"/>
      <c r="AJ5" s="81"/>
      <c r="AK5" s="81"/>
      <c r="AL5" s="81"/>
      <c r="AM5" s="81"/>
      <c r="AN5" s="81"/>
      <c r="AO5" s="82"/>
      <c r="AP5" s="82"/>
      <c r="AQ5" s="82"/>
      <c r="AR5" s="82"/>
      <c r="AS5" s="82"/>
      <c r="AT5" s="82"/>
      <c r="AU5" s="82"/>
      <c r="AV5" s="82"/>
      <c r="AW5" s="82"/>
    </row>
    <row r="6" spans="2:49" ht="15" customHeight="1" x14ac:dyDescent="0.3">
      <c r="B6" s="197"/>
      <c r="C6" s="52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35"/>
      <c r="AI6" s="35"/>
      <c r="AJ6" s="35"/>
      <c r="AK6" s="35"/>
      <c r="AL6" s="35"/>
      <c r="AM6" s="35"/>
      <c r="AN6" s="35"/>
      <c r="AO6" s="36"/>
      <c r="AP6" s="36"/>
      <c r="AQ6" s="36"/>
      <c r="AR6" s="36"/>
      <c r="AS6" s="36"/>
      <c r="AT6" s="36"/>
      <c r="AU6" s="36"/>
      <c r="AV6" s="36"/>
      <c r="AW6" s="36"/>
    </row>
    <row r="7" spans="2:49" x14ac:dyDescent="0.3">
      <c r="B7" s="16" t="s">
        <v>35</v>
      </c>
      <c r="C7" s="19"/>
      <c r="D7" s="41"/>
      <c r="E7" s="41"/>
      <c r="F7" s="42"/>
      <c r="G7" s="41"/>
      <c r="H7" s="41"/>
      <c r="I7" s="42"/>
      <c r="J7" s="42"/>
      <c r="K7" s="42"/>
      <c r="L7" s="41"/>
      <c r="M7" s="43"/>
      <c r="N7" s="44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35"/>
      <c r="AI7" s="35"/>
      <c r="AJ7" s="35"/>
      <c r="AK7" s="35"/>
      <c r="AL7" s="35"/>
      <c r="AM7" s="35"/>
      <c r="AN7" s="35"/>
      <c r="AO7" s="36"/>
      <c r="AP7" s="36"/>
      <c r="AQ7" s="36"/>
      <c r="AR7" s="36"/>
      <c r="AS7" s="36"/>
      <c r="AT7" s="36"/>
      <c r="AU7" s="36"/>
      <c r="AV7" s="36"/>
      <c r="AW7" s="36"/>
    </row>
    <row r="8" spans="2:49" x14ac:dyDescent="0.3">
      <c r="B8" s="34" t="s">
        <v>13</v>
      </c>
      <c r="C8" s="19" t="s">
        <v>10</v>
      </c>
      <c r="D8" s="45">
        <v>50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35"/>
      <c r="AI8" s="35"/>
      <c r="AJ8" s="35"/>
      <c r="AK8" s="35"/>
      <c r="AL8" s="35"/>
      <c r="AM8" s="35"/>
      <c r="AN8" s="35"/>
      <c r="AO8" s="36"/>
      <c r="AP8" s="36"/>
      <c r="AQ8" s="36"/>
      <c r="AR8" s="36"/>
      <c r="AS8" s="36"/>
      <c r="AT8" s="36"/>
      <c r="AU8" s="36"/>
      <c r="AV8" s="36"/>
      <c r="AW8" s="36"/>
    </row>
    <row r="9" spans="2:49" x14ac:dyDescent="0.3">
      <c r="B9" s="34" t="s">
        <v>27</v>
      </c>
      <c r="C9" s="19" t="s">
        <v>10</v>
      </c>
      <c r="D9" s="45">
        <v>50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35"/>
      <c r="AI9" s="35"/>
      <c r="AJ9" s="35"/>
      <c r="AK9" s="35"/>
      <c r="AL9" s="35"/>
      <c r="AM9" s="35"/>
      <c r="AN9" s="35"/>
      <c r="AO9" s="36"/>
      <c r="AP9" s="36"/>
      <c r="AQ9" s="36"/>
      <c r="AR9" s="36"/>
      <c r="AS9" s="36"/>
      <c r="AT9" s="36"/>
      <c r="AU9" s="36"/>
      <c r="AV9" s="36"/>
      <c r="AW9" s="36"/>
    </row>
    <row r="10" spans="2:49" x14ac:dyDescent="0.3">
      <c r="B10" s="16" t="s">
        <v>36</v>
      </c>
      <c r="C10" s="19"/>
      <c r="D10" s="45"/>
      <c r="E10" s="45"/>
      <c r="F10" s="46"/>
      <c r="G10" s="45"/>
      <c r="H10" s="45"/>
      <c r="I10" s="46"/>
      <c r="J10" s="46"/>
      <c r="K10" s="46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35"/>
      <c r="AI10" s="35"/>
      <c r="AJ10" s="35"/>
      <c r="AK10" s="35"/>
      <c r="AL10" s="35"/>
      <c r="AM10" s="35"/>
      <c r="AN10" s="35"/>
      <c r="AO10" s="36"/>
      <c r="AP10" s="36"/>
      <c r="AQ10" s="36"/>
      <c r="AR10" s="36"/>
      <c r="AS10" s="36"/>
      <c r="AT10" s="36"/>
      <c r="AU10" s="36"/>
      <c r="AV10" s="36"/>
      <c r="AW10" s="36"/>
    </row>
    <row r="11" spans="2:49" x14ac:dyDescent="0.3">
      <c r="B11" s="34" t="s">
        <v>37</v>
      </c>
      <c r="C11" s="19" t="s">
        <v>11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35"/>
      <c r="AI11" s="35"/>
      <c r="AJ11" s="35"/>
      <c r="AK11" s="35"/>
      <c r="AL11" s="35"/>
      <c r="AM11" s="35"/>
      <c r="AN11" s="35"/>
      <c r="AO11" s="36"/>
      <c r="AP11" s="36"/>
      <c r="AQ11" s="36"/>
      <c r="AR11" s="36"/>
      <c r="AS11" s="36"/>
      <c r="AT11" s="36"/>
      <c r="AU11" s="36"/>
      <c r="AV11" s="36"/>
      <c r="AW11" s="36"/>
    </row>
    <row r="12" spans="2:49" x14ac:dyDescent="0.3">
      <c r="B12" s="34" t="s">
        <v>1</v>
      </c>
      <c r="C12" s="19" t="s">
        <v>107</v>
      </c>
      <c r="D12" s="45"/>
      <c r="E12" s="45"/>
      <c r="F12" s="47"/>
      <c r="G12" s="48"/>
      <c r="H12" s="48"/>
      <c r="I12" s="47"/>
      <c r="J12" s="45"/>
      <c r="K12" s="45"/>
      <c r="L12" s="45">
        <f>L53/100</f>
        <v>16.484635911599998</v>
      </c>
      <c r="M12" s="45">
        <f t="shared" ref="M12:AG12" si="0">M53/100</f>
        <v>17.262347400000003</v>
      </c>
      <c r="N12" s="45">
        <f t="shared" si="0"/>
        <v>18.772606958039997</v>
      </c>
      <c r="O12" s="45">
        <f t="shared" si="0"/>
        <v>19.124251830000002</v>
      </c>
      <c r="P12" s="45">
        <f t="shared" si="0"/>
        <v>19.362869094600001</v>
      </c>
      <c r="Q12" s="45">
        <f t="shared" si="0"/>
        <v>19.080638280000002</v>
      </c>
      <c r="R12" s="45">
        <f t="shared" si="0"/>
        <v>18.78712470756</v>
      </c>
      <c r="S12" s="45">
        <f t="shared" si="0"/>
        <v>18.547299539999997</v>
      </c>
      <c r="T12" s="45">
        <f t="shared" si="0"/>
        <v>18.288586676880001</v>
      </c>
      <c r="U12" s="45">
        <f t="shared" si="0"/>
        <v>17.602565990400002</v>
      </c>
      <c r="V12" s="45">
        <f t="shared" si="0"/>
        <v>16.912383930000001</v>
      </c>
      <c r="W12" s="45">
        <f t="shared" si="0"/>
        <v>16.47873306</v>
      </c>
      <c r="X12" s="45">
        <f t="shared" si="0"/>
        <v>15.98332408992</v>
      </c>
      <c r="Y12" s="45">
        <f t="shared" si="0"/>
        <v>15.490295275680001</v>
      </c>
      <c r="Z12" s="45">
        <f t="shared" si="0"/>
        <v>14.938492010400003</v>
      </c>
      <c r="AA12" s="45">
        <f t="shared" si="0"/>
        <v>14.4512784</v>
      </c>
      <c r="AB12" s="45">
        <f t="shared" si="0"/>
        <v>13.425424611839999</v>
      </c>
      <c r="AC12" s="45">
        <f t="shared" si="0"/>
        <v>12.4140857688</v>
      </c>
      <c r="AD12" s="45">
        <f t="shared" si="0"/>
        <v>11.47538198016</v>
      </c>
      <c r="AE12" s="45">
        <f t="shared" si="0"/>
        <v>10.549602180000001</v>
      </c>
      <c r="AF12" s="45">
        <f t="shared" si="0"/>
        <v>9.5860120636799984</v>
      </c>
      <c r="AG12" s="45">
        <f t="shared" si="0"/>
        <v>8.6910476400000007</v>
      </c>
      <c r="AH12" s="35"/>
      <c r="AI12" s="35"/>
      <c r="AJ12" s="35"/>
      <c r="AK12" s="35"/>
      <c r="AL12" s="35"/>
      <c r="AM12" s="35"/>
      <c r="AN12" s="35"/>
      <c r="AO12" s="36"/>
      <c r="AP12" s="36"/>
      <c r="AQ12" s="36"/>
      <c r="AR12" s="36"/>
      <c r="AS12" s="36"/>
      <c r="AT12" s="36"/>
      <c r="AU12" s="36"/>
      <c r="AV12" s="36"/>
      <c r="AW12" s="36"/>
    </row>
    <row r="13" spans="2:49" s="7" customFormat="1" x14ac:dyDescent="0.3">
      <c r="B13" s="16" t="s">
        <v>40</v>
      </c>
      <c r="C13" s="19"/>
      <c r="D13" s="45"/>
      <c r="E13" s="45"/>
      <c r="F13" s="46"/>
      <c r="G13" s="45"/>
      <c r="H13" s="45"/>
      <c r="I13" s="46"/>
      <c r="J13" s="46"/>
      <c r="K13" s="46"/>
      <c r="L13" s="45"/>
      <c r="M13" s="49"/>
      <c r="N13" s="50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35"/>
      <c r="AI13" s="35"/>
      <c r="AJ13" s="35"/>
      <c r="AK13" s="35"/>
      <c r="AL13" s="35"/>
      <c r="AM13" s="35"/>
      <c r="AN13" s="35"/>
      <c r="AO13" s="37"/>
      <c r="AP13" s="37"/>
      <c r="AQ13" s="37"/>
      <c r="AR13" s="37"/>
      <c r="AS13" s="37"/>
      <c r="AT13" s="37"/>
      <c r="AU13" s="37"/>
      <c r="AV13" s="37"/>
      <c r="AW13" s="37"/>
    </row>
    <row r="14" spans="2:49" s="7" customFormat="1" x14ac:dyDescent="0.3">
      <c r="B14" s="34" t="s">
        <v>121</v>
      </c>
      <c r="C14" s="19" t="s">
        <v>139</v>
      </c>
      <c r="D14" s="45">
        <v>70</v>
      </c>
      <c r="E14" s="45"/>
      <c r="F14" s="46"/>
      <c r="G14" s="45"/>
      <c r="H14" s="45"/>
      <c r="I14" s="46"/>
      <c r="J14" s="46"/>
      <c r="K14" s="46"/>
      <c r="L14" s="45"/>
      <c r="M14" s="49"/>
      <c r="N14" s="50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35"/>
      <c r="AI14" s="35"/>
      <c r="AJ14" s="35"/>
      <c r="AK14" s="35"/>
      <c r="AL14" s="35"/>
      <c r="AM14" s="35"/>
      <c r="AN14" s="35"/>
      <c r="AO14" s="37"/>
      <c r="AP14" s="37"/>
      <c r="AQ14" s="37"/>
      <c r="AR14" s="37"/>
      <c r="AS14" s="37"/>
      <c r="AT14" s="37"/>
      <c r="AU14" s="37"/>
      <c r="AV14" s="37"/>
      <c r="AW14" s="37"/>
    </row>
    <row r="15" spans="2:49" s="7" customFormat="1" x14ac:dyDescent="0.3">
      <c r="B15" s="34" t="s">
        <v>103</v>
      </c>
      <c r="C15" s="19" t="s">
        <v>84</v>
      </c>
      <c r="D15" s="45">
        <v>550</v>
      </c>
      <c r="E15" s="45">
        <f>D15*0.1</f>
        <v>55</v>
      </c>
      <c r="F15" s="46"/>
      <c r="G15" s="45"/>
      <c r="H15" s="45"/>
      <c r="I15" s="46"/>
      <c r="J15" s="46"/>
      <c r="K15" s="46"/>
      <c r="L15" s="45"/>
      <c r="M15" s="49"/>
      <c r="N15" s="50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35"/>
      <c r="AI15" s="35"/>
      <c r="AJ15" s="35"/>
      <c r="AK15" s="35"/>
      <c r="AL15" s="35"/>
      <c r="AM15" s="35"/>
      <c r="AN15" s="35"/>
      <c r="AO15" s="37"/>
      <c r="AP15" s="37"/>
      <c r="AQ15" s="37"/>
      <c r="AR15" s="37"/>
      <c r="AS15" s="37"/>
      <c r="AT15" s="37"/>
      <c r="AU15" s="37"/>
      <c r="AV15" s="37"/>
      <c r="AW15" s="37"/>
    </row>
    <row r="16" spans="2:49" s="7" customFormat="1" x14ac:dyDescent="0.3">
      <c r="B16" s="34"/>
      <c r="C16" s="19"/>
      <c r="D16" s="45"/>
      <c r="E16" s="45"/>
      <c r="F16" s="46"/>
      <c r="G16" s="45"/>
      <c r="H16" s="45"/>
      <c r="I16" s="46"/>
      <c r="J16" s="46"/>
      <c r="K16" s="46"/>
      <c r="L16" s="45"/>
      <c r="M16" s="49"/>
      <c r="N16" s="50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35"/>
      <c r="AI16" s="35"/>
      <c r="AJ16" s="35"/>
      <c r="AK16" s="35"/>
      <c r="AL16" s="35"/>
      <c r="AM16" s="35"/>
      <c r="AN16" s="35"/>
      <c r="AO16" s="37"/>
      <c r="AP16" s="37"/>
      <c r="AQ16" s="37"/>
      <c r="AR16" s="37"/>
      <c r="AS16" s="37"/>
      <c r="AT16" s="37"/>
      <c r="AU16" s="37"/>
      <c r="AV16" s="37"/>
      <c r="AW16" s="37"/>
    </row>
    <row r="17" spans="2:49" x14ac:dyDescent="0.3">
      <c r="B17" s="16" t="s">
        <v>41</v>
      </c>
      <c r="C17" s="19"/>
      <c r="D17" s="45"/>
      <c r="E17" s="45"/>
      <c r="F17" s="46"/>
      <c r="G17" s="45"/>
      <c r="H17" s="41"/>
      <c r="I17" s="42"/>
      <c r="J17" s="42"/>
      <c r="K17" s="42"/>
      <c r="L17" s="41"/>
      <c r="M17" s="43"/>
      <c r="N17" s="44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35"/>
      <c r="AI17" s="35"/>
      <c r="AJ17" s="35"/>
      <c r="AK17" s="35"/>
      <c r="AL17" s="35"/>
      <c r="AM17" s="35"/>
      <c r="AN17" s="35"/>
      <c r="AO17" s="36"/>
      <c r="AP17" s="36"/>
      <c r="AQ17" s="36"/>
      <c r="AR17" s="36"/>
      <c r="AS17" s="36"/>
      <c r="AT17" s="36"/>
      <c r="AU17" s="36"/>
      <c r="AV17" s="36"/>
      <c r="AW17" s="36"/>
    </row>
    <row r="18" spans="2:49" x14ac:dyDescent="0.3">
      <c r="B18" s="34" t="s">
        <v>43</v>
      </c>
      <c r="C18" s="19" t="s">
        <v>3</v>
      </c>
      <c r="D18" s="45"/>
      <c r="E18" s="45"/>
      <c r="F18" s="46"/>
      <c r="G18" s="45"/>
      <c r="H18" s="45"/>
      <c r="I18" s="46"/>
      <c r="J18" s="46"/>
      <c r="K18" s="46"/>
      <c r="L18" s="45">
        <v>2</v>
      </c>
      <c r="M18" s="45">
        <v>2</v>
      </c>
      <c r="N18" s="45">
        <v>2</v>
      </c>
      <c r="O18" s="45">
        <v>2</v>
      </c>
      <c r="P18" s="45">
        <v>2</v>
      </c>
      <c r="Q18" s="45">
        <v>2</v>
      </c>
      <c r="R18" s="45">
        <v>2</v>
      </c>
      <c r="S18" s="45">
        <v>2</v>
      </c>
      <c r="T18" s="45">
        <v>2</v>
      </c>
      <c r="U18" s="45">
        <v>2</v>
      </c>
      <c r="V18" s="45">
        <v>2</v>
      </c>
      <c r="W18" s="45">
        <v>2</v>
      </c>
      <c r="X18" s="45">
        <v>2</v>
      </c>
      <c r="Y18" s="45">
        <v>2</v>
      </c>
      <c r="Z18" s="45">
        <v>2</v>
      </c>
      <c r="AA18" s="45">
        <v>2</v>
      </c>
      <c r="AB18" s="45">
        <v>2</v>
      </c>
      <c r="AC18" s="45">
        <v>2</v>
      </c>
      <c r="AD18" s="45">
        <v>2</v>
      </c>
      <c r="AE18" s="45">
        <v>2</v>
      </c>
      <c r="AF18" s="45">
        <v>2</v>
      </c>
      <c r="AG18" s="45">
        <v>2</v>
      </c>
      <c r="AH18" s="35"/>
      <c r="AI18" s="35"/>
      <c r="AJ18" s="35"/>
      <c r="AK18" s="35"/>
      <c r="AL18" s="35"/>
      <c r="AM18" s="35"/>
      <c r="AN18" s="35"/>
      <c r="AO18" s="36"/>
      <c r="AP18" s="36"/>
      <c r="AQ18" s="36"/>
      <c r="AR18" s="36"/>
      <c r="AS18" s="36"/>
      <c r="AT18" s="36"/>
      <c r="AU18" s="36"/>
      <c r="AV18" s="36"/>
      <c r="AW18" s="36"/>
    </row>
    <row r="19" spans="2:49" x14ac:dyDescent="0.3">
      <c r="B19" s="34" t="s">
        <v>85</v>
      </c>
      <c r="C19" s="19" t="s">
        <v>3</v>
      </c>
      <c r="D19" s="45"/>
      <c r="E19" s="41"/>
      <c r="F19" s="41"/>
      <c r="G19" s="41"/>
      <c r="H19" s="41"/>
      <c r="I19" s="41"/>
      <c r="J19" s="42"/>
      <c r="K19" s="42"/>
      <c r="L19" s="132">
        <v>200</v>
      </c>
      <c r="M19" s="132">
        <v>350</v>
      </c>
      <c r="N19" s="132">
        <v>427</v>
      </c>
      <c r="O19" s="132">
        <v>427</v>
      </c>
      <c r="P19" s="132">
        <v>427</v>
      </c>
      <c r="Q19" s="132">
        <v>446.5</v>
      </c>
      <c r="R19" s="132">
        <v>437</v>
      </c>
      <c r="S19" s="132">
        <v>427</v>
      </c>
      <c r="T19" s="132">
        <v>418</v>
      </c>
      <c r="U19" s="132">
        <v>408</v>
      </c>
      <c r="V19" s="132">
        <v>399</v>
      </c>
      <c r="W19" s="132">
        <v>389</v>
      </c>
      <c r="X19" s="132">
        <v>380</v>
      </c>
      <c r="Y19" s="132">
        <v>370</v>
      </c>
      <c r="Z19" s="132">
        <v>361</v>
      </c>
      <c r="AA19" s="132">
        <v>351</v>
      </c>
      <c r="AB19" s="132">
        <v>342</v>
      </c>
      <c r="AC19" s="132">
        <v>332</v>
      </c>
      <c r="AD19" s="132">
        <v>323</v>
      </c>
      <c r="AE19" s="132">
        <v>304</v>
      </c>
      <c r="AF19" s="132">
        <v>285</v>
      </c>
      <c r="AG19" s="132">
        <v>266</v>
      </c>
      <c r="AH19" s="35"/>
      <c r="AI19" s="35"/>
      <c r="AJ19" s="35"/>
      <c r="AK19" s="35"/>
      <c r="AL19" s="35"/>
      <c r="AM19" s="35"/>
      <c r="AN19" s="35"/>
      <c r="AO19" s="36"/>
      <c r="AP19" s="36"/>
      <c r="AQ19" s="36"/>
      <c r="AR19" s="36"/>
      <c r="AS19" s="36"/>
      <c r="AT19" s="36"/>
      <c r="AU19" s="36"/>
      <c r="AV19" s="36"/>
      <c r="AW19" s="36"/>
    </row>
    <row r="20" spans="2:49" x14ac:dyDescent="0.3">
      <c r="B20" s="34" t="s">
        <v>46</v>
      </c>
      <c r="C20" s="19" t="s">
        <v>2</v>
      </c>
      <c r="D20" s="45"/>
      <c r="E20" s="45"/>
      <c r="F20" s="46"/>
      <c r="G20" s="45"/>
      <c r="H20" s="45"/>
      <c r="I20" s="46"/>
      <c r="J20" s="46"/>
      <c r="K20" s="46"/>
      <c r="L20" s="46">
        <v>2</v>
      </c>
      <c r="M20" s="46"/>
      <c r="N20" s="46">
        <v>2</v>
      </c>
      <c r="O20" s="46"/>
      <c r="P20" s="46">
        <v>2</v>
      </c>
      <c r="Q20" s="46"/>
      <c r="R20" s="46">
        <v>2</v>
      </c>
      <c r="S20" s="46"/>
      <c r="T20" s="46">
        <v>2</v>
      </c>
      <c r="U20" s="46"/>
      <c r="V20" s="46">
        <v>2</v>
      </c>
      <c r="W20" s="46"/>
      <c r="X20" s="46">
        <v>2</v>
      </c>
      <c r="Y20" s="46"/>
      <c r="Z20" s="46">
        <v>2</v>
      </c>
      <c r="AA20" s="46"/>
      <c r="AB20" s="46">
        <v>2</v>
      </c>
      <c r="AC20" s="46"/>
      <c r="AD20" s="46">
        <v>2</v>
      </c>
      <c r="AE20" s="46"/>
      <c r="AF20" s="46">
        <v>2</v>
      </c>
      <c r="AG20" s="46"/>
      <c r="AH20" s="35"/>
      <c r="AI20" s="35"/>
      <c r="AJ20" s="35"/>
      <c r="AK20" s="35"/>
      <c r="AL20" s="35"/>
      <c r="AM20" s="35"/>
      <c r="AN20" s="35"/>
      <c r="AO20" s="36"/>
      <c r="AP20" s="36"/>
      <c r="AQ20" s="36"/>
      <c r="AR20" s="36"/>
      <c r="AS20" s="36"/>
      <c r="AT20" s="36"/>
      <c r="AU20" s="36"/>
      <c r="AV20" s="36"/>
      <c r="AW20" s="36"/>
    </row>
    <row r="21" spans="2:49" x14ac:dyDescent="0.3">
      <c r="B21" s="34" t="s">
        <v>44</v>
      </c>
      <c r="C21" s="19" t="s">
        <v>3</v>
      </c>
      <c r="D21" s="45">
        <v>1</v>
      </c>
      <c r="E21" s="45"/>
      <c r="F21" s="46"/>
      <c r="G21" s="45"/>
      <c r="H21" s="45"/>
      <c r="I21" s="46">
        <v>1</v>
      </c>
      <c r="J21" s="45"/>
      <c r="K21" s="45"/>
      <c r="L21" s="46"/>
      <c r="M21" s="45"/>
      <c r="N21" s="45">
        <v>1</v>
      </c>
      <c r="O21" s="45"/>
      <c r="P21" s="46"/>
      <c r="Q21" s="45"/>
      <c r="R21" s="45"/>
      <c r="S21" s="45">
        <v>1</v>
      </c>
      <c r="T21" s="45"/>
      <c r="U21" s="46"/>
      <c r="V21" s="45"/>
      <c r="W21" s="45"/>
      <c r="X21" s="45">
        <v>1</v>
      </c>
      <c r="Y21" s="45"/>
      <c r="Z21" s="46"/>
      <c r="AA21" s="45"/>
      <c r="AB21" s="45"/>
      <c r="AC21" s="45">
        <v>1</v>
      </c>
      <c r="AD21" s="45"/>
      <c r="AE21" s="46"/>
      <c r="AF21" s="45"/>
      <c r="AG21" s="45"/>
      <c r="AH21" s="35"/>
      <c r="AI21" s="35"/>
      <c r="AJ21" s="35"/>
      <c r="AK21" s="35"/>
      <c r="AL21" s="35"/>
      <c r="AM21" s="35"/>
      <c r="AN21" s="35"/>
      <c r="AO21" s="36"/>
      <c r="AP21" s="36"/>
      <c r="AQ21" s="36"/>
      <c r="AR21" s="36"/>
      <c r="AS21" s="36"/>
      <c r="AT21" s="36"/>
      <c r="AU21" s="36"/>
      <c r="AV21" s="36"/>
      <c r="AW21" s="36"/>
    </row>
    <row r="22" spans="2:49" x14ac:dyDescent="0.3">
      <c r="B22" s="34" t="s">
        <v>45</v>
      </c>
      <c r="C22" s="19" t="s">
        <v>3</v>
      </c>
      <c r="D22" s="45">
        <v>1</v>
      </c>
      <c r="E22" s="45"/>
      <c r="F22" s="45">
        <v>1</v>
      </c>
      <c r="G22" s="45"/>
      <c r="H22" s="45">
        <v>1</v>
      </c>
      <c r="I22" s="45"/>
      <c r="J22" s="45">
        <v>1</v>
      </c>
      <c r="K22" s="45"/>
      <c r="L22" s="45">
        <v>1</v>
      </c>
      <c r="M22" s="45"/>
      <c r="N22" s="45">
        <v>1</v>
      </c>
      <c r="O22" s="45"/>
      <c r="P22" s="45">
        <v>1</v>
      </c>
      <c r="Q22" s="45"/>
      <c r="R22" s="45">
        <v>1</v>
      </c>
      <c r="S22" s="45"/>
      <c r="T22" s="45">
        <v>1</v>
      </c>
      <c r="U22" s="46"/>
      <c r="V22" s="45">
        <v>1</v>
      </c>
      <c r="W22" s="45"/>
      <c r="X22" s="46">
        <v>1</v>
      </c>
      <c r="Y22" s="45"/>
      <c r="Z22" s="45">
        <v>1</v>
      </c>
      <c r="AA22" s="46"/>
      <c r="AB22" s="45">
        <v>1</v>
      </c>
      <c r="AC22" s="45"/>
      <c r="AD22" s="46">
        <v>1</v>
      </c>
      <c r="AE22" s="45"/>
      <c r="AF22" s="45">
        <v>1</v>
      </c>
      <c r="AG22" s="46"/>
      <c r="AH22" s="35"/>
      <c r="AI22" s="35"/>
      <c r="AJ22" s="35"/>
      <c r="AK22" s="35"/>
      <c r="AL22" s="35"/>
      <c r="AM22" s="35"/>
      <c r="AN22" s="35"/>
      <c r="AO22" s="36"/>
      <c r="AP22" s="36"/>
      <c r="AQ22" s="36"/>
      <c r="AR22" s="36"/>
      <c r="AS22" s="36"/>
      <c r="AT22" s="36"/>
      <c r="AU22" s="36"/>
      <c r="AV22" s="36"/>
      <c r="AW22" s="36"/>
    </row>
    <row r="23" spans="2:49" x14ac:dyDescent="0.3">
      <c r="B23" s="85" t="s">
        <v>117</v>
      </c>
      <c r="C23" s="19" t="s">
        <v>3</v>
      </c>
      <c r="D23" s="45"/>
      <c r="E23" s="45"/>
      <c r="F23" s="46"/>
      <c r="G23" s="45"/>
      <c r="H23" s="45"/>
      <c r="I23" s="45"/>
      <c r="J23" s="45"/>
      <c r="K23" s="46"/>
      <c r="L23" s="45">
        <v>1</v>
      </c>
      <c r="M23" s="45">
        <v>1</v>
      </c>
      <c r="N23" s="45">
        <v>1</v>
      </c>
      <c r="O23" s="45">
        <v>1</v>
      </c>
      <c r="P23" s="45">
        <v>1</v>
      </c>
      <c r="Q23" s="45">
        <v>1</v>
      </c>
      <c r="R23" s="45">
        <v>1</v>
      </c>
      <c r="S23" s="45">
        <v>1</v>
      </c>
      <c r="T23" s="45">
        <v>1</v>
      </c>
      <c r="U23" s="45">
        <v>1</v>
      </c>
      <c r="V23" s="45">
        <v>1</v>
      </c>
      <c r="W23" s="45">
        <v>1</v>
      </c>
      <c r="X23" s="45">
        <v>1</v>
      </c>
      <c r="Y23" s="45">
        <v>1</v>
      </c>
      <c r="Z23" s="45">
        <v>1</v>
      </c>
      <c r="AA23" s="45">
        <v>1</v>
      </c>
      <c r="AB23" s="45">
        <v>1</v>
      </c>
      <c r="AC23" s="45">
        <v>1</v>
      </c>
      <c r="AD23" s="45">
        <v>1</v>
      </c>
      <c r="AE23" s="45">
        <v>1</v>
      </c>
      <c r="AF23" s="45">
        <v>1</v>
      </c>
      <c r="AG23" s="45">
        <v>1</v>
      </c>
      <c r="AH23" s="35"/>
      <c r="AI23" s="35"/>
      <c r="AJ23" s="35"/>
      <c r="AK23" s="35"/>
      <c r="AL23" s="35"/>
      <c r="AM23" s="35"/>
      <c r="AN23" s="35"/>
      <c r="AO23" s="36"/>
      <c r="AP23" s="36"/>
      <c r="AQ23" s="36"/>
      <c r="AR23" s="36"/>
      <c r="AS23" s="36"/>
      <c r="AT23" s="36"/>
      <c r="AU23" s="36"/>
      <c r="AV23" s="36"/>
      <c r="AW23" s="36"/>
    </row>
    <row r="24" spans="2:49" x14ac:dyDescent="0.3">
      <c r="B24" s="85"/>
      <c r="C24" s="19"/>
      <c r="D24" s="45"/>
      <c r="E24" s="45"/>
      <c r="F24" s="46"/>
      <c r="G24" s="45"/>
      <c r="H24" s="45"/>
      <c r="I24" s="46"/>
      <c r="J24" s="46"/>
      <c r="K24" s="46"/>
      <c r="L24" s="45"/>
      <c r="M24" s="49"/>
      <c r="N24" s="45"/>
      <c r="O24" s="49"/>
      <c r="P24" s="49"/>
      <c r="Q24" s="49"/>
      <c r="R24" s="49"/>
      <c r="S24" s="49"/>
      <c r="T24" s="49"/>
      <c r="U24" s="49"/>
      <c r="V24" s="49"/>
      <c r="W24" s="49"/>
      <c r="X24" s="45"/>
      <c r="Y24" s="49"/>
      <c r="Z24" s="49"/>
      <c r="AA24" s="49"/>
      <c r="AB24" s="49"/>
      <c r="AC24" s="49"/>
      <c r="AD24" s="49"/>
      <c r="AE24" s="49"/>
      <c r="AF24" s="49"/>
      <c r="AG24" s="49"/>
      <c r="AH24" s="35"/>
      <c r="AI24" s="35"/>
      <c r="AJ24" s="35"/>
      <c r="AK24" s="35"/>
      <c r="AL24" s="35"/>
      <c r="AM24" s="35"/>
      <c r="AN24" s="35"/>
      <c r="AO24" s="36"/>
      <c r="AP24" s="36"/>
      <c r="AQ24" s="36"/>
      <c r="AR24" s="36"/>
      <c r="AS24" s="36"/>
      <c r="AT24" s="36"/>
      <c r="AU24" s="36"/>
      <c r="AV24" s="36"/>
      <c r="AW24" s="36"/>
    </row>
    <row r="25" spans="2:49" x14ac:dyDescent="0.3">
      <c r="B25" s="110" t="s">
        <v>42</v>
      </c>
      <c r="C25" s="19"/>
      <c r="D25" s="41"/>
      <c r="E25" s="41"/>
      <c r="F25" s="42"/>
      <c r="G25" s="41"/>
      <c r="H25" s="41"/>
      <c r="I25" s="42"/>
      <c r="J25" s="42"/>
      <c r="K25" s="42"/>
      <c r="L25" s="41"/>
      <c r="M25" s="43"/>
      <c r="N25" s="44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35"/>
      <c r="AI25" s="35"/>
      <c r="AJ25" s="35"/>
      <c r="AK25" s="35"/>
      <c r="AL25" s="35"/>
      <c r="AM25" s="35"/>
      <c r="AN25" s="35"/>
      <c r="AO25" s="36"/>
      <c r="AP25" s="36"/>
      <c r="AQ25" s="36"/>
      <c r="AR25" s="36"/>
      <c r="AS25" s="36"/>
      <c r="AT25" s="36"/>
      <c r="AU25" s="36"/>
      <c r="AV25" s="36"/>
      <c r="AW25" s="36"/>
    </row>
    <row r="26" spans="2:49" x14ac:dyDescent="0.3">
      <c r="B26" s="111" t="s">
        <v>140</v>
      </c>
      <c r="C26" s="19"/>
      <c r="D26" s="42"/>
      <c r="E26" s="41"/>
      <c r="F26" s="42"/>
      <c r="G26" s="41"/>
      <c r="H26" s="41"/>
      <c r="I26" s="42"/>
      <c r="J26" s="42"/>
      <c r="K26" s="42"/>
      <c r="L26" s="41"/>
      <c r="M26" s="43"/>
      <c r="N26" s="44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35"/>
      <c r="AI26" s="35"/>
      <c r="AJ26" s="35"/>
      <c r="AK26" s="35"/>
      <c r="AL26" s="35"/>
      <c r="AM26" s="35"/>
      <c r="AN26" s="35"/>
      <c r="AO26" s="36"/>
      <c r="AP26" s="36"/>
      <c r="AQ26" s="36"/>
      <c r="AR26" s="36"/>
      <c r="AS26" s="36"/>
      <c r="AT26" s="36"/>
      <c r="AU26" s="36"/>
      <c r="AV26" s="36"/>
      <c r="AW26" s="36"/>
    </row>
    <row r="27" spans="2:49" x14ac:dyDescent="0.3">
      <c r="B27" s="98" t="s">
        <v>122</v>
      </c>
      <c r="C27" s="19" t="s">
        <v>50</v>
      </c>
      <c r="D27" s="117">
        <v>15</v>
      </c>
      <c r="E27" s="41"/>
      <c r="F27" s="42"/>
      <c r="G27" s="41"/>
      <c r="H27" s="41"/>
      <c r="I27" s="42"/>
      <c r="J27" s="42"/>
      <c r="K27" s="42"/>
      <c r="L27" s="41"/>
      <c r="M27" s="43"/>
      <c r="N27" s="44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35"/>
      <c r="AI27" s="35"/>
      <c r="AJ27" s="35"/>
      <c r="AK27" s="35"/>
      <c r="AL27" s="35"/>
      <c r="AM27" s="35"/>
      <c r="AN27" s="35"/>
      <c r="AO27" s="36"/>
      <c r="AP27" s="36"/>
      <c r="AQ27" s="36"/>
      <c r="AR27" s="36"/>
      <c r="AS27" s="36"/>
      <c r="AT27" s="36"/>
      <c r="AU27" s="36"/>
      <c r="AV27" s="36"/>
      <c r="AW27" s="36"/>
    </row>
    <row r="28" spans="2:49" x14ac:dyDescent="0.3">
      <c r="B28" s="98" t="s">
        <v>123</v>
      </c>
      <c r="C28" s="19" t="s">
        <v>50</v>
      </c>
      <c r="D28" s="117">
        <v>4</v>
      </c>
      <c r="E28" s="41"/>
      <c r="F28" s="42"/>
      <c r="G28" s="41"/>
      <c r="H28" s="41"/>
      <c r="I28" s="42"/>
      <c r="J28" s="42"/>
      <c r="K28" s="42"/>
      <c r="L28" s="41"/>
      <c r="M28" s="43"/>
      <c r="N28" s="44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35"/>
      <c r="AI28" s="35"/>
      <c r="AJ28" s="35"/>
      <c r="AK28" s="35"/>
      <c r="AL28" s="35"/>
      <c r="AM28" s="35"/>
      <c r="AN28" s="35"/>
      <c r="AO28" s="36"/>
      <c r="AP28" s="36"/>
      <c r="AQ28" s="36"/>
      <c r="AR28" s="36"/>
      <c r="AS28" s="36"/>
      <c r="AT28" s="36"/>
      <c r="AU28" s="36"/>
      <c r="AV28" s="36"/>
      <c r="AW28" s="36"/>
    </row>
    <row r="29" spans="2:49" x14ac:dyDescent="0.3">
      <c r="B29" s="98" t="s">
        <v>124</v>
      </c>
      <c r="C29" s="19" t="s">
        <v>50</v>
      </c>
      <c r="D29" s="117">
        <v>1</v>
      </c>
      <c r="E29" s="41"/>
      <c r="F29" s="42"/>
      <c r="G29" s="41"/>
      <c r="H29" s="41"/>
      <c r="I29" s="42"/>
      <c r="J29" s="42"/>
      <c r="K29" s="42"/>
      <c r="L29" s="41"/>
      <c r="M29" s="43"/>
      <c r="N29" s="44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35"/>
      <c r="AI29" s="35"/>
      <c r="AJ29" s="35"/>
      <c r="AK29" s="35"/>
      <c r="AL29" s="35"/>
      <c r="AM29" s="35"/>
      <c r="AN29" s="35"/>
      <c r="AO29" s="36"/>
      <c r="AP29" s="36"/>
      <c r="AQ29" s="36"/>
      <c r="AR29" s="36"/>
      <c r="AS29" s="36"/>
      <c r="AT29" s="36"/>
      <c r="AU29" s="36"/>
      <c r="AV29" s="36"/>
      <c r="AW29" s="36"/>
    </row>
    <row r="30" spans="2:49" x14ac:dyDescent="0.3">
      <c r="B30" s="98" t="s">
        <v>125</v>
      </c>
      <c r="C30" s="19" t="s">
        <v>50</v>
      </c>
      <c r="D30" s="117">
        <v>2</v>
      </c>
      <c r="E30" s="41"/>
      <c r="F30" s="42"/>
      <c r="G30" s="41"/>
      <c r="H30" s="41"/>
      <c r="I30" s="42"/>
      <c r="J30" s="42"/>
      <c r="K30" s="42"/>
      <c r="L30" s="41"/>
      <c r="M30" s="43"/>
      <c r="N30" s="44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35"/>
      <c r="AI30" s="35"/>
      <c r="AJ30" s="35"/>
      <c r="AK30" s="35"/>
      <c r="AL30" s="35"/>
      <c r="AM30" s="35"/>
      <c r="AN30" s="35"/>
      <c r="AO30" s="36"/>
      <c r="AP30" s="36"/>
      <c r="AQ30" s="36"/>
      <c r="AR30" s="36"/>
      <c r="AS30" s="36"/>
      <c r="AT30" s="36"/>
      <c r="AU30" s="36"/>
      <c r="AV30" s="36"/>
      <c r="AW30" s="36"/>
    </row>
    <row r="31" spans="2:49" x14ac:dyDescent="0.3">
      <c r="B31" s="100" t="s">
        <v>126</v>
      </c>
      <c r="C31" s="19"/>
      <c r="D31" s="42"/>
      <c r="E31" s="41"/>
      <c r="F31" s="42"/>
      <c r="G31" s="41"/>
      <c r="H31" s="41"/>
      <c r="I31" s="42"/>
      <c r="J31" s="42"/>
      <c r="K31" s="42"/>
      <c r="L31" s="41"/>
      <c r="M31" s="43"/>
      <c r="N31" s="44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35"/>
      <c r="AI31" s="35"/>
      <c r="AJ31" s="35"/>
      <c r="AK31" s="35"/>
      <c r="AL31" s="35"/>
      <c r="AM31" s="35"/>
      <c r="AN31" s="35"/>
      <c r="AO31" s="36"/>
      <c r="AP31" s="36"/>
      <c r="AQ31" s="36"/>
      <c r="AR31" s="36"/>
      <c r="AS31" s="36"/>
      <c r="AT31" s="36"/>
      <c r="AU31" s="36"/>
      <c r="AV31" s="36"/>
      <c r="AW31" s="36"/>
    </row>
    <row r="32" spans="2:49" x14ac:dyDescent="0.3">
      <c r="B32" s="103" t="s">
        <v>127</v>
      </c>
      <c r="C32" s="19"/>
      <c r="D32" s="42"/>
      <c r="E32" s="41"/>
      <c r="F32" s="42"/>
      <c r="G32" s="41"/>
      <c r="H32" s="41"/>
      <c r="I32" s="42"/>
      <c r="J32" s="42"/>
      <c r="K32" s="42"/>
      <c r="L32" s="41"/>
      <c r="M32" s="43"/>
      <c r="N32" s="44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35"/>
      <c r="AI32" s="35"/>
      <c r="AJ32" s="35"/>
      <c r="AK32" s="35"/>
      <c r="AL32" s="35"/>
      <c r="AM32" s="35"/>
      <c r="AN32" s="35"/>
      <c r="AO32" s="36"/>
      <c r="AP32" s="36"/>
      <c r="AQ32" s="36"/>
      <c r="AR32" s="36"/>
      <c r="AS32" s="36"/>
      <c r="AT32" s="36"/>
      <c r="AU32" s="36"/>
      <c r="AV32" s="36"/>
      <c r="AW32" s="36"/>
    </row>
    <row r="33" spans="2:49" x14ac:dyDescent="0.3">
      <c r="B33" s="104" t="s">
        <v>128</v>
      </c>
      <c r="C33" s="19" t="s">
        <v>50</v>
      </c>
      <c r="D33" s="117">
        <v>10</v>
      </c>
      <c r="E33" s="41"/>
      <c r="F33" s="42"/>
      <c r="G33" s="41"/>
      <c r="H33" s="41"/>
      <c r="I33" s="42"/>
      <c r="J33" s="42"/>
      <c r="K33" s="42"/>
      <c r="L33" s="41"/>
      <c r="M33" s="43"/>
      <c r="N33" s="44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35"/>
      <c r="AI33" s="35"/>
      <c r="AJ33" s="35"/>
      <c r="AK33" s="35"/>
      <c r="AL33" s="35"/>
      <c r="AM33" s="35"/>
      <c r="AN33" s="35"/>
      <c r="AO33" s="36"/>
      <c r="AP33" s="36"/>
      <c r="AQ33" s="36"/>
      <c r="AR33" s="36"/>
      <c r="AS33" s="36"/>
      <c r="AT33" s="36"/>
      <c r="AU33" s="36"/>
      <c r="AV33" s="36"/>
      <c r="AW33" s="36"/>
    </row>
    <row r="34" spans="2:49" x14ac:dyDescent="0.3">
      <c r="B34" s="103" t="s">
        <v>129</v>
      </c>
      <c r="C34" s="19"/>
      <c r="D34" s="117"/>
      <c r="E34" s="41"/>
      <c r="F34" s="42"/>
      <c r="G34" s="41"/>
      <c r="H34" s="41"/>
      <c r="I34" s="42"/>
      <c r="J34" s="42"/>
      <c r="K34" s="42"/>
      <c r="L34" s="41"/>
      <c r="M34" s="43"/>
      <c r="N34" s="44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35"/>
      <c r="AI34" s="35"/>
      <c r="AJ34" s="35"/>
      <c r="AK34" s="35"/>
      <c r="AL34" s="35"/>
      <c r="AM34" s="35"/>
      <c r="AN34" s="35"/>
      <c r="AO34" s="36"/>
      <c r="AP34" s="36"/>
      <c r="AQ34" s="36"/>
      <c r="AR34" s="36"/>
      <c r="AS34" s="36"/>
      <c r="AT34" s="36"/>
      <c r="AU34" s="36"/>
      <c r="AV34" s="36"/>
      <c r="AW34" s="36"/>
    </row>
    <row r="35" spans="2:49" x14ac:dyDescent="0.3">
      <c r="B35" s="104" t="s">
        <v>114</v>
      </c>
      <c r="C35" s="19" t="s">
        <v>50</v>
      </c>
      <c r="D35" s="117">
        <v>6</v>
      </c>
      <c r="E35" s="41"/>
      <c r="F35" s="42"/>
      <c r="G35" s="41"/>
      <c r="H35" s="41"/>
      <c r="I35" s="42"/>
      <c r="J35" s="42"/>
      <c r="K35" s="42"/>
      <c r="L35" s="41"/>
      <c r="M35" s="43"/>
      <c r="N35" s="44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35"/>
      <c r="AI35" s="35"/>
      <c r="AJ35" s="35"/>
      <c r="AK35" s="35"/>
      <c r="AL35" s="35"/>
      <c r="AM35" s="35"/>
      <c r="AN35" s="35"/>
      <c r="AO35" s="36"/>
      <c r="AP35" s="36"/>
      <c r="AQ35" s="36"/>
      <c r="AR35" s="36"/>
      <c r="AS35" s="36"/>
      <c r="AT35" s="36"/>
      <c r="AU35" s="36"/>
      <c r="AV35" s="36"/>
      <c r="AW35" s="36"/>
    </row>
    <row r="36" spans="2:49" x14ac:dyDescent="0.3">
      <c r="B36" s="104" t="s">
        <v>130</v>
      </c>
      <c r="C36" s="19" t="s">
        <v>50</v>
      </c>
      <c r="D36" s="117">
        <v>15</v>
      </c>
      <c r="E36" s="41"/>
      <c r="F36" s="42"/>
      <c r="G36" s="41"/>
      <c r="H36" s="41"/>
      <c r="I36" s="42"/>
      <c r="J36" s="42"/>
      <c r="K36" s="42"/>
      <c r="L36" s="41"/>
      <c r="M36" s="43"/>
      <c r="N36" s="44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35"/>
      <c r="AI36" s="35"/>
      <c r="AJ36" s="35"/>
      <c r="AK36" s="35"/>
      <c r="AL36" s="35"/>
      <c r="AM36" s="35"/>
      <c r="AN36" s="35"/>
      <c r="AO36" s="36"/>
      <c r="AP36" s="36"/>
      <c r="AQ36" s="36"/>
      <c r="AR36" s="36"/>
      <c r="AS36" s="36"/>
      <c r="AT36" s="36"/>
      <c r="AU36" s="36"/>
      <c r="AV36" s="36"/>
      <c r="AW36" s="36"/>
    </row>
    <row r="37" spans="2:49" x14ac:dyDescent="0.3">
      <c r="B37" s="103" t="s">
        <v>131</v>
      </c>
      <c r="C37" s="19"/>
      <c r="D37" s="117"/>
      <c r="E37" s="41"/>
      <c r="F37" s="42"/>
      <c r="G37" s="41"/>
      <c r="H37" s="41"/>
      <c r="I37" s="42"/>
      <c r="J37" s="42"/>
      <c r="K37" s="42"/>
      <c r="L37" s="41"/>
      <c r="M37" s="43"/>
      <c r="N37" s="44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35"/>
      <c r="AI37" s="35"/>
      <c r="AJ37" s="35"/>
      <c r="AK37" s="35"/>
      <c r="AL37" s="35"/>
      <c r="AM37" s="35"/>
      <c r="AN37" s="35"/>
      <c r="AO37" s="36"/>
      <c r="AP37" s="36"/>
      <c r="AQ37" s="36"/>
      <c r="AR37" s="36"/>
      <c r="AS37" s="36"/>
      <c r="AT37" s="36"/>
      <c r="AU37" s="36"/>
      <c r="AV37" s="36"/>
      <c r="AW37" s="36"/>
    </row>
    <row r="38" spans="2:49" x14ac:dyDescent="0.3">
      <c r="B38" s="104" t="s">
        <v>132</v>
      </c>
      <c r="C38" s="19" t="s">
        <v>50</v>
      </c>
      <c r="D38" s="117">
        <v>20</v>
      </c>
      <c r="E38" s="41"/>
      <c r="F38" s="42"/>
      <c r="G38" s="41"/>
      <c r="H38" s="41"/>
      <c r="I38" s="42"/>
      <c r="J38" s="42"/>
      <c r="K38" s="42"/>
      <c r="L38" s="41"/>
      <c r="M38" s="43"/>
      <c r="N38" s="44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35"/>
      <c r="AI38" s="35"/>
      <c r="AJ38" s="35"/>
      <c r="AK38" s="35"/>
      <c r="AL38" s="35"/>
      <c r="AM38" s="35"/>
      <c r="AN38" s="35"/>
      <c r="AO38" s="36"/>
      <c r="AP38" s="36"/>
      <c r="AQ38" s="36"/>
      <c r="AR38" s="36"/>
      <c r="AS38" s="36"/>
      <c r="AT38" s="36"/>
      <c r="AU38" s="36"/>
      <c r="AV38" s="36"/>
      <c r="AW38" s="36"/>
    </row>
    <row r="39" spans="2:49" x14ac:dyDescent="0.3">
      <c r="B39" s="104" t="s">
        <v>133</v>
      </c>
      <c r="C39" s="19" t="s">
        <v>50</v>
      </c>
      <c r="D39" s="117">
        <v>2</v>
      </c>
      <c r="E39" s="41"/>
      <c r="F39" s="42"/>
      <c r="G39" s="41"/>
      <c r="H39" s="41"/>
      <c r="I39" s="42"/>
      <c r="J39" s="42"/>
      <c r="K39" s="42"/>
      <c r="L39" s="41"/>
      <c r="M39" s="43"/>
      <c r="N39" s="44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35"/>
      <c r="AI39" s="35"/>
      <c r="AJ39" s="35"/>
      <c r="AK39" s="35"/>
      <c r="AL39" s="35"/>
      <c r="AM39" s="35"/>
      <c r="AN39" s="35"/>
      <c r="AO39" s="36"/>
      <c r="AP39" s="36"/>
      <c r="AQ39" s="36"/>
      <c r="AR39" s="36"/>
      <c r="AS39" s="36"/>
      <c r="AT39" s="36"/>
      <c r="AU39" s="36"/>
      <c r="AV39" s="36"/>
      <c r="AW39" s="36"/>
    </row>
    <row r="40" spans="2:49" x14ac:dyDescent="0.3">
      <c r="B40" s="98"/>
      <c r="C40" s="19"/>
      <c r="D40" s="42"/>
      <c r="E40" s="41"/>
      <c r="F40" s="42"/>
      <c r="G40" s="41"/>
      <c r="H40" s="41"/>
      <c r="I40" s="42"/>
      <c r="J40" s="42"/>
      <c r="K40" s="42"/>
      <c r="L40" s="41"/>
      <c r="M40" s="43"/>
      <c r="N40" s="44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35"/>
      <c r="AI40" s="35"/>
      <c r="AJ40" s="35"/>
      <c r="AK40" s="35"/>
      <c r="AL40" s="35"/>
      <c r="AM40" s="35"/>
      <c r="AN40" s="35"/>
      <c r="AO40" s="36"/>
      <c r="AP40" s="36"/>
      <c r="AQ40" s="36"/>
      <c r="AR40" s="36"/>
      <c r="AS40" s="36"/>
      <c r="AT40" s="36"/>
      <c r="AU40" s="36"/>
      <c r="AV40" s="36"/>
      <c r="AW40" s="36"/>
    </row>
    <row r="41" spans="2:49" x14ac:dyDescent="0.3">
      <c r="B41" s="107" t="s">
        <v>103</v>
      </c>
      <c r="C41" s="114"/>
      <c r="D41" s="42"/>
      <c r="E41" s="41"/>
      <c r="F41" s="42"/>
      <c r="G41" s="41"/>
      <c r="H41" s="41"/>
      <c r="I41" s="42"/>
      <c r="J41" s="42"/>
      <c r="K41" s="42"/>
      <c r="L41" s="41"/>
      <c r="M41" s="43"/>
      <c r="N41" s="44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35"/>
      <c r="AI41" s="35"/>
      <c r="AJ41" s="35"/>
      <c r="AK41" s="35"/>
      <c r="AL41" s="35"/>
      <c r="AM41" s="35"/>
      <c r="AN41" s="35"/>
      <c r="AO41" s="36"/>
      <c r="AP41" s="36"/>
      <c r="AQ41" s="36"/>
      <c r="AR41" s="36"/>
      <c r="AS41" s="36"/>
      <c r="AT41" s="36"/>
      <c r="AU41" s="36"/>
      <c r="AV41" s="36"/>
      <c r="AW41" s="36"/>
    </row>
    <row r="42" spans="2:49" x14ac:dyDescent="0.3">
      <c r="B42" s="108" t="s">
        <v>127</v>
      </c>
      <c r="C42" s="19"/>
      <c r="D42" s="42"/>
      <c r="E42" s="41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35"/>
      <c r="AI42" s="35"/>
      <c r="AJ42" s="35"/>
      <c r="AK42" s="35"/>
      <c r="AL42" s="35"/>
      <c r="AM42" s="35"/>
      <c r="AN42" s="35"/>
      <c r="AO42" s="36"/>
      <c r="AP42" s="36"/>
      <c r="AQ42" s="36"/>
      <c r="AR42" s="36"/>
      <c r="AS42" s="36"/>
      <c r="AT42" s="36"/>
      <c r="AU42" s="36"/>
      <c r="AV42" s="36"/>
      <c r="AW42" s="36"/>
    </row>
    <row r="43" spans="2:49" x14ac:dyDescent="0.3">
      <c r="B43" s="98" t="s">
        <v>142</v>
      </c>
      <c r="C43" s="19" t="s">
        <v>50</v>
      </c>
      <c r="D43" s="42">
        <f>14+15</f>
        <v>29</v>
      </c>
      <c r="E43" s="41"/>
      <c r="F43" s="42"/>
      <c r="G43" s="41"/>
      <c r="H43" s="41"/>
      <c r="I43" s="42"/>
      <c r="J43" s="42"/>
      <c r="K43" s="42"/>
      <c r="L43" s="41"/>
      <c r="M43" s="43"/>
      <c r="N43" s="44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35"/>
      <c r="AI43" s="35"/>
      <c r="AJ43" s="35"/>
      <c r="AK43" s="35"/>
      <c r="AL43" s="35"/>
      <c r="AM43" s="35"/>
      <c r="AN43" s="35"/>
      <c r="AO43" s="36"/>
      <c r="AP43" s="36"/>
      <c r="AQ43" s="36"/>
      <c r="AR43" s="36"/>
      <c r="AS43" s="36"/>
      <c r="AT43" s="36"/>
      <c r="AU43" s="36"/>
      <c r="AV43" s="36"/>
      <c r="AW43" s="36"/>
    </row>
    <row r="44" spans="2:49" x14ac:dyDescent="0.3">
      <c r="B44" s="98" t="s">
        <v>136</v>
      </c>
      <c r="C44" s="19" t="s">
        <v>50</v>
      </c>
      <c r="D44" s="46">
        <f>D15/50</f>
        <v>11</v>
      </c>
      <c r="E44" s="41">
        <v>2</v>
      </c>
      <c r="F44" s="42"/>
      <c r="G44" s="41"/>
      <c r="H44" s="41"/>
      <c r="I44" s="42"/>
      <c r="J44" s="42"/>
      <c r="K44" s="42"/>
      <c r="L44" s="41"/>
      <c r="M44" s="43"/>
      <c r="N44" s="44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35"/>
      <c r="AI44" s="35"/>
      <c r="AJ44" s="35"/>
      <c r="AK44" s="35"/>
      <c r="AL44" s="35"/>
      <c r="AM44" s="35"/>
      <c r="AN44" s="35"/>
      <c r="AO44" s="36"/>
      <c r="AP44" s="36"/>
      <c r="AQ44" s="36"/>
      <c r="AR44" s="36"/>
      <c r="AS44" s="36"/>
      <c r="AT44" s="36"/>
      <c r="AU44" s="36"/>
      <c r="AV44" s="36"/>
      <c r="AW44" s="36"/>
    </row>
    <row r="45" spans="2:49" x14ac:dyDescent="0.3">
      <c r="B45" s="108" t="s">
        <v>137</v>
      </c>
      <c r="C45" s="19"/>
      <c r="D45" s="46"/>
      <c r="E45" s="41"/>
      <c r="F45" s="42"/>
      <c r="G45" s="41"/>
      <c r="H45" s="41"/>
      <c r="I45" s="42"/>
      <c r="J45" s="42"/>
      <c r="K45" s="42"/>
      <c r="L45" s="41"/>
      <c r="M45" s="43"/>
      <c r="N45" s="44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35"/>
      <c r="AI45" s="35"/>
      <c r="AJ45" s="35"/>
      <c r="AK45" s="35"/>
      <c r="AL45" s="35"/>
      <c r="AM45" s="35"/>
      <c r="AN45" s="35"/>
      <c r="AO45" s="36"/>
      <c r="AP45" s="36"/>
      <c r="AQ45" s="36"/>
      <c r="AR45" s="36"/>
      <c r="AS45" s="36"/>
      <c r="AT45" s="36"/>
      <c r="AU45" s="36"/>
      <c r="AV45" s="36"/>
      <c r="AW45" s="36"/>
    </row>
    <row r="46" spans="2:49" x14ac:dyDescent="0.3">
      <c r="B46" s="98" t="s">
        <v>114</v>
      </c>
      <c r="C46" s="19" t="s">
        <v>50</v>
      </c>
      <c r="D46" s="45">
        <f>7*3</f>
        <v>21</v>
      </c>
      <c r="E46" s="45">
        <f t="shared" ref="E46:K46" si="1">7*3</f>
        <v>21</v>
      </c>
      <c r="F46" s="45">
        <f t="shared" si="1"/>
        <v>21</v>
      </c>
      <c r="G46" s="45">
        <f t="shared" si="1"/>
        <v>21</v>
      </c>
      <c r="H46" s="45">
        <f t="shared" si="1"/>
        <v>21</v>
      </c>
      <c r="I46" s="45">
        <f t="shared" si="1"/>
        <v>21</v>
      </c>
      <c r="J46" s="45">
        <f t="shared" si="1"/>
        <v>21</v>
      </c>
      <c r="K46" s="45">
        <f t="shared" si="1"/>
        <v>21</v>
      </c>
      <c r="L46" s="45">
        <f>7*2</f>
        <v>14</v>
      </c>
      <c r="M46" s="45">
        <f t="shared" ref="M46:AG46" si="2">7*2</f>
        <v>14</v>
      </c>
      <c r="N46" s="45">
        <f t="shared" si="2"/>
        <v>14</v>
      </c>
      <c r="O46" s="45">
        <f t="shared" si="2"/>
        <v>14</v>
      </c>
      <c r="P46" s="45">
        <f t="shared" si="2"/>
        <v>14</v>
      </c>
      <c r="Q46" s="45">
        <f t="shared" si="2"/>
        <v>14</v>
      </c>
      <c r="R46" s="45">
        <f t="shared" si="2"/>
        <v>14</v>
      </c>
      <c r="S46" s="45">
        <f t="shared" si="2"/>
        <v>14</v>
      </c>
      <c r="T46" s="45">
        <f t="shared" si="2"/>
        <v>14</v>
      </c>
      <c r="U46" s="45">
        <f t="shared" si="2"/>
        <v>14</v>
      </c>
      <c r="V46" s="45">
        <f t="shared" si="2"/>
        <v>14</v>
      </c>
      <c r="W46" s="45">
        <f t="shared" si="2"/>
        <v>14</v>
      </c>
      <c r="X46" s="45">
        <f t="shared" si="2"/>
        <v>14</v>
      </c>
      <c r="Y46" s="45">
        <f t="shared" si="2"/>
        <v>14</v>
      </c>
      <c r="Z46" s="45">
        <f t="shared" si="2"/>
        <v>14</v>
      </c>
      <c r="AA46" s="45">
        <f t="shared" si="2"/>
        <v>14</v>
      </c>
      <c r="AB46" s="45">
        <f t="shared" si="2"/>
        <v>14</v>
      </c>
      <c r="AC46" s="45">
        <f t="shared" si="2"/>
        <v>14</v>
      </c>
      <c r="AD46" s="45">
        <f t="shared" si="2"/>
        <v>14</v>
      </c>
      <c r="AE46" s="45">
        <f t="shared" si="2"/>
        <v>14</v>
      </c>
      <c r="AF46" s="45">
        <f t="shared" si="2"/>
        <v>14</v>
      </c>
      <c r="AG46" s="45">
        <f t="shared" si="2"/>
        <v>14</v>
      </c>
      <c r="AH46" s="35"/>
      <c r="AI46" s="35"/>
      <c r="AJ46" s="35"/>
      <c r="AK46" s="35"/>
      <c r="AL46" s="35"/>
      <c r="AM46" s="35"/>
      <c r="AN46" s="35"/>
      <c r="AO46" s="36"/>
      <c r="AP46" s="36"/>
      <c r="AQ46" s="36"/>
      <c r="AR46" s="36"/>
      <c r="AS46" s="36"/>
      <c r="AT46" s="36"/>
      <c r="AU46" s="36"/>
      <c r="AV46" s="36"/>
      <c r="AW46" s="36"/>
    </row>
    <row r="47" spans="2:49" x14ac:dyDescent="0.3">
      <c r="B47" s="98" t="s">
        <v>138</v>
      </c>
      <c r="C47" s="19" t="s">
        <v>50</v>
      </c>
      <c r="D47" s="45">
        <v>1</v>
      </c>
      <c r="E47" s="45">
        <v>6</v>
      </c>
      <c r="F47" s="45">
        <v>3</v>
      </c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35"/>
      <c r="AI47" s="35"/>
      <c r="AJ47" s="35"/>
      <c r="AK47" s="35"/>
      <c r="AL47" s="35"/>
      <c r="AM47" s="35"/>
      <c r="AN47" s="35"/>
      <c r="AO47" s="36"/>
      <c r="AP47" s="36"/>
      <c r="AQ47" s="36"/>
      <c r="AR47" s="36"/>
      <c r="AS47" s="36"/>
      <c r="AT47" s="36"/>
      <c r="AU47" s="36"/>
      <c r="AV47" s="36"/>
      <c r="AW47" s="36"/>
    </row>
    <row r="48" spans="2:49" x14ac:dyDescent="0.3">
      <c r="B48" s="98" t="s">
        <v>48</v>
      </c>
      <c r="C48" s="19" t="s">
        <v>50</v>
      </c>
      <c r="D48" s="45">
        <f>Sheet1!G10</f>
        <v>0</v>
      </c>
      <c r="E48" s="45">
        <f>Sheet1!H10</f>
        <v>0</v>
      </c>
      <c r="F48" s="45">
        <f>Sheet1!I10</f>
        <v>0</v>
      </c>
      <c r="G48" s="45">
        <f>Sheet1!J10</f>
        <v>0</v>
      </c>
      <c r="H48" s="45">
        <f>Sheet1!K10</f>
        <v>0</v>
      </c>
      <c r="I48" s="45">
        <f>Sheet1!L10</f>
        <v>0</v>
      </c>
      <c r="J48" s="45">
        <f>Sheet1!M10</f>
        <v>0</v>
      </c>
      <c r="K48" s="124">
        <v>10</v>
      </c>
      <c r="L48" s="45">
        <f>(0.5*L53*Asumsi!$C$15)/Asumsi!$D$11</f>
        <v>88.310549526428559</v>
      </c>
      <c r="M48" s="45">
        <f>(0.5*M53*Asumsi!$C$15)/Asumsi!$D$11</f>
        <v>92.476861071428587</v>
      </c>
      <c r="N48" s="45">
        <f>(0.5*N53*Asumsi!$C$15)/Asumsi!$D$11</f>
        <v>100.56753727521428</v>
      </c>
      <c r="O48" s="45">
        <f>(0.5*O53*Asumsi!$C$15)/Asumsi!$D$11</f>
        <v>102.45134908928571</v>
      </c>
      <c r="P48" s="45">
        <f>(0.5*P53*Asumsi!$C$15)/Asumsi!$D$11</f>
        <v>103.72965586392857</v>
      </c>
      <c r="Q48" s="45">
        <f>(0.5*Q53*Asumsi!$C$15)/Asumsi!$D$11</f>
        <v>102.2177050714286</v>
      </c>
      <c r="R48" s="45">
        <f>(0.5*R53*Asumsi!$C$15)/Asumsi!$D$11</f>
        <v>100.64531093335714</v>
      </c>
      <c r="S48" s="45">
        <f>(0.5*S53*Asumsi!$C$15)/Asumsi!$D$11</f>
        <v>99.360533249999989</v>
      </c>
      <c r="T48" s="45">
        <f>(0.5*T53*Asumsi!$C$15)/Asumsi!$D$11</f>
        <v>97.974571483285715</v>
      </c>
      <c r="U48" s="45">
        <f>(0.5*U53*Asumsi!$C$15)/Asumsi!$D$11</f>
        <v>94.299460662857157</v>
      </c>
      <c r="V48" s="45">
        <f>(0.5*V53*Asumsi!$C$15)/Asumsi!$D$11</f>
        <v>90.602056767857135</v>
      </c>
      <c r="W48" s="45">
        <f>(0.5*W53*Asumsi!$C$15)/Asumsi!$D$11</f>
        <v>88.278927107142863</v>
      </c>
      <c r="X48" s="45">
        <f>(0.5*X53*Asumsi!$C$15)/Asumsi!$D$11</f>
        <v>85.624950481714279</v>
      </c>
      <c r="Y48" s="45">
        <f>(0.5*Y53*Asumsi!$C$15)/Asumsi!$D$11</f>
        <v>82.983724691142854</v>
      </c>
      <c r="Z48" s="45">
        <f>(0.5*Z53*Asumsi!$C$15)/Asumsi!$D$11</f>
        <v>80.027635770000018</v>
      </c>
      <c r="AA48" s="45">
        <f>(0.5*AA53*Asumsi!$C$15)/Asumsi!$D$11</f>
        <v>77.417562857142855</v>
      </c>
      <c r="AB48" s="45">
        <f>(0.5*AB53*Asumsi!$C$15)/Asumsi!$D$11</f>
        <v>71.921917563428565</v>
      </c>
      <c r="AC48" s="45">
        <f>(0.5*AC53*Asumsi!$C$15)/Asumsi!$D$11</f>
        <v>66.504030904285713</v>
      </c>
      <c r="AD48" s="45">
        <f>(0.5*AD53*Asumsi!$C$15)/Asumsi!$D$11</f>
        <v>61.475260607999999</v>
      </c>
      <c r="AE48" s="45">
        <f>(0.5*AE53*Asumsi!$C$15)/Asumsi!$D$11</f>
        <v>56.515725964285728</v>
      </c>
      <c r="AF48" s="45">
        <f>(0.5*AF53*Asumsi!$C$15)/Asumsi!$D$11</f>
        <v>51.353636055428566</v>
      </c>
      <c r="AG48" s="45">
        <f>(0.5*AG53*Asumsi!$C$15)/Asumsi!$D$11</f>
        <v>46.559183785714289</v>
      </c>
      <c r="AH48" s="35"/>
      <c r="AI48" s="35"/>
      <c r="AJ48" s="35"/>
      <c r="AK48" s="35"/>
      <c r="AL48" s="35"/>
      <c r="AM48" s="35"/>
      <c r="AN48" s="35"/>
      <c r="AO48" s="36"/>
      <c r="AP48" s="36"/>
      <c r="AQ48" s="36"/>
      <c r="AR48" s="36"/>
      <c r="AS48" s="36"/>
      <c r="AT48" s="36"/>
      <c r="AU48" s="36"/>
      <c r="AV48" s="36"/>
      <c r="AW48" s="36"/>
    </row>
    <row r="49" spans="2:49" x14ac:dyDescent="0.3">
      <c r="B49" s="164" t="s">
        <v>232</v>
      </c>
      <c r="C49" s="19"/>
      <c r="D49" s="45">
        <f>SUM(D27:D48)</f>
        <v>137</v>
      </c>
      <c r="E49" s="45">
        <f t="shared" ref="E49:AG49" si="3">SUM(E27:E48)</f>
        <v>29</v>
      </c>
      <c r="F49" s="45">
        <f t="shared" si="3"/>
        <v>24</v>
      </c>
      <c r="G49" s="45">
        <f t="shared" si="3"/>
        <v>21</v>
      </c>
      <c r="H49" s="45">
        <f t="shared" si="3"/>
        <v>21</v>
      </c>
      <c r="I49" s="45">
        <f t="shared" si="3"/>
        <v>21</v>
      </c>
      <c r="J49" s="45">
        <f t="shared" si="3"/>
        <v>21</v>
      </c>
      <c r="K49" s="45">
        <f t="shared" si="3"/>
        <v>31</v>
      </c>
      <c r="L49" s="45">
        <f t="shared" si="3"/>
        <v>102.31054952642856</v>
      </c>
      <c r="M49" s="45">
        <f t="shared" si="3"/>
        <v>106.47686107142859</v>
      </c>
      <c r="N49" s="45">
        <f t="shared" si="3"/>
        <v>114.56753727521428</v>
      </c>
      <c r="O49" s="45">
        <f t="shared" si="3"/>
        <v>116.45134908928571</v>
      </c>
      <c r="P49" s="45">
        <f t="shared" si="3"/>
        <v>117.72965586392857</v>
      </c>
      <c r="Q49" s="45">
        <f t="shared" si="3"/>
        <v>116.2177050714286</v>
      </c>
      <c r="R49" s="45">
        <f t="shared" si="3"/>
        <v>114.64531093335714</v>
      </c>
      <c r="S49" s="45">
        <f t="shared" si="3"/>
        <v>113.36053324999999</v>
      </c>
      <c r="T49" s="45">
        <f t="shared" si="3"/>
        <v>111.97457148328571</v>
      </c>
      <c r="U49" s="45">
        <f t="shared" si="3"/>
        <v>108.29946066285716</v>
      </c>
      <c r="V49" s="45">
        <f t="shared" si="3"/>
        <v>104.60205676785714</v>
      </c>
      <c r="W49" s="45">
        <f t="shared" si="3"/>
        <v>102.27892710714286</v>
      </c>
      <c r="X49" s="45">
        <f t="shared" si="3"/>
        <v>99.624950481714279</v>
      </c>
      <c r="Y49" s="45">
        <f t="shared" si="3"/>
        <v>96.983724691142854</v>
      </c>
      <c r="Z49" s="45">
        <f t="shared" si="3"/>
        <v>94.027635770000018</v>
      </c>
      <c r="AA49" s="45">
        <f t="shared" si="3"/>
        <v>91.417562857142855</v>
      </c>
      <c r="AB49" s="45">
        <f t="shared" si="3"/>
        <v>85.921917563428565</v>
      </c>
      <c r="AC49" s="45">
        <f t="shared" si="3"/>
        <v>80.504030904285713</v>
      </c>
      <c r="AD49" s="45">
        <f t="shared" si="3"/>
        <v>75.475260607999999</v>
      </c>
      <c r="AE49" s="45">
        <f t="shared" si="3"/>
        <v>70.515725964285735</v>
      </c>
      <c r="AF49" s="45">
        <f t="shared" si="3"/>
        <v>65.353636055428566</v>
      </c>
      <c r="AG49" s="45">
        <f t="shared" si="3"/>
        <v>60.559183785714289</v>
      </c>
      <c r="AH49" s="35"/>
      <c r="AI49" s="35"/>
      <c r="AJ49" s="35"/>
      <c r="AK49" s="35"/>
      <c r="AL49" s="35"/>
      <c r="AM49" s="35"/>
      <c r="AN49" s="35"/>
      <c r="AO49" s="36"/>
      <c r="AP49" s="36"/>
      <c r="AQ49" s="36"/>
      <c r="AR49" s="36"/>
      <c r="AS49" s="36"/>
      <c r="AT49" s="36"/>
      <c r="AU49" s="36"/>
      <c r="AV49" s="36"/>
      <c r="AW49" s="36"/>
    </row>
    <row r="50" spans="2:49" x14ac:dyDescent="0.3">
      <c r="B50" s="18"/>
      <c r="C50" s="19"/>
      <c r="D50" s="41"/>
      <c r="E50" s="41"/>
      <c r="F50" s="42"/>
      <c r="G50" s="41"/>
      <c r="H50" s="41"/>
      <c r="I50" s="42"/>
      <c r="J50" s="42"/>
      <c r="K50" s="42"/>
      <c r="L50" s="41"/>
      <c r="M50" s="43"/>
      <c r="N50" s="44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35"/>
      <c r="AI50" s="35"/>
      <c r="AJ50" s="35"/>
      <c r="AK50" s="35"/>
      <c r="AL50" s="35"/>
      <c r="AM50" s="35"/>
      <c r="AN50" s="35"/>
      <c r="AO50" s="36"/>
      <c r="AP50" s="36"/>
      <c r="AQ50" s="36"/>
      <c r="AR50" s="36"/>
      <c r="AS50" s="36"/>
      <c r="AT50" s="36"/>
      <c r="AU50" s="36"/>
      <c r="AV50" s="36"/>
      <c r="AW50" s="36"/>
    </row>
    <row r="51" spans="2:49" x14ac:dyDescent="0.3">
      <c r="B51" s="53" t="s">
        <v>32</v>
      </c>
      <c r="C51" s="52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35"/>
      <c r="AI51" s="35"/>
      <c r="AJ51" s="35"/>
      <c r="AK51" s="35"/>
      <c r="AL51" s="35"/>
      <c r="AM51" s="35"/>
      <c r="AN51" s="35"/>
      <c r="AO51" s="36"/>
      <c r="AP51" s="36"/>
      <c r="AQ51" s="36"/>
      <c r="AR51" s="36"/>
      <c r="AS51" s="36"/>
      <c r="AT51" s="36"/>
      <c r="AU51" s="36"/>
      <c r="AV51" s="36"/>
      <c r="AW51" s="36"/>
    </row>
    <row r="52" spans="2:49" s="118" customFormat="1" x14ac:dyDescent="0.3">
      <c r="B52" s="115" t="s">
        <v>141</v>
      </c>
      <c r="C52" s="114" t="s">
        <v>4</v>
      </c>
      <c r="D52" s="42">
        <v>500</v>
      </c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119"/>
      <c r="AI52" s="119"/>
      <c r="AJ52" s="119"/>
      <c r="AK52" s="119"/>
      <c r="AL52" s="119"/>
      <c r="AM52" s="119"/>
      <c r="AN52" s="119"/>
    </row>
    <row r="53" spans="2:49" x14ac:dyDescent="0.3">
      <c r="B53" s="18" t="s">
        <v>108</v>
      </c>
      <c r="C53" s="19" t="s">
        <v>4</v>
      </c>
      <c r="D53" s="192">
        <f>Sheet1!G9</f>
        <v>0</v>
      </c>
      <c r="E53" s="192">
        <f>Sheet1!H9</f>
        <v>0</v>
      </c>
      <c r="F53" s="192">
        <f>Sheet1!I9</f>
        <v>0</v>
      </c>
      <c r="G53" s="192">
        <f>Sheet1!J9</f>
        <v>0</v>
      </c>
      <c r="H53" s="192">
        <f>Sheet1!K9</f>
        <v>0</v>
      </c>
      <c r="I53" s="192">
        <f>Sheet1!L9</f>
        <v>429.93000000000006</v>
      </c>
      <c r="J53" s="192">
        <f>Sheet1!M9</f>
        <v>984.37212720000014</v>
      </c>
      <c r="K53" s="192">
        <f>Sheet1!N9</f>
        <v>1512.3259904400004</v>
      </c>
      <c r="L53" s="192">
        <f>Sheet1!O9</f>
        <v>1648.4635911599999</v>
      </c>
      <c r="M53" s="192">
        <f>Sheet1!P9</f>
        <v>1726.2347400000003</v>
      </c>
      <c r="N53" s="192">
        <f>Sheet1!Q9</f>
        <v>1877.2606958039999</v>
      </c>
      <c r="O53" s="192">
        <f>Sheet1!R9</f>
        <v>1912.4251830000001</v>
      </c>
      <c r="P53" s="192">
        <f>Sheet1!S9</f>
        <v>1936.2869094600001</v>
      </c>
      <c r="Q53" s="192">
        <f>Sheet1!T9</f>
        <v>1908.0638280000003</v>
      </c>
      <c r="R53" s="192">
        <f>Sheet1!U9</f>
        <v>1878.7124707560001</v>
      </c>
      <c r="S53" s="192">
        <f>Sheet1!V9</f>
        <v>1854.7299539999997</v>
      </c>
      <c r="T53" s="192">
        <f>Sheet1!W9</f>
        <v>1828.858667688</v>
      </c>
      <c r="U53" s="192">
        <f>Sheet1!X9</f>
        <v>1760.2565990400001</v>
      </c>
      <c r="V53" s="192">
        <f>Sheet1!Y9</f>
        <v>1691.2383930000001</v>
      </c>
      <c r="W53" s="192">
        <f>Sheet1!Z9</f>
        <v>1647.873306</v>
      </c>
      <c r="X53" s="192">
        <f>Sheet1!AA9</f>
        <v>1598.332408992</v>
      </c>
      <c r="Y53" s="192">
        <f>Sheet1!AB9</f>
        <v>1549.029527568</v>
      </c>
      <c r="Z53" s="192">
        <f>Sheet1!AC9</f>
        <v>1493.8492010400003</v>
      </c>
      <c r="AA53" s="192">
        <f>Sheet1!AD9</f>
        <v>1445.1278399999999</v>
      </c>
      <c r="AB53" s="192">
        <f>Sheet1!AE9</f>
        <v>1342.5424611839999</v>
      </c>
      <c r="AC53" s="192">
        <f>Sheet1!AF9</f>
        <v>1241.4085768800001</v>
      </c>
      <c r="AD53" s="192">
        <f>Sheet1!AG9</f>
        <v>1147.538198016</v>
      </c>
      <c r="AE53" s="192">
        <f>Sheet1!AH9</f>
        <v>1054.9602180000002</v>
      </c>
      <c r="AF53" s="192">
        <f>Sheet1!AI9</f>
        <v>958.60120636799991</v>
      </c>
      <c r="AG53" s="192">
        <f>Sheet1!AJ9</f>
        <v>869.10476400000005</v>
      </c>
      <c r="AH53" s="8">
        <f>AVERAGE(D53:AG53)</f>
        <v>1243.2508952532003</v>
      </c>
      <c r="AI53" s="35"/>
      <c r="AJ53" s="7"/>
      <c r="AK53" s="3"/>
      <c r="AL53" s="3"/>
      <c r="AM53" s="3"/>
      <c r="AN53" s="3"/>
    </row>
    <row r="54" spans="2:49" x14ac:dyDescent="0.3">
      <c r="B54" s="18" t="s">
        <v>49</v>
      </c>
      <c r="C54" s="19" t="s">
        <v>53</v>
      </c>
      <c r="D54" s="83"/>
      <c r="E54" s="41"/>
      <c r="F54" s="42"/>
      <c r="G54" s="41"/>
      <c r="H54" s="41"/>
      <c r="I54" s="42"/>
      <c r="J54" s="42"/>
      <c r="K54" s="42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35"/>
      <c r="AI54" s="35"/>
      <c r="AJ54" s="35"/>
      <c r="AK54" s="35"/>
      <c r="AL54" s="35"/>
      <c r="AM54" s="35"/>
      <c r="AN54" s="35"/>
      <c r="AO54" s="36"/>
      <c r="AP54" s="36"/>
      <c r="AQ54" s="36"/>
      <c r="AR54" s="36"/>
      <c r="AS54" s="36"/>
      <c r="AT54" s="36"/>
      <c r="AU54" s="36"/>
      <c r="AV54" s="36"/>
      <c r="AW54" s="36"/>
    </row>
    <row r="55" spans="2:49" x14ac:dyDescent="0.3">
      <c r="B55" s="57"/>
      <c r="C55" s="19"/>
      <c r="D55" s="41"/>
      <c r="E55" s="41"/>
      <c r="F55" s="42"/>
      <c r="G55" s="41"/>
      <c r="H55" s="41"/>
      <c r="I55" s="42"/>
      <c r="J55" s="42"/>
      <c r="K55" s="42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</row>
    <row r="56" spans="2:49" x14ac:dyDescent="0.3">
      <c r="C56" s="6"/>
    </row>
    <row r="57" spans="2:49" x14ac:dyDescent="0.3">
      <c r="B57" s="165" t="s">
        <v>227</v>
      </c>
      <c r="C57" s="29">
        <f>SUM(D49:AG49)</f>
        <v>2454.298146783357</v>
      </c>
      <c r="D57" s="165" t="s">
        <v>233</v>
      </c>
      <c r="M57" s="39"/>
      <c r="N57" s="40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</row>
    <row r="58" spans="2:49" x14ac:dyDescent="0.3">
      <c r="B58" s="165" t="s">
        <v>228</v>
      </c>
      <c r="C58" s="29">
        <f>AVERAGE(D49:AG49)</f>
        <v>81.809938226111896</v>
      </c>
      <c r="D58" s="165" t="s">
        <v>234</v>
      </c>
      <c r="R58" s="58"/>
    </row>
    <row r="59" spans="2:49" x14ac:dyDescent="0.3">
      <c r="B59" s="159" t="s">
        <v>229</v>
      </c>
      <c r="C59" s="166">
        <f>D49</f>
        <v>137</v>
      </c>
      <c r="D59" s="165" t="s">
        <v>233</v>
      </c>
      <c r="R59" s="58"/>
    </row>
    <row r="60" spans="2:49" x14ac:dyDescent="0.3">
      <c r="B60" s="158" t="s">
        <v>230</v>
      </c>
      <c r="C60" s="166">
        <f>SUM(D53:AG53)</f>
        <v>37297.526857596007</v>
      </c>
      <c r="D60" s="160" t="s">
        <v>139</v>
      </c>
      <c r="R60" s="58"/>
    </row>
    <row r="61" spans="2:49" x14ac:dyDescent="0.3">
      <c r="B61" s="158" t="s">
        <v>246</v>
      </c>
      <c r="C61" s="166">
        <f>AVERAGE(D53:AG53)</f>
        <v>1243.2508952532003</v>
      </c>
      <c r="D61" s="160"/>
      <c r="R61" s="58"/>
    </row>
    <row r="62" spans="2:49" x14ac:dyDescent="0.3">
      <c r="B62" s="161" t="s">
        <v>231</v>
      </c>
      <c r="C62" s="160"/>
      <c r="D62" s="160"/>
      <c r="F62" s="51"/>
      <c r="G62" s="4"/>
      <c r="H62" s="4"/>
      <c r="I62" s="51"/>
      <c r="J62" s="51"/>
      <c r="K62" s="51"/>
      <c r="L62" s="4"/>
      <c r="M62" s="58"/>
      <c r="N62" s="51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3"/>
      <c r="AI62" s="3"/>
      <c r="AJ62" s="3"/>
      <c r="AK62" s="3"/>
      <c r="AL62" s="3"/>
      <c r="AM62" s="3"/>
      <c r="AN62" s="3"/>
    </row>
    <row r="63" spans="2:49" x14ac:dyDescent="0.3">
      <c r="B63" s="162" t="s">
        <v>221</v>
      </c>
      <c r="C63" s="167">
        <f>(C60/1000)/C57</f>
        <v>1.5196819875563509E-2</v>
      </c>
      <c r="D63" s="165" t="s">
        <v>235</v>
      </c>
      <c r="F63" s="51"/>
      <c r="G63" s="4"/>
      <c r="H63" s="4"/>
      <c r="I63" s="51"/>
      <c r="J63" s="51"/>
      <c r="K63" s="51"/>
      <c r="L63" s="4"/>
      <c r="M63" s="4"/>
      <c r="N63" s="51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3"/>
      <c r="AI63" s="3"/>
      <c r="AJ63" s="3"/>
      <c r="AK63" s="3"/>
      <c r="AL63" s="3"/>
      <c r="AM63" s="3"/>
      <c r="AN63" s="3"/>
    </row>
    <row r="64" spans="2:49" x14ac:dyDescent="0.3">
      <c r="B64" s="3" t="s">
        <v>247</v>
      </c>
      <c r="C64" s="29">
        <f>SUM('Tabel I-O'!D49:L49)</f>
        <v>407.31054952642853</v>
      </c>
      <c r="D64" s="29">
        <f>C64/9</f>
        <v>45.256727725158726</v>
      </c>
    </row>
    <row r="65" spans="2:4" x14ac:dyDescent="0.3">
      <c r="B65" s="3" t="s">
        <v>248</v>
      </c>
      <c r="C65" s="29">
        <f>AVERAGE('Tabel I-O'!M49:AG49)</f>
        <v>97.475599869377561</v>
      </c>
    </row>
    <row r="67" spans="2:4" x14ac:dyDescent="0.3">
      <c r="B67" s="84" t="s">
        <v>148</v>
      </c>
    </row>
    <row r="68" spans="2:4" x14ac:dyDescent="0.3">
      <c r="B68" s="163" t="s">
        <v>149</v>
      </c>
      <c r="C68" s="4">
        <f>110*1.5</f>
        <v>165</v>
      </c>
      <c r="D68" s="86" t="s">
        <v>119</v>
      </c>
    </row>
    <row r="70" spans="2:4" x14ac:dyDescent="0.3">
      <c r="B70" s="3" t="s">
        <v>105</v>
      </c>
    </row>
    <row r="71" spans="2:4" x14ac:dyDescent="0.3">
      <c r="B71" s="3" t="s">
        <v>106</v>
      </c>
    </row>
    <row r="72" spans="2:4" x14ac:dyDescent="0.3">
      <c r="B72" s="3" t="s">
        <v>109</v>
      </c>
    </row>
    <row r="73" spans="2:4" x14ac:dyDescent="0.3">
      <c r="B73" s="3" t="s">
        <v>115</v>
      </c>
    </row>
    <row r="74" spans="2:4" x14ac:dyDescent="0.3">
      <c r="B74" s="3" t="s">
        <v>118</v>
      </c>
    </row>
    <row r="75" spans="2:4" x14ac:dyDescent="0.3">
      <c r="B75" s="3" t="s">
        <v>120</v>
      </c>
    </row>
  </sheetData>
  <mergeCells count="32">
    <mergeCell ref="AG4:AG5"/>
    <mergeCell ref="AC4:AC5"/>
    <mergeCell ref="AD4:AD5"/>
    <mergeCell ref="AE4:AE5"/>
    <mergeCell ref="AF4:AF5"/>
    <mergeCell ref="S4:S5"/>
    <mergeCell ref="T4:T5"/>
    <mergeCell ref="U4:U5"/>
    <mergeCell ref="Z4:Z5"/>
    <mergeCell ref="AA4:AA5"/>
    <mergeCell ref="AB4:AB5"/>
    <mergeCell ref="V4:V5"/>
    <mergeCell ref="W4:W5"/>
    <mergeCell ref="X4:X5"/>
    <mergeCell ref="Y4:Y5"/>
    <mergeCell ref="R4:R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B4:B6"/>
    <mergeCell ref="F4:F5"/>
    <mergeCell ref="C4:C5"/>
    <mergeCell ref="D4:D5"/>
    <mergeCell ref="E4:E5"/>
  </mergeCells>
  <phoneticPr fontId="3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AW68"/>
  <sheetViews>
    <sheetView zoomScale="85" zoomScaleNormal="85" workbookViewId="0">
      <pane xSplit="3" ySplit="5" topLeftCell="D46" activePane="bottomRight" state="frozen"/>
      <selection pane="topRight" activeCell="D1" sqref="D1"/>
      <selection pane="bottomLeft" activeCell="A6" sqref="A6"/>
      <selection pane="bottomRight" activeCell="C68" sqref="C68"/>
    </sheetView>
  </sheetViews>
  <sheetFormatPr defaultColWidth="9.109375" defaultRowHeight="14.4" x14ac:dyDescent="0.3"/>
  <cols>
    <col min="1" max="1" width="9.109375" style="3"/>
    <col min="2" max="2" width="41.109375" style="3" bestFit="1" customWidth="1"/>
    <col min="3" max="3" width="15.33203125" style="4" bestFit="1" customWidth="1"/>
    <col min="4" max="4" width="11.5546875" style="8" bestFit="1" customWidth="1"/>
    <col min="5" max="5" width="10.5546875" style="8" bestFit="1" customWidth="1"/>
    <col min="6" max="8" width="10.5546875" style="3" bestFit="1" customWidth="1"/>
    <col min="9" max="9" width="11.5546875" style="3" bestFit="1" customWidth="1"/>
    <col min="10" max="10" width="10.5546875" style="3" bestFit="1" customWidth="1"/>
    <col min="11" max="33" width="10.88671875" style="3" bestFit="1" customWidth="1"/>
    <col min="34" max="16384" width="9.109375" style="3"/>
  </cols>
  <sheetData>
    <row r="1" spans="2:49" s="75" customFormat="1" ht="18" x14ac:dyDescent="0.35">
      <c r="B1" s="72" t="s">
        <v>26</v>
      </c>
      <c r="C1" s="73"/>
      <c r="D1" s="74"/>
      <c r="E1" s="74"/>
    </row>
    <row r="2" spans="2:49" s="75" customFormat="1" x14ac:dyDescent="0.3">
      <c r="B2" s="75" t="str">
        <f>'Tabel Harga'!C2</f>
        <v xml:space="preserve">Traditional rubber monoculture </v>
      </c>
      <c r="C2" s="76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</row>
    <row r="3" spans="2:49" s="75" customFormat="1" x14ac:dyDescent="0.3"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</row>
    <row r="4" spans="2:49" s="76" customFormat="1" ht="12.75" customHeight="1" x14ac:dyDescent="0.3">
      <c r="B4" s="196" t="s">
        <v>110</v>
      </c>
      <c r="C4" s="194" t="s">
        <v>0</v>
      </c>
      <c r="D4" s="199" t="s">
        <v>54</v>
      </c>
      <c r="E4" s="199" t="s">
        <v>55</v>
      </c>
      <c r="F4" s="199" t="s">
        <v>56</v>
      </c>
      <c r="G4" s="199" t="s">
        <v>57</v>
      </c>
      <c r="H4" s="199" t="s">
        <v>58</v>
      </c>
      <c r="I4" s="199" t="s">
        <v>59</v>
      </c>
      <c r="J4" s="199" t="s">
        <v>60</v>
      </c>
      <c r="K4" s="199" t="s">
        <v>61</v>
      </c>
      <c r="L4" s="199" t="s">
        <v>62</v>
      </c>
      <c r="M4" s="199" t="s">
        <v>63</v>
      </c>
      <c r="N4" s="199" t="s">
        <v>64</v>
      </c>
      <c r="O4" s="199" t="s">
        <v>65</v>
      </c>
      <c r="P4" s="199" t="s">
        <v>66</v>
      </c>
      <c r="Q4" s="199" t="s">
        <v>67</v>
      </c>
      <c r="R4" s="199" t="s">
        <v>68</v>
      </c>
      <c r="S4" s="199" t="s">
        <v>69</v>
      </c>
      <c r="T4" s="199" t="s">
        <v>70</v>
      </c>
      <c r="U4" s="199" t="s">
        <v>71</v>
      </c>
      <c r="V4" s="199" t="s">
        <v>72</v>
      </c>
      <c r="W4" s="199" t="s">
        <v>73</v>
      </c>
      <c r="X4" s="199" t="s">
        <v>74</v>
      </c>
      <c r="Y4" s="199" t="s">
        <v>75</v>
      </c>
      <c r="Z4" s="199" t="s">
        <v>76</v>
      </c>
      <c r="AA4" s="199" t="s">
        <v>77</v>
      </c>
      <c r="AB4" s="199" t="s">
        <v>78</v>
      </c>
      <c r="AC4" s="199" t="s">
        <v>79</v>
      </c>
      <c r="AD4" s="199" t="s">
        <v>80</v>
      </c>
      <c r="AE4" s="199" t="s">
        <v>81</v>
      </c>
      <c r="AF4" s="199" t="s">
        <v>82</v>
      </c>
      <c r="AG4" s="199" t="s">
        <v>83</v>
      </c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</row>
    <row r="5" spans="2:49" s="76" customFormat="1" ht="21" customHeight="1" x14ac:dyDescent="0.3">
      <c r="B5" s="197"/>
      <c r="C5" s="195"/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199"/>
      <c r="V5" s="199"/>
      <c r="W5" s="199"/>
      <c r="X5" s="199"/>
      <c r="Y5" s="199"/>
      <c r="Z5" s="199"/>
      <c r="AA5" s="199"/>
      <c r="AB5" s="199"/>
      <c r="AC5" s="199"/>
      <c r="AD5" s="199"/>
      <c r="AE5" s="199"/>
      <c r="AF5" s="199"/>
      <c r="AG5" s="199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</row>
    <row r="6" spans="2:49" x14ac:dyDescent="0.3">
      <c r="B6" s="33" t="s">
        <v>31</v>
      </c>
      <c r="C6" s="31"/>
      <c r="D6" s="32"/>
      <c r="E6" s="32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</row>
    <row r="7" spans="2:49" x14ac:dyDescent="0.3">
      <c r="B7" s="16" t="s">
        <v>35</v>
      </c>
      <c r="C7" s="19"/>
      <c r="D7" s="20"/>
      <c r="E7" s="9"/>
      <c r="F7" s="9"/>
      <c r="G7" s="9"/>
      <c r="H7" s="9"/>
      <c r="I7" s="9"/>
      <c r="J7" s="9"/>
      <c r="K7" s="28"/>
      <c r="L7" s="9"/>
      <c r="M7" s="9"/>
      <c r="N7" s="28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2:49" x14ac:dyDescent="0.3">
      <c r="B8" s="34" t="s">
        <v>13</v>
      </c>
      <c r="C8" s="19" t="s">
        <v>8</v>
      </c>
      <c r="D8" s="12">
        <f>'Tabel I-O'!D8*'Tabel Harga'!$E$8</f>
        <v>130000</v>
      </c>
      <c r="E8" s="12">
        <f>'Tabel I-O'!E8*'Tabel Harga'!$E$8</f>
        <v>0</v>
      </c>
      <c r="F8" s="12">
        <f>'Tabel I-O'!F8*'Tabel Harga'!$E$8</f>
        <v>0</v>
      </c>
      <c r="G8" s="12">
        <f>'Tabel I-O'!G8*'Tabel Harga'!$E$8</f>
        <v>0</v>
      </c>
      <c r="H8" s="12">
        <f>'Tabel I-O'!H8*'Tabel Harga'!$E$8</f>
        <v>0</v>
      </c>
      <c r="I8" s="12">
        <f>'Tabel I-O'!I8*'Tabel Harga'!$E$8</f>
        <v>0</v>
      </c>
      <c r="J8" s="12">
        <f>'Tabel I-O'!J8*'Tabel Harga'!$E$8</f>
        <v>0</v>
      </c>
      <c r="K8" s="12">
        <f>'Tabel I-O'!K8*'Tabel Harga'!$E$8</f>
        <v>0</v>
      </c>
      <c r="L8" s="12">
        <f>'Tabel I-O'!L8*'Tabel Harga'!$E$8</f>
        <v>0</v>
      </c>
      <c r="M8" s="12">
        <f>'Tabel I-O'!M8*'Tabel Harga'!$E$8</f>
        <v>0</v>
      </c>
      <c r="N8" s="12">
        <f>'Tabel I-O'!N8*'Tabel Harga'!$E$8</f>
        <v>0</v>
      </c>
      <c r="O8" s="12">
        <f>'Tabel I-O'!O8*'Tabel Harga'!$E$8</f>
        <v>0</v>
      </c>
      <c r="P8" s="12">
        <f>'Tabel I-O'!P8*'Tabel Harga'!$E$8</f>
        <v>0</v>
      </c>
      <c r="Q8" s="12">
        <f>'Tabel I-O'!Q8*'Tabel Harga'!$E$8</f>
        <v>0</v>
      </c>
      <c r="R8" s="12">
        <f>'Tabel I-O'!R8*'Tabel Harga'!$E$8</f>
        <v>0</v>
      </c>
      <c r="S8" s="12">
        <f>'Tabel I-O'!S8*'Tabel Harga'!$E$8</f>
        <v>0</v>
      </c>
      <c r="T8" s="12">
        <f>'Tabel I-O'!T8*'Tabel Harga'!$E$8</f>
        <v>0</v>
      </c>
      <c r="U8" s="12">
        <f>'Tabel I-O'!U8*'Tabel Harga'!$E$8</f>
        <v>0</v>
      </c>
      <c r="V8" s="12">
        <f>'Tabel I-O'!V8*'Tabel Harga'!$E$8</f>
        <v>0</v>
      </c>
      <c r="W8" s="12">
        <f>'Tabel I-O'!W8*'Tabel Harga'!$E$8</f>
        <v>0</v>
      </c>
      <c r="X8" s="12">
        <f>'Tabel I-O'!X8*'Tabel Harga'!$E$8</f>
        <v>0</v>
      </c>
      <c r="Y8" s="12">
        <f>'Tabel I-O'!Y8*'Tabel Harga'!$E$8</f>
        <v>0</v>
      </c>
      <c r="Z8" s="12">
        <f>'Tabel I-O'!Z8*'Tabel Harga'!$E$8</f>
        <v>0</v>
      </c>
      <c r="AA8" s="12">
        <f>'Tabel I-O'!AA8*'Tabel Harga'!$E$8</f>
        <v>0</v>
      </c>
      <c r="AB8" s="12">
        <f>'Tabel I-O'!AB8*'Tabel Harga'!$E$8</f>
        <v>0</v>
      </c>
      <c r="AC8" s="12">
        <f>'Tabel I-O'!AC8*'Tabel Harga'!$E$8</f>
        <v>0</v>
      </c>
      <c r="AD8" s="12">
        <f>'Tabel I-O'!AD8*'Tabel Harga'!$E$8</f>
        <v>0</v>
      </c>
      <c r="AE8" s="12">
        <f>'Tabel I-O'!AE8*'Tabel Harga'!$E$8</f>
        <v>0</v>
      </c>
      <c r="AF8" s="12">
        <f>'Tabel I-O'!AF8*'Tabel Harga'!$E$8</f>
        <v>0</v>
      </c>
      <c r="AG8" s="12">
        <f>'Tabel I-O'!AG8*'Tabel Harga'!$E$8</f>
        <v>0</v>
      </c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</row>
    <row r="9" spans="2:49" x14ac:dyDescent="0.3">
      <c r="B9" s="34" t="s">
        <v>27</v>
      </c>
      <c r="C9" s="19" t="s">
        <v>8</v>
      </c>
      <c r="D9" s="12">
        <f>'Tabel I-O'!D9*'Tabel Harga'!$E$9</f>
        <v>135000</v>
      </c>
      <c r="E9" s="12">
        <f>'Tabel I-O'!E9*'Tabel Harga'!$E$9</f>
        <v>0</v>
      </c>
      <c r="F9" s="12">
        <f>'Tabel I-O'!F9*'Tabel Harga'!$E$9</f>
        <v>0</v>
      </c>
      <c r="G9" s="12">
        <f>'Tabel I-O'!G9*'Tabel Harga'!$E$9</f>
        <v>0</v>
      </c>
      <c r="H9" s="12">
        <f>'Tabel I-O'!H9*'Tabel Harga'!$E$9</f>
        <v>0</v>
      </c>
      <c r="I9" s="12">
        <f>'Tabel I-O'!I9*'Tabel Harga'!$E$9</f>
        <v>0</v>
      </c>
      <c r="J9" s="12">
        <f>'Tabel I-O'!J9*'Tabel Harga'!$E$9</f>
        <v>0</v>
      </c>
      <c r="K9" s="12">
        <f>'Tabel I-O'!K9*'Tabel Harga'!$E$9</f>
        <v>0</v>
      </c>
      <c r="L9" s="12">
        <f>'Tabel I-O'!L9*'Tabel Harga'!$E$9</f>
        <v>0</v>
      </c>
      <c r="M9" s="12">
        <f>'Tabel I-O'!M9*'Tabel Harga'!$E$9</f>
        <v>0</v>
      </c>
      <c r="N9" s="12">
        <f>'Tabel I-O'!N9*'Tabel Harga'!$E$9</f>
        <v>0</v>
      </c>
      <c r="O9" s="12">
        <f>'Tabel I-O'!O9*'Tabel Harga'!$E$9</f>
        <v>0</v>
      </c>
      <c r="P9" s="12">
        <f>'Tabel I-O'!P9*'Tabel Harga'!$E$9</f>
        <v>0</v>
      </c>
      <c r="Q9" s="12">
        <f>'Tabel I-O'!Q9*'Tabel Harga'!$E$9</f>
        <v>0</v>
      </c>
      <c r="R9" s="12">
        <f>'Tabel I-O'!R9*'Tabel Harga'!$E$9</f>
        <v>0</v>
      </c>
      <c r="S9" s="12">
        <f>'Tabel I-O'!S9*'Tabel Harga'!$E$9</f>
        <v>0</v>
      </c>
      <c r="T9" s="12">
        <f>'Tabel I-O'!T9*'Tabel Harga'!$E$9</f>
        <v>0</v>
      </c>
      <c r="U9" s="12">
        <f>'Tabel I-O'!U9*'Tabel Harga'!$E$9</f>
        <v>0</v>
      </c>
      <c r="V9" s="12">
        <f>'Tabel I-O'!V9*'Tabel Harga'!$E$9</f>
        <v>0</v>
      </c>
      <c r="W9" s="12">
        <f>'Tabel I-O'!W9*'Tabel Harga'!$E$9</f>
        <v>0</v>
      </c>
      <c r="X9" s="12">
        <f>'Tabel I-O'!X9*'Tabel Harga'!$E$9</f>
        <v>0</v>
      </c>
      <c r="Y9" s="12">
        <f>'Tabel I-O'!Y9*'Tabel Harga'!$E$9</f>
        <v>0</v>
      </c>
      <c r="Z9" s="12">
        <f>'Tabel I-O'!Z9*'Tabel Harga'!$E$9</f>
        <v>0</v>
      </c>
      <c r="AA9" s="12">
        <f>'Tabel I-O'!AA9*'Tabel Harga'!$E$9</f>
        <v>0</v>
      </c>
      <c r="AB9" s="12">
        <f>'Tabel I-O'!AB9*'Tabel Harga'!$E$9</f>
        <v>0</v>
      </c>
      <c r="AC9" s="12">
        <f>'Tabel I-O'!AC9*'Tabel Harga'!$E$9</f>
        <v>0</v>
      </c>
      <c r="AD9" s="12">
        <f>'Tabel I-O'!AD9*'Tabel Harga'!$E$9</f>
        <v>0</v>
      </c>
      <c r="AE9" s="12">
        <f>'Tabel I-O'!AE9*'Tabel Harga'!$E$9</f>
        <v>0</v>
      </c>
      <c r="AF9" s="12">
        <f>'Tabel I-O'!AF9*'Tabel Harga'!$E$9</f>
        <v>0</v>
      </c>
      <c r="AG9" s="12">
        <f>'Tabel I-O'!AG9*'Tabel Harga'!$E$9</f>
        <v>0</v>
      </c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</row>
    <row r="10" spans="2:49" x14ac:dyDescent="0.3">
      <c r="B10" s="16" t="s">
        <v>36</v>
      </c>
      <c r="C10" s="19"/>
      <c r="D10" s="12"/>
      <c r="E10" s="10"/>
      <c r="F10" s="10"/>
      <c r="G10" s="10"/>
      <c r="H10" s="10"/>
      <c r="I10" s="10"/>
      <c r="J10" s="10"/>
      <c r="K10" s="11"/>
      <c r="L10" s="10"/>
      <c r="M10" s="10"/>
      <c r="N10" s="11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2"/>
      <c r="AC10" s="12"/>
      <c r="AD10" s="12"/>
      <c r="AE10" s="12"/>
      <c r="AF10" s="12"/>
      <c r="AG10" s="12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</row>
    <row r="11" spans="2:49" x14ac:dyDescent="0.3">
      <c r="B11" s="34" t="s">
        <v>37</v>
      </c>
      <c r="C11" s="19" t="s">
        <v>8</v>
      </c>
      <c r="D11" s="12">
        <f>'Tabel I-O'!D11*'Tabel Harga'!$E$11</f>
        <v>0</v>
      </c>
      <c r="E11" s="12">
        <f>'Tabel I-O'!E11*'Tabel Harga'!$E$11</f>
        <v>0</v>
      </c>
      <c r="F11" s="12">
        <f>'Tabel I-O'!F11*'Tabel Harga'!$E$11</f>
        <v>0</v>
      </c>
      <c r="G11" s="12">
        <f>'Tabel I-O'!G11*'Tabel Harga'!$E$11</f>
        <v>0</v>
      </c>
      <c r="H11" s="12">
        <f>'Tabel I-O'!H11*'Tabel Harga'!$E$11</f>
        <v>0</v>
      </c>
      <c r="I11" s="12">
        <f>'Tabel I-O'!I11*'Tabel Harga'!$E$11</f>
        <v>0</v>
      </c>
      <c r="J11" s="12">
        <f>'Tabel I-O'!J11*'Tabel Harga'!$E$11</f>
        <v>0</v>
      </c>
      <c r="K11" s="12">
        <f>'Tabel I-O'!K11*'Tabel Harga'!$E$11</f>
        <v>0</v>
      </c>
      <c r="L11" s="12">
        <f>'Tabel I-O'!L11*'Tabel Harga'!$E$11</f>
        <v>0</v>
      </c>
      <c r="M11" s="12">
        <f>'Tabel I-O'!M11*'Tabel Harga'!$E$11</f>
        <v>0</v>
      </c>
      <c r="N11" s="12">
        <f>'Tabel I-O'!N11*'Tabel Harga'!$E$11</f>
        <v>0</v>
      </c>
      <c r="O11" s="12">
        <f>'Tabel I-O'!O11*'Tabel Harga'!$E$11</f>
        <v>0</v>
      </c>
      <c r="P11" s="12">
        <f>'Tabel I-O'!P11*'Tabel Harga'!$E$11</f>
        <v>0</v>
      </c>
      <c r="Q11" s="12">
        <f>'Tabel I-O'!Q11*'Tabel Harga'!$E$11</f>
        <v>0</v>
      </c>
      <c r="R11" s="12">
        <f>'Tabel I-O'!R11*'Tabel Harga'!$E$11</f>
        <v>0</v>
      </c>
      <c r="S11" s="12">
        <f>'Tabel I-O'!S11*'Tabel Harga'!$E$11</f>
        <v>0</v>
      </c>
      <c r="T11" s="12">
        <f>'Tabel I-O'!T11*'Tabel Harga'!$E$11</f>
        <v>0</v>
      </c>
      <c r="U11" s="12">
        <f>'Tabel I-O'!U11*'Tabel Harga'!$E$11</f>
        <v>0</v>
      </c>
      <c r="V11" s="12">
        <f>'Tabel I-O'!V11*'Tabel Harga'!$E$11</f>
        <v>0</v>
      </c>
      <c r="W11" s="12">
        <f>'Tabel I-O'!W11*'Tabel Harga'!$E$11</f>
        <v>0</v>
      </c>
      <c r="X11" s="12">
        <f>'Tabel I-O'!X11*'Tabel Harga'!$E$11</f>
        <v>0</v>
      </c>
      <c r="Y11" s="12">
        <f>'Tabel I-O'!Y11*'Tabel Harga'!$E$11</f>
        <v>0</v>
      </c>
      <c r="Z11" s="12">
        <f>'Tabel I-O'!Z11*'Tabel Harga'!$E$11</f>
        <v>0</v>
      </c>
      <c r="AA11" s="12">
        <f>'Tabel I-O'!AA11*'Tabel Harga'!$E$11</f>
        <v>0</v>
      </c>
      <c r="AB11" s="12">
        <f>'Tabel I-O'!AB11*'Tabel Harga'!$E$11</f>
        <v>0</v>
      </c>
      <c r="AC11" s="12">
        <f>'Tabel I-O'!AC11*'Tabel Harga'!$E$11</f>
        <v>0</v>
      </c>
      <c r="AD11" s="12">
        <f>'Tabel I-O'!AD11*'Tabel Harga'!$E$11</f>
        <v>0</v>
      </c>
      <c r="AE11" s="12">
        <f>'Tabel I-O'!AE11*'Tabel Harga'!$E$11</f>
        <v>0</v>
      </c>
      <c r="AF11" s="12">
        <f>'Tabel I-O'!AF11*'Tabel Harga'!$E$11</f>
        <v>0</v>
      </c>
      <c r="AG11" s="12">
        <f>'Tabel I-O'!AG11*'Tabel Harga'!$E$11</f>
        <v>0</v>
      </c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</row>
    <row r="12" spans="2:49" x14ac:dyDescent="0.3">
      <c r="B12" s="34" t="s">
        <v>1</v>
      </c>
      <c r="C12" s="19" t="s">
        <v>8</v>
      </c>
      <c r="D12" s="12">
        <f>'Tabel I-O'!D12*'Tabel Harga'!$E$12</f>
        <v>0</v>
      </c>
      <c r="E12" s="12">
        <f>'Tabel I-O'!E12*'Tabel Harga'!$E$12</f>
        <v>0</v>
      </c>
      <c r="F12" s="12">
        <f>'Tabel I-O'!F12*'Tabel Harga'!$E$12</f>
        <v>0</v>
      </c>
      <c r="G12" s="12">
        <f>'Tabel I-O'!G12*'Tabel Harga'!$E$12</f>
        <v>0</v>
      </c>
      <c r="H12" s="12">
        <f>'Tabel I-O'!H12*'Tabel Harga'!$E$12</f>
        <v>0</v>
      </c>
      <c r="I12" s="12">
        <f>'Tabel I-O'!I12*'Tabel Harga'!$E$12</f>
        <v>0</v>
      </c>
      <c r="J12" s="12">
        <f>'Tabel I-O'!J12*'Tabel Harga'!$E$12</f>
        <v>0</v>
      </c>
      <c r="K12" s="12">
        <f>'Tabel I-O'!K12*'Tabel Harga'!$E$12</f>
        <v>0</v>
      </c>
      <c r="L12" s="12">
        <f>'Tabel I-O'!L12*'Tabel Harga'!$E$12</f>
        <v>98907.815469599984</v>
      </c>
      <c r="M12" s="12">
        <f>'Tabel I-O'!M12*'Tabel Harga'!$E$12</f>
        <v>103574.08440000002</v>
      </c>
      <c r="N12" s="12">
        <f>'Tabel I-O'!N12*'Tabel Harga'!$E$12</f>
        <v>112635.64174823998</v>
      </c>
      <c r="O12" s="12">
        <f>'Tabel I-O'!O12*'Tabel Harga'!$E$12</f>
        <v>114745.51098000001</v>
      </c>
      <c r="P12" s="12">
        <f>'Tabel I-O'!P12*'Tabel Harga'!$E$12</f>
        <v>116177.21456760001</v>
      </c>
      <c r="Q12" s="12">
        <f>'Tabel I-O'!Q12*'Tabel Harga'!$E$12</f>
        <v>114483.82968000001</v>
      </c>
      <c r="R12" s="12">
        <f>'Tabel I-O'!R12*'Tabel Harga'!$E$12</f>
        <v>112722.74824536</v>
      </c>
      <c r="S12" s="12">
        <f>'Tabel I-O'!S12*'Tabel Harga'!$E$12</f>
        <v>111283.79723999999</v>
      </c>
      <c r="T12" s="12">
        <f>'Tabel I-O'!T12*'Tabel Harga'!$E$12</f>
        <v>109731.52006128001</v>
      </c>
      <c r="U12" s="12">
        <f>'Tabel I-O'!U12*'Tabel Harga'!$E$12</f>
        <v>105615.39594240002</v>
      </c>
      <c r="V12" s="12">
        <f>'Tabel I-O'!V12*'Tabel Harga'!$E$12</f>
        <v>101474.30358000001</v>
      </c>
      <c r="W12" s="12">
        <f>'Tabel I-O'!W12*'Tabel Harga'!$E$12</f>
        <v>98872.398359999992</v>
      </c>
      <c r="X12" s="12">
        <f>'Tabel I-O'!X12*'Tabel Harga'!$E$12</f>
        <v>95899.944539520002</v>
      </c>
      <c r="Y12" s="12">
        <f>'Tabel I-O'!Y12*'Tabel Harga'!$E$12</f>
        <v>92941.771654080003</v>
      </c>
      <c r="Z12" s="12">
        <f>'Tabel I-O'!Z12*'Tabel Harga'!$E$12</f>
        <v>89630.952062400014</v>
      </c>
      <c r="AA12" s="12">
        <f>'Tabel I-O'!AA12*'Tabel Harga'!$E$12</f>
        <v>86707.670400000003</v>
      </c>
      <c r="AB12" s="12">
        <f>'Tabel I-O'!AB12*'Tabel Harga'!$E$12</f>
        <v>80552.547671039996</v>
      </c>
      <c r="AC12" s="12">
        <f>'Tabel I-O'!AC12*'Tabel Harga'!$E$12</f>
        <v>74484.514612800005</v>
      </c>
      <c r="AD12" s="12">
        <f>'Tabel I-O'!AD12*'Tabel Harga'!$E$12</f>
        <v>68852.291880959994</v>
      </c>
      <c r="AE12" s="12">
        <f>'Tabel I-O'!AE12*'Tabel Harga'!$E$12</f>
        <v>63297.613080000003</v>
      </c>
      <c r="AF12" s="12">
        <f>'Tabel I-O'!AF12*'Tabel Harga'!$E$12</f>
        <v>57516.07238207999</v>
      </c>
      <c r="AG12" s="12">
        <f>'Tabel I-O'!AG12*'Tabel Harga'!$E$12</f>
        <v>52146.285840000004</v>
      </c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</row>
    <row r="13" spans="2:49" s="7" customFormat="1" x14ac:dyDescent="0.3">
      <c r="B13" s="16" t="s">
        <v>40</v>
      </c>
      <c r="C13" s="19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</row>
    <row r="14" spans="2:49" s="7" customFormat="1" x14ac:dyDescent="0.3">
      <c r="B14" s="34" t="s">
        <v>121</v>
      </c>
      <c r="C14" s="19" t="s">
        <v>8</v>
      </c>
      <c r="D14" s="12">
        <f>'Tabel I-O'!D14*'Tabel Harga'!$E$14</f>
        <v>280000</v>
      </c>
      <c r="E14" s="12">
        <f>'Tabel I-O'!E14*'Tabel Harga'!$E$14</f>
        <v>0</v>
      </c>
      <c r="F14" s="12">
        <f>'Tabel I-O'!F14*'Tabel Harga'!$E$14</f>
        <v>0</v>
      </c>
      <c r="G14" s="12">
        <f>'Tabel I-O'!G14*'Tabel Harga'!$E$14</f>
        <v>0</v>
      </c>
      <c r="H14" s="12">
        <f>'Tabel I-O'!H14*'Tabel Harga'!$E$14</f>
        <v>0</v>
      </c>
      <c r="I14" s="12">
        <f>'Tabel I-O'!I14*'Tabel Harga'!$E$14</f>
        <v>0</v>
      </c>
      <c r="J14" s="12">
        <f>'Tabel I-O'!J14*'Tabel Harga'!$E$14</f>
        <v>0</v>
      </c>
      <c r="K14" s="12">
        <f>'Tabel I-O'!K14*'Tabel Harga'!$E$14</f>
        <v>0</v>
      </c>
      <c r="L14" s="12">
        <f>'Tabel I-O'!L14*'Tabel Harga'!$E$14</f>
        <v>0</v>
      </c>
      <c r="M14" s="12">
        <f>'Tabel I-O'!M14*'Tabel Harga'!$E$14</f>
        <v>0</v>
      </c>
      <c r="N14" s="12">
        <f>'Tabel I-O'!N14*'Tabel Harga'!$E$14</f>
        <v>0</v>
      </c>
      <c r="O14" s="12">
        <f>'Tabel I-O'!O14*'Tabel Harga'!$E$14</f>
        <v>0</v>
      </c>
      <c r="P14" s="12">
        <f>'Tabel I-O'!P14*'Tabel Harga'!$E$14</f>
        <v>0</v>
      </c>
      <c r="Q14" s="12">
        <f>'Tabel I-O'!Q14*'Tabel Harga'!$E$14</f>
        <v>0</v>
      </c>
      <c r="R14" s="12">
        <f>'Tabel I-O'!R14*'Tabel Harga'!$E$14</f>
        <v>0</v>
      </c>
      <c r="S14" s="12">
        <f>'Tabel I-O'!S14*'Tabel Harga'!$E$14</f>
        <v>0</v>
      </c>
      <c r="T14" s="12">
        <f>'Tabel I-O'!T14*'Tabel Harga'!$E$14</f>
        <v>0</v>
      </c>
      <c r="U14" s="12">
        <f>'Tabel I-O'!U14*'Tabel Harga'!$E$14</f>
        <v>0</v>
      </c>
      <c r="V14" s="12">
        <f>'Tabel I-O'!V14*'Tabel Harga'!$E$14</f>
        <v>0</v>
      </c>
      <c r="W14" s="12">
        <f>'Tabel I-O'!W14*'Tabel Harga'!$E$14</f>
        <v>0</v>
      </c>
      <c r="X14" s="12">
        <f>'Tabel I-O'!X14*'Tabel Harga'!$E$14</f>
        <v>0</v>
      </c>
      <c r="Y14" s="12">
        <f>'Tabel I-O'!Y14*'Tabel Harga'!$E$14</f>
        <v>0</v>
      </c>
      <c r="Z14" s="12">
        <f>'Tabel I-O'!Z14*'Tabel Harga'!$E$14</f>
        <v>0</v>
      </c>
      <c r="AA14" s="12">
        <f>'Tabel I-O'!AA14*'Tabel Harga'!$E$14</f>
        <v>0</v>
      </c>
      <c r="AB14" s="12">
        <f>'Tabel I-O'!AB14*'Tabel Harga'!$E$14</f>
        <v>0</v>
      </c>
      <c r="AC14" s="12">
        <f>'Tabel I-O'!AC14*'Tabel Harga'!$E$14</f>
        <v>0</v>
      </c>
      <c r="AD14" s="12">
        <f>'Tabel I-O'!AD14*'Tabel Harga'!$E$14</f>
        <v>0</v>
      </c>
      <c r="AE14" s="12">
        <f>'Tabel I-O'!AE14*'Tabel Harga'!$E$14</f>
        <v>0</v>
      </c>
      <c r="AF14" s="12">
        <f>'Tabel I-O'!AF14*'Tabel Harga'!$E$14</f>
        <v>0</v>
      </c>
      <c r="AG14" s="12">
        <f>'Tabel I-O'!AG14*'Tabel Harga'!$E$14</f>
        <v>0</v>
      </c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</row>
    <row r="15" spans="2:49" s="7" customFormat="1" x14ac:dyDescent="0.3">
      <c r="B15" s="34" t="s">
        <v>103</v>
      </c>
      <c r="C15" s="19" t="s">
        <v>8</v>
      </c>
      <c r="D15" s="12">
        <f>'Tabel I-O'!D15*'Tabel Harga'!$E$15</f>
        <v>1375000</v>
      </c>
      <c r="E15" s="12">
        <f>'Tabel I-O'!E15*'Tabel Harga'!$E$15</f>
        <v>137500</v>
      </c>
      <c r="F15" s="12">
        <f>'Tabel I-O'!F15*'Tabel Harga'!$E$15</f>
        <v>0</v>
      </c>
      <c r="G15" s="12">
        <f>'Tabel I-O'!G15*'Tabel Harga'!$E$15</f>
        <v>0</v>
      </c>
      <c r="H15" s="12">
        <f>'Tabel I-O'!H15*'Tabel Harga'!$E$15</f>
        <v>0</v>
      </c>
      <c r="I15" s="12">
        <f>'Tabel I-O'!I15*'Tabel Harga'!$E$15</f>
        <v>0</v>
      </c>
      <c r="J15" s="12">
        <f>'Tabel I-O'!J15*'Tabel Harga'!$E$15</f>
        <v>0</v>
      </c>
      <c r="K15" s="12">
        <f>'Tabel I-O'!K15*'Tabel Harga'!$E$15</f>
        <v>0</v>
      </c>
      <c r="L15" s="12">
        <f>'Tabel I-O'!L15*'Tabel Harga'!$E$15</f>
        <v>0</v>
      </c>
      <c r="M15" s="12">
        <f>'Tabel I-O'!M15*'Tabel Harga'!$E$15</f>
        <v>0</v>
      </c>
      <c r="N15" s="12">
        <f>'Tabel I-O'!N15*'Tabel Harga'!$E$15</f>
        <v>0</v>
      </c>
      <c r="O15" s="12">
        <f>'Tabel I-O'!O15*'Tabel Harga'!$E$15</f>
        <v>0</v>
      </c>
      <c r="P15" s="12">
        <f>'Tabel I-O'!P15*'Tabel Harga'!$E$15</f>
        <v>0</v>
      </c>
      <c r="Q15" s="12">
        <f>'Tabel I-O'!Q15*'Tabel Harga'!$E$15</f>
        <v>0</v>
      </c>
      <c r="R15" s="12">
        <f>'Tabel I-O'!R15*'Tabel Harga'!$E$15</f>
        <v>0</v>
      </c>
      <c r="S15" s="12">
        <f>'Tabel I-O'!S15*'Tabel Harga'!$E$15</f>
        <v>0</v>
      </c>
      <c r="T15" s="12">
        <f>'Tabel I-O'!T15*'Tabel Harga'!$E$15</f>
        <v>0</v>
      </c>
      <c r="U15" s="12">
        <f>'Tabel I-O'!U15*'Tabel Harga'!$E$15</f>
        <v>0</v>
      </c>
      <c r="V15" s="12">
        <f>'Tabel I-O'!V15*'Tabel Harga'!$E$15</f>
        <v>0</v>
      </c>
      <c r="W15" s="12">
        <f>'Tabel I-O'!W15*'Tabel Harga'!$E$15</f>
        <v>0</v>
      </c>
      <c r="X15" s="12">
        <f>'Tabel I-O'!X15*'Tabel Harga'!$E$15</f>
        <v>0</v>
      </c>
      <c r="Y15" s="12">
        <f>'Tabel I-O'!Y15*'Tabel Harga'!$E$15</f>
        <v>0</v>
      </c>
      <c r="Z15" s="12">
        <f>'Tabel I-O'!Z15*'Tabel Harga'!$E$15</f>
        <v>0</v>
      </c>
      <c r="AA15" s="12">
        <f>'Tabel I-O'!AA15*'Tabel Harga'!$E$15</f>
        <v>0</v>
      </c>
      <c r="AB15" s="12">
        <f>'Tabel I-O'!AB15*'Tabel Harga'!$E$15</f>
        <v>0</v>
      </c>
      <c r="AC15" s="12">
        <f>'Tabel I-O'!AC15*'Tabel Harga'!$E$15</f>
        <v>0</v>
      </c>
      <c r="AD15" s="12">
        <f>'Tabel I-O'!AD15*'Tabel Harga'!$E$15</f>
        <v>0</v>
      </c>
      <c r="AE15" s="12">
        <f>'Tabel I-O'!AE15*'Tabel Harga'!$E$15</f>
        <v>0</v>
      </c>
      <c r="AF15" s="12">
        <f>'Tabel I-O'!AF15*'Tabel Harga'!$E$15</f>
        <v>0</v>
      </c>
      <c r="AG15" s="12">
        <f>'Tabel I-O'!AG15*'Tabel Harga'!$E$15</f>
        <v>0</v>
      </c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</row>
    <row r="16" spans="2:49" s="7" customFormat="1" x14ac:dyDescent="0.3">
      <c r="B16" s="34"/>
      <c r="C16" s="19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</row>
    <row r="17" spans="2:49" s="7" customFormat="1" x14ac:dyDescent="0.3">
      <c r="B17" s="16" t="s">
        <v>41</v>
      </c>
      <c r="C17" s="19"/>
      <c r="D17" s="12"/>
      <c r="E17" s="10"/>
      <c r="F17" s="10"/>
      <c r="G17" s="10"/>
      <c r="H17" s="10"/>
      <c r="I17" s="10"/>
      <c r="J17" s="10"/>
      <c r="K17" s="11"/>
      <c r="L17" s="10"/>
      <c r="M17" s="10"/>
      <c r="N17" s="11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</row>
    <row r="18" spans="2:49" x14ac:dyDescent="0.3">
      <c r="B18" s="34" t="s">
        <v>43</v>
      </c>
      <c r="C18" s="19" t="s">
        <v>8</v>
      </c>
      <c r="D18" s="12">
        <f>'Tabel I-O'!D18*'Tabel Harga'!$E$18</f>
        <v>0</v>
      </c>
      <c r="E18" s="12">
        <f>'Tabel I-O'!E18*'Tabel Harga'!$E$18</f>
        <v>0</v>
      </c>
      <c r="F18" s="12">
        <f>'Tabel I-O'!F18*'Tabel Harga'!$E$18</f>
        <v>0</v>
      </c>
      <c r="G18" s="12">
        <f>'Tabel I-O'!G18*'Tabel Harga'!$E$18</f>
        <v>0</v>
      </c>
      <c r="H18" s="12">
        <f>'Tabel I-O'!H18*'Tabel Harga'!$E$18</f>
        <v>0</v>
      </c>
      <c r="I18" s="12">
        <f>'Tabel I-O'!I18*'Tabel Harga'!$E$18</f>
        <v>0</v>
      </c>
      <c r="J18" s="12">
        <f>'Tabel I-O'!J18*'Tabel Harga'!$E$18</f>
        <v>0</v>
      </c>
      <c r="K18" s="12">
        <f>'Tabel I-O'!K18*'Tabel Harga'!$E$18</f>
        <v>0</v>
      </c>
      <c r="L18" s="12">
        <f>'Tabel I-O'!L18*'Tabel Harga'!$E$18</f>
        <v>40000</v>
      </c>
      <c r="M18" s="12">
        <f>'Tabel I-O'!M18*'Tabel Harga'!$E$18</f>
        <v>40000</v>
      </c>
      <c r="N18" s="12">
        <f>'Tabel I-O'!N18*'Tabel Harga'!$E$18</f>
        <v>40000</v>
      </c>
      <c r="O18" s="12">
        <f>'Tabel I-O'!O18*'Tabel Harga'!$E$18</f>
        <v>40000</v>
      </c>
      <c r="P18" s="12">
        <f>'Tabel I-O'!P18*'Tabel Harga'!$E$18</f>
        <v>40000</v>
      </c>
      <c r="Q18" s="12">
        <f>'Tabel I-O'!Q18*'Tabel Harga'!$E$18</f>
        <v>40000</v>
      </c>
      <c r="R18" s="12">
        <f>'Tabel I-O'!R18*'Tabel Harga'!$E$18</f>
        <v>40000</v>
      </c>
      <c r="S18" s="12">
        <f>'Tabel I-O'!S18*'Tabel Harga'!$E$18</f>
        <v>40000</v>
      </c>
      <c r="T18" s="12">
        <f>'Tabel I-O'!T18*'Tabel Harga'!$E$18</f>
        <v>40000</v>
      </c>
      <c r="U18" s="12">
        <f>'Tabel I-O'!U18*'Tabel Harga'!$E$18</f>
        <v>40000</v>
      </c>
      <c r="V18" s="12">
        <f>'Tabel I-O'!V18*'Tabel Harga'!$E$18</f>
        <v>40000</v>
      </c>
      <c r="W18" s="12">
        <f>'Tabel I-O'!W18*'Tabel Harga'!$E$18</f>
        <v>40000</v>
      </c>
      <c r="X18" s="12">
        <f>'Tabel I-O'!X18*'Tabel Harga'!$E$18</f>
        <v>40000</v>
      </c>
      <c r="Y18" s="12">
        <f>'Tabel I-O'!Y18*'Tabel Harga'!$E$18</f>
        <v>40000</v>
      </c>
      <c r="Z18" s="12">
        <f>'Tabel I-O'!Z18*'Tabel Harga'!$E$18</f>
        <v>40000</v>
      </c>
      <c r="AA18" s="12">
        <f>'Tabel I-O'!AA18*'Tabel Harga'!$E$18</f>
        <v>40000</v>
      </c>
      <c r="AB18" s="12">
        <f>'Tabel I-O'!AB18*'Tabel Harga'!$E$18</f>
        <v>40000</v>
      </c>
      <c r="AC18" s="12">
        <f>'Tabel I-O'!AC18*'Tabel Harga'!$E$18</f>
        <v>40000</v>
      </c>
      <c r="AD18" s="12">
        <f>'Tabel I-O'!AD18*'Tabel Harga'!$E$18</f>
        <v>40000</v>
      </c>
      <c r="AE18" s="12">
        <f>'Tabel I-O'!AE18*'Tabel Harga'!$E$18</f>
        <v>40000</v>
      </c>
      <c r="AF18" s="12">
        <f>'Tabel I-O'!AF18*'Tabel Harga'!$E$18</f>
        <v>40000</v>
      </c>
      <c r="AG18" s="12">
        <f>'Tabel I-O'!AG18*'Tabel Harga'!$E$18</f>
        <v>40000</v>
      </c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</row>
    <row r="19" spans="2:49" x14ac:dyDescent="0.3">
      <c r="B19" s="34" t="s">
        <v>85</v>
      </c>
      <c r="C19" s="19" t="s">
        <v>8</v>
      </c>
      <c r="D19" s="12">
        <f>'Tabel I-O'!D19*'Tabel Harga'!$E$19</f>
        <v>0</v>
      </c>
      <c r="E19" s="12">
        <f>'Tabel I-O'!E19*'Tabel Harga'!$E$19</f>
        <v>0</v>
      </c>
      <c r="F19" s="12">
        <f>'Tabel I-O'!F19*'Tabel Harga'!$E$19</f>
        <v>0</v>
      </c>
      <c r="G19" s="12">
        <f>'Tabel I-O'!G19*'Tabel Harga'!$E$19</f>
        <v>0</v>
      </c>
      <c r="H19" s="12">
        <f>'Tabel I-O'!H19*'Tabel Harga'!$E$19</f>
        <v>0</v>
      </c>
      <c r="I19" s="12">
        <f>'Tabel I-O'!I19*'Tabel Harga'!$E$19</f>
        <v>0</v>
      </c>
      <c r="J19" s="12">
        <f>'Tabel I-O'!J19*'Tabel Harga'!$E$19</f>
        <v>0</v>
      </c>
      <c r="K19" s="12">
        <f>'Tabel I-O'!K19*'Tabel Harga'!$E$19</f>
        <v>0</v>
      </c>
      <c r="L19" s="12">
        <f>'Tabel I-O'!L19*'Tabel Harga'!$E$19</f>
        <v>100000</v>
      </c>
      <c r="M19" s="12">
        <f>'Tabel I-O'!M19*'Tabel Harga'!$E$19</f>
        <v>175000</v>
      </c>
      <c r="N19" s="12">
        <f>'Tabel I-O'!N19*'Tabel Harga'!$E$19</f>
        <v>213500</v>
      </c>
      <c r="O19" s="12">
        <f>'Tabel I-O'!O19*'Tabel Harga'!$E$19</f>
        <v>213500</v>
      </c>
      <c r="P19" s="12">
        <f>'Tabel I-O'!P19*'Tabel Harga'!$E$19</f>
        <v>213500</v>
      </c>
      <c r="Q19" s="12">
        <f>'Tabel I-O'!Q19*'Tabel Harga'!$E$19</f>
        <v>223250</v>
      </c>
      <c r="R19" s="12">
        <f>'Tabel I-O'!R19*'Tabel Harga'!$E$19</f>
        <v>218500</v>
      </c>
      <c r="S19" s="12">
        <f>'Tabel I-O'!S19*'Tabel Harga'!$E$19</f>
        <v>213500</v>
      </c>
      <c r="T19" s="12">
        <f>'Tabel I-O'!T19*'Tabel Harga'!$E$19</f>
        <v>209000</v>
      </c>
      <c r="U19" s="12">
        <f>'Tabel I-O'!U19*'Tabel Harga'!$E$19</f>
        <v>204000</v>
      </c>
      <c r="V19" s="12">
        <f>'Tabel I-O'!V19*'Tabel Harga'!$E$19</f>
        <v>199500</v>
      </c>
      <c r="W19" s="12">
        <f>'Tabel I-O'!W19*'Tabel Harga'!$E$19</f>
        <v>194500</v>
      </c>
      <c r="X19" s="12">
        <f>'Tabel I-O'!X19*'Tabel Harga'!$E$19</f>
        <v>190000</v>
      </c>
      <c r="Y19" s="12">
        <f>'Tabel I-O'!Y19*'Tabel Harga'!$E$19</f>
        <v>185000</v>
      </c>
      <c r="Z19" s="12">
        <f>'Tabel I-O'!Z19*'Tabel Harga'!$E$19</f>
        <v>180500</v>
      </c>
      <c r="AA19" s="12">
        <f>'Tabel I-O'!AA19*'Tabel Harga'!$E$19</f>
        <v>175500</v>
      </c>
      <c r="AB19" s="12">
        <f>'Tabel I-O'!AB19*'Tabel Harga'!$E$19</f>
        <v>171000</v>
      </c>
      <c r="AC19" s="12">
        <f>'Tabel I-O'!AC19*'Tabel Harga'!$E$19</f>
        <v>166000</v>
      </c>
      <c r="AD19" s="12">
        <f>'Tabel I-O'!AD19*'Tabel Harga'!$E$19</f>
        <v>161500</v>
      </c>
      <c r="AE19" s="12">
        <f>'Tabel I-O'!AE19*'Tabel Harga'!$E$19</f>
        <v>152000</v>
      </c>
      <c r="AF19" s="12">
        <f>'Tabel I-O'!AF19*'Tabel Harga'!$E$19</f>
        <v>142500</v>
      </c>
      <c r="AG19" s="12">
        <f>'Tabel I-O'!AG19*'Tabel Harga'!$E$19</f>
        <v>133000</v>
      </c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</row>
    <row r="20" spans="2:49" x14ac:dyDescent="0.3">
      <c r="B20" s="34" t="s">
        <v>46</v>
      </c>
      <c r="C20" s="19" t="s">
        <v>8</v>
      </c>
      <c r="D20" s="12">
        <f>'Tabel I-O'!D20*'Tabel Harga'!$E$20</f>
        <v>0</v>
      </c>
      <c r="E20" s="12">
        <f>'Tabel I-O'!E20*'Tabel Harga'!$E$20</f>
        <v>0</v>
      </c>
      <c r="F20" s="12">
        <f>'Tabel I-O'!F20*'Tabel Harga'!$E$20</f>
        <v>0</v>
      </c>
      <c r="G20" s="12">
        <f>'Tabel I-O'!G20*'Tabel Harga'!$E$20</f>
        <v>0</v>
      </c>
      <c r="H20" s="12">
        <f>'Tabel I-O'!H20*'Tabel Harga'!$E$20</f>
        <v>0</v>
      </c>
      <c r="I20" s="12">
        <f>'Tabel I-O'!I20*'Tabel Harga'!$E$20</f>
        <v>0</v>
      </c>
      <c r="J20" s="12">
        <f>'Tabel I-O'!J20*'Tabel Harga'!$E$20</f>
        <v>0</v>
      </c>
      <c r="K20" s="12">
        <f>'Tabel I-O'!K20*'Tabel Harga'!$E$20</f>
        <v>0</v>
      </c>
      <c r="L20" s="12">
        <f>'Tabel I-O'!L20*'Tabel Harga'!$E$20</f>
        <v>20000</v>
      </c>
      <c r="M20" s="12">
        <f>'Tabel I-O'!M20*'Tabel Harga'!$E$20</f>
        <v>0</v>
      </c>
      <c r="N20" s="12">
        <f>'Tabel I-O'!N20*'Tabel Harga'!$E$20</f>
        <v>20000</v>
      </c>
      <c r="O20" s="12">
        <f>'Tabel I-O'!O20*'Tabel Harga'!$E$20</f>
        <v>0</v>
      </c>
      <c r="P20" s="12">
        <f>'Tabel I-O'!P20*'Tabel Harga'!$E$20</f>
        <v>20000</v>
      </c>
      <c r="Q20" s="12">
        <f>'Tabel I-O'!Q20*'Tabel Harga'!$E$20</f>
        <v>0</v>
      </c>
      <c r="R20" s="12">
        <f>'Tabel I-O'!R20*'Tabel Harga'!$E$20</f>
        <v>20000</v>
      </c>
      <c r="S20" s="12">
        <f>'Tabel I-O'!S20*'Tabel Harga'!$E$20</f>
        <v>0</v>
      </c>
      <c r="T20" s="12">
        <f>'Tabel I-O'!T20*'Tabel Harga'!$E$20</f>
        <v>20000</v>
      </c>
      <c r="U20" s="12">
        <f>'Tabel I-O'!U20*'Tabel Harga'!$E$20</f>
        <v>0</v>
      </c>
      <c r="V20" s="12">
        <f>'Tabel I-O'!V20*'Tabel Harga'!$E$20</f>
        <v>20000</v>
      </c>
      <c r="W20" s="12">
        <f>'Tabel I-O'!W20*'Tabel Harga'!$E$20</f>
        <v>0</v>
      </c>
      <c r="X20" s="12">
        <f>'Tabel I-O'!X20*'Tabel Harga'!$E$20</f>
        <v>20000</v>
      </c>
      <c r="Y20" s="12">
        <f>'Tabel I-O'!Y20*'Tabel Harga'!$E$20</f>
        <v>0</v>
      </c>
      <c r="Z20" s="12">
        <f>'Tabel I-O'!Z20*'Tabel Harga'!$E$20</f>
        <v>20000</v>
      </c>
      <c r="AA20" s="12">
        <f>'Tabel I-O'!AA20*'Tabel Harga'!$E$20</f>
        <v>0</v>
      </c>
      <c r="AB20" s="12">
        <f>'Tabel I-O'!AB20*'Tabel Harga'!$E$20</f>
        <v>20000</v>
      </c>
      <c r="AC20" s="12">
        <f>'Tabel I-O'!AC20*'Tabel Harga'!$E$20</f>
        <v>0</v>
      </c>
      <c r="AD20" s="12">
        <f>'Tabel I-O'!AD20*'Tabel Harga'!$E$20</f>
        <v>20000</v>
      </c>
      <c r="AE20" s="12">
        <f>'Tabel I-O'!AE20*'Tabel Harga'!$E$20</f>
        <v>0</v>
      </c>
      <c r="AF20" s="12">
        <f>'Tabel I-O'!AF20*'Tabel Harga'!$E$20</f>
        <v>20000</v>
      </c>
      <c r="AG20" s="12">
        <f>'Tabel I-O'!AG20*'Tabel Harga'!$E$20</f>
        <v>0</v>
      </c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</row>
    <row r="21" spans="2:49" x14ac:dyDescent="0.3">
      <c r="B21" s="34" t="s">
        <v>44</v>
      </c>
      <c r="C21" s="19" t="s">
        <v>8</v>
      </c>
      <c r="D21" s="12">
        <f>'Tabel I-O'!D21*'Tabel Harga'!$E$21</f>
        <v>50000</v>
      </c>
      <c r="E21" s="12">
        <f>'Tabel I-O'!E21*'Tabel Harga'!$E$21</f>
        <v>0</v>
      </c>
      <c r="F21" s="12">
        <f>'Tabel I-O'!F21*'Tabel Harga'!$E$21</f>
        <v>0</v>
      </c>
      <c r="G21" s="12">
        <f>'Tabel I-O'!G21*'Tabel Harga'!$E$21</f>
        <v>0</v>
      </c>
      <c r="H21" s="12">
        <f>'Tabel I-O'!H21*'Tabel Harga'!$E$21</f>
        <v>0</v>
      </c>
      <c r="I21" s="12">
        <f>'Tabel I-O'!I21*'Tabel Harga'!$E$21</f>
        <v>50000</v>
      </c>
      <c r="J21" s="12">
        <f>'Tabel I-O'!J21*'Tabel Harga'!$E$21</f>
        <v>0</v>
      </c>
      <c r="K21" s="12">
        <f>'Tabel I-O'!K21*'Tabel Harga'!$E$21</f>
        <v>0</v>
      </c>
      <c r="L21" s="12">
        <f>'Tabel I-O'!L21*'Tabel Harga'!$E$21</f>
        <v>0</v>
      </c>
      <c r="M21" s="12">
        <f>'Tabel I-O'!M21*'Tabel Harga'!$E$21</f>
        <v>0</v>
      </c>
      <c r="N21" s="12">
        <f>'Tabel I-O'!N21*'Tabel Harga'!$E$21</f>
        <v>50000</v>
      </c>
      <c r="O21" s="12">
        <f>'Tabel I-O'!O21*'Tabel Harga'!$E$21</f>
        <v>0</v>
      </c>
      <c r="P21" s="12">
        <f>'Tabel I-O'!P21*'Tabel Harga'!$E$21</f>
        <v>0</v>
      </c>
      <c r="Q21" s="12">
        <f>'Tabel I-O'!Q21*'Tabel Harga'!$E$21</f>
        <v>0</v>
      </c>
      <c r="R21" s="12">
        <f>'Tabel I-O'!R21*'Tabel Harga'!$E$21</f>
        <v>0</v>
      </c>
      <c r="S21" s="12">
        <f>'Tabel I-O'!S21*'Tabel Harga'!$E$21</f>
        <v>50000</v>
      </c>
      <c r="T21" s="12">
        <f>'Tabel I-O'!T21*'Tabel Harga'!$E$21</f>
        <v>0</v>
      </c>
      <c r="U21" s="12">
        <f>'Tabel I-O'!U21*'Tabel Harga'!$E$21</f>
        <v>0</v>
      </c>
      <c r="V21" s="12">
        <f>'Tabel I-O'!V21*'Tabel Harga'!$E$21</f>
        <v>0</v>
      </c>
      <c r="W21" s="12">
        <f>'Tabel I-O'!W21*'Tabel Harga'!$E$21</f>
        <v>0</v>
      </c>
      <c r="X21" s="12">
        <f>'Tabel I-O'!X21*'Tabel Harga'!$E$21</f>
        <v>50000</v>
      </c>
      <c r="Y21" s="12">
        <f>'Tabel I-O'!Y21*'Tabel Harga'!$E$21</f>
        <v>0</v>
      </c>
      <c r="Z21" s="12">
        <f>'Tabel I-O'!Z21*'Tabel Harga'!$E$21</f>
        <v>0</v>
      </c>
      <c r="AA21" s="12">
        <f>'Tabel I-O'!AA21*'Tabel Harga'!$E$21</f>
        <v>0</v>
      </c>
      <c r="AB21" s="12">
        <f>'Tabel I-O'!AB21*'Tabel Harga'!$E$21</f>
        <v>0</v>
      </c>
      <c r="AC21" s="12">
        <f>'Tabel I-O'!AC21*'Tabel Harga'!$E$21</f>
        <v>50000</v>
      </c>
      <c r="AD21" s="12">
        <f>'Tabel I-O'!AD21*'Tabel Harga'!$E$21</f>
        <v>0</v>
      </c>
      <c r="AE21" s="12">
        <f>'Tabel I-O'!AE21*'Tabel Harga'!$E$21</f>
        <v>0</v>
      </c>
      <c r="AF21" s="12">
        <f>'Tabel I-O'!AF21*'Tabel Harga'!$E$21</f>
        <v>0</v>
      </c>
      <c r="AG21" s="12">
        <f>'Tabel I-O'!AG21*'Tabel Harga'!$E$21</f>
        <v>0</v>
      </c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</row>
    <row r="22" spans="2:49" x14ac:dyDescent="0.3">
      <c r="B22" s="34" t="s">
        <v>45</v>
      </c>
      <c r="C22" s="19" t="s">
        <v>8</v>
      </c>
      <c r="D22" s="12">
        <f>'Tabel I-O'!D22*'Tabel Harga'!$E$22</f>
        <v>50000</v>
      </c>
      <c r="E22" s="12">
        <f>'Tabel I-O'!E22*'Tabel Harga'!$E$22</f>
        <v>0</v>
      </c>
      <c r="F22" s="12">
        <f>'Tabel I-O'!F22*'Tabel Harga'!$E$22</f>
        <v>50000</v>
      </c>
      <c r="G22" s="12">
        <f>'Tabel I-O'!G22*'Tabel Harga'!$E$22</f>
        <v>0</v>
      </c>
      <c r="H22" s="12">
        <f>'Tabel I-O'!H22*'Tabel Harga'!$E$22</f>
        <v>50000</v>
      </c>
      <c r="I22" s="12">
        <f>'Tabel I-O'!I22*'Tabel Harga'!$E$22</f>
        <v>0</v>
      </c>
      <c r="J22" s="12">
        <f>'Tabel I-O'!J22*'Tabel Harga'!$E$22</f>
        <v>50000</v>
      </c>
      <c r="K22" s="12">
        <f>'Tabel I-O'!K22*'Tabel Harga'!$E$22</f>
        <v>0</v>
      </c>
      <c r="L22" s="12">
        <f>'Tabel I-O'!L22*'Tabel Harga'!$E$22</f>
        <v>50000</v>
      </c>
      <c r="M22" s="12">
        <f>'Tabel I-O'!M22*'Tabel Harga'!$E$22</f>
        <v>0</v>
      </c>
      <c r="N22" s="12">
        <f>'Tabel I-O'!N22*'Tabel Harga'!$E$22</f>
        <v>50000</v>
      </c>
      <c r="O22" s="12">
        <f>'Tabel I-O'!O22*'Tabel Harga'!$E$22</f>
        <v>0</v>
      </c>
      <c r="P22" s="12">
        <f>'Tabel I-O'!P22*'Tabel Harga'!$E$22</f>
        <v>50000</v>
      </c>
      <c r="Q22" s="12">
        <f>'Tabel I-O'!Q22*'Tabel Harga'!$E$22</f>
        <v>0</v>
      </c>
      <c r="R22" s="12">
        <f>'Tabel I-O'!R22*'Tabel Harga'!$E$22</f>
        <v>50000</v>
      </c>
      <c r="S22" s="12">
        <f>'Tabel I-O'!S22*'Tabel Harga'!$E$22</f>
        <v>0</v>
      </c>
      <c r="T22" s="12">
        <f>'Tabel I-O'!T22*'Tabel Harga'!$E$22</f>
        <v>50000</v>
      </c>
      <c r="U22" s="12">
        <f>'Tabel I-O'!U22*'Tabel Harga'!$E$22</f>
        <v>0</v>
      </c>
      <c r="V22" s="12">
        <f>'Tabel I-O'!V22*'Tabel Harga'!$E$22</f>
        <v>50000</v>
      </c>
      <c r="W22" s="12">
        <f>'Tabel I-O'!W22*'Tabel Harga'!$E$22</f>
        <v>0</v>
      </c>
      <c r="X22" s="12">
        <f>'Tabel I-O'!X22*'Tabel Harga'!$E$22</f>
        <v>50000</v>
      </c>
      <c r="Y22" s="12">
        <f>'Tabel I-O'!Y22*'Tabel Harga'!$E$22</f>
        <v>0</v>
      </c>
      <c r="Z22" s="12">
        <f>'Tabel I-O'!Z22*'Tabel Harga'!$E$22</f>
        <v>50000</v>
      </c>
      <c r="AA22" s="12">
        <f>'Tabel I-O'!AA22*'Tabel Harga'!$E$22</f>
        <v>0</v>
      </c>
      <c r="AB22" s="12">
        <f>'Tabel I-O'!AB22*'Tabel Harga'!$E$22</f>
        <v>50000</v>
      </c>
      <c r="AC22" s="12">
        <f>'Tabel I-O'!AC22*'Tabel Harga'!$E$22</f>
        <v>0</v>
      </c>
      <c r="AD22" s="12">
        <f>'Tabel I-O'!AD22*'Tabel Harga'!$E$22</f>
        <v>50000</v>
      </c>
      <c r="AE22" s="12">
        <f>'Tabel I-O'!AE22*'Tabel Harga'!$E$22</f>
        <v>0</v>
      </c>
      <c r="AF22" s="12">
        <f>'Tabel I-O'!AF22*'Tabel Harga'!$E$22</f>
        <v>50000</v>
      </c>
      <c r="AG22" s="12">
        <f>'Tabel I-O'!AG22*'Tabel Harga'!$E$22</f>
        <v>0</v>
      </c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</row>
    <row r="23" spans="2:49" x14ac:dyDescent="0.3">
      <c r="B23" s="85" t="s">
        <v>117</v>
      </c>
      <c r="C23" s="19" t="s">
        <v>8</v>
      </c>
      <c r="D23" s="12">
        <f>'Tabel I-O'!D23*'Tabel Harga'!$E$23</f>
        <v>0</v>
      </c>
      <c r="E23" s="12">
        <f>'Tabel I-O'!E23*'Tabel Harga'!$E$23</f>
        <v>0</v>
      </c>
      <c r="F23" s="12">
        <f>'Tabel I-O'!F23*'Tabel Harga'!$E$23</f>
        <v>0</v>
      </c>
      <c r="G23" s="12">
        <f>'Tabel I-O'!G23*'Tabel Harga'!$E$23</f>
        <v>0</v>
      </c>
      <c r="H23" s="12">
        <f>'Tabel I-O'!H23*'Tabel Harga'!$E$23</f>
        <v>0</v>
      </c>
      <c r="I23" s="12">
        <f>'Tabel I-O'!I23*'Tabel Harga'!$E$23</f>
        <v>0</v>
      </c>
      <c r="J23" s="12">
        <f>'Tabel I-O'!J23*'Tabel Harga'!$E$23</f>
        <v>0</v>
      </c>
      <c r="K23" s="12">
        <f>'Tabel I-O'!K23*'Tabel Harga'!$E$23</f>
        <v>0</v>
      </c>
      <c r="L23" s="12">
        <f>'Tabel I-O'!L23*'Tabel Harga'!$E$23</f>
        <v>50000</v>
      </c>
      <c r="M23" s="12">
        <f>'Tabel I-O'!M23*'Tabel Harga'!$E$23</f>
        <v>50000</v>
      </c>
      <c r="N23" s="12">
        <f>'Tabel I-O'!N23*'Tabel Harga'!$E$23</f>
        <v>50000</v>
      </c>
      <c r="O23" s="12">
        <f>'Tabel I-O'!O23*'Tabel Harga'!$E$23</f>
        <v>50000</v>
      </c>
      <c r="P23" s="12">
        <f>'Tabel I-O'!P23*'Tabel Harga'!$E$23</f>
        <v>50000</v>
      </c>
      <c r="Q23" s="12">
        <f>'Tabel I-O'!Q23*'Tabel Harga'!$E$23</f>
        <v>50000</v>
      </c>
      <c r="R23" s="12">
        <f>'Tabel I-O'!R23*'Tabel Harga'!$E$23</f>
        <v>50000</v>
      </c>
      <c r="S23" s="12">
        <f>'Tabel I-O'!S23*'Tabel Harga'!$E$23</f>
        <v>50000</v>
      </c>
      <c r="T23" s="12">
        <f>'Tabel I-O'!T23*'Tabel Harga'!$E$23</f>
        <v>50000</v>
      </c>
      <c r="U23" s="12">
        <f>'Tabel I-O'!U23*'Tabel Harga'!$E$23</f>
        <v>50000</v>
      </c>
      <c r="V23" s="12">
        <f>'Tabel I-O'!V23*'Tabel Harga'!$E$23</f>
        <v>50000</v>
      </c>
      <c r="W23" s="12">
        <f>'Tabel I-O'!W23*'Tabel Harga'!$E$23</f>
        <v>50000</v>
      </c>
      <c r="X23" s="12">
        <f>'Tabel I-O'!X23*'Tabel Harga'!$E$23</f>
        <v>50000</v>
      </c>
      <c r="Y23" s="12">
        <f>'Tabel I-O'!Y23*'Tabel Harga'!$E$23</f>
        <v>50000</v>
      </c>
      <c r="Z23" s="12">
        <f>'Tabel I-O'!Z23*'Tabel Harga'!$E$23</f>
        <v>50000</v>
      </c>
      <c r="AA23" s="12">
        <f>'Tabel I-O'!AA23*'Tabel Harga'!$E$23</f>
        <v>50000</v>
      </c>
      <c r="AB23" s="12">
        <f>'Tabel I-O'!AB23*'Tabel Harga'!$E$23</f>
        <v>50000</v>
      </c>
      <c r="AC23" s="12">
        <f>'Tabel I-O'!AC23*'Tabel Harga'!$E$23</f>
        <v>50000</v>
      </c>
      <c r="AD23" s="12">
        <f>'Tabel I-O'!AD23*'Tabel Harga'!$E$23</f>
        <v>50000</v>
      </c>
      <c r="AE23" s="12">
        <f>'Tabel I-O'!AE23*'Tabel Harga'!$E$23</f>
        <v>50000</v>
      </c>
      <c r="AF23" s="12">
        <f>'Tabel I-O'!AF23*'Tabel Harga'!$E$23</f>
        <v>50000</v>
      </c>
      <c r="AG23" s="12">
        <f>'Tabel I-O'!AG23*'Tabel Harga'!$E$23</f>
        <v>50000</v>
      </c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</row>
    <row r="24" spans="2:49" x14ac:dyDescent="0.3">
      <c r="B24" s="85"/>
      <c r="C24" s="19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</row>
    <row r="25" spans="2:49" x14ac:dyDescent="0.3">
      <c r="B25" s="16" t="s">
        <v>42</v>
      </c>
      <c r="C25" s="19"/>
      <c r="D25" s="12"/>
      <c r="E25" s="10"/>
      <c r="F25" s="10"/>
      <c r="G25" s="10"/>
      <c r="H25" s="12"/>
      <c r="I25" s="12"/>
      <c r="J25" s="12"/>
      <c r="K25" s="13"/>
      <c r="L25" s="12"/>
      <c r="M25" s="12"/>
      <c r="N25" s="13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</row>
    <row r="26" spans="2:49" x14ac:dyDescent="0.3">
      <c r="B26" s="111" t="s">
        <v>140</v>
      </c>
      <c r="C26" s="19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</row>
    <row r="27" spans="2:49" x14ac:dyDescent="0.3">
      <c r="B27" s="98" t="s">
        <v>122</v>
      </c>
      <c r="C27" s="19" t="s">
        <v>8</v>
      </c>
      <c r="D27" s="12">
        <f>'Tabel I-O'!D27*'Tabel Harga'!$E$27</f>
        <v>1050000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</row>
    <row r="28" spans="2:49" x14ac:dyDescent="0.3">
      <c r="B28" s="98" t="s">
        <v>123</v>
      </c>
      <c r="C28" s="19" t="s">
        <v>8</v>
      </c>
      <c r="D28" s="12">
        <f>'Tabel I-O'!D28*'Tabel Harga'!$E$28</f>
        <v>280000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2:49" x14ac:dyDescent="0.3">
      <c r="B29" s="98" t="s">
        <v>124</v>
      </c>
      <c r="C29" s="19" t="s">
        <v>8</v>
      </c>
      <c r="D29" s="12">
        <f>'Tabel I-O'!D29*'Tabel Harga'!$E$29</f>
        <v>70000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</row>
    <row r="30" spans="2:49" x14ac:dyDescent="0.3">
      <c r="B30" s="98" t="s">
        <v>125</v>
      </c>
      <c r="C30" s="19" t="s">
        <v>8</v>
      </c>
      <c r="D30" s="12">
        <f>'Tabel I-O'!D30*'Tabel Harga'!$E$30</f>
        <v>140000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</row>
    <row r="31" spans="2:49" x14ac:dyDescent="0.3">
      <c r="B31" s="100" t="s">
        <v>126</v>
      </c>
      <c r="C31" s="19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</row>
    <row r="32" spans="2:49" x14ac:dyDescent="0.3">
      <c r="B32" s="103" t="s">
        <v>127</v>
      </c>
      <c r="C32" s="19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</row>
    <row r="33" spans="2:49" x14ac:dyDescent="0.3">
      <c r="B33" s="104" t="s">
        <v>128</v>
      </c>
      <c r="C33" s="19" t="s">
        <v>8</v>
      </c>
      <c r="D33" s="12">
        <f>'Tabel I-O'!D33*'Tabel Harga'!$E$33</f>
        <v>700000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2:49" x14ac:dyDescent="0.3">
      <c r="B34" s="103" t="s">
        <v>129</v>
      </c>
      <c r="C34" s="19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</row>
    <row r="35" spans="2:49" x14ac:dyDescent="0.3">
      <c r="B35" s="104" t="s">
        <v>114</v>
      </c>
      <c r="C35" s="19" t="s">
        <v>8</v>
      </c>
      <c r="D35" s="12">
        <f>'Tabel I-O'!D35*'Tabel Harga'!$E$35</f>
        <v>420000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</row>
    <row r="36" spans="2:49" x14ac:dyDescent="0.3">
      <c r="B36" s="104" t="s">
        <v>130</v>
      </c>
      <c r="C36" s="19" t="s">
        <v>8</v>
      </c>
      <c r="D36" s="12">
        <f>'Tabel I-O'!D36*'Tabel Harga'!$E$36</f>
        <v>1050000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</row>
    <row r="37" spans="2:49" x14ac:dyDescent="0.3">
      <c r="B37" s="103" t="s">
        <v>131</v>
      </c>
      <c r="C37" s="19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</row>
    <row r="38" spans="2:49" x14ac:dyDescent="0.3">
      <c r="B38" s="104" t="s">
        <v>132</v>
      </c>
      <c r="C38" s="19" t="s">
        <v>8</v>
      </c>
      <c r="D38" s="12">
        <f>'Tabel I-O'!D38*'Tabel Harga'!$E$38</f>
        <v>1400000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</row>
    <row r="39" spans="2:49" x14ac:dyDescent="0.3">
      <c r="B39" s="104" t="s">
        <v>133</v>
      </c>
      <c r="C39" s="19" t="s">
        <v>8</v>
      </c>
      <c r="D39" s="12">
        <f>'Tabel I-O'!D39*'Tabel Harga'!$E$39</f>
        <v>140000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</row>
    <row r="40" spans="2:49" x14ac:dyDescent="0.3">
      <c r="B40" s="98"/>
      <c r="C40" s="19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</row>
    <row r="41" spans="2:49" x14ac:dyDescent="0.3">
      <c r="B41" s="107" t="s">
        <v>103</v>
      </c>
      <c r="C41" s="57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</row>
    <row r="42" spans="2:49" x14ac:dyDescent="0.3">
      <c r="B42" s="108" t="s">
        <v>127</v>
      </c>
      <c r="C42" s="57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</row>
    <row r="43" spans="2:49" x14ac:dyDescent="0.3">
      <c r="B43" s="98" t="s">
        <v>142</v>
      </c>
      <c r="C43" s="19" t="s">
        <v>8</v>
      </c>
      <c r="D43" s="12">
        <f>'Tabel I-O'!D43*'Tabel Harga'!$E$43</f>
        <v>2030000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</row>
    <row r="44" spans="2:49" x14ac:dyDescent="0.3">
      <c r="B44" s="98" t="s">
        <v>136</v>
      </c>
      <c r="C44" s="19" t="s">
        <v>8</v>
      </c>
      <c r="D44" s="12">
        <f>'Tabel I-O'!D44*'Tabel Harga'!$E$44</f>
        <v>770000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</row>
    <row r="45" spans="2:49" x14ac:dyDescent="0.3">
      <c r="B45" s="108" t="s">
        <v>137</v>
      </c>
      <c r="C45" s="19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</row>
    <row r="46" spans="2:49" x14ac:dyDescent="0.3">
      <c r="B46" s="98" t="s">
        <v>114</v>
      </c>
      <c r="C46" s="19" t="s">
        <v>8</v>
      </c>
      <c r="D46" s="12">
        <f>'Tabel I-O'!D46*'Tabel Harga'!$E$46</f>
        <v>1470000</v>
      </c>
      <c r="E46" s="12">
        <f>'Tabel I-O'!E46*'Tabel Harga'!$E$46</f>
        <v>1470000</v>
      </c>
      <c r="F46" s="12">
        <f>'Tabel I-O'!F46*'Tabel Harga'!$E$46</f>
        <v>1470000</v>
      </c>
      <c r="G46" s="12">
        <f>'Tabel I-O'!G46*'Tabel Harga'!$E$46</f>
        <v>1470000</v>
      </c>
      <c r="H46" s="12">
        <f>'Tabel I-O'!H46*'Tabel Harga'!$E$46</f>
        <v>1470000</v>
      </c>
      <c r="I46" s="12">
        <f>'Tabel I-O'!I46*'Tabel Harga'!$E$46</f>
        <v>1470000</v>
      </c>
      <c r="J46" s="12">
        <f>'Tabel I-O'!J46*'Tabel Harga'!$E$46</f>
        <v>1470000</v>
      </c>
      <c r="K46" s="12">
        <f>'Tabel I-O'!K46*'Tabel Harga'!$E$46</f>
        <v>1470000</v>
      </c>
      <c r="L46" s="12">
        <f>'Tabel I-O'!L46*'Tabel Harga'!$E$46</f>
        <v>980000</v>
      </c>
      <c r="M46" s="12">
        <f>'Tabel I-O'!M46*'Tabel Harga'!$E$46</f>
        <v>980000</v>
      </c>
      <c r="N46" s="12">
        <f>'Tabel I-O'!N46*'Tabel Harga'!$E$46</f>
        <v>980000</v>
      </c>
      <c r="O46" s="12">
        <f>'Tabel I-O'!O46*'Tabel Harga'!$E$46</f>
        <v>980000</v>
      </c>
      <c r="P46" s="12">
        <f>'Tabel I-O'!P46*'Tabel Harga'!$E$46</f>
        <v>980000</v>
      </c>
      <c r="Q46" s="12">
        <f>'Tabel I-O'!Q46*'Tabel Harga'!$E$46</f>
        <v>980000</v>
      </c>
      <c r="R46" s="12">
        <f>'Tabel I-O'!R46*'Tabel Harga'!$E$46</f>
        <v>980000</v>
      </c>
      <c r="S46" s="12">
        <f>'Tabel I-O'!S46*'Tabel Harga'!$E$46</f>
        <v>980000</v>
      </c>
      <c r="T46" s="12">
        <f>'Tabel I-O'!T46*'Tabel Harga'!$E$46</f>
        <v>980000</v>
      </c>
      <c r="U46" s="12">
        <f>'Tabel I-O'!U46*'Tabel Harga'!$E$46</f>
        <v>980000</v>
      </c>
      <c r="V46" s="12">
        <f>'Tabel I-O'!V46*'Tabel Harga'!$E$46</f>
        <v>980000</v>
      </c>
      <c r="W46" s="12">
        <f>'Tabel I-O'!W46*'Tabel Harga'!$E$46</f>
        <v>980000</v>
      </c>
      <c r="X46" s="12">
        <f>'Tabel I-O'!X46*'Tabel Harga'!$E$46</f>
        <v>980000</v>
      </c>
      <c r="Y46" s="12">
        <f>'Tabel I-O'!Y46*'Tabel Harga'!$E$46</f>
        <v>980000</v>
      </c>
      <c r="Z46" s="12">
        <f>'Tabel I-O'!Z46*'Tabel Harga'!$E$46</f>
        <v>980000</v>
      </c>
      <c r="AA46" s="12">
        <f>'Tabel I-O'!AA46*'Tabel Harga'!$E$46</f>
        <v>980000</v>
      </c>
      <c r="AB46" s="12">
        <f>'Tabel I-O'!AB46*'Tabel Harga'!$E$46</f>
        <v>980000</v>
      </c>
      <c r="AC46" s="12">
        <f>'Tabel I-O'!AC46*'Tabel Harga'!$E$46</f>
        <v>980000</v>
      </c>
      <c r="AD46" s="12">
        <f>'Tabel I-O'!AD46*'Tabel Harga'!$E$46</f>
        <v>980000</v>
      </c>
      <c r="AE46" s="12">
        <f>'Tabel I-O'!AE46*'Tabel Harga'!$E$46</f>
        <v>980000</v>
      </c>
      <c r="AF46" s="12">
        <f>'Tabel I-O'!AF46*'Tabel Harga'!$E$46</f>
        <v>980000</v>
      </c>
      <c r="AG46" s="12">
        <f>'Tabel I-O'!AG46*'Tabel Harga'!$E$46</f>
        <v>980000</v>
      </c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</row>
    <row r="47" spans="2:49" x14ac:dyDescent="0.3">
      <c r="B47" s="98" t="s">
        <v>138</v>
      </c>
      <c r="C47" s="19" t="s">
        <v>8</v>
      </c>
      <c r="D47" s="12">
        <f>'Tabel I-O'!D47*'Tabel Harga'!$E$47</f>
        <v>70000</v>
      </c>
      <c r="E47" s="12">
        <f>'Tabel I-O'!E47*'Tabel Harga'!$E$47</f>
        <v>420000</v>
      </c>
      <c r="F47" s="12">
        <f>'Tabel I-O'!F47*'Tabel Harga'!$E$47</f>
        <v>210000</v>
      </c>
      <c r="G47" s="12">
        <f>'Tabel I-O'!G47*'Tabel Harga'!$E$47</f>
        <v>0</v>
      </c>
      <c r="H47" s="12">
        <f>'Tabel I-O'!H47*'Tabel Harga'!$E$47</f>
        <v>0</v>
      </c>
      <c r="I47" s="12">
        <f>'Tabel I-O'!I47*'Tabel Harga'!$E$47</f>
        <v>0</v>
      </c>
      <c r="J47" s="12">
        <f>'Tabel I-O'!J47*'Tabel Harga'!$E$47</f>
        <v>0</v>
      </c>
      <c r="K47" s="12">
        <f>'Tabel I-O'!K47*'Tabel Harga'!$E$47</f>
        <v>0</v>
      </c>
      <c r="L47" s="12">
        <f>'Tabel I-O'!L47*'Tabel Harga'!$E$47</f>
        <v>0</v>
      </c>
      <c r="M47" s="12">
        <f>'Tabel I-O'!M47*'Tabel Harga'!$E$47</f>
        <v>0</v>
      </c>
      <c r="N47" s="12">
        <f>'Tabel I-O'!N47*'Tabel Harga'!$E$47</f>
        <v>0</v>
      </c>
      <c r="O47" s="12">
        <f>'Tabel I-O'!O47*'Tabel Harga'!$E$47</f>
        <v>0</v>
      </c>
      <c r="P47" s="12">
        <f>'Tabel I-O'!P47*'Tabel Harga'!$E$47</f>
        <v>0</v>
      </c>
      <c r="Q47" s="12">
        <f>'Tabel I-O'!Q47*'Tabel Harga'!$E$47</f>
        <v>0</v>
      </c>
      <c r="R47" s="12">
        <f>'Tabel I-O'!R47*'Tabel Harga'!$E$47</f>
        <v>0</v>
      </c>
      <c r="S47" s="12">
        <f>'Tabel I-O'!S47*'Tabel Harga'!$E$47</f>
        <v>0</v>
      </c>
      <c r="T47" s="12">
        <f>'Tabel I-O'!T47*'Tabel Harga'!$E$47</f>
        <v>0</v>
      </c>
      <c r="U47" s="12">
        <f>'Tabel I-O'!U47*'Tabel Harga'!$E$47</f>
        <v>0</v>
      </c>
      <c r="V47" s="12">
        <f>'Tabel I-O'!V47*'Tabel Harga'!$E$47</f>
        <v>0</v>
      </c>
      <c r="W47" s="12">
        <f>'Tabel I-O'!W47*'Tabel Harga'!$E$47</f>
        <v>0</v>
      </c>
      <c r="X47" s="12">
        <f>'Tabel I-O'!X47*'Tabel Harga'!$E$47</f>
        <v>0</v>
      </c>
      <c r="Y47" s="12">
        <f>'Tabel I-O'!Y47*'Tabel Harga'!$E$47</f>
        <v>0</v>
      </c>
      <c r="Z47" s="12">
        <f>'Tabel I-O'!Z47*'Tabel Harga'!$E$47</f>
        <v>0</v>
      </c>
      <c r="AA47" s="12">
        <f>'Tabel I-O'!AA47*'Tabel Harga'!$E$47</f>
        <v>0</v>
      </c>
      <c r="AB47" s="12">
        <f>'Tabel I-O'!AB47*'Tabel Harga'!$E$47</f>
        <v>0</v>
      </c>
      <c r="AC47" s="12">
        <f>'Tabel I-O'!AC47*'Tabel Harga'!$E$47</f>
        <v>0</v>
      </c>
      <c r="AD47" s="12">
        <f>'Tabel I-O'!AD47*'Tabel Harga'!$E$47</f>
        <v>0</v>
      </c>
      <c r="AE47" s="12">
        <f>'Tabel I-O'!AE47*'Tabel Harga'!$E$47</f>
        <v>0</v>
      </c>
      <c r="AF47" s="12">
        <f>'Tabel I-O'!AF47*'Tabel Harga'!$E$47</f>
        <v>0</v>
      </c>
      <c r="AG47" s="12">
        <f>'Tabel I-O'!AG47*'Tabel Harga'!$E$47</f>
        <v>0</v>
      </c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</row>
    <row r="48" spans="2:49" x14ac:dyDescent="0.3">
      <c r="B48" s="98" t="s">
        <v>48</v>
      </c>
      <c r="C48" s="19" t="s">
        <v>8</v>
      </c>
      <c r="D48" s="12">
        <f>'Tabel I-O'!D48*'Tabel Harga'!$E$48</f>
        <v>0</v>
      </c>
      <c r="E48" s="12">
        <f>'Tabel I-O'!E48*'Tabel Harga'!$E$48</f>
        <v>0</v>
      </c>
      <c r="F48" s="12">
        <f>'Tabel I-O'!F48*'Tabel Harga'!$E$48</f>
        <v>0</v>
      </c>
      <c r="G48" s="12">
        <f>'Tabel I-O'!G48*'Tabel Harga'!$E$48</f>
        <v>0</v>
      </c>
      <c r="H48" s="12">
        <f>'Tabel I-O'!H48*'Tabel Harga'!$E$48</f>
        <v>0</v>
      </c>
      <c r="I48" s="12">
        <f>'Tabel I-O'!I48*'Tabel Harga'!$E$48</f>
        <v>0</v>
      </c>
      <c r="J48" s="12">
        <f>'Tabel I-O'!J48*'Tabel Harga'!$E$48</f>
        <v>0</v>
      </c>
      <c r="K48" s="12">
        <f>'Tabel I-O'!K48*'Tabel Harga'!$E$48</f>
        <v>700000</v>
      </c>
      <c r="L48" s="12">
        <f>'Tabel I-O'!L48*'Tabel Harga'!$E$48</f>
        <v>6181738.4668499995</v>
      </c>
      <c r="M48" s="12">
        <f>'Tabel I-O'!M48*'Tabel Harga'!$E$48</f>
        <v>6473380.2750000013</v>
      </c>
      <c r="N48" s="12">
        <f>'Tabel I-O'!N48*'Tabel Harga'!$E$48</f>
        <v>7039727.6092649996</v>
      </c>
      <c r="O48" s="12">
        <f>'Tabel I-O'!O48*'Tabel Harga'!$E$48</f>
        <v>7171594.4362500003</v>
      </c>
      <c r="P48" s="12">
        <f>'Tabel I-O'!P48*'Tabel Harga'!$E$48</f>
        <v>7261075.9104749998</v>
      </c>
      <c r="Q48" s="12">
        <f>'Tabel I-O'!Q48*'Tabel Harga'!$E$48</f>
        <v>7155239.3550000014</v>
      </c>
      <c r="R48" s="12">
        <f>'Tabel I-O'!R48*'Tabel Harga'!$E$48</f>
        <v>7045171.7653349992</v>
      </c>
      <c r="S48" s="12">
        <f>'Tabel I-O'!S48*'Tabel Harga'!$E$48</f>
        <v>6955237.3274999997</v>
      </c>
      <c r="T48" s="12">
        <f>'Tabel I-O'!T48*'Tabel Harga'!$E$48</f>
        <v>6858220.0038299998</v>
      </c>
      <c r="U48" s="12">
        <f>'Tabel I-O'!U48*'Tabel Harga'!$E$48</f>
        <v>6600962.2464000015</v>
      </c>
      <c r="V48" s="12">
        <f>'Tabel I-O'!V48*'Tabel Harga'!$E$48</f>
        <v>6342143.9737499999</v>
      </c>
      <c r="W48" s="12">
        <f>'Tabel I-O'!W48*'Tabel Harga'!$E$48</f>
        <v>6179524.8975</v>
      </c>
      <c r="X48" s="12">
        <f>'Tabel I-O'!X48*'Tabel Harga'!$E$48</f>
        <v>5993746.5337199997</v>
      </c>
      <c r="Y48" s="12">
        <f>'Tabel I-O'!Y48*'Tabel Harga'!$E$48</f>
        <v>5808860.7283800002</v>
      </c>
      <c r="Z48" s="12">
        <f>'Tabel I-O'!Z48*'Tabel Harga'!$E$48</f>
        <v>5601934.5039000008</v>
      </c>
      <c r="AA48" s="12">
        <f>'Tabel I-O'!AA48*'Tabel Harga'!$E$48</f>
        <v>5419229.3999999994</v>
      </c>
      <c r="AB48" s="12">
        <f>'Tabel I-O'!AB48*'Tabel Harga'!$E$48</f>
        <v>5034534.2294399999</v>
      </c>
      <c r="AC48" s="12">
        <f>'Tabel I-O'!AC48*'Tabel Harga'!$E$48</f>
        <v>4655282.1633000001</v>
      </c>
      <c r="AD48" s="12">
        <f>'Tabel I-O'!AD48*'Tabel Harga'!$E$48</f>
        <v>4303268.2425600002</v>
      </c>
      <c r="AE48" s="12">
        <f>'Tabel I-O'!AE48*'Tabel Harga'!$E$48</f>
        <v>3956100.8175000008</v>
      </c>
      <c r="AF48" s="12">
        <f>'Tabel I-O'!AF48*'Tabel Harga'!$E$48</f>
        <v>3594754.5238799998</v>
      </c>
      <c r="AG48" s="12">
        <f>'Tabel I-O'!AG48*'Tabel Harga'!$E$48</f>
        <v>3259142.8650000002</v>
      </c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</row>
    <row r="49" spans="2:49" x14ac:dyDescent="0.3">
      <c r="B49" s="17"/>
      <c r="C49" s="19"/>
      <c r="D49" s="12"/>
      <c r="E49" s="10"/>
      <c r="F49" s="10"/>
      <c r="G49" s="12"/>
      <c r="H49" s="12"/>
      <c r="I49" s="12"/>
      <c r="J49" s="12"/>
      <c r="K49" s="13"/>
      <c r="L49" s="12"/>
      <c r="M49" s="12"/>
      <c r="N49" s="13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</row>
    <row r="50" spans="2:49" x14ac:dyDescent="0.3">
      <c r="B50" s="16" t="s">
        <v>29</v>
      </c>
      <c r="C50" s="19" t="s">
        <v>8</v>
      </c>
      <c r="D50" s="10">
        <f>SUM(D8:D48)</f>
        <v>11610000</v>
      </c>
      <c r="E50" s="10">
        <f t="shared" ref="D50:AG50" si="0">SUM(E8:E48)</f>
        <v>2027500</v>
      </c>
      <c r="F50" s="10">
        <f t="shared" si="0"/>
        <v>1730000</v>
      </c>
      <c r="G50" s="10">
        <f t="shared" si="0"/>
        <v>1470000</v>
      </c>
      <c r="H50" s="10">
        <f t="shared" si="0"/>
        <v>1520000</v>
      </c>
      <c r="I50" s="10">
        <f t="shared" si="0"/>
        <v>1520000</v>
      </c>
      <c r="J50" s="10">
        <f t="shared" si="0"/>
        <v>1520000</v>
      </c>
      <c r="K50" s="10">
        <f t="shared" si="0"/>
        <v>2170000</v>
      </c>
      <c r="L50" s="10">
        <f t="shared" si="0"/>
        <v>7520646.2823195998</v>
      </c>
      <c r="M50" s="10">
        <f t="shared" si="0"/>
        <v>7821954.3594000014</v>
      </c>
      <c r="N50" s="10">
        <f t="shared" si="0"/>
        <v>8555863.2510132398</v>
      </c>
      <c r="O50" s="10">
        <f t="shared" si="0"/>
        <v>8569839.94723</v>
      </c>
      <c r="P50" s="10">
        <f t="shared" si="0"/>
        <v>8730753.1250426006</v>
      </c>
      <c r="Q50" s="10">
        <f t="shared" si="0"/>
        <v>8562973.1846800018</v>
      </c>
      <c r="R50" s="10">
        <f t="shared" si="0"/>
        <v>8516394.5135803595</v>
      </c>
      <c r="S50" s="10">
        <f t="shared" si="0"/>
        <v>8400021.124739999</v>
      </c>
      <c r="T50" s="10">
        <f t="shared" si="0"/>
        <v>8316951.5238912795</v>
      </c>
      <c r="U50" s="10">
        <f t="shared" si="0"/>
        <v>7980577.6423424017</v>
      </c>
      <c r="V50" s="10">
        <f t="shared" si="0"/>
        <v>7783118.27733</v>
      </c>
      <c r="W50" s="10">
        <f t="shared" si="0"/>
        <v>7542897.29586</v>
      </c>
      <c r="X50" s="10">
        <f t="shared" si="0"/>
        <v>7469646.4782595197</v>
      </c>
      <c r="Y50" s="10">
        <f t="shared" si="0"/>
        <v>7156802.5000340808</v>
      </c>
      <c r="Z50" s="10">
        <f t="shared" si="0"/>
        <v>7012065.4559624009</v>
      </c>
      <c r="AA50" s="10">
        <f t="shared" si="0"/>
        <v>6751437.0703999996</v>
      </c>
      <c r="AB50" s="10">
        <f t="shared" si="0"/>
        <v>6426086.7771110404</v>
      </c>
      <c r="AC50" s="10">
        <f t="shared" si="0"/>
        <v>6015766.6779127996</v>
      </c>
      <c r="AD50" s="10">
        <f t="shared" si="0"/>
        <v>5673620.5344409607</v>
      </c>
      <c r="AE50" s="10">
        <f t="shared" si="0"/>
        <v>5241398.4305800013</v>
      </c>
      <c r="AF50" s="10">
        <f t="shared" si="0"/>
        <v>4934770.5962620797</v>
      </c>
      <c r="AG50" s="10">
        <f t="shared" si="0"/>
        <v>4514289.1508400002</v>
      </c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</row>
    <row r="51" spans="2:49" x14ac:dyDescent="0.3">
      <c r="B51" s="30" t="s">
        <v>32</v>
      </c>
      <c r="C51" s="31"/>
      <c r="D51" s="32"/>
      <c r="E51" s="32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</row>
    <row r="52" spans="2:49" s="118" customFormat="1" x14ac:dyDescent="0.3">
      <c r="B52" s="115" t="s">
        <v>141</v>
      </c>
      <c r="C52" s="19" t="s">
        <v>8</v>
      </c>
      <c r="D52" s="123">
        <f>'Tabel I-O'!D52*'Tabel Harga'!E52</f>
        <v>3000000</v>
      </c>
      <c r="E52" s="123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</row>
    <row r="53" spans="2:49" x14ac:dyDescent="0.3">
      <c r="B53" s="18" t="s">
        <v>14</v>
      </c>
      <c r="C53" s="19" t="s">
        <v>8</v>
      </c>
      <c r="D53" s="12">
        <f>'Tabel I-O'!D53*'Tabel Harga'!$E$53</f>
        <v>0</v>
      </c>
      <c r="E53" s="12">
        <f>'Tabel I-O'!E53*'Tabel Harga'!$E$53</f>
        <v>0</v>
      </c>
      <c r="F53" s="12">
        <f>'Tabel I-O'!F53*'Tabel Harga'!$E$53</f>
        <v>0</v>
      </c>
      <c r="G53" s="12">
        <f>'Tabel I-O'!G53*'Tabel Harga'!$E$53</f>
        <v>0</v>
      </c>
      <c r="H53" s="12">
        <f>'Tabel I-O'!H53*'Tabel Harga'!$E$53</f>
        <v>0</v>
      </c>
      <c r="I53" s="12">
        <f>'Tabel I-O'!I53*'Tabel Harga'!$E$53</f>
        <v>3224475.0000000005</v>
      </c>
      <c r="J53" s="12">
        <f>'Tabel I-O'!J53*'Tabel Harga'!$E$53</f>
        <v>7382790.9540000008</v>
      </c>
      <c r="K53" s="12">
        <f>'Tabel I-O'!K53*'Tabel Harga'!$E$53</f>
        <v>11342444.928300003</v>
      </c>
      <c r="L53" s="12">
        <f>'Tabel I-O'!L53*'Tabel Harga'!$E$53</f>
        <v>12363476.933699999</v>
      </c>
      <c r="M53" s="12">
        <f>'Tabel I-O'!M53*'Tabel Harga'!$E$53</f>
        <v>12946760.550000003</v>
      </c>
      <c r="N53" s="12">
        <f>'Tabel I-O'!N53*'Tabel Harga'!$E$53</f>
        <v>14079455.218529999</v>
      </c>
      <c r="O53" s="12">
        <f>'Tabel I-O'!O53*'Tabel Harga'!$E$53</f>
        <v>14343188.872500001</v>
      </c>
      <c r="P53" s="12">
        <f>'Tabel I-O'!P53*'Tabel Harga'!$E$53</f>
        <v>14522151.82095</v>
      </c>
      <c r="Q53" s="12">
        <f>'Tabel I-O'!Q53*'Tabel Harga'!$E$53</f>
        <v>14310478.710000003</v>
      </c>
      <c r="R53" s="12">
        <f>'Tabel I-O'!R53*'Tabel Harga'!$E$53</f>
        <v>14090343.53067</v>
      </c>
      <c r="S53" s="12">
        <f>'Tabel I-O'!S53*'Tabel Harga'!$E$53</f>
        <v>13910474.654999997</v>
      </c>
      <c r="T53" s="12">
        <f>'Tabel I-O'!T53*'Tabel Harga'!$E$53</f>
        <v>13716440.00766</v>
      </c>
      <c r="U53" s="12">
        <f>'Tabel I-O'!U53*'Tabel Harga'!$E$53</f>
        <v>13201924.492800001</v>
      </c>
      <c r="V53" s="12">
        <f>'Tabel I-O'!V53*'Tabel Harga'!$E$53</f>
        <v>12684287.9475</v>
      </c>
      <c r="W53" s="12">
        <f>'Tabel I-O'!W53*'Tabel Harga'!$E$53</f>
        <v>12359049.795</v>
      </c>
      <c r="X53" s="12">
        <f>'Tabel I-O'!X53*'Tabel Harga'!$E$53</f>
        <v>11987493.067439999</v>
      </c>
      <c r="Y53" s="12">
        <f>'Tabel I-O'!Y53*'Tabel Harga'!$E$53</f>
        <v>11617721.45676</v>
      </c>
      <c r="Z53" s="12">
        <f>'Tabel I-O'!Z53*'Tabel Harga'!$E$53</f>
        <v>11203869.007800002</v>
      </c>
      <c r="AA53" s="12">
        <f>'Tabel I-O'!AA53*'Tabel Harga'!$E$53</f>
        <v>10838458.799999999</v>
      </c>
      <c r="AB53" s="12">
        <f>'Tabel I-O'!AB53*'Tabel Harga'!$E$53</f>
        <v>10069068.45888</v>
      </c>
      <c r="AC53" s="12">
        <f>'Tabel I-O'!AC53*'Tabel Harga'!$E$53</f>
        <v>9310564.3266000003</v>
      </c>
      <c r="AD53" s="12">
        <f>'Tabel I-O'!AD53*'Tabel Harga'!$E$53</f>
        <v>8606536.4851200003</v>
      </c>
      <c r="AE53" s="12">
        <f>'Tabel I-O'!AE53*'Tabel Harga'!$E$53</f>
        <v>7912201.6350000016</v>
      </c>
      <c r="AF53" s="12">
        <f>'Tabel I-O'!AF53*'Tabel Harga'!$E$53</f>
        <v>7189509.0477599995</v>
      </c>
      <c r="AG53" s="12">
        <f>'Tabel I-O'!AG53*'Tabel Harga'!$E$53</f>
        <v>6518285.7300000004</v>
      </c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</row>
    <row r="54" spans="2:49" x14ac:dyDescent="0.3">
      <c r="B54" s="18" t="s">
        <v>49</v>
      </c>
      <c r="C54" s="19" t="s">
        <v>8</v>
      </c>
      <c r="D54" s="12">
        <f>'Tabel I-O'!D54*'Tabel Harga'!$E$54</f>
        <v>0</v>
      </c>
      <c r="E54" s="12">
        <f>'Tabel I-O'!E54*'Tabel Harga'!$E$54</f>
        <v>0</v>
      </c>
      <c r="F54" s="12">
        <f>'Tabel I-O'!F54*'Tabel Harga'!$E$54</f>
        <v>0</v>
      </c>
      <c r="G54" s="12">
        <f>'Tabel I-O'!G54*'Tabel Harga'!$E$54</f>
        <v>0</v>
      </c>
      <c r="H54" s="12">
        <f>'Tabel I-O'!H54*'Tabel Harga'!$E$54</f>
        <v>0</v>
      </c>
      <c r="I54" s="12">
        <f>'Tabel I-O'!I54*'Tabel Harga'!$E$54</f>
        <v>0</v>
      </c>
      <c r="J54" s="12">
        <f>'Tabel I-O'!J54*'Tabel Harga'!$E$54</f>
        <v>0</v>
      </c>
      <c r="K54" s="12">
        <f>'Tabel I-O'!K54*'Tabel Harga'!$E$54</f>
        <v>0</v>
      </c>
      <c r="L54" s="12">
        <f>'Tabel I-O'!L54*'Tabel Harga'!$E$54</f>
        <v>0</v>
      </c>
      <c r="M54" s="12">
        <f>'Tabel I-O'!M54*'Tabel Harga'!$E$54</f>
        <v>0</v>
      </c>
      <c r="N54" s="12">
        <f>'Tabel I-O'!N54*'Tabel Harga'!$E$54</f>
        <v>0</v>
      </c>
      <c r="O54" s="12">
        <f>'Tabel I-O'!O54*'Tabel Harga'!$E$54</f>
        <v>0</v>
      </c>
      <c r="P54" s="12">
        <f>'Tabel I-O'!P54*'Tabel Harga'!$E$54</f>
        <v>0</v>
      </c>
      <c r="Q54" s="12">
        <f>'Tabel I-O'!Q54*'Tabel Harga'!$E$54</f>
        <v>0</v>
      </c>
      <c r="R54" s="12">
        <f>'Tabel I-O'!R54*'Tabel Harga'!$E$54</f>
        <v>0</v>
      </c>
      <c r="S54" s="12">
        <f>'Tabel I-O'!S54*'Tabel Harga'!$E$54</f>
        <v>0</v>
      </c>
      <c r="T54" s="12">
        <f>'Tabel I-O'!T54*'Tabel Harga'!$E$54</f>
        <v>0</v>
      </c>
      <c r="U54" s="12">
        <f>'Tabel I-O'!U54*'Tabel Harga'!$E$54</f>
        <v>0</v>
      </c>
      <c r="V54" s="12">
        <f>'Tabel I-O'!V54*'Tabel Harga'!$E$54</f>
        <v>0</v>
      </c>
      <c r="W54" s="12">
        <f>'Tabel I-O'!W54*'Tabel Harga'!$E$54</f>
        <v>0</v>
      </c>
      <c r="X54" s="12">
        <f>'Tabel I-O'!X54*'Tabel Harga'!$E$54</f>
        <v>0</v>
      </c>
      <c r="Y54" s="12">
        <f>'Tabel I-O'!Y54*'Tabel Harga'!$E$54</f>
        <v>0</v>
      </c>
      <c r="Z54" s="12">
        <f>'Tabel I-O'!Z54*'Tabel Harga'!$E$54</f>
        <v>0</v>
      </c>
      <c r="AA54" s="12">
        <f>'Tabel I-O'!AA54*'Tabel Harga'!$E$54</f>
        <v>0</v>
      </c>
      <c r="AB54" s="12">
        <f>'Tabel I-O'!AB54*'Tabel Harga'!$E$54</f>
        <v>0</v>
      </c>
      <c r="AC54" s="12">
        <f>'Tabel I-O'!AC54*'Tabel Harga'!$E$54</f>
        <v>0</v>
      </c>
      <c r="AD54" s="12">
        <f>'Tabel I-O'!AD54*'Tabel Harga'!$E$54</f>
        <v>0</v>
      </c>
      <c r="AE54" s="12">
        <f>'Tabel I-O'!AE54*'Tabel Harga'!$E$54</f>
        <v>0</v>
      </c>
      <c r="AF54" s="12">
        <f>'Tabel I-O'!AF54*'Tabel Harga'!$E$54</f>
        <v>0</v>
      </c>
      <c r="AG54" s="12">
        <f>'Tabel I-O'!AG54*'Tabel Harga'!$E$54</f>
        <v>0</v>
      </c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</row>
    <row r="55" spans="2:49" x14ac:dyDescent="0.3">
      <c r="B55" s="18"/>
      <c r="C55" s="19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</row>
    <row r="56" spans="2:49" x14ac:dyDescent="0.3">
      <c r="B56" s="18" t="s">
        <v>30</v>
      </c>
      <c r="C56" s="19" t="s">
        <v>8</v>
      </c>
      <c r="D56" s="14">
        <f t="shared" ref="D56:AG56" si="1">SUM(D52:D54)</f>
        <v>3000000</v>
      </c>
      <c r="E56" s="14">
        <f t="shared" si="1"/>
        <v>0</v>
      </c>
      <c r="F56" s="14">
        <f t="shared" si="1"/>
        <v>0</v>
      </c>
      <c r="G56" s="14">
        <f t="shared" si="1"/>
        <v>0</v>
      </c>
      <c r="H56" s="14">
        <f t="shared" si="1"/>
        <v>0</v>
      </c>
      <c r="I56" s="14">
        <f t="shared" si="1"/>
        <v>3224475.0000000005</v>
      </c>
      <c r="J56" s="14">
        <f t="shared" si="1"/>
        <v>7382790.9540000008</v>
      </c>
      <c r="K56" s="14">
        <f t="shared" si="1"/>
        <v>11342444.928300003</v>
      </c>
      <c r="L56" s="14">
        <f t="shared" si="1"/>
        <v>12363476.933699999</v>
      </c>
      <c r="M56" s="14">
        <f t="shared" si="1"/>
        <v>12946760.550000003</v>
      </c>
      <c r="N56" s="14">
        <f t="shared" si="1"/>
        <v>14079455.218529999</v>
      </c>
      <c r="O56" s="14">
        <f t="shared" si="1"/>
        <v>14343188.872500001</v>
      </c>
      <c r="P56" s="14">
        <f t="shared" si="1"/>
        <v>14522151.82095</v>
      </c>
      <c r="Q56" s="14">
        <f t="shared" si="1"/>
        <v>14310478.710000003</v>
      </c>
      <c r="R56" s="14">
        <f t="shared" si="1"/>
        <v>14090343.53067</v>
      </c>
      <c r="S56" s="14">
        <f t="shared" si="1"/>
        <v>13910474.654999997</v>
      </c>
      <c r="T56" s="14">
        <f t="shared" si="1"/>
        <v>13716440.00766</v>
      </c>
      <c r="U56" s="14">
        <f t="shared" si="1"/>
        <v>13201924.492800001</v>
      </c>
      <c r="V56" s="14">
        <f t="shared" si="1"/>
        <v>12684287.9475</v>
      </c>
      <c r="W56" s="14">
        <f t="shared" si="1"/>
        <v>12359049.795</v>
      </c>
      <c r="X56" s="14">
        <f t="shared" si="1"/>
        <v>11987493.067439999</v>
      </c>
      <c r="Y56" s="14">
        <f t="shared" si="1"/>
        <v>11617721.45676</v>
      </c>
      <c r="Z56" s="14">
        <f t="shared" si="1"/>
        <v>11203869.007800002</v>
      </c>
      <c r="AA56" s="14">
        <f t="shared" si="1"/>
        <v>10838458.799999999</v>
      </c>
      <c r="AB56" s="14">
        <f t="shared" si="1"/>
        <v>10069068.45888</v>
      </c>
      <c r="AC56" s="14">
        <f t="shared" si="1"/>
        <v>9310564.3266000003</v>
      </c>
      <c r="AD56" s="14">
        <f t="shared" si="1"/>
        <v>8606536.4851200003</v>
      </c>
      <c r="AE56" s="14">
        <f t="shared" si="1"/>
        <v>7912201.6350000016</v>
      </c>
      <c r="AF56" s="14">
        <f t="shared" si="1"/>
        <v>7189509.0477599995</v>
      </c>
      <c r="AG56" s="14">
        <f t="shared" si="1"/>
        <v>6518285.7300000004</v>
      </c>
      <c r="AH56" s="15"/>
      <c r="AI56" s="5"/>
      <c r="AJ56" s="5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</row>
    <row r="57" spans="2:49" s="21" customFormat="1" ht="30" customHeight="1" x14ac:dyDescent="0.25">
      <c r="B57" s="22" t="s">
        <v>28</v>
      </c>
      <c r="C57" s="23"/>
      <c r="D57" s="24">
        <f t="shared" ref="D57:AG57" si="2">D56-D50</f>
        <v>-8610000</v>
      </c>
      <c r="E57" s="24">
        <f t="shared" si="2"/>
        <v>-2027500</v>
      </c>
      <c r="F57" s="24">
        <f t="shared" si="2"/>
        <v>-1730000</v>
      </c>
      <c r="G57" s="24">
        <f t="shared" si="2"/>
        <v>-1470000</v>
      </c>
      <c r="H57" s="24">
        <f t="shared" si="2"/>
        <v>-1520000</v>
      </c>
      <c r="I57" s="24">
        <f t="shared" si="2"/>
        <v>1704475.0000000005</v>
      </c>
      <c r="J57" s="24">
        <f t="shared" si="2"/>
        <v>5862790.9540000008</v>
      </c>
      <c r="K57" s="24">
        <f t="shared" si="2"/>
        <v>9172444.9283000026</v>
      </c>
      <c r="L57" s="24">
        <f t="shared" si="2"/>
        <v>4842830.6513803992</v>
      </c>
      <c r="M57" s="24">
        <f t="shared" si="2"/>
        <v>5124806.1906000013</v>
      </c>
      <c r="N57" s="24">
        <f t="shared" si="2"/>
        <v>5523591.9675167594</v>
      </c>
      <c r="O57" s="24">
        <f t="shared" si="2"/>
        <v>5773348.9252700005</v>
      </c>
      <c r="P57" s="24">
        <f t="shared" si="2"/>
        <v>5791398.6959073991</v>
      </c>
      <c r="Q57" s="24">
        <f t="shared" si="2"/>
        <v>5747505.5253200009</v>
      </c>
      <c r="R57" s="24">
        <f t="shared" si="2"/>
        <v>5573949.0170896407</v>
      </c>
      <c r="S57" s="24">
        <f t="shared" si="2"/>
        <v>5510453.5302599985</v>
      </c>
      <c r="T57" s="24">
        <f t="shared" si="2"/>
        <v>5399488.4837687202</v>
      </c>
      <c r="U57" s="24">
        <f t="shared" si="2"/>
        <v>5221346.8504575994</v>
      </c>
      <c r="V57" s="24">
        <f t="shared" si="2"/>
        <v>4901169.6701699998</v>
      </c>
      <c r="W57" s="24">
        <f t="shared" si="2"/>
        <v>4816152.49914</v>
      </c>
      <c r="X57" s="24">
        <f t="shared" si="2"/>
        <v>4517846.5891804798</v>
      </c>
      <c r="Y57" s="24">
        <f t="shared" si="2"/>
        <v>4460918.9567259196</v>
      </c>
      <c r="Z57" s="24">
        <f t="shared" si="2"/>
        <v>4191803.5518376008</v>
      </c>
      <c r="AA57" s="24">
        <f t="shared" si="2"/>
        <v>4087021.7295999993</v>
      </c>
      <c r="AB57" s="24">
        <f t="shared" si="2"/>
        <v>3642981.6817689594</v>
      </c>
      <c r="AC57" s="24">
        <f t="shared" si="2"/>
        <v>3294797.6486872006</v>
      </c>
      <c r="AD57" s="24">
        <f t="shared" si="2"/>
        <v>2932915.9506790396</v>
      </c>
      <c r="AE57" s="24">
        <f t="shared" si="2"/>
        <v>2670803.2044200003</v>
      </c>
      <c r="AF57" s="24">
        <f t="shared" si="2"/>
        <v>2254738.4514979199</v>
      </c>
      <c r="AG57" s="24">
        <f t="shared" si="2"/>
        <v>2003996.5791600002</v>
      </c>
      <c r="AH57" s="25"/>
      <c r="AI57" s="25"/>
      <c r="AJ57" s="25"/>
      <c r="AK57" s="26"/>
      <c r="AL57" s="26"/>
      <c r="AM57" s="26"/>
      <c r="AN57" s="26"/>
      <c r="AO57" s="27"/>
      <c r="AP57" s="27"/>
      <c r="AQ57" s="27"/>
      <c r="AR57" s="27"/>
      <c r="AS57" s="27"/>
      <c r="AT57" s="27"/>
      <c r="AU57" s="27"/>
      <c r="AV57" s="27"/>
      <c r="AW57" s="27"/>
    </row>
    <row r="58" spans="2:49" x14ac:dyDescent="0.3">
      <c r="C58" s="3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2:49" x14ac:dyDescent="0.3">
      <c r="B59" s="3" t="s">
        <v>33</v>
      </c>
      <c r="C59" s="5">
        <f>NPV(rate_private,D57:AG57)</f>
        <v>27970706.300519332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2:49" x14ac:dyDescent="0.3">
      <c r="C60" s="56">
        <f>C59/Asumsi!D9</f>
        <v>2041.6573941984914</v>
      </c>
    </row>
    <row r="61" spans="2:49" x14ac:dyDescent="0.3">
      <c r="B61" s="169" t="s">
        <v>236</v>
      </c>
      <c r="C61" s="170">
        <f>IRR(D57:AG57,rate_private)</f>
        <v>0.19231090048153576</v>
      </c>
      <c r="D61" s="171"/>
    </row>
    <row r="62" spans="2:49" x14ac:dyDescent="0.3">
      <c r="B62" s="169" t="s">
        <v>237</v>
      </c>
      <c r="C62" s="172">
        <f>NPV(rate_private,D50:L50)</f>
        <v>23551867.416605242</v>
      </c>
      <c r="D62" s="172" t="s">
        <v>240</v>
      </c>
    </row>
    <row r="63" spans="2:49" x14ac:dyDescent="0.3">
      <c r="B63" s="169" t="s">
        <v>238</v>
      </c>
      <c r="C63" s="174">
        <f>COUNTIF(D57:AB57,"&lt;=0")+1</f>
        <v>6</v>
      </c>
      <c r="D63" s="173"/>
    </row>
    <row r="64" spans="2:49" x14ac:dyDescent="0.3">
      <c r="B64" s="169" t="s">
        <v>239</v>
      </c>
      <c r="C64" s="172">
        <f>SUM(D50:L50)</f>
        <v>31088146.282319598</v>
      </c>
      <c r="D64" s="172" t="s">
        <v>240</v>
      </c>
    </row>
    <row r="65" spans="2:4" x14ac:dyDescent="0.3">
      <c r="B65" s="169" t="s">
        <v>241</v>
      </c>
      <c r="C65" s="172">
        <f>AVERAGE(D50:L50)</f>
        <v>3454238.4758132887</v>
      </c>
      <c r="D65" s="172" t="s">
        <v>242</v>
      </c>
    </row>
    <row r="66" spans="2:4" x14ac:dyDescent="0.3">
      <c r="B66" s="169" t="s">
        <v>243</v>
      </c>
      <c r="C66" s="175">
        <f>SUM(D50:AG50)</f>
        <v>183065374.19923237</v>
      </c>
      <c r="D66" s="171"/>
    </row>
    <row r="67" spans="2:4" x14ac:dyDescent="0.3">
      <c r="B67" s="168" t="s">
        <v>244</v>
      </c>
      <c r="C67" s="175">
        <f>SUM(D27:AG48)</f>
        <v>171660870.27483499</v>
      </c>
      <c r="D67" s="171"/>
    </row>
    <row r="68" spans="2:4" x14ac:dyDescent="0.3">
      <c r="B68" s="168" t="s">
        <v>245</v>
      </c>
      <c r="C68" s="175">
        <f>C66-C67</f>
        <v>11404503.924397379</v>
      </c>
      <c r="D68" s="176"/>
    </row>
  </sheetData>
  <mergeCells count="32">
    <mergeCell ref="AG4:AG5"/>
    <mergeCell ref="AC4:AC5"/>
    <mergeCell ref="AD4:AD5"/>
    <mergeCell ref="AE4:AE5"/>
    <mergeCell ref="AF4:AF5"/>
    <mergeCell ref="U4:U5"/>
    <mergeCell ref="V4:V5"/>
    <mergeCell ref="B4:B5"/>
    <mergeCell ref="AA4:AA5"/>
    <mergeCell ref="AB4:AB5"/>
    <mergeCell ref="W4:W5"/>
    <mergeCell ref="X4:X5"/>
    <mergeCell ref="O4:O5"/>
    <mergeCell ref="P4:P5"/>
    <mergeCell ref="Q4:Q5"/>
    <mergeCell ref="R4:R5"/>
    <mergeCell ref="S4:S5"/>
    <mergeCell ref="T4:T5"/>
    <mergeCell ref="Y4:Y5"/>
    <mergeCell ref="Z4:Z5"/>
    <mergeCell ref="N4:N5"/>
    <mergeCell ref="F4:F5"/>
    <mergeCell ref="D4:D5"/>
    <mergeCell ref="E4:E5"/>
    <mergeCell ref="C4:C5"/>
    <mergeCell ref="G4:G5"/>
    <mergeCell ref="M4:M5"/>
    <mergeCell ref="H4:H5"/>
    <mergeCell ref="I4:I5"/>
    <mergeCell ref="J4:J5"/>
    <mergeCell ref="K4:K5"/>
    <mergeCell ref="L4:L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W75"/>
  <sheetViews>
    <sheetView zoomScaleNormal="100" workbookViewId="0">
      <pane xSplit="3" ySplit="5" topLeftCell="D58" activePane="bottomRight" state="frozen"/>
      <selection pane="topRight" activeCell="D1" sqref="D1"/>
      <selection pane="bottomLeft" activeCell="A6" sqref="A6"/>
      <selection pane="bottomRight" activeCell="C75" sqref="C75"/>
    </sheetView>
  </sheetViews>
  <sheetFormatPr defaultColWidth="9.109375" defaultRowHeight="14.4" x14ac:dyDescent="0.3"/>
  <cols>
    <col min="1" max="1" width="9.109375" style="3"/>
    <col min="2" max="2" width="41.109375" style="3" bestFit="1" customWidth="1"/>
    <col min="3" max="3" width="15.33203125" style="4" bestFit="1" customWidth="1"/>
    <col min="4" max="4" width="11.5546875" style="8" bestFit="1" customWidth="1"/>
    <col min="5" max="5" width="10.5546875" style="8" bestFit="1" customWidth="1"/>
    <col min="6" max="8" width="10.5546875" style="3" bestFit="1" customWidth="1"/>
    <col min="9" max="9" width="11.5546875" style="3" bestFit="1" customWidth="1"/>
    <col min="10" max="10" width="10.5546875" style="3" bestFit="1" customWidth="1"/>
    <col min="11" max="33" width="10.88671875" style="3" bestFit="1" customWidth="1"/>
    <col min="34" max="16384" width="9.109375" style="3"/>
  </cols>
  <sheetData>
    <row r="1" spans="2:49" s="75" customFormat="1" ht="18" x14ac:dyDescent="0.35">
      <c r="B1" s="72" t="s">
        <v>34</v>
      </c>
      <c r="C1" s="73"/>
      <c r="D1" s="74"/>
      <c r="E1" s="74"/>
    </row>
    <row r="2" spans="2:49" s="75" customFormat="1" x14ac:dyDescent="0.3">
      <c r="B2" s="75" t="str">
        <f>'Budget Privat'!B2</f>
        <v xml:space="preserve">Traditional rubber monoculture </v>
      </c>
      <c r="C2" s="76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</row>
    <row r="3" spans="2:49" s="75" customFormat="1" x14ac:dyDescent="0.3"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</row>
    <row r="4" spans="2:49" s="76" customFormat="1" x14ac:dyDescent="0.3">
      <c r="B4" s="196" t="s">
        <v>110</v>
      </c>
      <c r="C4" s="194" t="s">
        <v>0</v>
      </c>
      <c r="D4" s="199" t="s">
        <v>54</v>
      </c>
      <c r="E4" s="199" t="s">
        <v>55</v>
      </c>
      <c r="F4" s="199" t="s">
        <v>56</v>
      </c>
      <c r="G4" s="199" t="s">
        <v>57</v>
      </c>
      <c r="H4" s="199" t="s">
        <v>58</v>
      </c>
      <c r="I4" s="199" t="s">
        <v>59</v>
      </c>
      <c r="J4" s="199" t="s">
        <v>60</v>
      </c>
      <c r="K4" s="199" t="s">
        <v>61</v>
      </c>
      <c r="L4" s="199" t="s">
        <v>62</v>
      </c>
      <c r="M4" s="199" t="s">
        <v>63</v>
      </c>
      <c r="N4" s="199" t="s">
        <v>64</v>
      </c>
      <c r="O4" s="199" t="s">
        <v>65</v>
      </c>
      <c r="P4" s="199" t="s">
        <v>66</v>
      </c>
      <c r="Q4" s="199" t="s">
        <v>67</v>
      </c>
      <c r="R4" s="199" t="s">
        <v>68</v>
      </c>
      <c r="S4" s="199" t="s">
        <v>69</v>
      </c>
      <c r="T4" s="199" t="s">
        <v>70</v>
      </c>
      <c r="U4" s="199" t="s">
        <v>71</v>
      </c>
      <c r="V4" s="199" t="s">
        <v>72</v>
      </c>
      <c r="W4" s="199" t="s">
        <v>73</v>
      </c>
      <c r="X4" s="199" t="s">
        <v>74</v>
      </c>
      <c r="Y4" s="199" t="s">
        <v>75</v>
      </c>
      <c r="Z4" s="199" t="s">
        <v>76</v>
      </c>
      <c r="AA4" s="199" t="s">
        <v>77</v>
      </c>
      <c r="AB4" s="199" t="s">
        <v>78</v>
      </c>
      <c r="AC4" s="199" t="s">
        <v>79</v>
      </c>
      <c r="AD4" s="199" t="s">
        <v>80</v>
      </c>
      <c r="AE4" s="199" t="s">
        <v>81</v>
      </c>
      <c r="AF4" s="199" t="s">
        <v>82</v>
      </c>
      <c r="AG4" s="199" t="s">
        <v>83</v>
      </c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</row>
    <row r="5" spans="2:49" s="76" customFormat="1" x14ac:dyDescent="0.3">
      <c r="B5" s="197"/>
      <c r="C5" s="195"/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199"/>
      <c r="V5" s="199"/>
      <c r="W5" s="199"/>
      <c r="X5" s="199"/>
      <c r="Y5" s="199"/>
      <c r="Z5" s="199"/>
      <c r="AA5" s="199"/>
      <c r="AB5" s="199"/>
      <c r="AC5" s="199"/>
      <c r="AD5" s="199"/>
      <c r="AE5" s="199"/>
      <c r="AF5" s="199"/>
      <c r="AG5" s="199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</row>
    <row r="6" spans="2:49" x14ac:dyDescent="0.3">
      <c r="B6" s="33" t="s">
        <v>31</v>
      </c>
      <c r="C6" s="31"/>
      <c r="D6" s="32"/>
      <c r="E6" s="32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</row>
    <row r="7" spans="2:49" x14ac:dyDescent="0.3">
      <c r="B7" s="16" t="s">
        <v>35</v>
      </c>
      <c r="C7" s="19"/>
      <c r="D7" s="20"/>
      <c r="E7" s="9"/>
      <c r="F7" s="9"/>
      <c r="G7" s="9"/>
      <c r="H7" s="9"/>
      <c r="I7" s="9"/>
      <c r="J7" s="9"/>
      <c r="K7" s="28"/>
      <c r="L7" s="9"/>
      <c r="M7" s="9"/>
      <c r="N7" s="28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2:49" x14ac:dyDescent="0.3">
      <c r="B8" s="34" t="s">
        <v>13</v>
      </c>
      <c r="C8" s="19" t="s">
        <v>8</v>
      </c>
      <c r="D8" s="12">
        <f>'Tabel I-O'!D8*'Tabel Harga'!$F$8</f>
        <v>130000</v>
      </c>
      <c r="E8" s="12">
        <f>'Tabel I-O'!E8*'Tabel Harga'!$F$8</f>
        <v>0</v>
      </c>
      <c r="F8" s="12">
        <f>'Tabel I-O'!F8*'Tabel Harga'!$F$8</f>
        <v>0</v>
      </c>
      <c r="G8" s="12">
        <f>'Tabel I-O'!G8*'Tabel Harga'!$F$8</f>
        <v>0</v>
      </c>
      <c r="H8" s="12">
        <f>'Tabel I-O'!H8*'Tabel Harga'!$F$8</f>
        <v>0</v>
      </c>
      <c r="I8" s="12">
        <f>'Tabel I-O'!I8*'Tabel Harga'!$F$8</f>
        <v>0</v>
      </c>
      <c r="J8" s="12">
        <f>'Tabel I-O'!J8*'Tabel Harga'!$F$8</f>
        <v>0</v>
      </c>
      <c r="K8" s="12">
        <f>'Tabel I-O'!K8*'Tabel Harga'!$F$8</f>
        <v>0</v>
      </c>
      <c r="L8" s="12">
        <f>'Tabel I-O'!L8*'Tabel Harga'!$F$8</f>
        <v>0</v>
      </c>
      <c r="M8" s="12">
        <f>'Tabel I-O'!M8*'Tabel Harga'!$F$8</f>
        <v>0</v>
      </c>
      <c r="N8" s="12">
        <f>'Tabel I-O'!N8*'Tabel Harga'!$F$8</f>
        <v>0</v>
      </c>
      <c r="O8" s="12">
        <f>'Tabel I-O'!O8*'Tabel Harga'!$F$8</f>
        <v>0</v>
      </c>
      <c r="P8" s="12">
        <f>'Tabel I-O'!P8*'Tabel Harga'!$F$8</f>
        <v>0</v>
      </c>
      <c r="Q8" s="12">
        <f>'Tabel I-O'!Q8*'Tabel Harga'!$F$8</f>
        <v>0</v>
      </c>
      <c r="R8" s="12">
        <f>'Tabel I-O'!R8*'Tabel Harga'!$F$8</f>
        <v>0</v>
      </c>
      <c r="S8" s="12">
        <f>'Tabel I-O'!S8*'Tabel Harga'!$F$8</f>
        <v>0</v>
      </c>
      <c r="T8" s="12">
        <f>'Tabel I-O'!T8*'Tabel Harga'!$F$8</f>
        <v>0</v>
      </c>
      <c r="U8" s="12">
        <f>'Tabel I-O'!U8*'Tabel Harga'!$F$8</f>
        <v>0</v>
      </c>
      <c r="V8" s="12">
        <f>'Tabel I-O'!V8*'Tabel Harga'!$F$8</f>
        <v>0</v>
      </c>
      <c r="W8" s="12">
        <f>'Tabel I-O'!W8*'Tabel Harga'!$F$8</f>
        <v>0</v>
      </c>
      <c r="X8" s="12">
        <f>'Tabel I-O'!X8*'Tabel Harga'!$F$8</f>
        <v>0</v>
      </c>
      <c r="Y8" s="12">
        <f>'Tabel I-O'!Y8*'Tabel Harga'!$F$8</f>
        <v>0</v>
      </c>
      <c r="Z8" s="12">
        <f>'Tabel I-O'!Z8*'Tabel Harga'!$F$8</f>
        <v>0</v>
      </c>
      <c r="AA8" s="12">
        <f>'Tabel I-O'!AA8*'Tabel Harga'!$F$8</f>
        <v>0</v>
      </c>
      <c r="AB8" s="12">
        <f>'Tabel I-O'!AB8*'Tabel Harga'!$F$8</f>
        <v>0</v>
      </c>
      <c r="AC8" s="12">
        <f>'Tabel I-O'!AC8*'Tabel Harga'!$F$8</f>
        <v>0</v>
      </c>
      <c r="AD8" s="12">
        <f>'Tabel I-O'!AD8*'Tabel Harga'!$F$8</f>
        <v>0</v>
      </c>
      <c r="AE8" s="12">
        <f>'Tabel I-O'!AE8*'Tabel Harga'!$F$8</f>
        <v>0</v>
      </c>
      <c r="AF8" s="12">
        <f>'Tabel I-O'!AF8*'Tabel Harga'!$F$8</f>
        <v>0</v>
      </c>
      <c r="AG8" s="12">
        <f>'Tabel I-O'!AG8*'Tabel Harga'!$F$8</f>
        <v>0</v>
      </c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</row>
    <row r="9" spans="2:49" x14ac:dyDescent="0.3">
      <c r="B9" s="34" t="s">
        <v>27</v>
      </c>
      <c r="C9" s="19" t="s">
        <v>8</v>
      </c>
      <c r="D9" s="12">
        <f>'Tabel I-O'!D9*'Tabel Harga'!$F$9</f>
        <v>135000</v>
      </c>
      <c r="E9" s="12">
        <f>'Tabel I-O'!E9*'Tabel Harga'!$F$9</f>
        <v>0</v>
      </c>
      <c r="F9" s="12">
        <f>'Tabel I-O'!F9*'Tabel Harga'!$F$9</f>
        <v>0</v>
      </c>
      <c r="G9" s="12">
        <f>'Tabel I-O'!G9*'Tabel Harga'!$F$9</f>
        <v>0</v>
      </c>
      <c r="H9" s="12">
        <f>'Tabel I-O'!H9*'Tabel Harga'!$F$9</f>
        <v>0</v>
      </c>
      <c r="I9" s="12">
        <f>'Tabel I-O'!I9*'Tabel Harga'!$F$9</f>
        <v>0</v>
      </c>
      <c r="J9" s="12">
        <f>'Tabel I-O'!J9*'Tabel Harga'!$F$9</f>
        <v>0</v>
      </c>
      <c r="K9" s="12">
        <f>'Tabel I-O'!K9*'Tabel Harga'!$F$9</f>
        <v>0</v>
      </c>
      <c r="L9" s="12">
        <f>'Tabel I-O'!L9*'Tabel Harga'!$F$9</f>
        <v>0</v>
      </c>
      <c r="M9" s="12">
        <f>'Tabel I-O'!M9*'Tabel Harga'!$F$9</f>
        <v>0</v>
      </c>
      <c r="N9" s="12">
        <f>'Tabel I-O'!N9*'Tabel Harga'!$F$9</f>
        <v>0</v>
      </c>
      <c r="O9" s="12">
        <f>'Tabel I-O'!O9*'Tabel Harga'!$F$9</f>
        <v>0</v>
      </c>
      <c r="P9" s="12">
        <f>'Tabel I-O'!P9*'Tabel Harga'!$F$9</f>
        <v>0</v>
      </c>
      <c r="Q9" s="12">
        <f>'Tabel I-O'!Q9*'Tabel Harga'!$F$9</f>
        <v>0</v>
      </c>
      <c r="R9" s="12">
        <f>'Tabel I-O'!R9*'Tabel Harga'!$F$9</f>
        <v>0</v>
      </c>
      <c r="S9" s="12">
        <f>'Tabel I-O'!S9*'Tabel Harga'!$F$9</f>
        <v>0</v>
      </c>
      <c r="T9" s="12">
        <f>'Tabel I-O'!T9*'Tabel Harga'!$F$9</f>
        <v>0</v>
      </c>
      <c r="U9" s="12">
        <f>'Tabel I-O'!U9*'Tabel Harga'!$F$9</f>
        <v>0</v>
      </c>
      <c r="V9" s="12">
        <f>'Tabel I-O'!V9*'Tabel Harga'!$F$9</f>
        <v>0</v>
      </c>
      <c r="W9" s="12">
        <f>'Tabel I-O'!W9*'Tabel Harga'!$F$9</f>
        <v>0</v>
      </c>
      <c r="X9" s="12">
        <f>'Tabel I-O'!X9*'Tabel Harga'!$F$9</f>
        <v>0</v>
      </c>
      <c r="Y9" s="12">
        <f>'Tabel I-O'!Y9*'Tabel Harga'!$F$9</f>
        <v>0</v>
      </c>
      <c r="Z9" s="12">
        <f>'Tabel I-O'!Z9*'Tabel Harga'!$F$9</f>
        <v>0</v>
      </c>
      <c r="AA9" s="12">
        <f>'Tabel I-O'!AA9*'Tabel Harga'!$F$9</f>
        <v>0</v>
      </c>
      <c r="AB9" s="12">
        <f>'Tabel I-O'!AB9*'Tabel Harga'!$F$9</f>
        <v>0</v>
      </c>
      <c r="AC9" s="12">
        <f>'Tabel I-O'!AC9*'Tabel Harga'!$F$9</f>
        <v>0</v>
      </c>
      <c r="AD9" s="12">
        <f>'Tabel I-O'!AD9*'Tabel Harga'!$F$9</f>
        <v>0</v>
      </c>
      <c r="AE9" s="12">
        <f>'Tabel I-O'!AE9*'Tabel Harga'!$F$9</f>
        <v>0</v>
      </c>
      <c r="AF9" s="12">
        <f>'Tabel I-O'!AF9*'Tabel Harga'!$F$9</f>
        <v>0</v>
      </c>
      <c r="AG9" s="12">
        <f>'Tabel I-O'!AG9*'Tabel Harga'!$F$9</f>
        <v>0</v>
      </c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</row>
    <row r="10" spans="2:49" x14ac:dyDescent="0.3">
      <c r="B10" s="16" t="s">
        <v>36</v>
      </c>
      <c r="C10" s="19"/>
      <c r="D10" s="12"/>
      <c r="E10" s="10"/>
      <c r="F10" s="10"/>
      <c r="G10" s="10"/>
      <c r="H10" s="10"/>
      <c r="I10" s="10"/>
      <c r="J10" s="10"/>
      <c r="K10" s="11"/>
      <c r="L10" s="10"/>
      <c r="M10" s="10"/>
      <c r="N10" s="11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2"/>
      <c r="AC10" s="12"/>
      <c r="AD10" s="12"/>
      <c r="AE10" s="12"/>
      <c r="AF10" s="12"/>
      <c r="AG10" s="12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</row>
    <row r="11" spans="2:49" x14ac:dyDescent="0.3">
      <c r="B11" s="34" t="s">
        <v>37</v>
      </c>
      <c r="C11" s="19" t="s">
        <v>8</v>
      </c>
      <c r="D11" s="12">
        <f>'Tabel I-O'!D11*'Tabel Harga'!$F$11</f>
        <v>0</v>
      </c>
      <c r="E11" s="12">
        <f>'Tabel I-O'!E11*'Tabel Harga'!$F$11</f>
        <v>0</v>
      </c>
      <c r="F11" s="12">
        <f>'Tabel I-O'!F11*'Tabel Harga'!$F$11</f>
        <v>0</v>
      </c>
      <c r="G11" s="12">
        <f>'Tabel I-O'!G11*'Tabel Harga'!$F$11</f>
        <v>0</v>
      </c>
      <c r="H11" s="12">
        <f>'Tabel I-O'!H11*'Tabel Harga'!$F$11</f>
        <v>0</v>
      </c>
      <c r="I11" s="12">
        <f>'Tabel I-O'!I11*'Tabel Harga'!$F$11</f>
        <v>0</v>
      </c>
      <c r="J11" s="12">
        <f>'Tabel I-O'!J11*'Tabel Harga'!$F$11</f>
        <v>0</v>
      </c>
      <c r="K11" s="12">
        <f>'Tabel I-O'!K11*'Tabel Harga'!$F$11</f>
        <v>0</v>
      </c>
      <c r="L11" s="12">
        <f>'Tabel I-O'!L11*'Tabel Harga'!$F$11</f>
        <v>0</v>
      </c>
      <c r="M11" s="12">
        <f>'Tabel I-O'!M11*'Tabel Harga'!$F$11</f>
        <v>0</v>
      </c>
      <c r="N11" s="12">
        <f>'Tabel I-O'!N11*'Tabel Harga'!$F$11</f>
        <v>0</v>
      </c>
      <c r="O11" s="12">
        <f>'Tabel I-O'!O11*'Tabel Harga'!$F$11</f>
        <v>0</v>
      </c>
      <c r="P11" s="12">
        <f>'Tabel I-O'!P11*'Tabel Harga'!$F$11</f>
        <v>0</v>
      </c>
      <c r="Q11" s="12">
        <f>'Tabel I-O'!Q11*'Tabel Harga'!$F$11</f>
        <v>0</v>
      </c>
      <c r="R11" s="12">
        <f>'Tabel I-O'!R11*'Tabel Harga'!$F$11</f>
        <v>0</v>
      </c>
      <c r="S11" s="12">
        <f>'Tabel I-O'!S11*'Tabel Harga'!$F$11</f>
        <v>0</v>
      </c>
      <c r="T11" s="12">
        <f>'Tabel I-O'!T11*'Tabel Harga'!$F$11</f>
        <v>0</v>
      </c>
      <c r="U11" s="12">
        <f>'Tabel I-O'!U11*'Tabel Harga'!$F$11</f>
        <v>0</v>
      </c>
      <c r="V11" s="12">
        <f>'Tabel I-O'!V11*'Tabel Harga'!$F$11</f>
        <v>0</v>
      </c>
      <c r="W11" s="12">
        <f>'Tabel I-O'!W11*'Tabel Harga'!$F$11</f>
        <v>0</v>
      </c>
      <c r="X11" s="12">
        <f>'Tabel I-O'!X11*'Tabel Harga'!$F$11</f>
        <v>0</v>
      </c>
      <c r="Y11" s="12">
        <f>'Tabel I-O'!Y11*'Tabel Harga'!$F$11</f>
        <v>0</v>
      </c>
      <c r="Z11" s="12">
        <f>'Tabel I-O'!Z11*'Tabel Harga'!$F$11</f>
        <v>0</v>
      </c>
      <c r="AA11" s="12">
        <f>'Tabel I-O'!AA11*'Tabel Harga'!$F$11</f>
        <v>0</v>
      </c>
      <c r="AB11" s="12">
        <f>'Tabel I-O'!AB11*'Tabel Harga'!$F$11</f>
        <v>0</v>
      </c>
      <c r="AC11" s="12">
        <f>'Tabel I-O'!AC11*'Tabel Harga'!$F$11</f>
        <v>0</v>
      </c>
      <c r="AD11" s="12">
        <f>'Tabel I-O'!AD11*'Tabel Harga'!$F$11</f>
        <v>0</v>
      </c>
      <c r="AE11" s="12">
        <f>'Tabel I-O'!AE11*'Tabel Harga'!$F$11</f>
        <v>0</v>
      </c>
      <c r="AF11" s="12">
        <f>'Tabel I-O'!AF11*'Tabel Harga'!$F$11</f>
        <v>0</v>
      </c>
      <c r="AG11" s="12">
        <f>'Tabel I-O'!AG11*'Tabel Harga'!$F$11</f>
        <v>0</v>
      </c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</row>
    <row r="12" spans="2:49" x14ac:dyDescent="0.3">
      <c r="B12" s="34" t="s">
        <v>1</v>
      </c>
      <c r="C12" s="19" t="s">
        <v>8</v>
      </c>
      <c r="D12" s="12">
        <f>'Tabel I-O'!D12*'Tabel Harga'!$F$12</f>
        <v>0</v>
      </c>
      <c r="E12" s="12">
        <f>'Tabel I-O'!E12*'Tabel Harga'!$F$12</f>
        <v>0</v>
      </c>
      <c r="F12" s="12">
        <f>'Tabel I-O'!F12*'Tabel Harga'!$F$12</f>
        <v>0</v>
      </c>
      <c r="G12" s="12">
        <f>'Tabel I-O'!G12*'Tabel Harga'!$F$12</f>
        <v>0</v>
      </c>
      <c r="H12" s="12">
        <f>'Tabel I-O'!H12*'Tabel Harga'!$F$12</f>
        <v>0</v>
      </c>
      <c r="I12" s="12">
        <f>'Tabel I-O'!I12*'Tabel Harga'!$F$12</f>
        <v>0</v>
      </c>
      <c r="J12" s="12">
        <f>'Tabel I-O'!J12*'Tabel Harga'!$F$12</f>
        <v>0</v>
      </c>
      <c r="K12" s="12">
        <f>'Tabel I-O'!K12*'Tabel Harga'!$F$12</f>
        <v>0</v>
      </c>
      <c r="L12" s="12">
        <f>'Tabel I-O'!L12*'Tabel Harga'!$F$12</f>
        <v>98907.815469599984</v>
      </c>
      <c r="M12" s="12">
        <f>'Tabel I-O'!M12*'Tabel Harga'!$F$12</f>
        <v>103574.08440000002</v>
      </c>
      <c r="N12" s="12">
        <f>'Tabel I-O'!N12*'Tabel Harga'!$F$12</f>
        <v>112635.64174823998</v>
      </c>
      <c r="O12" s="12">
        <f>'Tabel I-O'!O12*'Tabel Harga'!$F$12</f>
        <v>114745.51098000001</v>
      </c>
      <c r="P12" s="12">
        <f>'Tabel I-O'!P12*'Tabel Harga'!$F$12</f>
        <v>116177.21456760001</v>
      </c>
      <c r="Q12" s="12">
        <f>'Tabel I-O'!Q12*'Tabel Harga'!$F$12</f>
        <v>114483.82968000001</v>
      </c>
      <c r="R12" s="12">
        <f>'Tabel I-O'!R12*'Tabel Harga'!$F$12</f>
        <v>112722.74824536</v>
      </c>
      <c r="S12" s="12">
        <f>'Tabel I-O'!S12*'Tabel Harga'!$F$12</f>
        <v>111283.79723999999</v>
      </c>
      <c r="T12" s="12">
        <f>'Tabel I-O'!T12*'Tabel Harga'!$F$12</f>
        <v>109731.52006128001</v>
      </c>
      <c r="U12" s="12">
        <f>'Tabel I-O'!U12*'Tabel Harga'!$F$12</f>
        <v>105615.39594240002</v>
      </c>
      <c r="V12" s="12">
        <f>'Tabel I-O'!V12*'Tabel Harga'!$F$12</f>
        <v>101474.30358000001</v>
      </c>
      <c r="W12" s="12">
        <f>'Tabel I-O'!W12*'Tabel Harga'!$F$12</f>
        <v>98872.398359999992</v>
      </c>
      <c r="X12" s="12">
        <f>'Tabel I-O'!X12*'Tabel Harga'!$F$12</f>
        <v>95899.944539520002</v>
      </c>
      <c r="Y12" s="12">
        <f>'Tabel I-O'!Y12*'Tabel Harga'!$F$12</f>
        <v>92941.771654080003</v>
      </c>
      <c r="Z12" s="12">
        <f>'Tabel I-O'!Z12*'Tabel Harga'!$F$12</f>
        <v>89630.952062400014</v>
      </c>
      <c r="AA12" s="12">
        <f>'Tabel I-O'!AA12*'Tabel Harga'!$F$12</f>
        <v>86707.670400000003</v>
      </c>
      <c r="AB12" s="12">
        <f>'Tabel I-O'!AB12*'Tabel Harga'!$F$12</f>
        <v>80552.547671039996</v>
      </c>
      <c r="AC12" s="12">
        <f>'Tabel I-O'!AC12*'Tabel Harga'!$F$12</f>
        <v>74484.514612800005</v>
      </c>
      <c r="AD12" s="12">
        <f>'Tabel I-O'!AD12*'Tabel Harga'!$F$12</f>
        <v>68852.291880959994</v>
      </c>
      <c r="AE12" s="12">
        <f>'Tabel I-O'!AE12*'Tabel Harga'!$F$12</f>
        <v>63297.613080000003</v>
      </c>
      <c r="AF12" s="12">
        <f>'Tabel I-O'!AF12*'Tabel Harga'!$F$12</f>
        <v>57516.07238207999</v>
      </c>
      <c r="AG12" s="12">
        <f>'Tabel I-O'!AG12*'Tabel Harga'!$F$12</f>
        <v>52146.285840000004</v>
      </c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</row>
    <row r="13" spans="2:49" s="7" customFormat="1" x14ac:dyDescent="0.3">
      <c r="B13" s="16" t="s">
        <v>40</v>
      </c>
      <c r="C13" s="19"/>
      <c r="D13" s="12">
        <f>'Tabel I-O'!D13*'Tabel Harga'!$F$13</f>
        <v>0</v>
      </c>
      <c r="E13" s="12">
        <f>'Tabel I-O'!E13*'Tabel Harga'!$F$13</f>
        <v>0</v>
      </c>
      <c r="F13" s="12">
        <f>'Tabel I-O'!F13*'Tabel Harga'!$F$13</f>
        <v>0</v>
      </c>
      <c r="G13" s="12">
        <f>'Tabel I-O'!G13*'Tabel Harga'!$F$13</f>
        <v>0</v>
      </c>
      <c r="H13" s="12">
        <f>'Tabel I-O'!H13*'Tabel Harga'!$F$13</f>
        <v>0</v>
      </c>
      <c r="I13" s="12">
        <f>'Tabel I-O'!I13*'Tabel Harga'!$F$13</f>
        <v>0</v>
      </c>
      <c r="J13" s="12">
        <f>'Tabel I-O'!J13*'Tabel Harga'!$F$13</f>
        <v>0</v>
      </c>
      <c r="K13" s="12">
        <f>'Tabel I-O'!K13*'Tabel Harga'!$F$13</f>
        <v>0</v>
      </c>
      <c r="L13" s="12">
        <f>'Tabel I-O'!L13*'Tabel Harga'!$F$13</f>
        <v>0</v>
      </c>
      <c r="M13" s="12">
        <f>'Tabel I-O'!M13*'Tabel Harga'!$F$13</f>
        <v>0</v>
      </c>
      <c r="N13" s="12">
        <f>'Tabel I-O'!N13*'Tabel Harga'!$F$13</f>
        <v>0</v>
      </c>
      <c r="O13" s="12">
        <f>'Tabel I-O'!O13*'Tabel Harga'!$F$13</f>
        <v>0</v>
      </c>
      <c r="P13" s="12">
        <f>'Tabel I-O'!P13*'Tabel Harga'!$F$13</f>
        <v>0</v>
      </c>
      <c r="Q13" s="12">
        <f>'Tabel I-O'!Q13*'Tabel Harga'!$F$13</f>
        <v>0</v>
      </c>
      <c r="R13" s="12">
        <f>'Tabel I-O'!R13*'Tabel Harga'!$F$13</f>
        <v>0</v>
      </c>
      <c r="S13" s="12">
        <f>'Tabel I-O'!S13*'Tabel Harga'!$F$13</f>
        <v>0</v>
      </c>
      <c r="T13" s="12">
        <f>'Tabel I-O'!T13*'Tabel Harga'!$F$13</f>
        <v>0</v>
      </c>
      <c r="U13" s="12">
        <f>'Tabel I-O'!U13*'Tabel Harga'!$F$13</f>
        <v>0</v>
      </c>
      <c r="V13" s="12">
        <f>'Tabel I-O'!V13*'Tabel Harga'!$F$13</f>
        <v>0</v>
      </c>
      <c r="W13" s="12">
        <f>'Tabel I-O'!W13*'Tabel Harga'!$F$13</f>
        <v>0</v>
      </c>
      <c r="X13" s="12">
        <f>'Tabel I-O'!X13*'Tabel Harga'!$F$13</f>
        <v>0</v>
      </c>
      <c r="Y13" s="12">
        <f>'Tabel I-O'!Y13*'Tabel Harga'!$F$13</f>
        <v>0</v>
      </c>
      <c r="Z13" s="12">
        <f>'Tabel I-O'!Z13*'Tabel Harga'!$F$13</f>
        <v>0</v>
      </c>
      <c r="AA13" s="12">
        <f>'Tabel I-O'!AA13*'Tabel Harga'!$F$13</f>
        <v>0</v>
      </c>
      <c r="AB13" s="12">
        <f>'Tabel I-O'!AB13*'Tabel Harga'!$F$13</f>
        <v>0</v>
      </c>
      <c r="AC13" s="12">
        <f>'Tabel I-O'!AC13*'Tabel Harga'!$F$13</f>
        <v>0</v>
      </c>
      <c r="AD13" s="12">
        <f>'Tabel I-O'!AD13*'Tabel Harga'!$F$13</f>
        <v>0</v>
      </c>
      <c r="AE13" s="12">
        <f>'Tabel I-O'!AE13*'Tabel Harga'!$F$13</f>
        <v>0</v>
      </c>
      <c r="AF13" s="12">
        <f>'Tabel I-O'!AF13*'Tabel Harga'!$F$13</f>
        <v>0</v>
      </c>
      <c r="AG13" s="12">
        <f>'Tabel I-O'!AG13*'Tabel Harga'!$F$13</f>
        <v>0</v>
      </c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</row>
    <row r="14" spans="2:49" s="7" customFormat="1" x14ac:dyDescent="0.3">
      <c r="B14" s="34" t="s">
        <v>121</v>
      </c>
      <c r="C14" s="19" t="s">
        <v>8</v>
      </c>
      <c r="D14" s="12">
        <f>'Tabel I-O'!D14*'Tabel Harga'!$F$14</f>
        <v>280000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</row>
    <row r="15" spans="2:49" s="7" customFormat="1" x14ac:dyDescent="0.3">
      <c r="B15" s="34" t="s">
        <v>103</v>
      </c>
      <c r="C15" s="19" t="s">
        <v>8</v>
      </c>
      <c r="D15" s="12">
        <f>'Tabel I-O'!D15*'Tabel Harga'!$E$15</f>
        <v>1375000</v>
      </c>
      <c r="E15" s="12">
        <f>'Tabel I-O'!E15*'Tabel Harga'!$E$15</f>
        <v>137500</v>
      </c>
      <c r="F15" s="12">
        <f>'Tabel I-O'!F15*'Tabel Harga'!$E$15</f>
        <v>0</v>
      </c>
      <c r="G15" s="12">
        <f>'Tabel I-O'!G15*'Tabel Harga'!$E$15</f>
        <v>0</v>
      </c>
      <c r="H15" s="12">
        <f>'Tabel I-O'!H15*'Tabel Harga'!$E$15</f>
        <v>0</v>
      </c>
      <c r="I15" s="12">
        <f>'Tabel I-O'!I15*'Tabel Harga'!$E$15</f>
        <v>0</v>
      </c>
      <c r="J15" s="12">
        <f>'Tabel I-O'!J15*'Tabel Harga'!$E$15</f>
        <v>0</v>
      </c>
      <c r="K15" s="12">
        <f>'Tabel I-O'!K15*'Tabel Harga'!$E$15</f>
        <v>0</v>
      </c>
      <c r="L15" s="12">
        <f>'Tabel I-O'!L15*'Tabel Harga'!$E$15</f>
        <v>0</v>
      </c>
      <c r="M15" s="12">
        <f>'Tabel I-O'!M15*'Tabel Harga'!$E$15</f>
        <v>0</v>
      </c>
      <c r="N15" s="12">
        <f>'Tabel I-O'!N15*'Tabel Harga'!$E$15</f>
        <v>0</v>
      </c>
      <c r="O15" s="12">
        <f>'Tabel I-O'!O15*'Tabel Harga'!$E$15</f>
        <v>0</v>
      </c>
      <c r="P15" s="12">
        <f>'Tabel I-O'!P15*'Tabel Harga'!$E$15</f>
        <v>0</v>
      </c>
      <c r="Q15" s="12">
        <f>'Tabel I-O'!Q15*'Tabel Harga'!$E$15</f>
        <v>0</v>
      </c>
      <c r="R15" s="12">
        <f>'Tabel I-O'!R15*'Tabel Harga'!$E$15</f>
        <v>0</v>
      </c>
      <c r="S15" s="12">
        <f>'Tabel I-O'!S15*'Tabel Harga'!$E$15</f>
        <v>0</v>
      </c>
      <c r="T15" s="12">
        <f>'Tabel I-O'!T15*'Tabel Harga'!$E$15</f>
        <v>0</v>
      </c>
      <c r="U15" s="12">
        <f>'Tabel I-O'!U15*'Tabel Harga'!$E$15</f>
        <v>0</v>
      </c>
      <c r="V15" s="12">
        <f>'Tabel I-O'!V15*'Tabel Harga'!$E$15</f>
        <v>0</v>
      </c>
      <c r="W15" s="12">
        <f>'Tabel I-O'!W15*'Tabel Harga'!$E$15</f>
        <v>0</v>
      </c>
      <c r="X15" s="12">
        <f>'Tabel I-O'!X15*'Tabel Harga'!$E$15</f>
        <v>0</v>
      </c>
      <c r="Y15" s="12">
        <f>'Tabel I-O'!Y15*'Tabel Harga'!$E$15</f>
        <v>0</v>
      </c>
      <c r="Z15" s="12">
        <f>'Tabel I-O'!Z15*'Tabel Harga'!$E$15</f>
        <v>0</v>
      </c>
      <c r="AA15" s="12">
        <f>'Tabel I-O'!AA15*'Tabel Harga'!$E$15</f>
        <v>0</v>
      </c>
      <c r="AB15" s="12">
        <f>'Tabel I-O'!AB15*'Tabel Harga'!$E$15</f>
        <v>0</v>
      </c>
      <c r="AC15" s="12">
        <f>'Tabel I-O'!AC15*'Tabel Harga'!$E$15</f>
        <v>0</v>
      </c>
      <c r="AD15" s="12">
        <f>'Tabel I-O'!AD15*'Tabel Harga'!$E$15</f>
        <v>0</v>
      </c>
      <c r="AE15" s="12">
        <f>'Tabel I-O'!AE15*'Tabel Harga'!$E$15</f>
        <v>0</v>
      </c>
      <c r="AF15" s="12">
        <f>'Tabel I-O'!AF15*'Tabel Harga'!$E$15</f>
        <v>0</v>
      </c>
      <c r="AG15" s="12">
        <f>'Tabel I-O'!AG15*'Tabel Harga'!$E$15</f>
        <v>0</v>
      </c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</row>
    <row r="16" spans="2:49" s="7" customFormat="1" x14ac:dyDescent="0.3">
      <c r="B16" s="34"/>
      <c r="C16" s="19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</row>
    <row r="17" spans="2:49" s="7" customFormat="1" x14ac:dyDescent="0.3">
      <c r="B17" s="16" t="s">
        <v>41</v>
      </c>
      <c r="C17" s="19"/>
      <c r="D17" s="12"/>
      <c r="E17" s="10"/>
      <c r="F17" s="10"/>
      <c r="G17" s="10"/>
      <c r="H17" s="10"/>
      <c r="I17" s="10"/>
      <c r="J17" s="10"/>
      <c r="K17" s="11"/>
      <c r="L17" s="10"/>
      <c r="M17" s="10"/>
      <c r="N17" s="11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</row>
    <row r="18" spans="2:49" x14ac:dyDescent="0.3">
      <c r="B18" s="34" t="s">
        <v>43</v>
      </c>
      <c r="C18" s="19" t="s">
        <v>8</v>
      </c>
      <c r="D18" s="12">
        <f>'Tabel I-O'!D18*'Tabel Harga'!$F$18</f>
        <v>0</v>
      </c>
      <c r="E18" s="12">
        <f>'Tabel I-O'!E18*'Tabel Harga'!$F$18</f>
        <v>0</v>
      </c>
      <c r="F18" s="12">
        <f>'Tabel I-O'!F18*'Tabel Harga'!$F$18</f>
        <v>0</v>
      </c>
      <c r="G18" s="12">
        <f>'Tabel I-O'!G18*'Tabel Harga'!$F$18</f>
        <v>0</v>
      </c>
      <c r="H18" s="12">
        <f>'Tabel I-O'!H18*'Tabel Harga'!$F$18</f>
        <v>0</v>
      </c>
      <c r="I18" s="12">
        <f>'Tabel I-O'!I18*'Tabel Harga'!$F$18</f>
        <v>0</v>
      </c>
      <c r="J18" s="12">
        <f>'Tabel I-O'!J18*'Tabel Harga'!$F$18</f>
        <v>0</v>
      </c>
      <c r="K18" s="12">
        <f>'Tabel I-O'!K18*'Tabel Harga'!$F$18</f>
        <v>0</v>
      </c>
      <c r="L18" s="12">
        <f>'Tabel I-O'!L18*'Tabel Harga'!$F$18</f>
        <v>40000</v>
      </c>
      <c r="M18" s="12">
        <f>'Tabel I-O'!M18*'Tabel Harga'!$F$18</f>
        <v>40000</v>
      </c>
      <c r="N18" s="12">
        <f>'Tabel I-O'!N18*'Tabel Harga'!$F$18</f>
        <v>40000</v>
      </c>
      <c r="O18" s="12">
        <f>'Tabel I-O'!O18*'Tabel Harga'!$F$18</f>
        <v>40000</v>
      </c>
      <c r="P18" s="12">
        <f>'Tabel I-O'!P18*'Tabel Harga'!$F$18</f>
        <v>40000</v>
      </c>
      <c r="Q18" s="12">
        <f>'Tabel I-O'!Q18*'Tabel Harga'!$F$18</f>
        <v>40000</v>
      </c>
      <c r="R18" s="12">
        <f>'Tabel I-O'!R18*'Tabel Harga'!$F$18</f>
        <v>40000</v>
      </c>
      <c r="S18" s="12">
        <f>'Tabel I-O'!S18*'Tabel Harga'!$F$18</f>
        <v>40000</v>
      </c>
      <c r="T18" s="12">
        <f>'Tabel I-O'!T18*'Tabel Harga'!$F$18</f>
        <v>40000</v>
      </c>
      <c r="U18" s="12">
        <f>'Tabel I-O'!U18*'Tabel Harga'!$F$18</f>
        <v>40000</v>
      </c>
      <c r="V18" s="12">
        <f>'Tabel I-O'!V18*'Tabel Harga'!$F$18</f>
        <v>40000</v>
      </c>
      <c r="W18" s="12">
        <f>'Tabel I-O'!W18*'Tabel Harga'!$F$18</f>
        <v>40000</v>
      </c>
      <c r="X18" s="12">
        <f>'Tabel I-O'!X18*'Tabel Harga'!$F$18</f>
        <v>40000</v>
      </c>
      <c r="Y18" s="12">
        <f>'Tabel I-O'!Y18*'Tabel Harga'!$F$18</f>
        <v>40000</v>
      </c>
      <c r="Z18" s="12">
        <f>'Tabel I-O'!Z18*'Tabel Harga'!$F$18</f>
        <v>40000</v>
      </c>
      <c r="AA18" s="12">
        <f>'Tabel I-O'!AA18*'Tabel Harga'!$F$18</f>
        <v>40000</v>
      </c>
      <c r="AB18" s="12">
        <f>'Tabel I-O'!AB18*'Tabel Harga'!$F$18</f>
        <v>40000</v>
      </c>
      <c r="AC18" s="12">
        <f>'Tabel I-O'!AC18*'Tabel Harga'!$F$18</f>
        <v>40000</v>
      </c>
      <c r="AD18" s="12">
        <f>'Tabel I-O'!AD18*'Tabel Harga'!$F$18</f>
        <v>40000</v>
      </c>
      <c r="AE18" s="12">
        <f>'Tabel I-O'!AE18*'Tabel Harga'!$F$18</f>
        <v>40000</v>
      </c>
      <c r="AF18" s="12">
        <f>'Tabel I-O'!AF18*'Tabel Harga'!$F$18</f>
        <v>40000</v>
      </c>
      <c r="AG18" s="12">
        <f>'Tabel I-O'!AG18*'Tabel Harga'!$F$18</f>
        <v>40000</v>
      </c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</row>
    <row r="19" spans="2:49" x14ac:dyDescent="0.3">
      <c r="B19" s="34" t="s">
        <v>85</v>
      </c>
      <c r="C19" s="19" t="s">
        <v>8</v>
      </c>
      <c r="D19" s="12">
        <f>'Tabel I-O'!D19*'Tabel Harga'!$F19</f>
        <v>0</v>
      </c>
      <c r="E19" s="12">
        <f>'Tabel I-O'!E19*'Tabel Harga'!$F19</f>
        <v>0</v>
      </c>
      <c r="F19" s="12">
        <f>'Tabel I-O'!F19*'Tabel Harga'!$F19</f>
        <v>0</v>
      </c>
      <c r="G19" s="12">
        <f>'Tabel I-O'!G19*'Tabel Harga'!$F19</f>
        <v>0</v>
      </c>
      <c r="H19" s="12">
        <f>'Tabel I-O'!H19*'Tabel Harga'!$F19</f>
        <v>0</v>
      </c>
      <c r="I19" s="12">
        <f>'Tabel I-O'!I19*'Tabel Harga'!$F19</f>
        <v>0</v>
      </c>
      <c r="J19" s="12">
        <f>'Tabel I-O'!J19*'Tabel Harga'!$F19</f>
        <v>0</v>
      </c>
      <c r="K19" s="12">
        <f>'Tabel I-O'!K19*'Tabel Harga'!$F19</f>
        <v>0</v>
      </c>
      <c r="L19" s="12">
        <f>'Tabel I-O'!L19*'Tabel Harga'!$F19</f>
        <v>40000</v>
      </c>
      <c r="M19" s="12">
        <f>'Tabel I-O'!M19*'Tabel Harga'!$F19</f>
        <v>70000</v>
      </c>
      <c r="N19" s="12">
        <f>'Tabel I-O'!N19*'Tabel Harga'!$F19</f>
        <v>85400</v>
      </c>
      <c r="O19" s="12">
        <f>'Tabel I-O'!O19*'Tabel Harga'!$F19</f>
        <v>85400</v>
      </c>
      <c r="P19" s="12">
        <f>'Tabel I-O'!P19*'Tabel Harga'!$F19</f>
        <v>85400</v>
      </c>
      <c r="Q19" s="12">
        <f>'Tabel I-O'!Q19*'Tabel Harga'!$F19</f>
        <v>89300</v>
      </c>
      <c r="R19" s="12">
        <f>'Tabel I-O'!R19*'Tabel Harga'!$F19</f>
        <v>87400</v>
      </c>
      <c r="S19" s="12">
        <f>'Tabel I-O'!S19*'Tabel Harga'!$F19</f>
        <v>85400</v>
      </c>
      <c r="T19" s="12">
        <f>'Tabel I-O'!T19*'Tabel Harga'!$F19</f>
        <v>83600</v>
      </c>
      <c r="U19" s="12">
        <f>'Tabel I-O'!U19*'Tabel Harga'!$F19</f>
        <v>81600</v>
      </c>
      <c r="V19" s="12">
        <f>'Tabel I-O'!V19*'Tabel Harga'!$F19</f>
        <v>79800</v>
      </c>
      <c r="W19" s="12">
        <f>'Tabel I-O'!W19*'Tabel Harga'!$F19</f>
        <v>77800</v>
      </c>
      <c r="X19" s="12">
        <f>'Tabel I-O'!X19*'Tabel Harga'!$F19</f>
        <v>76000</v>
      </c>
      <c r="Y19" s="12">
        <f>'Tabel I-O'!Y19*'Tabel Harga'!$F19</f>
        <v>74000</v>
      </c>
      <c r="Z19" s="12">
        <f>'Tabel I-O'!Z19*'Tabel Harga'!$F19</f>
        <v>72200</v>
      </c>
      <c r="AA19" s="12">
        <f>'Tabel I-O'!AA19*'Tabel Harga'!$F19</f>
        <v>70200</v>
      </c>
      <c r="AB19" s="12">
        <f>'Tabel I-O'!AB19*'Tabel Harga'!$F19</f>
        <v>68400</v>
      </c>
      <c r="AC19" s="12">
        <f>'Tabel I-O'!AC19*'Tabel Harga'!$F19</f>
        <v>66400</v>
      </c>
      <c r="AD19" s="12">
        <f>'Tabel I-O'!AD19*'Tabel Harga'!$F19</f>
        <v>64600</v>
      </c>
      <c r="AE19" s="12">
        <f>'Tabel I-O'!AE19*'Tabel Harga'!$F19</f>
        <v>60800</v>
      </c>
      <c r="AF19" s="12">
        <f>'Tabel I-O'!AF19*'Tabel Harga'!$F19</f>
        <v>57000</v>
      </c>
      <c r="AG19" s="12">
        <f>'Tabel I-O'!AG19*'Tabel Harga'!$F19</f>
        <v>53200</v>
      </c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</row>
    <row r="20" spans="2:49" x14ac:dyDescent="0.3">
      <c r="B20" s="34" t="s">
        <v>46</v>
      </c>
      <c r="C20" s="19" t="s">
        <v>8</v>
      </c>
      <c r="D20" s="12">
        <f>'Tabel I-O'!D20*'Tabel Harga'!$F$20</f>
        <v>0</v>
      </c>
      <c r="E20" s="12">
        <f>'Tabel I-O'!E20*'Tabel Harga'!$F$20</f>
        <v>0</v>
      </c>
      <c r="F20" s="12">
        <f>'Tabel I-O'!F20*'Tabel Harga'!$F$20</f>
        <v>0</v>
      </c>
      <c r="G20" s="12">
        <f>'Tabel I-O'!G20*'Tabel Harga'!$F$20</f>
        <v>0</v>
      </c>
      <c r="H20" s="12">
        <f>'Tabel I-O'!H20*'Tabel Harga'!$F$20</f>
        <v>0</v>
      </c>
      <c r="I20" s="12">
        <f>'Tabel I-O'!I20*'Tabel Harga'!$F$20</f>
        <v>0</v>
      </c>
      <c r="J20" s="12">
        <f>'Tabel I-O'!J20*'Tabel Harga'!$F$20</f>
        <v>0</v>
      </c>
      <c r="K20" s="12">
        <f>'Tabel I-O'!K20*'Tabel Harga'!$F$20</f>
        <v>0</v>
      </c>
      <c r="L20" s="12">
        <f>'Tabel I-O'!L20*'Tabel Harga'!$F$20</f>
        <v>20000</v>
      </c>
      <c r="M20" s="12">
        <f>'Tabel I-O'!M20*'Tabel Harga'!$F$20</f>
        <v>0</v>
      </c>
      <c r="N20" s="12">
        <f>'Tabel I-O'!N20*'Tabel Harga'!$F$20</f>
        <v>20000</v>
      </c>
      <c r="O20" s="12">
        <f>'Tabel I-O'!O20*'Tabel Harga'!$F$20</f>
        <v>0</v>
      </c>
      <c r="P20" s="12">
        <f>'Tabel I-O'!P20*'Tabel Harga'!$F$20</f>
        <v>20000</v>
      </c>
      <c r="Q20" s="12">
        <f>'Tabel I-O'!Q20*'Tabel Harga'!$F$20</f>
        <v>0</v>
      </c>
      <c r="R20" s="12">
        <f>'Tabel I-O'!R20*'Tabel Harga'!$F$20</f>
        <v>20000</v>
      </c>
      <c r="S20" s="12">
        <f>'Tabel I-O'!S20*'Tabel Harga'!$F$20</f>
        <v>0</v>
      </c>
      <c r="T20" s="12">
        <f>'Tabel I-O'!T20*'Tabel Harga'!$F$20</f>
        <v>20000</v>
      </c>
      <c r="U20" s="12">
        <f>'Tabel I-O'!U20*'Tabel Harga'!$F$20</f>
        <v>0</v>
      </c>
      <c r="V20" s="12">
        <f>'Tabel I-O'!V20*'Tabel Harga'!$F$20</f>
        <v>20000</v>
      </c>
      <c r="W20" s="12">
        <f>'Tabel I-O'!W20*'Tabel Harga'!$F$20</f>
        <v>0</v>
      </c>
      <c r="X20" s="12">
        <f>'Tabel I-O'!X20*'Tabel Harga'!$F$20</f>
        <v>20000</v>
      </c>
      <c r="Y20" s="12">
        <f>'Tabel I-O'!Y20*'Tabel Harga'!$F$20</f>
        <v>0</v>
      </c>
      <c r="Z20" s="12">
        <f>'Tabel I-O'!Z20*'Tabel Harga'!$F$20</f>
        <v>20000</v>
      </c>
      <c r="AA20" s="12">
        <f>'Tabel I-O'!AA20*'Tabel Harga'!$F$20</f>
        <v>0</v>
      </c>
      <c r="AB20" s="12">
        <f>'Tabel I-O'!AB20*'Tabel Harga'!$F$20</f>
        <v>20000</v>
      </c>
      <c r="AC20" s="12">
        <f>'Tabel I-O'!AC20*'Tabel Harga'!$F$20</f>
        <v>0</v>
      </c>
      <c r="AD20" s="12">
        <f>'Tabel I-O'!AD20*'Tabel Harga'!$F$20</f>
        <v>20000</v>
      </c>
      <c r="AE20" s="12">
        <f>'Tabel I-O'!AE20*'Tabel Harga'!$F$20</f>
        <v>0</v>
      </c>
      <c r="AF20" s="12">
        <f>'Tabel I-O'!AF20*'Tabel Harga'!$F$20</f>
        <v>20000</v>
      </c>
      <c r="AG20" s="12">
        <f>'Tabel I-O'!AG20*'Tabel Harga'!$F$20</f>
        <v>0</v>
      </c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</row>
    <row r="21" spans="2:49" x14ac:dyDescent="0.3">
      <c r="B21" s="34" t="s">
        <v>44</v>
      </c>
      <c r="C21" s="19" t="s">
        <v>8</v>
      </c>
      <c r="D21" s="12">
        <f>'Tabel I-O'!D21*'Tabel Harga'!$F$21</f>
        <v>25000</v>
      </c>
      <c r="E21" s="12">
        <f>'Tabel I-O'!E21*'Tabel Harga'!$F$21</f>
        <v>0</v>
      </c>
      <c r="F21" s="12">
        <f>'Tabel I-O'!F21*'Tabel Harga'!$F$21</f>
        <v>0</v>
      </c>
      <c r="G21" s="12">
        <f>'Tabel I-O'!G21*'Tabel Harga'!$F$21</f>
        <v>0</v>
      </c>
      <c r="H21" s="12">
        <f>'Tabel I-O'!H21*'Tabel Harga'!$F$21</f>
        <v>0</v>
      </c>
      <c r="I21" s="12">
        <f>'Tabel I-O'!I21*'Tabel Harga'!$F$21</f>
        <v>25000</v>
      </c>
      <c r="J21" s="12">
        <f>'Tabel I-O'!J21*'Tabel Harga'!$F$21</f>
        <v>0</v>
      </c>
      <c r="K21" s="12">
        <f>'Tabel I-O'!K21*'Tabel Harga'!$F$21</f>
        <v>0</v>
      </c>
      <c r="L21" s="12">
        <f>'Tabel I-O'!L21*'Tabel Harga'!$F$21</f>
        <v>0</v>
      </c>
      <c r="M21" s="12">
        <f>'Tabel I-O'!M21*'Tabel Harga'!$F$21</f>
        <v>0</v>
      </c>
      <c r="N21" s="12">
        <f>'Tabel I-O'!N21*'Tabel Harga'!$F$21</f>
        <v>25000</v>
      </c>
      <c r="O21" s="12">
        <f>'Tabel I-O'!O21*'Tabel Harga'!$F$21</f>
        <v>0</v>
      </c>
      <c r="P21" s="12">
        <f>'Tabel I-O'!P21*'Tabel Harga'!$F$21</f>
        <v>0</v>
      </c>
      <c r="Q21" s="12">
        <f>'Tabel I-O'!Q21*'Tabel Harga'!$F$21</f>
        <v>0</v>
      </c>
      <c r="R21" s="12">
        <f>'Tabel I-O'!R21*'Tabel Harga'!$F$21</f>
        <v>0</v>
      </c>
      <c r="S21" s="12">
        <f>'Tabel I-O'!S21*'Tabel Harga'!$F$21</f>
        <v>25000</v>
      </c>
      <c r="T21" s="12">
        <f>'Tabel I-O'!T21*'Tabel Harga'!$F$21</f>
        <v>0</v>
      </c>
      <c r="U21" s="12">
        <f>'Tabel I-O'!U21*'Tabel Harga'!$F$21</f>
        <v>0</v>
      </c>
      <c r="V21" s="12">
        <f>'Tabel I-O'!V21*'Tabel Harga'!$F$21</f>
        <v>0</v>
      </c>
      <c r="W21" s="12">
        <f>'Tabel I-O'!W21*'Tabel Harga'!$F$21</f>
        <v>0</v>
      </c>
      <c r="X21" s="12">
        <f>'Tabel I-O'!X21*'Tabel Harga'!$F$21</f>
        <v>25000</v>
      </c>
      <c r="Y21" s="12">
        <f>'Tabel I-O'!Y21*'Tabel Harga'!$F$21</f>
        <v>0</v>
      </c>
      <c r="Z21" s="12">
        <f>'Tabel I-O'!Z21*'Tabel Harga'!$F$21</f>
        <v>0</v>
      </c>
      <c r="AA21" s="12">
        <f>'Tabel I-O'!AA21*'Tabel Harga'!$F$21</f>
        <v>0</v>
      </c>
      <c r="AB21" s="12">
        <f>'Tabel I-O'!AB21*'Tabel Harga'!$F$21</f>
        <v>0</v>
      </c>
      <c r="AC21" s="12">
        <f>'Tabel I-O'!AC21*'Tabel Harga'!$F$21</f>
        <v>25000</v>
      </c>
      <c r="AD21" s="12">
        <f>'Tabel I-O'!AD21*'Tabel Harga'!$F$21</f>
        <v>0</v>
      </c>
      <c r="AE21" s="12">
        <f>'Tabel I-O'!AE21*'Tabel Harga'!$F$21</f>
        <v>0</v>
      </c>
      <c r="AF21" s="12">
        <f>'Tabel I-O'!AF21*'Tabel Harga'!$F$21</f>
        <v>0</v>
      </c>
      <c r="AG21" s="12">
        <f>'Tabel I-O'!AG21*'Tabel Harga'!$F$21</f>
        <v>0</v>
      </c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</row>
    <row r="22" spans="2:49" x14ac:dyDescent="0.3">
      <c r="B22" s="34" t="s">
        <v>45</v>
      </c>
      <c r="C22" s="19" t="s">
        <v>8</v>
      </c>
      <c r="D22" s="12">
        <f>'Tabel I-O'!D22*'Tabel Harga'!$F$22</f>
        <v>50000</v>
      </c>
      <c r="E22" s="12">
        <f>'Tabel I-O'!E22*'Tabel Harga'!$F$22</f>
        <v>0</v>
      </c>
      <c r="F22" s="12">
        <f>'Tabel I-O'!F22*'Tabel Harga'!$F$22</f>
        <v>50000</v>
      </c>
      <c r="G22" s="12">
        <f>'Tabel I-O'!G22*'Tabel Harga'!$F$22</f>
        <v>0</v>
      </c>
      <c r="H22" s="12">
        <f>'Tabel I-O'!H22*'Tabel Harga'!$F$22</f>
        <v>50000</v>
      </c>
      <c r="I22" s="12">
        <f>'Tabel I-O'!I22*'Tabel Harga'!$F$22</f>
        <v>0</v>
      </c>
      <c r="J22" s="12">
        <f>'Tabel I-O'!J22*'Tabel Harga'!$F$22</f>
        <v>50000</v>
      </c>
      <c r="K22" s="12">
        <f>'Tabel I-O'!K22*'Tabel Harga'!$F$22</f>
        <v>0</v>
      </c>
      <c r="L22" s="12">
        <f>'Tabel I-O'!L22*'Tabel Harga'!$F$22</f>
        <v>50000</v>
      </c>
      <c r="M22" s="12">
        <f>'Tabel I-O'!M22*'Tabel Harga'!$F$22</f>
        <v>0</v>
      </c>
      <c r="N22" s="12">
        <f>'Tabel I-O'!N22*'Tabel Harga'!$F$22</f>
        <v>50000</v>
      </c>
      <c r="O22" s="12">
        <f>'Tabel I-O'!O22*'Tabel Harga'!$F$22</f>
        <v>0</v>
      </c>
      <c r="P22" s="12">
        <f>'Tabel I-O'!P22*'Tabel Harga'!$F$22</f>
        <v>50000</v>
      </c>
      <c r="Q22" s="12">
        <f>'Tabel I-O'!Q22*'Tabel Harga'!$F$22</f>
        <v>0</v>
      </c>
      <c r="R22" s="12">
        <f>'Tabel I-O'!R22*'Tabel Harga'!$F$22</f>
        <v>50000</v>
      </c>
      <c r="S22" s="12">
        <f>'Tabel I-O'!S22*'Tabel Harga'!$F$22</f>
        <v>0</v>
      </c>
      <c r="T22" s="12">
        <f>'Tabel I-O'!T22*'Tabel Harga'!$F$22</f>
        <v>50000</v>
      </c>
      <c r="U22" s="12">
        <f>'Tabel I-O'!U22*'Tabel Harga'!$F$22</f>
        <v>0</v>
      </c>
      <c r="V22" s="12">
        <f>'Tabel I-O'!V22*'Tabel Harga'!$F$22</f>
        <v>50000</v>
      </c>
      <c r="W22" s="12">
        <f>'Tabel I-O'!W22*'Tabel Harga'!$F$22</f>
        <v>0</v>
      </c>
      <c r="X22" s="12">
        <f>'Tabel I-O'!X22*'Tabel Harga'!$F$22</f>
        <v>50000</v>
      </c>
      <c r="Y22" s="12">
        <f>'Tabel I-O'!Y22*'Tabel Harga'!$F$22</f>
        <v>0</v>
      </c>
      <c r="Z22" s="12">
        <f>'Tabel I-O'!Z22*'Tabel Harga'!$F$22</f>
        <v>50000</v>
      </c>
      <c r="AA22" s="12">
        <f>'Tabel I-O'!AA22*'Tabel Harga'!$F$22</f>
        <v>0</v>
      </c>
      <c r="AB22" s="12">
        <f>'Tabel I-O'!AB22*'Tabel Harga'!$F$22</f>
        <v>50000</v>
      </c>
      <c r="AC22" s="12">
        <f>'Tabel I-O'!AC22*'Tabel Harga'!$F$22</f>
        <v>0</v>
      </c>
      <c r="AD22" s="12">
        <f>'Tabel I-O'!AD22*'Tabel Harga'!$F$22</f>
        <v>50000</v>
      </c>
      <c r="AE22" s="12">
        <f>'Tabel I-O'!AE22*'Tabel Harga'!$F$22</f>
        <v>0</v>
      </c>
      <c r="AF22" s="12">
        <f>'Tabel I-O'!AF22*'Tabel Harga'!$F$22</f>
        <v>50000</v>
      </c>
      <c r="AG22" s="12">
        <f>'Tabel I-O'!AG22*'Tabel Harga'!$F$22</f>
        <v>0</v>
      </c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</row>
    <row r="23" spans="2:49" x14ac:dyDescent="0.3">
      <c r="B23" s="85" t="s">
        <v>117</v>
      </c>
      <c r="C23" s="19" t="s">
        <v>8</v>
      </c>
      <c r="D23" s="12">
        <f>'Tabel I-O'!D23*'Tabel Harga'!$F$23</f>
        <v>0</v>
      </c>
      <c r="E23" s="12">
        <f>'Tabel I-O'!E23*'Tabel Harga'!$F$23</f>
        <v>0</v>
      </c>
      <c r="F23" s="12">
        <f>'Tabel I-O'!F23*'Tabel Harga'!$F$23</f>
        <v>0</v>
      </c>
      <c r="G23" s="12">
        <f>'Tabel I-O'!G23*'Tabel Harga'!$F$23</f>
        <v>0</v>
      </c>
      <c r="H23" s="12">
        <f>'Tabel I-O'!H23*'Tabel Harga'!$F$23</f>
        <v>0</v>
      </c>
      <c r="I23" s="12">
        <f>'Tabel I-O'!I23*'Tabel Harga'!$F$23</f>
        <v>0</v>
      </c>
      <c r="J23" s="12">
        <f>'Tabel I-O'!J23*'Tabel Harga'!$F$23</f>
        <v>0</v>
      </c>
      <c r="K23" s="12">
        <f>'Tabel I-O'!K23*'Tabel Harga'!$F$23</f>
        <v>0</v>
      </c>
      <c r="L23" s="12">
        <f>'Tabel I-O'!L23*'Tabel Harga'!$F$23</f>
        <v>50000</v>
      </c>
      <c r="M23" s="12">
        <f>'Tabel I-O'!M23*'Tabel Harga'!$F$23</f>
        <v>50000</v>
      </c>
      <c r="N23" s="12">
        <f>'Tabel I-O'!N23*'Tabel Harga'!$F$23</f>
        <v>50000</v>
      </c>
      <c r="O23" s="12">
        <f>'Tabel I-O'!O23*'Tabel Harga'!$F$23</f>
        <v>50000</v>
      </c>
      <c r="P23" s="12">
        <f>'Tabel I-O'!P23*'Tabel Harga'!$F$23</f>
        <v>50000</v>
      </c>
      <c r="Q23" s="12">
        <f>'Tabel I-O'!Q23*'Tabel Harga'!$F$23</f>
        <v>50000</v>
      </c>
      <c r="R23" s="12">
        <f>'Tabel I-O'!R23*'Tabel Harga'!$F$23</f>
        <v>50000</v>
      </c>
      <c r="S23" s="12">
        <f>'Tabel I-O'!S23*'Tabel Harga'!$F$23</f>
        <v>50000</v>
      </c>
      <c r="T23" s="12">
        <f>'Tabel I-O'!T23*'Tabel Harga'!$F$23</f>
        <v>50000</v>
      </c>
      <c r="U23" s="12">
        <f>'Tabel I-O'!U23*'Tabel Harga'!$F$23</f>
        <v>50000</v>
      </c>
      <c r="V23" s="12">
        <f>'Tabel I-O'!V23*'Tabel Harga'!$F$23</f>
        <v>50000</v>
      </c>
      <c r="W23" s="12">
        <f>'Tabel I-O'!W23*'Tabel Harga'!$F$23</f>
        <v>50000</v>
      </c>
      <c r="X23" s="12">
        <f>'Tabel I-O'!X23*'Tabel Harga'!$F$23</f>
        <v>50000</v>
      </c>
      <c r="Y23" s="12">
        <f>'Tabel I-O'!Y23*'Tabel Harga'!$F$23</f>
        <v>50000</v>
      </c>
      <c r="Z23" s="12">
        <f>'Tabel I-O'!Z23*'Tabel Harga'!$F$23</f>
        <v>50000</v>
      </c>
      <c r="AA23" s="12">
        <f>'Tabel I-O'!AA23*'Tabel Harga'!$F$23</f>
        <v>50000</v>
      </c>
      <c r="AB23" s="12">
        <f>'Tabel I-O'!AB23*'Tabel Harga'!$F$23</f>
        <v>50000</v>
      </c>
      <c r="AC23" s="12">
        <f>'Tabel I-O'!AC23*'Tabel Harga'!$F$23</f>
        <v>50000</v>
      </c>
      <c r="AD23" s="12">
        <f>'Tabel I-O'!AD23*'Tabel Harga'!$F$23</f>
        <v>50000</v>
      </c>
      <c r="AE23" s="12">
        <f>'Tabel I-O'!AE23*'Tabel Harga'!$F$23</f>
        <v>50000</v>
      </c>
      <c r="AF23" s="12">
        <f>'Tabel I-O'!AF23*'Tabel Harga'!$F$23</f>
        <v>50000</v>
      </c>
      <c r="AG23" s="12">
        <f>'Tabel I-O'!AG23*'Tabel Harga'!$F$23</f>
        <v>50000</v>
      </c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</row>
    <row r="24" spans="2:49" x14ac:dyDescent="0.3">
      <c r="B24" s="85"/>
      <c r="C24" s="19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</row>
    <row r="25" spans="2:49" x14ac:dyDescent="0.3">
      <c r="B25" s="16" t="s">
        <v>42</v>
      </c>
      <c r="C25" s="19"/>
      <c r="D25" s="12"/>
      <c r="E25" s="10"/>
      <c r="F25" s="10"/>
      <c r="G25" s="10"/>
      <c r="H25" s="12"/>
      <c r="I25" s="12"/>
      <c r="J25" s="12"/>
      <c r="K25" s="13"/>
      <c r="L25" s="12"/>
      <c r="M25" s="12"/>
      <c r="N25" s="13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</row>
    <row r="26" spans="2:49" x14ac:dyDescent="0.3">
      <c r="B26" s="111" t="s">
        <v>140</v>
      </c>
      <c r="C26" s="19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</row>
    <row r="27" spans="2:49" x14ac:dyDescent="0.3">
      <c r="B27" s="98" t="s">
        <v>122</v>
      </c>
      <c r="C27" s="19" t="s">
        <v>8</v>
      </c>
      <c r="D27" s="12">
        <f>'Tabel I-O'!D27*'Tabel Harga'!$F$27</f>
        <v>1050000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</row>
    <row r="28" spans="2:49" x14ac:dyDescent="0.3">
      <c r="B28" s="98" t="s">
        <v>123</v>
      </c>
      <c r="C28" s="19" t="s">
        <v>8</v>
      </c>
      <c r="D28" s="12">
        <f>'Tabel I-O'!D28*'Tabel Harga'!F28</f>
        <v>280000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2:49" x14ac:dyDescent="0.3">
      <c r="B29" s="98" t="s">
        <v>124</v>
      </c>
      <c r="C29" s="19" t="s">
        <v>8</v>
      </c>
      <c r="D29" s="12">
        <f>'Tabel I-O'!D29*'Tabel Harga'!$F$29</f>
        <v>70000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</row>
    <row r="30" spans="2:49" x14ac:dyDescent="0.3">
      <c r="B30" s="98" t="s">
        <v>125</v>
      </c>
      <c r="C30" s="19" t="s">
        <v>8</v>
      </c>
      <c r="D30" s="12">
        <f>'Tabel I-O'!D30*'Tabel Harga'!$F$30</f>
        <v>140000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</row>
    <row r="31" spans="2:49" x14ac:dyDescent="0.3">
      <c r="B31" s="100" t="s">
        <v>126</v>
      </c>
      <c r="C31" s="19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</row>
    <row r="32" spans="2:49" x14ac:dyDescent="0.3">
      <c r="B32" s="103" t="s">
        <v>127</v>
      </c>
      <c r="C32" s="19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</row>
    <row r="33" spans="2:49" x14ac:dyDescent="0.3">
      <c r="B33" s="104" t="s">
        <v>128</v>
      </c>
      <c r="C33" s="19" t="s">
        <v>8</v>
      </c>
      <c r="D33" s="12">
        <f>'Tabel I-O'!D33*'Tabel Harga'!$F$33</f>
        <v>700000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2:49" x14ac:dyDescent="0.3">
      <c r="B34" s="103" t="s">
        <v>129</v>
      </c>
      <c r="C34" s="19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</row>
    <row r="35" spans="2:49" x14ac:dyDescent="0.3">
      <c r="B35" s="104" t="s">
        <v>114</v>
      </c>
      <c r="C35" s="19" t="s">
        <v>8</v>
      </c>
      <c r="D35" s="12">
        <f>'Tabel I-O'!D35*'Tabel Harga'!$F$35</f>
        <v>420000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</row>
    <row r="36" spans="2:49" x14ac:dyDescent="0.3">
      <c r="B36" s="104" t="s">
        <v>130</v>
      </c>
      <c r="C36" s="19" t="s">
        <v>8</v>
      </c>
      <c r="D36" s="12">
        <f>'Tabel I-O'!D36*'Tabel Harga'!$F$36</f>
        <v>1050000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</row>
    <row r="37" spans="2:49" x14ac:dyDescent="0.3">
      <c r="B37" s="103" t="s">
        <v>131</v>
      </c>
      <c r="C37" s="19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</row>
    <row r="38" spans="2:49" x14ac:dyDescent="0.3">
      <c r="B38" s="104" t="s">
        <v>132</v>
      </c>
      <c r="C38" s="19" t="s">
        <v>8</v>
      </c>
      <c r="D38" s="12">
        <f>'Tabel I-O'!D38*'Tabel Harga'!$F$38</f>
        <v>1400000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</row>
    <row r="39" spans="2:49" x14ac:dyDescent="0.3">
      <c r="B39" s="104" t="s">
        <v>133</v>
      </c>
      <c r="C39" s="19" t="s">
        <v>8</v>
      </c>
      <c r="D39" s="12">
        <f>'Tabel I-O'!D39*'Tabel Harga'!$F$39</f>
        <v>140000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</row>
    <row r="40" spans="2:49" x14ac:dyDescent="0.3">
      <c r="B40" s="98"/>
      <c r="C40" s="19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</row>
    <row r="41" spans="2:49" x14ac:dyDescent="0.3">
      <c r="B41" s="107" t="s">
        <v>103</v>
      </c>
      <c r="C41" s="57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</row>
    <row r="42" spans="2:49" x14ac:dyDescent="0.3">
      <c r="B42" s="108" t="s">
        <v>127</v>
      </c>
      <c r="C42" s="57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</row>
    <row r="43" spans="2:49" x14ac:dyDescent="0.3">
      <c r="B43" s="98" t="s">
        <v>142</v>
      </c>
      <c r="C43" s="19" t="s">
        <v>8</v>
      </c>
      <c r="D43" s="12">
        <f>'Tabel I-O'!D43*'Tabel Harga'!$F$43</f>
        <v>2030000</v>
      </c>
      <c r="E43" s="12">
        <f>'Tabel I-O'!E43*'Tabel Harga'!$F$43</f>
        <v>0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</row>
    <row r="44" spans="2:49" x14ac:dyDescent="0.3">
      <c r="B44" s="98" t="s">
        <v>136</v>
      </c>
      <c r="C44" s="19" t="s">
        <v>8</v>
      </c>
      <c r="D44" s="12">
        <f>'Tabel I-O'!D44*'Tabel Harga'!$F$44</f>
        <v>770000</v>
      </c>
      <c r="E44" s="12">
        <f>'Tabel I-O'!E44*'Tabel Harga'!$F$44</f>
        <v>140000</v>
      </c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</row>
    <row r="45" spans="2:49" x14ac:dyDescent="0.3">
      <c r="B45" s="108" t="s">
        <v>137</v>
      </c>
      <c r="C45" s="19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</row>
    <row r="46" spans="2:49" x14ac:dyDescent="0.3">
      <c r="B46" s="98" t="s">
        <v>114</v>
      </c>
      <c r="C46" s="19" t="s">
        <v>8</v>
      </c>
      <c r="D46" s="12">
        <f>'Tabel I-O'!D46*'Tabel Harga'!$F$46</f>
        <v>1470000</v>
      </c>
      <c r="E46" s="12">
        <f>'Tabel I-O'!E46*'Tabel Harga'!$F$46</f>
        <v>1470000</v>
      </c>
      <c r="F46" s="12">
        <f>'Tabel I-O'!F46*'Tabel Harga'!$F$46</f>
        <v>1470000</v>
      </c>
      <c r="G46" s="12">
        <f>'Tabel I-O'!G46*'Tabel Harga'!$F$46</f>
        <v>1470000</v>
      </c>
      <c r="H46" s="12">
        <f>'Tabel I-O'!H46*'Tabel Harga'!$F$46</f>
        <v>1470000</v>
      </c>
      <c r="I46" s="12">
        <f>'Tabel I-O'!I46*'Tabel Harga'!$F$46</f>
        <v>1470000</v>
      </c>
      <c r="J46" s="12">
        <f>'Tabel I-O'!J46*'Tabel Harga'!$F$46</f>
        <v>1470000</v>
      </c>
      <c r="K46" s="12">
        <f>'Tabel I-O'!K46*'Tabel Harga'!$F$46</f>
        <v>1470000</v>
      </c>
      <c r="L46" s="12">
        <f>'Tabel I-O'!L46*'Tabel Harga'!$F$46</f>
        <v>980000</v>
      </c>
      <c r="M46" s="12">
        <f>'Tabel I-O'!M46*'Tabel Harga'!$F$46</f>
        <v>980000</v>
      </c>
      <c r="N46" s="12">
        <f>'Tabel I-O'!N46*'Tabel Harga'!$F$46</f>
        <v>980000</v>
      </c>
      <c r="O46" s="12">
        <f>'Tabel I-O'!O46*'Tabel Harga'!$F$46</f>
        <v>980000</v>
      </c>
      <c r="P46" s="12">
        <f>'Tabel I-O'!P46*'Tabel Harga'!$F$46</f>
        <v>980000</v>
      </c>
      <c r="Q46" s="12">
        <f>'Tabel I-O'!Q46*'Tabel Harga'!$F$46</f>
        <v>980000</v>
      </c>
      <c r="R46" s="12">
        <f>'Tabel I-O'!R46*'Tabel Harga'!$F$46</f>
        <v>980000</v>
      </c>
      <c r="S46" s="12">
        <f>'Tabel I-O'!S46*'Tabel Harga'!$F$46</f>
        <v>980000</v>
      </c>
      <c r="T46" s="12">
        <f>'Tabel I-O'!T46*'Tabel Harga'!$F$46</f>
        <v>980000</v>
      </c>
      <c r="U46" s="12">
        <f>'Tabel I-O'!U46*'Tabel Harga'!$F$46</f>
        <v>980000</v>
      </c>
      <c r="V46" s="12">
        <f>'Tabel I-O'!V46*'Tabel Harga'!$F$46</f>
        <v>980000</v>
      </c>
      <c r="W46" s="12">
        <f>'Tabel I-O'!W46*'Tabel Harga'!$F$46</f>
        <v>980000</v>
      </c>
      <c r="X46" s="12">
        <f>'Tabel I-O'!X46*'Tabel Harga'!$F$46</f>
        <v>980000</v>
      </c>
      <c r="Y46" s="12">
        <f>'Tabel I-O'!Y46*'Tabel Harga'!$F$46</f>
        <v>980000</v>
      </c>
      <c r="Z46" s="12">
        <f>'Tabel I-O'!Z46*'Tabel Harga'!$F$46</f>
        <v>980000</v>
      </c>
      <c r="AA46" s="12">
        <f>'Tabel I-O'!AA46*'Tabel Harga'!$F$46</f>
        <v>980000</v>
      </c>
      <c r="AB46" s="12">
        <f>'Tabel I-O'!AB46*'Tabel Harga'!$F$46</f>
        <v>980000</v>
      </c>
      <c r="AC46" s="12">
        <f>'Tabel I-O'!AC46*'Tabel Harga'!$F$46</f>
        <v>980000</v>
      </c>
      <c r="AD46" s="12">
        <f>'Tabel I-O'!AD46*'Tabel Harga'!$F$46</f>
        <v>980000</v>
      </c>
      <c r="AE46" s="12">
        <f>'Tabel I-O'!AE46*'Tabel Harga'!$F$46</f>
        <v>980000</v>
      </c>
      <c r="AF46" s="12">
        <f>'Tabel I-O'!AF46*'Tabel Harga'!$F$46</f>
        <v>980000</v>
      </c>
      <c r="AG46" s="12">
        <f>'Tabel I-O'!AG46*'Tabel Harga'!$F$46</f>
        <v>980000</v>
      </c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</row>
    <row r="47" spans="2:49" x14ac:dyDescent="0.3">
      <c r="B47" s="98" t="s">
        <v>138</v>
      </c>
      <c r="C47" s="19" t="s">
        <v>8</v>
      </c>
      <c r="D47" s="12">
        <f>'Tabel I-O'!D47*'Tabel Harga'!$F$47</f>
        <v>70000</v>
      </c>
      <c r="E47" s="12">
        <f>'Tabel I-O'!E47*'Tabel Harga'!$F$47</f>
        <v>420000</v>
      </c>
      <c r="F47" s="12">
        <f>'Tabel I-O'!F47*'Tabel Harga'!$F$47</f>
        <v>210000</v>
      </c>
      <c r="G47" s="12">
        <f>'Tabel I-O'!G47*'Tabel Harga'!$F$47</f>
        <v>0</v>
      </c>
      <c r="H47" s="12">
        <f>'Tabel I-O'!H47*'Tabel Harga'!$F$47</f>
        <v>0</v>
      </c>
      <c r="I47" s="12">
        <f>'Tabel I-O'!I47*'Tabel Harga'!$F$47</f>
        <v>0</v>
      </c>
      <c r="J47" s="12">
        <f>'Tabel I-O'!J47*'Tabel Harga'!$F$47</f>
        <v>0</v>
      </c>
      <c r="K47" s="12">
        <f>'Tabel I-O'!K47*'Tabel Harga'!$F$47</f>
        <v>0</v>
      </c>
      <c r="L47" s="12">
        <f>'Tabel I-O'!L47*'Tabel Harga'!$F$47</f>
        <v>0</v>
      </c>
      <c r="M47" s="12">
        <f>'Tabel I-O'!M47*'Tabel Harga'!$F$47</f>
        <v>0</v>
      </c>
      <c r="N47" s="12">
        <f>'Tabel I-O'!N47*'Tabel Harga'!$F$47</f>
        <v>0</v>
      </c>
      <c r="O47" s="12">
        <f>'Tabel I-O'!O47*'Tabel Harga'!$F$47</f>
        <v>0</v>
      </c>
      <c r="P47" s="12">
        <f>'Tabel I-O'!P47*'Tabel Harga'!$F$47</f>
        <v>0</v>
      </c>
      <c r="Q47" s="12">
        <f>'Tabel I-O'!Q47*'Tabel Harga'!$F$47</f>
        <v>0</v>
      </c>
      <c r="R47" s="12">
        <f>'Tabel I-O'!R47*'Tabel Harga'!$F$47</f>
        <v>0</v>
      </c>
      <c r="S47" s="12">
        <f>'Tabel I-O'!S47*'Tabel Harga'!$F$47</f>
        <v>0</v>
      </c>
      <c r="T47" s="12">
        <f>'Tabel I-O'!T47*'Tabel Harga'!$F$47</f>
        <v>0</v>
      </c>
      <c r="U47" s="12">
        <f>'Tabel I-O'!U47*'Tabel Harga'!$F$47</f>
        <v>0</v>
      </c>
      <c r="V47" s="12">
        <f>'Tabel I-O'!V47*'Tabel Harga'!$F$47</f>
        <v>0</v>
      </c>
      <c r="W47" s="12">
        <f>'Tabel I-O'!W47*'Tabel Harga'!$F$47</f>
        <v>0</v>
      </c>
      <c r="X47" s="12">
        <f>'Tabel I-O'!X47*'Tabel Harga'!$F$47</f>
        <v>0</v>
      </c>
      <c r="Y47" s="12">
        <f>'Tabel I-O'!Y47*'Tabel Harga'!$F$47</f>
        <v>0</v>
      </c>
      <c r="Z47" s="12">
        <f>'Tabel I-O'!Z47*'Tabel Harga'!$F$47</f>
        <v>0</v>
      </c>
      <c r="AA47" s="12">
        <f>'Tabel I-O'!AA47*'Tabel Harga'!$F$47</f>
        <v>0</v>
      </c>
      <c r="AB47" s="12">
        <f>'Tabel I-O'!AB47*'Tabel Harga'!$F$47</f>
        <v>0</v>
      </c>
      <c r="AC47" s="12">
        <f>'Tabel I-O'!AC47*'Tabel Harga'!$F$47</f>
        <v>0</v>
      </c>
      <c r="AD47" s="12">
        <f>'Tabel I-O'!AD47*'Tabel Harga'!$F$47</f>
        <v>0</v>
      </c>
      <c r="AE47" s="12">
        <f>'Tabel I-O'!AE47*'Tabel Harga'!$F$47</f>
        <v>0</v>
      </c>
      <c r="AF47" s="12">
        <f>'Tabel I-O'!AF47*'Tabel Harga'!$F$47</f>
        <v>0</v>
      </c>
      <c r="AG47" s="12">
        <f>'Tabel I-O'!AG47*'Tabel Harga'!$F$47</f>
        <v>0</v>
      </c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</row>
    <row r="48" spans="2:49" x14ac:dyDescent="0.3">
      <c r="B48" s="98" t="s">
        <v>48</v>
      </c>
      <c r="C48" s="19" t="s">
        <v>8</v>
      </c>
      <c r="D48" s="12">
        <f>'Tabel I-O'!D48*'Tabel Harga'!$F$48</f>
        <v>0</v>
      </c>
      <c r="E48" s="12">
        <f>'Tabel I-O'!E48*'Tabel Harga'!$F$48</f>
        <v>0</v>
      </c>
      <c r="F48" s="12">
        <f>'Tabel I-O'!F48*'Tabel Harga'!$F$48</f>
        <v>0</v>
      </c>
      <c r="G48" s="12">
        <f>'Tabel I-O'!G48*'Tabel Harga'!$F$48</f>
        <v>0</v>
      </c>
      <c r="H48" s="12">
        <f>'Tabel I-O'!H48*'Tabel Harga'!$F$48</f>
        <v>0</v>
      </c>
      <c r="I48" s="12">
        <f>'Tabel I-O'!I48*'Tabel Harga'!$F$48</f>
        <v>0</v>
      </c>
      <c r="J48" s="12">
        <f>'Tabel I-O'!J48*'Tabel Harga'!$F$48</f>
        <v>0</v>
      </c>
      <c r="K48" s="12">
        <f>'Tabel I-O'!K48*'Tabel Harga'!$F$48</f>
        <v>700000</v>
      </c>
      <c r="L48" s="12">
        <f>'Tabel I-O'!L48*'Tabel Harga'!$F$48</f>
        <v>6181738.4668499995</v>
      </c>
      <c r="M48" s="12">
        <f>'Tabel I-O'!M48*'Tabel Harga'!$F$48</f>
        <v>6473380.2750000013</v>
      </c>
      <c r="N48" s="12">
        <f>'Tabel I-O'!N48*'Tabel Harga'!$F$48</f>
        <v>7039727.6092649996</v>
      </c>
      <c r="O48" s="12">
        <f>'Tabel I-O'!O48*'Tabel Harga'!$F$48</f>
        <v>7171594.4362500003</v>
      </c>
      <c r="P48" s="12">
        <f>'Tabel I-O'!P48*'Tabel Harga'!$F$48</f>
        <v>7261075.9104749998</v>
      </c>
      <c r="Q48" s="12">
        <f>'Tabel I-O'!Q48*'Tabel Harga'!$F$48</f>
        <v>7155239.3550000014</v>
      </c>
      <c r="R48" s="12">
        <f>'Tabel I-O'!R48*'Tabel Harga'!$F$48</f>
        <v>7045171.7653349992</v>
      </c>
      <c r="S48" s="12">
        <f>'Tabel I-O'!S48*'Tabel Harga'!$F$48</f>
        <v>6955237.3274999997</v>
      </c>
      <c r="T48" s="12">
        <f>'Tabel I-O'!T48*'Tabel Harga'!$F$48</f>
        <v>6858220.0038299998</v>
      </c>
      <c r="U48" s="12">
        <f>'Tabel I-O'!U48*'Tabel Harga'!$F$48</f>
        <v>6600962.2464000015</v>
      </c>
      <c r="V48" s="12">
        <f>'Tabel I-O'!V48*'Tabel Harga'!$F$48</f>
        <v>6342143.9737499999</v>
      </c>
      <c r="W48" s="12">
        <f>'Tabel I-O'!W48*'Tabel Harga'!$F$48</f>
        <v>6179524.8975</v>
      </c>
      <c r="X48" s="12">
        <f>'Tabel I-O'!X48*'Tabel Harga'!$F$48</f>
        <v>5993746.5337199997</v>
      </c>
      <c r="Y48" s="12">
        <f>'Tabel I-O'!Y48*'Tabel Harga'!$F$48</f>
        <v>5808860.7283800002</v>
      </c>
      <c r="Z48" s="12">
        <f>'Tabel I-O'!Z48*'Tabel Harga'!$F$48</f>
        <v>5601934.5039000008</v>
      </c>
      <c r="AA48" s="12">
        <f>'Tabel I-O'!AA48*'Tabel Harga'!$F$48</f>
        <v>5419229.3999999994</v>
      </c>
      <c r="AB48" s="12">
        <f>'Tabel I-O'!AB48*'Tabel Harga'!$F$48</f>
        <v>5034534.2294399999</v>
      </c>
      <c r="AC48" s="12">
        <f>'Tabel I-O'!AC48*'Tabel Harga'!$F$48</f>
        <v>4655282.1633000001</v>
      </c>
      <c r="AD48" s="12">
        <f>'Tabel I-O'!AD48*'Tabel Harga'!$F$48</f>
        <v>4303268.2425600002</v>
      </c>
      <c r="AE48" s="12">
        <f>'Tabel I-O'!AE48*'Tabel Harga'!$F$48</f>
        <v>3956100.8175000008</v>
      </c>
      <c r="AF48" s="12">
        <f>'Tabel I-O'!AF48*'Tabel Harga'!$F$48</f>
        <v>3594754.5238799998</v>
      </c>
      <c r="AG48" s="12">
        <f>'Tabel I-O'!AG48*'Tabel Harga'!$F$48</f>
        <v>3259142.8650000002</v>
      </c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</row>
    <row r="49" spans="2:49" x14ac:dyDescent="0.3">
      <c r="B49" s="34"/>
      <c r="C49" s="19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</row>
    <row r="50" spans="2:49" x14ac:dyDescent="0.3">
      <c r="B50" s="34"/>
      <c r="C50" s="19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</row>
    <row r="51" spans="2:49" x14ac:dyDescent="0.3">
      <c r="B51" s="17"/>
      <c r="C51" s="19"/>
      <c r="D51" s="12"/>
      <c r="E51" s="10"/>
      <c r="F51" s="10"/>
      <c r="G51" s="12"/>
      <c r="H51" s="12"/>
      <c r="I51" s="12"/>
      <c r="J51" s="12"/>
      <c r="K51" s="13"/>
      <c r="L51" s="12"/>
      <c r="M51" s="12"/>
      <c r="N51" s="13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</row>
    <row r="52" spans="2:49" x14ac:dyDescent="0.3">
      <c r="B52" s="16" t="s">
        <v>29</v>
      </c>
      <c r="C52" s="19" t="s">
        <v>8</v>
      </c>
      <c r="D52" s="10">
        <f>SUM(D8:D50)</f>
        <v>11585000</v>
      </c>
      <c r="E52" s="10">
        <f t="shared" ref="E52:AG52" si="0">SUM(E8:E50)</f>
        <v>2167500</v>
      </c>
      <c r="F52" s="10">
        <f t="shared" si="0"/>
        <v>1730000</v>
      </c>
      <c r="G52" s="10">
        <f t="shared" si="0"/>
        <v>1470000</v>
      </c>
      <c r="H52" s="10">
        <f t="shared" si="0"/>
        <v>1520000</v>
      </c>
      <c r="I52" s="10">
        <f t="shared" si="0"/>
        <v>1495000</v>
      </c>
      <c r="J52" s="10">
        <f t="shared" si="0"/>
        <v>1520000</v>
      </c>
      <c r="K52" s="10">
        <f t="shared" si="0"/>
        <v>2170000</v>
      </c>
      <c r="L52" s="10">
        <f t="shared" si="0"/>
        <v>7460646.2823195998</v>
      </c>
      <c r="M52" s="10">
        <f t="shared" si="0"/>
        <v>7716954.3594000014</v>
      </c>
      <c r="N52" s="10">
        <f t="shared" si="0"/>
        <v>8402763.2510132398</v>
      </c>
      <c r="O52" s="10">
        <f t="shared" si="0"/>
        <v>8441739.94723</v>
      </c>
      <c r="P52" s="10">
        <f t="shared" si="0"/>
        <v>8602653.1250426006</v>
      </c>
      <c r="Q52" s="10">
        <f t="shared" si="0"/>
        <v>8429023.1846800018</v>
      </c>
      <c r="R52" s="10">
        <f t="shared" si="0"/>
        <v>8385294.5135803595</v>
      </c>
      <c r="S52" s="10">
        <f t="shared" si="0"/>
        <v>8246921.1247399999</v>
      </c>
      <c r="T52" s="10">
        <f t="shared" si="0"/>
        <v>8191551.5238912795</v>
      </c>
      <c r="U52" s="10">
        <f t="shared" si="0"/>
        <v>7858177.6423424017</v>
      </c>
      <c r="V52" s="10">
        <f t="shared" si="0"/>
        <v>7663418.27733</v>
      </c>
      <c r="W52" s="10">
        <f t="shared" si="0"/>
        <v>7426197.29586</v>
      </c>
      <c r="X52" s="10">
        <f t="shared" si="0"/>
        <v>7330646.4782595197</v>
      </c>
      <c r="Y52" s="10">
        <f t="shared" si="0"/>
        <v>7045802.5000340808</v>
      </c>
      <c r="Z52" s="10">
        <f t="shared" si="0"/>
        <v>6903765.4559624009</v>
      </c>
      <c r="AA52" s="10">
        <f t="shared" si="0"/>
        <v>6646137.0703999996</v>
      </c>
      <c r="AB52" s="10">
        <f t="shared" si="0"/>
        <v>6323486.7771110404</v>
      </c>
      <c r="AC52" s="10">
        <f t="shared" si="0"/>
        <v>5891166.6779127996</v>
      </c>
      <c r="AD52" s="10">
        <f t="shared" si="0"/>
        <v>5576720.5344409607</v>
      </c>
      <c r="AE52" s="10">
        <f t="shared" si="0"/>
        <v>5150198.4305800013</v>
      </c>
      <c r="AF52" s="10">
        <f t="shared" si="0"/>
        <v>4849270.5962620797</v>
      </c>
      <c r="AG52" s="10">
        <f t="shared" si="0"/>
        <v>4434489.1508400002</v>
      </c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</row>
    <row r="53" spans="2:49" x14ac:dyDescent="0.3">
      <c r="B53" s="18"/>
      <c r="C53" s="19"/>
      <c r="D53" s="12"/>
      <c r="E53" s="12"/>
      <c r="F53" s="12"/>
      <c r="G53" s="12"/>
      <c r="H53" s="12"/>
      <c r="I53" s="12"/>
      <c r="J53" s="12"/>
      <c r="K53" s="13"/>
      <c r="L53" s="12"/>
      <c r="M53" s="12"/>
      <c r="N53" s="13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</row>
    <row r="54" spans="2:49" x14ac:dyDescent="0.3">
      <c r="B54" s="30" t="s">
        <v>32</v>
      </c>
      <c r="C54" s="31"/>
      <c r="D54" s="32"/>
      <c r="E54" s="32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</row>
    <row r="55" spans="2:49" x14ac:dyDescent="0.3">
      <c r="B55" s="115" t="s">
        <v>141</v>
      </c>
      <c r="C55" s="19" t="s">
        <v>8</v>
      </c>
      <c r="D55" s="12">
        <f>'Tabel I-O'!D52*'Tabel Harga'!$F$52</f>
        <v>3000000</v>
      </c>
      <c r="E55" s="12">
        <f>'Tabel I-O'!E52*'Tabel Harga'!$F$52</f>
        <v>0</v>
      </c>
      <c r="F55" s="12">
        <f>'Tabel I-O'!F52*'Tabel Harga'!$F$52</f>
        <v>0</v>
      </c>
      <c r="G55" s="12">
        <f>'Tabel I-O'!G52*'Tabel Harga'!$F$52</f>
        <v>0</v>
      </c>
      <c r="H55" s="12">
        <f>'Tabel I-O'!H52*'Tabel Harga'!$F$52</f>
        <v>0</v>
      </c>
      <c r="I55" s="12">
        <f>'Tabel I-O'!I52*'Tabel Harga'!$F$52</f>
        <v>0</v>
      </c>
      <c r="J55" s="12">
        <f>'Tabel I-O'!J52*'Tabel Harga'!$F$52</f>
        <v>0</v>
      </c>
      <c r="K55" s="12">
        <f>'Tabel I-O'!K52*'Tabel Harga'!$F$52</f>
        <v>0</v>
      </c>
      <c r="L55" s="12">
        <f>'Tabel I-O'!L52*'Tabel Harga'!$F$52</f>
        <v>0</v>
      </c>
      <c r="M55" s="12">
        <f>'Tabel I-O'!M52*'Tabel Harga'!$F$52</f>
        <v>0</v>
      </c>
      <c r="N55" s="12">
        <f>'Tabel I-O'!N52*'Tabel Harga'!$F$52</f>
        <v>0</v>
      </c>
      <c r="O55" s="12">
        <f>'Tabel I-O'!O52*'Tabel Harga'!$F$52</f>
        <v>0</v>
      </c>
      <c r="P55" s="12">
        <f>'Tabel I-O'!P52*'Tabel Harga'!$F$52</f>
        <v>0</v>
      </c>
      <c r="Q55" s="12">
        <f>'Tabel I-O'!Q52*'Tabel Harga'!$F$52</f>
        <v>0</v>
      </c>
      <c r="R55" s="12">
        <f>'Tabel I-O'!R52*'Tabel Harga'!$F$52</f>
        <v>0</v>
      </c>
      <c r="S55" s="12">
        <f>'Tabel I-O'!S52*'Tabel Harga'!$F$52</f>
        <v>0</v>
      </c>
      <c r="T55" s="12">
        <f>'Tabel I-O'!T52*'Tabel Harga'!$F$52</f>
        <v>0</v>
      </c>
      <c r="U55" s="12">
        <f>'Tabel I-O'!U52*'Tabel Harga'!$F$52</f>
        <v>0</v>
      </c>
      <c r="V55" s="12">
        <f>'Tabel I-O'!V52*'Tabel Harga'!$F$52</f>
        <v>0</v>
      </c>
      <c r="W55" s="12">
        <f>'Tabel I-O'!W52*'Tabel Harga'!$F$52</f>
        <v>0</v>
      </c>
      <c r="X55" s="12">
        <f>'Tabel I-O'!X52*'Tabel Harga'!$F$52</f>
        <v>0</v>
      </c>
      <c r="Y55" s="12">
        <f>'Tabel I-O'!Y52*'Tabel Harga'!$F$52</f>
        <v>0</v>
      </c>
      <c r="Z55" s="12">
        <f>'Tabel I-O'!Z52*'Tabel Harga'!$F$52</f>
        <v>0</v>
      </c>
      <c r="AA55" s="12">
        <f>'Tabel I-O'!AA52*'Tabel Harga'!$F$52</f>
        <v>0</v>
      </c>
      <c r="AB55" s="12">
        <f>'Tabel I-O'!AB52*'Tabel Harga'!$F$52</f>
        <v>0</v>
      </c>
      <c r="AC55" s="12">
        <f>'Tabel I-O'!AC52*'Tabel Harga'!$F$52</f>
        <v>0</v>
      </c>
      <c r="AD55" s="12">
        <f>'Tabel I-O'!AD52*'Tabel Harga'!$F$52</f>
        <v>0</v>
      </c>
      <c r="AE55" s="12">
        <f>'Tabel I-O'!AE52*'Tabel Harga'!$F$52</f>
        <v>0</v>
      </c>
      <c r="AF55" s="12">
        <f>'Tabel I-O'!AF52*'Tabel Harga'!$F$52</f>
        <v>0</v>
      </c>
      <c r="AG55" s="12">
        <f>'Tabel I-O'!AG52*'Tabel Harga'!$F$52</f>
        <v>0</v>
      </c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</row>
    <row r="56" spans="2:49" x14ac:dyDescent="0.3">
      <c r="B56" s="18" t="s">
        <v>14</v>
      </c>
      <c r="C56" s="19" t="s">
        <v>8</v>
      </c>
      <c r="D56" s="12">
        <f>'Tabel I-O'!D53*'Tabel Harga'!$F$53</f>
        <v>0</v>
      </c>
      <c r="E56" s="12">
        <f>'Tabel I-O'!E53*'Tabel Harga'!$F$53</f>
        <v>0</v>
      </c>
      <c r="F56" s="12">
        <f>'Tabel I-O'!F53*'Tabel Harga'!$F$53</f>
        <v>0</v>
      </c>
      <c r="G56" s="12">
        <f>'Tabel I-O'!G53*'Tabel Harga'!$F$53</f>
        <v>0</v>
      </c>
      <c r="H56" s="12">
        <f>'Tabel I-O'!H53*'Tabel Harga'!$F$53</f>
        <v>0</v>
      </c>
      <c r="I56" s="12">
        <f>'Tabel I-O'!I53*'Tabel Harga'!$F$53</f>
        <v>10318320.000000002</v>
      </c>
      <c r="J56" s="12">
        <f>'Tabel I-O'!J53*'Tabel Harga'!$F$53</f>
        <v>23624931.052800003</v>
      </c>
      <c r="K56" s="12">
        <f>'Tabel I-O'!K53*'Tabel Harga'!$F$53</f>
        <v>36295823.770560011</v>
      </c>
      <c r="L56" s="12">
        <f>'Tabel I-O'!L53*'Tabel Harga'!$F$53</f>
        <v>39563126.18784</v>
      </c>
      <c r="M56" s="12">
        <f>'Tabel I-O'!M53*'Tabel Harga'!$F$53</f>
        <v>41429633.760000005</v>
      </c>
      <c r="N56" s="12">
        <f>'Tabel I-O'!N53*'Tabel Harga'!$F$53</f>
        <v>45054256.699295998</v>
      </c>
      <c r="O56" s="12">
        <f>'Tabel I-O'!O53*'Tabel Harga'!$F$53</f>
        <v>45898204.392000005</v>
      </c>
      <c r="P56" s="12">
        <f>'Tabel I-O'!P53*'Tabel Harga'!$F$53</f>
        <v>46470885.827040002</v>
      </c>
      <c r="Q56" s="12">
        <f>'Tabel I-O'!Q53*'Tabel Harga'!$F$53</f>
        <v>45793531.872000009</v>
      </c>
      <c r="R56" s="12">
        <f>'Tabel I-O'!R53*'Tabel Harga'!$F$53</f>
        <v>45089099.298144005</v>
      </c>
      <c r="S56" s="12">
        <f>'Tabel I-O'!S53*'Tabel Harga'!$F$53</f>
        <v>44513518.89599999</v>
      </c>
      <c r="T56" s="12">
        <f>'Tabel I-O'!T53*'Tabel Harga'!$F$53</f>
        <v>43892608.024512</v>
      </c>
      <c r="U56" s="12">
        <f>'Tabel I-O'!U53*'Tabel Harga'!$F$53</f>
        <v>42246158.376960002</v>
      </c>
      <c r="V56" s="12">
        <f>'Tabel I-O'!V53*'Tabel Harga'!$F$53</f>
        <v>40589721.432000004</v>
      </c>
      <c r="W56" s="12">
        <f>'Tabel I-O'!W53*'Tabel Harga'!$F$53</f>
        <v>39548959.343999997</v>
      </c>
      <c r="X56" s="12">
        <f>'Tabel I-O'!X53*'Tabel Harga'!$F$53</f>
        <v>38359977.815807998</v>
      </c>
      <c r="Y56" s="12">
        <f>'Tabel I-O'!Y53*'Tabel Harga'!$F$53</f>
        <v>37176708.661632001</v>
      </c>
      <c r="Z56" s="12">
        <f>'Tabel I-O'!Z53*'Tabel Harga'!$F$53</f>
        <v>35852380.824960008</v>
      </c>
      <c r="AA56" s="12">
        <f>'Tabel I-O'!AA53*'Tabel Harga'!$F$53</f>
        <v>34683068.159999996</v>
      </c>
      <c r="AB56" s="12">
        <f>'Tabel I-O'!AB53*'Tabel Harga'!$F$53</f>
        <v>32221019.068415996</v>
      </c>
      <c r="AC56" s="12">
        <f>'Tabel I-O'!AC53*'Tabel Harga'!$F$53</f>
        <v>29793805.845120002</v>
      </c>
      <c r="AD56" s="12">
        <f>'Tabel I-O'!AD53*'Tabel Harga'!$F$53</f>
        <v>27540916.752384</v>
      </c>
      <c r="AE56" s="12">
        <f>'Tabel I-O'!AE53*'Tabel Harga'!$F$53</f>
        <v>25319045.232000005</v>
      </c>
      <c r="AF56" s="12">
        <f>'Tabel I-O'!AF53*'Tabel Harga'!$F$53</f>
        <v>23006428.952831998</v>
      </c>
      <c r="AG56" s="12">
        <f>'Tabel I-O'!AG53*'Tabel Harga'!$F$53</f>
        <v>20858514.336000003</v>
      </c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</row>
    <row r="57" spans="2:49" x14ac:dyDescent="0.3">
      <c r="B57" s="34"/>
      <c r="C57" s="19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</row>
    <row r="58" spans="2:49" x14ac:dyDescent="0.3">
      <c r="B58" s="34"/>
      <c r="C58" s="19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</row>
    <row r="59" spans="2:49" x14ac:dyDescent="0.3">
      <c r="B59" s="34"/>
      <c r="C59" s="19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</row>
    <row r="60" spans="2:49" x14ac:dyDescent="0.3">
      <c r="B60" s="18" t="s">
        <v>49</v>
      </c>
      <c r="C60" s="19" t="s">
        <v>8</v>
      </c>
      <c r="D60" s="12">
        <f>'Tabel I-O'!D54*'Tabel Harga'!$F$54</f>
        <v>0</v>
      </c>
      <c r="E60" s="12">
        <f>'Tabel I-O'!E54*'Tabel Harga'!$F$54</f>
        <v>0</v>
      </c>
      <c r="F60" s="12">
        <f>'Tabel I-O'!F54*'Tabel Harga'!$F$54</f>
        <v>0</v>
      </c>
      <c r="G60" s="12">
        <f>'Tabel I-O'!G54*'Tabel Harga'!$F$54</f>
        <v>0</v>
      </c>
      <c r="H60" s="12">
        <f>'Tabel I-O'!H54*'Tabel Harga'!$F$54</f>
        <v>0</v>
      </c>
      <c r="I60" s="12">
        <f>'Tabel I-O'!I54*'Tabel Harga'!$F$54</f>
        <v>0</v>
      </c>
      <c r="J60" s="12">
        <f>'Tabel I-O'!J54*'Tabel Harga'!$F$54</f>
        <v>0</v>
      </c>
      <c r="K60" s="12">
        <f>'Tabel I-O'!K54*'Tabel Harga'!$F$54</f>
        <v>0</v>
      </c>
      <c r="L60" s="12">
        <f>'Tabel I-O'!L54*'Tabel Harga'!$F$54</f>
        <v>0</v>
      </c>
      <c r="M60" s="12">
        <f>'Tabel I-O'!M54*'Tabel Harga'!$F$54</f>
        <v>0</v>
      </c>
      <c r="N60" s="12">
        <f>'Tabel I-O'!N54*'Tabel Harga'!$F$54</f>
        <v>0</v>
      </c>
      <c r="O60" s="12">
        <f>'Tabel I-O'!O54*'Tabel Harga'!$F$54</f>
        <v>0</v>
      </c>
      <c r="P60" s="12">
        <f>'Tabel I-O'!P54*'Tabel Harga'!$F$54</f>
        <v>0</v>
      </c>
      <c r="Q60" s="12">
        <f>'Tabel I-O'!Q54*'Tabel Harga'!$F$54</f>
        <v>0</v>
      </c>
      <c r="R60" s="12">
        <f>'Tabel I-O'!R54*'Tabel Harga'!$F$54</f>
        <v>0</v>
      </c>
      <c r="S60" s="12">
        <f>'Tabel I-O'!S54*'Tabel Harga'!$F$54</f>
        <v>0</v>
      </c>
      <c r="T60" s="12">
        <f>'Tabel I-O'!T54*'Tabel Harga'!$F$54</f>
        <v>0</v>
      </c>
      <c r="U60" s="12">
        <f>'Tabel I-O'!U54*'Tabel Harga'!$F$54</f>
        <v>0</v>
      </c>
      <c r="V60" s="12">
        <f>'Tabel I-O'!V54*'Tabel Harga'!$F$54</f>
        <v>0</v>
      </c>
      <c r="W60" s="12">
        <f>'Tabel I-O'!W54*'Tabel Harga'!$F$54</f>
        <v>0</v>
      </c>
      <c r="X60" s="12">
        <f>'Tabel I-O'!X54*'Tabel Harga'!$F$54</f>
        <v>0</v>
      </c>
      <c r="Y60" s="12">
        <f>'Tabel I-O'!Y54*'Tabel Harga'!$F$54</f>
        <v>0</v>
      </c>
      <c r="Z60" s="12">
        <f>'Tabel I-O'!Z54*'Tabel Harga'!$F$54</f>
        <v>0</v>
      </c>
      <c r="AA60" s="12">
        <f>'Tabel I-O'!AA54*'Tabel Harga'!$F$54</f>
        <v>0</v>
      </c>
      <c r="AB60" s="12">
        <f>'Tabel I-O'!AB54*'Tabel Harga'!$F$54</f>
        <v>0</v>
      </c>
      <c r="AC60" s="12">
        <f>'Tabel I-O'!AC54*'Tabel Harga'!$F$54</f>
        <v>0</v>
      </c>
      <c r="AD60" s="12">
        <f>'Tabel I-O'!AD54*'Tabel Harga'!$F$54</f>
        <v>0</v>
      </c>
      <c r="AE60" s="12">
        <f>'Tabel I-O'!AE54*'Tabel Harga'!$F$54</f>
        <v>0</v>
      </c>
      <c r="AF60" s="12">
        <f>'Tabel I-O'!AF54*'Tabel Harga'!$F$54</f>
        <v>0</v>
      </c>
      <c r="AG60" s="12">
        <f>'Tabel I-O'!AG54*'Tabel Harga'!$F$54</f>
        <v>0</v>
      </c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</row>
    <row r="61" spans="2:49" x14ac:dyDescent="0.3">
      <c r="B61" s="18"/>
      <c r="C61" s="19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</row>
    <row r="62" spans="2:49" x14ac:dyDescent="0.3">
      <c r="B62" s="18"/>
      <c r="C62" s="19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</row>
    <row r="63" spans="2:49" x14ac:dyDescent="0.3">
      <c r="B63" s="18" t="s">
        <v>30</v>
      </c>
      <c r="C63" s="19" t="s">
        <v>8</v>
      </c>
      <c r="D63" s="14">
        <f>SUM(D55:D61)</f>
        <v>3000000</v>
      </c>
      <c r="E63" s="14">
        <f t="shared" ref="E63:AG63" si="1">SUM(E55:E61)</f>
        <v>0</v>
      </c>
      <c r="F63" s="14">
        <f t="shared" si="1"/>
        <v>0</v>
      </c>
      <c r="G63" s="14">
        <f t="shared" si="1"/>
        <v>0</v>
      </c>
      <c r="H63" s="14">
        <f t="shared" si="1"/>
        <v>0</v>
      </c>
      <c r="I63" s="14">
        <f t="shared" si="1"/>
        <v>10318320.000000002</v>
      </c>
      <c r="J63" s="14">
        <f t="shared" si="1"/>
        <v>23624931.052800003</v>
      </c>
      <c r="K63" s="14">
        <f t="shared" si="1"/>
        <v>36295823.770560011</v>
      </c>
      <c r="L63" s="14">
        <f t="shared" si="1"/>
        <v>39563126.18784</v>
      </c>
      <c r="M63" s="14">
        <f t="shared" si="1"/>
        <v>41429633.760000005</v>
      </c>
      <c r="N63" s="14">
        <f t="shared" si="1"/>
        <v>45054256.699295998</v>
      </c>
      <c r="O63" s="14">
        <f t="shared" si="1"/>
        <v>45898204.392000005</v>
      </c>
      <c r="P63" s="14">
        <f t="shared" si="1"/>
        <v>46470885.827040002</v>
      </c>
      <c r="Q63" s="14">
        <f t="shared" si="1"/>
        <v>45793531.872000009</v>
      </c>
      <c r="R63" s="14">
        <f t="shared" si="1"/>
        <v>45089099.298144005</v>
      </c>
      <c r="S63" s="14">
        <f t="shared" si="1"/>
        <v>44513518.89599999</v>
      </c>
      <c r="T63" s="14">
        <f t="shared" si="1"/>
        <v>43892608.024512</v>
      </c>
      <c r="U63" s="14">
        <f t="shared" si="1"/>
        <v>42246158.376960002</v>
      </c>
      <c r="V63" s="14">
        <f t="shared" si="1"/>
        <v>40589721.432000004</v>
      </c>
      <c r="W63" s="14">
        <f t="shared" si="1"/>
        <v>39548959.343999997</v>
      </c>
      <c r="X63" s="14">
        <f t="shared" si="1"/>
        <v>38359977.815807998</v>
      </c>
      <c r="Y63" s="14">
        <f t="shared" si="1"/>
        <v>37176708.661632001</v>
      </c>
      <c r="Z63" s="14">
        <f t="shared" si="1"/>
        <v>35852380.824960008</v>
      </c>
      <c r="AA63" s="14">
        <f t="shared" si="1"/>
        <v>34683068.159999996</v>
      </c>
      <c r="AB63" s="14">
        <f t="shared" si="1"/>
        <v>32221019.068415996</v>
      </c>
      <c r="AC63" s="14">
        <f t="shared" si="1"/>
        <v>29793805.845120002</v>
      </c>
      <c r="AD63" s="14">
        <f t="shared" si="1"/>
        <v>27540916.752384</v>
      </c>
      <c r="AE63" s="14">
        <f t="shared" si="1"/>
        <v>25319045.232000005</v>
      </c>
      <c r="AF63" s="14">
        <f t="shared" si="1"/>
        <v>23006428.952831998</v>
      </c>
      <c r="AG63" s="14">
        <f t="shared" si="1"/>
        <v>20858514.336000003</v>
      </c>
      <c r="AH63" s="15"/>
      <c r="AI63" s="5"/>
      <c r="AJ63" s="5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</row>
    <row r="64" spans="2:49" s="21" customFormat="1" x14ac:dyDescent="0.25">
      <c r="B64" s="22" t="s">
        <v>28</v>
      </c>
      <c r="C64" s="23"/>
      <c r="D64" s="24">
        <f t="shared" ref="D64:AG64" si="2">D63-D52</f>
        <v>-8585000</v>
      </c>
      <c r="E64" s="24">
        <f t="shared" si="2"/>
        <v>-2167500</v>
      </c>
      <c r="F64" s="24">
        <f t="shared" si="2"/>
        <v>-1730000</v>
      </c>
      <c r="G64" s="24">
        <f t="shared" si="2"/>
        <v>-1470000</v>
      </c>
      <c r="H64" s="24">
        <f t="shared" si="2"/>
        <v>-1520000</v>
      </c>
      <c r="I64" s="24">
        <f t="shared" si="2"/>
        <v>8823320.0000000019</v>
      </c>
      <c r="J64" s="24">
        <f t="shared" si="2"/>
        <v>22104931.052800003</v>
      </c>
      <c r="K64" s="24">
        <f t="shared" si="2"/>
        <v>34125823.770560011</v>
      </c>
      <c r="L64" s="24">
        <f t="shared" si="2"/>
        <v>32102479.905520402</v>
      </c>
      <c r="M64" s="24">
        <f t="shared" si="2"/>
        <v>33712679.400600001</v>
      </c>
      <c r="N64" s="24">
        <f t="shared" si="2"/>
        <v>36651493.448282756</v>
      </c>
      <c r="O64" s="24">
        <f t="shared" si="2"/>
        <v>37456464.444770008</v>
      </c>
      <c r="P64" s="24">
        <f t="shared" si="2"/>
        <v>37868232.701997399</v>
      </c>
      <c r="Q64" s="24">
        <f t="shared" si="2"/>
        <v>37364508.687320009</v>
      </c>
      <c r="R64" s="24">
        <f t="shared" si="2"/>
        <v>36703804.784563646</v>
      </c>
      <c r="S64" s="24">
        <f t="shared" si="2"/>
        <v>36266597.771259993</v>
      </c>
      <c r="T64" s="24">
        <f t="shared" si="2"/>
        <v>35701056.500620723</v>
      </c>
      <c r="U64" s="24">
        <f t="shared" si="2"/>
        <v>34387980.734617598</v>
      </c>
      <c r="V64" s="24">
        <f t="shared" si="2"/>
        <v>32926303.154670004</v>
      </c>
      <c r="W64" s="24">
        <f t="shared" si="2"/>
        <v>32122762.048139997</v>
      </c>
      <c r="X64" s="24">
        <f t="shared" si="2"/>
        <v>31029331.337548479</v>
      </c>
      <c r="Y64" s="24">
        <f t="shared" si="2"/>
        <v>30130906.161597922</v>
      </c>
      <c r="Z64" s="24">
        <f t="shared" si="2"/>
        <v>28948615.368997607</v>
      </c>
      <c r="AA64" s="24">
        <f t="shared" si="2"/>
        <v>28036931.089599997</v>
      </c>
      <c r="AB64" s="24">
        <f t="shared" si="2"/>
        <v>25897532.291304953</v>
      </c>
      <c r="AC64" s="24">
        <f t="shared" si="2"/>
        <v>23902639.167207204</v>
      </c>
      <c r="AD64" s="24">
        <f t="shared" si="2"/>
        <v>21964196.217943039</v>
      </c>
      <c r="AE64" s="24">
        <f t="shared" si="2"/>
        <v>20168846.801420003</v>
      </c>
      <c r="AF64" s="24">
        <f t="shared" si="2"/>
        <v>18157158.35656992</v>
      </c>
      <c r="AG64" s="24">
        <f t="shared" si="2"/>
        <v>16424025.185160004</v>
      </c>
      <c r="AH64" s="25"/>
      <c r="AI64" s="25"/>
      <c r="AJ64" s="25"/>
      <c r="AK64" s="26"/>
      <c r="AL64" s="26"/>
      <c r="AM64" s="26"/>
      <c r="AN64" s="26"/>
      <c r="AO64" s="27"/>
      <c r="AP64" s="27"/>
      <c r="AQ64" s="27"/>
      <c r="AR64" s="27"/>
      <c r="AS64" s="27"/>
      <c r="AT64" s="27"/>
      <c r="AU64" s="27"/>
      <c r="AV64" s="27"/>
      <c r="AW64" s="27"/>
    </row>
    <row r="65" spans="2:33" x14ac:dyDescent="0.3">
      <c r="C65" s="3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2:33" x14ac:dyDescent="0.3">
      <c r="B66" s="3" t="s">
        <v>33</v>
      </c>
      <c r="C66" s="5">
        <f>NPV(Asumsi!$D$8,D64:AG64)</f>
        <v>509507369.5375914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2:33" x14ac:dyDescent="0.3">
      <c r="C67" s="56">
        <f>C66/Asumsi!D9</f>
        <v>37190.318944349739</v>
      </c>
    </row>
    <row r="68" spans="2:33" x14ac:dyDescent="0.3">
      <c r="B68" s="169" t="s">
        <v>236</v>
      </c>
      <c r="C68" s="170">
        <f>IRR(D64:AG64,rate_social)</f>
        <v>0.4542738324628075</v>
      </c>
      <c r="D68" s="171"/>
    </row>
    <row r="69" spans="2:33" x14ac:dyDescent="0.3">
      <c r="B69" s="169" t="s">
        <v>237</v>
      </c>
      <c r="C69" s="172">
        <f>NPV(rate_private,D52:L52)</f>
        <v>23601489.77243172</v>
      </c>
      <c r="D69" s="172" t="s">
        <v>240</v>
      </c>
    </row>
    <row r="70" spans="2:33" x14ac:dyDescent="0.3">
      <c r="B70" s="169" t="s">
        <v>238</v>
      </c>
      <c r="C70" s="174">
        <f>COUNTIF(D64:AB64,"&lt;=0")+1</f>
        <v>6</v>
      </c>
      <c r="D70" s="173"/>
    </row>
    <row r="71" spans="2:33" x14ac:dyDescent="0.3">
      <c r="B71" s="169" t="s">
        <v>239</v>
      </c>
      <c r="C71" s="172">
        <f>SUM(D52:L52)</f>
        <v>31118146.282319598</v>
      </c>
      <c r="D71" s="172" t="s">
        <v>240</v>
      </c>
    </row>
    <row r="72" spans="2:33" x14ac:dyDescent="0.3">
      <c r="B72" s="169" t="s">
        <v>241</v>
      </c>
      <c r="C72" s="172">
        <f>AVERAGE(D52:L52)</f>
        <v>3457571.8091466222</v>
      </c>
      <c r="D72" s="172" t="s">
        <v>242</v>
      </c>
    </row>
    <row r="73" spans="2:33" x14ac:dyDescent="0.3">
      <c r="B73" s="169" t="s">
        <v>243</v>
      </c>
      <c r="C73" s="175">
        <f>SUM(D52:AG52)</f>
        <v>180634524.19923237</v>
      </c>
      <c r="D73" s="171"/>
    </row>
    <row r="74" spans="2:33" x14ac:dyDescent="0.3">
      <c r="B74" s="168" t="s">
        <v>244</v>
      </c>
      <c r="C74" s="175">
        <f>SUM(D27:AG48)</f>
        <v>171800870.27483499</v>
      </c>
      <c r="D74" s="171"/>
    </row>
    <row r="75" spans="2:33" x14ac:dyDescent="0.3">
      <c r="B75" s="168" t="s">
        <v>245</v>
      </c>
      <c r="C75" s="175">
        <f>C73-C74</f>
        <v>8833653.9243973792</v>
      </c>
      <c r="D75" s="176"/>
    </row>
  </sheetData>
  <mergeCells count="32">
    <mergeCell ref="AD4:AD5"/>
    <mergeCell ref="AE4:AE5"/>
    <mergeCell ref="AF4:AF5"/>
    <mergeCell ref="AG4:AG5"/>
    <mergeCell ref="U4:U5"/>
    <mergeCell ref="V4:V5"/>
    <mergeCell ref="AC4:AC5"/>
    <mergeCell ref="W4:W5"/>
    <mergeCell ref="X4:X5"/>
    <mergeCell ref="Y4:Y5"/>
    <mergeCell ref="AA4:AA5"/>
    <mergeCell ref="AB4:AB5"/>
    <mergeCell ref="Z4:Z5"/>
    <mergeCell ref="S4:S5"/>
    <mergeCell ref="T4:T5"/>
    <mergeCell ref="Q4:Q5"/>
    <mergeCell ref="R4:R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B4:B5"/>
    <mergeCell ref="C4:C5"/>
    <mergeCell ref="D4:D5"/>
    <mergeCell ref="E4:E5"/>
    <mergeCell ref="F4:F5"/>
  </mergeCells>
  <phoneticPr fontId="3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L50"/>
  <sheetViews>
    <sheetView topLeftCell="A4" workbookViewId="0">
      <selection activeCell="G9" sqref="G9:AJ10"/>
    </sheetView>
  </sheetViews>
  <sheetFormatPr defaultRowHeight="13.2" x14ac:dyDescent="0.25"/>
  <cols>
    <col min="6" max="6" width="12.88671875" customWidth="1"/>
    <col min="7" max="14" width="5.109375" bestFit="1" customWidth="1"/>
    <col min="15" max="15" width="5.33203125" bestFit="1" customWidth="1"/>
    <col min="16" max="36" width="6" bestFit="1" customWidth="1"/>
  </cols>
  <sheetData>
    <row r="4" spans="1:38" x14ac:dyDescent="0.25">
      <c r="E4" s="200"/>
      <c r="F4" s="200"/>
      <c r="G4" s="129" t="s">
        <v>151</v>
      </c>
      <c r="H4" s="129" t="s">
        <v>152</v>
      </c>
      <c r="I4" s="129" t="s">
        <v>153</v>
      </c>
      <c r="J4" s="129" t="s">
        <v>154</v>
      </c>
      <c r="K4" s="129" t="s">
        <v>155</v>
      </c>
      <c r="L4" s="129" t="s">
        <v>156</v>
      </c>
      <c r="M4" s="129" t="s">
        <v>157</v>
      </c>
      <c r="N4" s="129" t="s">
        <v>158</v>
      </c>
      <c r="O4" s="129" t="s">
        <v>159</v>
      </c>
      <c r="P4" s="129" t="s">
        <v>160</v>
      </c>
      <c r="Q4" s="129" t="s">
        <v>161</v>
      </c>
      <c r="R4" s="129" t="s">
        <v>162</v>
      </c>
      <c r="S4" s="129" t="s">
        <v>163</v>
      </c>
      <c r="T4" s="129" t="s">
        <v>164</v>
      </c>
      <c r="U4" s="129" t="s">
        <v>165</v>
      </c>
      <c r="V4" s="129" t="s">
        <v>166</v>
      </c>
      <c r="W4" s="129" t="s">
        <v>167</v>
      </c>
      <c r="X4" s="129" t="s">
        <v>168</v>
      </c>
      <c r="Y4" s="129" t="s">
        <v>169</v>
      </c>
      <c r="Z4" s="129" t="s">
        <v>170</v>
      </c>
      <c r="AA4" s="129" t="s">
        <v>171</v>
      </c>
      <c r="AB4" s="129" t="s">
        <v>172</v>
      </c>
      <c r="AC4" s="129" t="s">
        <v>173</v>
      </c>
      <c r="AD4" s="129" t="s">
        <v>174</v>
      </c>
      <c r="AE4" s="129" t="s">
        <v>175</v>
      </c>
      <c r="AF4" s="129" t="s">
        <v>176</v>
      </c>
      <c r="AG4" s="129" t="s">
        <v>177</v>
      </c>
      <c r="AH4" s="129" t="s">
        <v>178</v>
      </c>
      <c r="AI4" s="129" t="s">
        <v>179</v>
      </c>
      <c r="AJ4" s="129" t="s">
        <v>183</v>
      </c>
    </row>
    <row r="5" spans="1:38" ht="12.75" customHeight="1" x14ac:dyDescent="0.25">
      <c r="A5" s="204" t="s">
        <v>143</v>
      </c>
      <c r="B5" s="204"/>
      <c r="C5" s="204"/>
      <c r="D5" s="206">
        <v>276</v>
      </c>
      <c r="E5" s="202" t="s">
        <v>184</v>
      </c>
      <c r="F5" s="201" t="s">
        <v>180</v>
      </c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</row>
    <row r="6" spans="1:38" x14ac:dyDescent="0.25">
      <c r="A6" s="204"/>
      <c r="B6" s="204"/>
      <c r="C6" s="204"/>
      <c r="D6" s="206"/>
      <c r="E6" s="202"/>
      <c r="F6" s="201"/>
      <c r="G6" s="128"/>
      <c r="H6" s="128"/>
      <c r="I6" s="128"/>
      <c r="J6" s="128"/>
      <c r="K6" s="128"/>
      <c r="L6" s="128"/>
      <c r="M6" s="128"/>
      <c r="N6" s="128"/>
      <c r="O6" s="128"/>
      <c r="P6" s="130">
        <v>203.93409600000001</v>
      </c>
      <c r="Q6" s="130">
        <v>373.05079199999994</v>
      </c>
      <c r="R6" s="130">
        <v>495.39703679999997</v>
      </c>
      <c r="S6" s="130">
        <v>538.62947999999994</v>
      </c>
      <c r="T6" s="130">
        <v>542.47371390000001</v>
      </c>
      <c r="U6" s="130">
        <v>550.06286489999991</v>
      </c>
      <c r="V6" s="130">
        <v>568.38188159999993</v>
      </c>
      <c r="W6" s="130">
        <v>590.736672</v>
      </c>
      <c r="X6" s="130">
        <v>594.57555000000002</v>
      </c>
      <c r="Y6" s="130">
        <v>602.1507059999999</v>
      </c>
      <c r="Z6" s="130">
        <v>609.58978200000013</v>
      </c>
      <c r="AA6" s="130">
        <v>616.893642</v>
      </c>
      <c r="AB6" s="130">
        <v>604.98275760000001</v>
      </c>
      <c r="AC6" s="130">
        <v>601.47130094999989</v>
      </c>
      <c r="AD6" s="130">
        <v>575.59284000000014</v>
      </c>
      <c r="AE6" s="130">
        <v>538.54217279999989</v>
      </c>
      <c r="AF6" s="130">
        <v>538.54217279999989</v>
      </c>
      <c r="AG6" s="130">
        <v>521.1121877999999</v>
      </c>
      <c r="AH6" s="130">
        <v>510.28055999999992</v>
      </c>
      <c r="AI6" s="130">
        <v>491.59669500000007</v>
      </c>
      <c r="AJ6" s="130">
        <v>473.76780304687486</v>
      </c>
    </row>
    <row r="7" spans="1:38" x14ac:dyDescent="0.25">
      <c r="A7" s="128" t="s">
        <v>144</v>
      </c>
      <c r="B7" s="121"/>
      <c r="C7" s="121"/>
      <c r="D7" s="127">
        <v>180</v>
      </c>
      <c r="E7" s="202"/>
      <c r="F7" s="131" t="s">
        <v>147</v>
      </c>
      <c r="G7" s="128"/>
      <c r="H7" s="128"/>
      <c r="I7" s="128"/>
      <c r="J7" s="128"/>
      <c r="K7" s="128"/>
      <c r="L7" s="128"/>
      <c r="M7" s="128"/>
      <c r="N7" s="128"/>
      <c r="O7" s="128"/>
      <c r="P7" s="130">
        <f>(P14/$D$5)*$D$7</f>
        <v>65.217391304347828</v>
      </c>
      <c r="Q7" s="130">
        <f t="shared" ref="Q7:AJ7" si="0">(Q14/$D$5)*$D$7</f>
        <v>97.826086956521735</v>
      </c>
      <c r="R7" s="130">
        <f t="shared" si="0"/>
        <v>117.39130434782609</v>
      </c>
      <c r="S7" s="130">
        <f t="shared" si="0"/>
        <v>123.91304347826086</v>
      </c>
      <c r="T7" s="130">
        <f t="shared" si="0"/>
        <v>123.91304347826086</v>
      </c>
      <c r="U7" s="130">
        <f t="shared" si="0"/>
        <v>123.91304347826086</v>
      </c>
      <c r="V7" s="130">
        <f t="shared" si="0"/>
        <v>127.17391304347827</v>
      </c>
      <c r="W7" s="130">
        <f t="shared" si="0"/>
        <v>130.43478260869566</v>
      </c>
      <c r="X7" s="130">
        <f t="shared" si="0"/>
        <v>130.43478260869566</v>
      </c>
      <c r="Y7" s="130">
        <f t="shared" si="0"/>
        <v>130.43478260869566</v>
      </c>
      <c r="Z7" s="130">
        <f t="shared" si="0"/>
        <v>130.43478260869566</v>
      </c>
      <c r="AA7" s="130">
        <f t="shared" si="0"/>
        <v>130.43478260869566</v>
      </c>
      <c r="AB7" s="130">
        <f t="shared" si="0"/>
        <v>127.17391304347827</v>
      </c>
      <c r="AC7" s="130">
        <f t="shared" si="0"/>
        <v>127.17391304347827</v>
      </c>
      <c r="AD7" s="130">
        <f t="shared" si="0"/>
        <v>123.91304347826086</v>
      </c>
      <c r="AE7" s="130">
        <f t="shared" si="0"/>
        <v>117.39130434782609</v>
      </c>
      <c r="AF7" s="130">
        <f t="shared" si="0"/>
        <v>117.39130434782609</v>
      </c>
      <c r="AG7" s="130">
        <f t="shared" si="0"/>
        <v>117.39130434782609</v>
      </c>
      <c r="AH7" s="130">
        <f t="shared" si="0"/>
        <v>117.39130434782609</v>
      </c>
      <c r="AI7" s="130">
        <f t="shared" si="0"/>
        <v>117.39130434782609</v>
      </c>
      <c r="AJ7" s="130">
        <f t="shared" si="0"/>
        <v>117.39130434782609</v>
      </c>
    </row>
    <row r="8" spans="1:38" ht="12.75" customHeight="1" x14ac:dyDescent="0.25">
      <c r="A8" s="204" t="s">
        <v>143</v>
      </c>
      <c r="B8" s="204"/>
      <c r="C8" s="204"/>
      <c r="D8" s="205">
        <v>400</v>
      </c>
      <c r="E8" s="202"/>
      <c r="F8" s="201" t="s">
        <v>181</v>
      </c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  <c r="AI8" s="128"/>
      <c r="AJ8" s="128"/>
    </row>
    <row r="9" spans="1:38" ht="13.8" x14ac:dyDescent="0.3">
      <c r="A9" s="204"/>
      <c r="B9" s="204"/>
      <c r="C9" s="204"/>
      <c r="D9" s="205"/>
      <c r="E9" s="202"/>
      <c r="F9" s="201"/>
      <c r="G9" s="133"/>
      <c r="H9" s="133"/>
      <c r="I9" s="133"/>
      <c r="J9" s="130">
        <v>0</v>
      </c>
      <c r="K9" s="130">
        <v>0</v>
      </c>
      <c r="L9" s="130">
        <v>429.93000000000006</v>
      </c>
      <c r="M9" s="130">
        <v>984.37212720000014</v>
      </c>
      <c r="N9" s="130">
        <v>1512.3259904400004</v>
      </c>
      <c r="O9" s="130">
        <v>1648.4635911599999</v>
      </c>
      <c r="P9" s="130">
        <v>1726.2347400000003</v>
      </c>
      <c r="Q9" s="130">
        <v>1877.2606958039999</v>
      </c>
      <c r="R9" s="130">
        <v>1912.4251830000001</v>
      </c>
      <c r="S9" s="130">
        <v>1936.2869094600001</v>
      </c>
      <c r="T9" s="130">
        <v>1908.0638280000003</v>
      </c>
      <c r="U9" s="130">
        <v>1878.7124707560001</v>
      </c>
      <c r="V9" s="130">
        <v>1854.7299539999997</v>
      </c>
      <c r="W9" s="130">
        <v>1828.858667688</v>
      </c>
      <c r="X9" s="130">
        <v>1760.2565990400001</v>
      </c>
      <c r="Y9" s="130">
        <v>1691.2383930000001</v>
      </c>
      <c r="Z9" s="130">
        <v>1647.873306</v>
      </c>
      <c r="AA9" s="130">
        <v>1598.332408992</v>
      </c>
      <c r="AB9" s="130">
        <v>1549.029527568</v>
      </c>
      <c r="AC9" s="130">
        <v>1493.8492010400003</v>
      </c>
      <c r="AD9" s="130">
        <v>1445.1278399999999</v>
      </c>
      <c r="AE9" s="130">
        <v>1342.5424611839999</v>
      </c>
      <c r="AF9" s="130">
        <v>1241.4085768800001</v>
      </c>
      <c r="AG9" s="130">
        <v>1147.538198016</v>
      </c>
      <c r="AH9" s="130">
        <v>1054.9602180000002</v>
      </c>
      <c r="AI9" s="130">
        <v>958.60120636799991</v>
      </c>
      <c r="AJ9" s="130">
        <v>869.10476400000005</v>
      </c>
      <c r="AK9" s="126"/>
      <c r="AL9" s="126"/>
    </row>
    <row r="10" spans="1:38" x14ac:dyDescent="0.25">
      <c r="A10" s="128" t="s">
        <v>144</v>
      </c>
      <c r="B10" s="121"/>
      <c r="C10" s="121"/>
      <c r="D10" s="127">
        <v>180</v>
      </c>
      <c r="E10" s="202"/>
      <c r="F10" s="131" t="s">
        <v>147</v>
      </c>
      <c r="G10" s="128"/>
      <c r="H10" s="128"/>
      <c r="I10" s="128"/>
      <c r="J10" s="130">
        <f t="shared" ref="J10:N10" si="1">(J17/$D$8)*$D$10</f>
        <v>0</v>
      </c>
      <c r="K10" s="130">
        <f t="shared" si="1"/>
        <v>0</v>
      </c>
      <c r="L10" s="130">
        <f t="shared" si="1"/>
        <v>0</v>
      </c>
      <c r="M10" s="130">
        <f t="shared" si="1"/>
        <v>0</v>
      </c>
      <c r="N10" s="130">
        <f t="shared" si="1"/>
        <v>0</v>
      </c>
      <c r="O10" s="130">
        <f>(O17/$D$8)*$D$10</f>
        <v>90</v>
      </c>
      <c r="P10" s="130">
        <f t="shared" ref="P10:AJ10" si="2">(P17/$D$8)*$D$10</f>
        <v>157.5</v>
      </c>
      <c r="Q10" s="130">
        <f t="shared" si="2"/>
        <v>192.14999999999998</v>
      </c>
      <c r="R10" s="130">
        <f t="shared" si="2"/>
        <v>192.14999999999998</v>
      </c>
      <c r="S10" s="130">
        <f t="shared" si="2"/>
        <v>192.14999999999998</v>
      </c>
      <c r="T10" s="130">
        <f t="shared" si="2"/>
        <v>200.92499999999998</v>
      </c>
      <c r="U10" s="130">
        <f t="shared" si="2"/>
        <v>196.65</v>
      </c>
      <c r="V10" s="130">
        <f t="shared" si="2"/>
        <v>192.14999999999998</v>
      </c>
      <c r="W10" s="130">
        <f t="shared" si="2"/>
        <v>188.1</v>
      </c>
      <c r="X10" s="130">
        <f t="shared" si="2"/>
        <v>183.6</v>
      </c>
      <c r="Y10" s="130">
        <f t="shared" si="2"/>
        <v>179.55</v>
      </c>
      <c r="Z10" s="130">
        <f t="shared" si="2"/>
        <v>175.05</v>
      </c>
      <c r="AA10" s="130">
        <f t="shared" si="2"/>
        <v>171</v>
      </c>
      <c r="AB10" s="130">
        <f t="shared" si="2"/>
        <v>166.5</v>
      </c>
      <c r="AC10" s="130">
        <f t="shared" si="2"/>
        <v>162.44999999999999</v>
      </c>
      <c r="AD10" s="130">
        <f t="shared" si="2"/>
        <v>157.94999999999999</v>
      </c>
      <c r="AE10" s="130">
        <f t="shared" si="2"/>
        <v>153.9</v>
      </c>
      <c r="AF10" s="130">
        <f t="shared" si="2"/>
        <v>149.4</v>
      </c>
      <c r="AG10" s="130">
        <f t="shared" si="2"/>
        <v>145.35</v>
      </c>
      <c r="AH10" s="130">
        <f t="shared" si="2"/>
        <v>136.80000000000001</v>
      </c>
      <c r="AI10" s="130">
        <f t="shared" si="2"/>
        <v>128.25</v>
      </c>
      <c r="AJ10" s="130">
        <f t="shared" si="2"/>
        <v>119.7</v>
      </c>
    </row>
    <row r="11" spans="1:38" x14ac:dyDescent="0.25">
      <c r="E11" s="128"/>
      <c r="F11" s="129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</row>
    <row r="12" spans="1:38" x14ac:dyDescent="0.25">
      <c r="E12" s="200"/>
      <c r="F12" s="200"/>
      <c r="G12" s="129" t="s">
        <v>185</v>
      </c>
      <c r="H12" s="129" t="s">
        <v>186</v>
      </c>
      <c r="I12" s="129" t="s">
        <v>187</v>
      </c>
      <c r="J12" s="129" t="s">
        <v>188</v>
      </c>
      <c r="K12" s="129" t="s">
        <v>189</v>
      </c>
      <c r="L12" s="129" t="s">
        <v>190</v>
      </c>
      <c r="M12" s="129" t="s">
        <v>191</v>
      </c>
      <c r="N12" s="129" t="s">
        <v>192</v>
      </c>
      <c r="O12" s="129" t="s">
        <v>193</v>
      </c>
      <c r="P12" s="129" t="s">
        <v>194</v>
      </c>
      <c r="Q12" s="129" t="s">
        <v>195</v>
      </c>
      <c r="R12" s="129" t="s">
        <v>196</v>
      </c>
      <c r="S12" s="129" t="s">
        <v>197</v>
      </c>
      <c r="T12" s="129" t="s">
        <v>198</v>
      </c>
      <c r="U12" s="129" t="s">
        <v>199</v>
      </c>
      <c r="V12" s="129" t="s">
        <v>200</v>
      </c>
      <c r="W12" s="129" t="s">
        <v>201</v>
      </c>
      <c r="X12" s="129" t="s">
        <v>202</v>
      </c>
      <c r="Y12" s="129" t="s">
        <v>203</v>
      </c>
      <c r="Z12" s="129" t="s">
        <v>204</v>
      </c>
      <c r="AA12" s="129" t="s">
        <v>205</v>
      </c>
      <c r="AB12" s="129" t="s">
        <v>206</v>
      </c>
      <c r="AC12" s="129" t="s">
        <v>207</v>
      </c>
      <c r="AD12" s="129" t="s">
        <v>208</v>
      </c>
      <c r="AE12" s="129" t="s">
        <v>209</v>
      </c>
      <c r="AF12" s="129" t="s">
        <v>210</v>
      </c>
      <c r="AG12" s="129" t="s">
        <v>211</v>
      </c>
      <c r="AH12" s="129" t="s">
        <v>212</v>
      </c>
      <c r="AI12" s="129" t="s">
        <v>213</v>
      </c>
      <c r="AJ12" s="129" t="s">
        <v>214</v>
      </c>
    </row>
    <row r="13" spans="1:38" x14ac:dyDescent="0.25">
      <c r="E13" s="203" t="s">
        <v>182</v>
      </c>
      <c r="F13" s="201" t="s">
        <v>180</v>
      </c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  <c r="AI13" s="128"/>
      <c r="AJ13" s="128"/>
    </row>
    <row r="14" spans="1:38" x14ac:dyDescent="0.25">
      <c r="E14" s="203"/>
      <c r="F14" s="201"/>
      <c r="G14" s="128"/>
      <c r="H14" s="128"/>
      <c r="I14" s="128"/>
      <c r="J14" s="128"/>
      <c r="K14" s="128"/>
      <c r="L14" s="128"/>
      <c r="M14" s="128"/>
      <c r="N14" s="128"/>
      <c r="O14" s="128"/>
      <c r="P14" s="128">
        <v>100</v>
      </c>
      <c r="Q14" s="128">
        <v>150</v>
      </c>
      <c r="R14" s="128">
        <v>180</v>
      </c>
      <c r="S14" s="128">
        <v>190</v>
      </c>
      <c r="T14" s="128">
        <v>190</v>
      </c>
      <c r="U14" s="128">
        <v>190</v>
      </c>
      <c r="V14" s="128">
        <v>195</v>
      </c>
      <c r="W14" s="128">
        <v>200</v>
      </c>
      <c r="X14" s="128">
        <v>200</v>
      </c>
      <c r="Y14" s="128">
        <v>200</v>
      </c>
      <c r="Z14" s="128">
        <v>200</v>
      </c>
      <c r="AA14" s="128">
        <v>200</v>
      </c>
      <c r="AB14" s="128">
        <v>195</v>
      </c>
      <c r="AC14" s="128">
        <v>195</v>
      </c>
      <c r="AD14" s="128">
        <v>190</v>
      </c>
      <c r="AE14" s="128">
        <v>180</v>
      </c>
      <c r="AF14" s="128">
        <v>180</v>
      </c>
      <c r="AG14" s="128">
        <v>180</v>
      </c>
      <c r="AH14" s="128">
        <v>180</v>
      </c>
      <c r="AI14" s="128">
        <v>180</v>
      </c>
      <c r="AJ14" s="128">
        <v>180</v>
      </c>
    </row>
    <row r="15" spans="1:38" x14ac:dyDescent="0.25">
      <c r="E15" s="203"/>
      <c r="F15" s="129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  <c r="AI15" s="128"/>
      <c r="AJ15" s="128"/>
    </row>
    <row r="16" spans="1:38" x14ac:dyDescent="0.25">
      <c r="E16" s="203"/>
      <c r="F16" s="201" t="s">
        <v>181</v>
      </c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8"/>
      <c r="AJ16" s="128"/>
    </row>
    <row r="17" spans="5:38" x14ac:dyDescent="0.25">
      <c r="E17" s="203"/>
      <c r="F17" s="201"/>
      <c r="G17" s="128"/>
      <c r="H17" s="128"/>
      <c r="I17" s="128"/>
      <c r="J17" s="128"/>
      <c r="K17" s="121"/>
      <c r="L17" s="121"/>
      <c r="M17" s="128">
        <v>0</v>
      </c>
      <c r="N17" s="128">
        <v>0</v>
      </c>
      <c r="O17" s="128">
        <v>200</v>
      </c>
      <c r="P17" s="128">
        <v>350</v>
      </c>
      <c r="Q17" s="128">
        <v>427</v>
      </c>
      <c r="R17" s="128">
        <v>427</v>
      </c>
      <c r="S17" s="128">
        <v>427</v>
      </c>
      <c r="T17" s="128">
        <v>446.5</v>
      </c>
      <c r="U17" s="128">
        <v>437</v>
      </c>
      <c r="V17" s="128">
        <v>427</v>
      </c>
      <c r="W17" s="128">
        <v>418</v>
      </c>
      <c r="X17" s="128">
        <v>408</v>
      </c>
      <c r="Y17" s="128">
        <v>399</v>
      </c>
      <c r="Z17" s="128">
        <v>389</v>
      </c>
      <c r="AA17" s="128">
        <v>380</v>
      </c>
      <c r="AB17" s="128">
        <v>370</v>
      </c>
      <c r="AC17" s="128">
        <v>361</v>
      </c>
      <c r="AD17" s="128">
        <v>351</v>
      </c>
      <c r="AE17" s="128">
        <v>342</v>
      </c>
      <c r="AF17" s="128">
        <v>332</v>
      </c>
      <c r="AG17" s="128">
        <v>323</v>
      </c>
      <c r="AH17" s="128">
        <v>304</v>
      </c>
      <c r="AI17" s="128">
        <v>285</v>
      </c>
      <c r="AJ17" s="128">
        <v>266</v>
      </c>
      <c r="AK17" s="125"/>
      <c r="AL17" s="125"/>
    </row>
    <row r="18" spans="5:38" x14ac:dyDescent="0.25">
      <c r="E18" s="203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  <c r="AI18" s="128"/>
      <c r="AJ18" s="128"/>
    </row>
    <row r="20" spans="5:38" ht="12.75" customHeight="1" x14ac:dyDescent="0.25"/>
    <row r="49" spans="2:2" x14ac:dyDescent="0.25">
      <c r="B49" t="s">
        <v>145</v>
      </c>
    </row>
    <row r="50" spans="2:2" x14ac:dyDescent="0.25">
      <c r="B50" t="s">
        <v>146</v>
      </c>
    </row>
  </sheetData>
  <mergeCells count="12">
    <mergeCell ref="F16:F17"/>
    <mergeCell ref="E5:E10"/>
    <mergeCell ref="E13:E18"/>
    <mergeCell ref="A8:C9"/>
    <mergeCell ref="D8:D9"/>
    <mergeCell ref="A5:C6"/>
    <mergeCell ref="D5:D6"/>
    <mergeCell ref="E4:F4"/>
    <mergeCell ref="E12:F12"/>
    <mergeCell ref="F5:F6"/>
    <mergeCell ref="F8:F9"/>
    <mergeCell ref="F13:F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3:G13"/>
  <sheetViews>
    <sheetView zoomScaleNormal="100" workbookViewId="0">
      <selection activeCell="G9" sqref="G9"/>
    </sheetView>
  </sheetViews>
  <sheetFormatPr defaultRowHeight="13.2" x14ac:dyDescent="0.25"/>
  <cols>
    <col min="1" max="1" width="11.6640625" style="60" customWidth="1"/>
    <col min="2" max="2" width="18" customWidth="1"/>
    <col min="3" max="3" width="5.5546875" bestFit="1" customWidth="1"/>
    <col min="4" max="4" width="4.6640625" customWidth="1"/>
    <col min="5" max="6" width="4.5546875" customWidth="1"/>
    <col min="7" max="7" width="5.6640625" customWidth="1"/>
    <col min="8" max="32" width="4.5546875" customWidth="1"/>
  </cols>
  <sheetData>
    <row r="3" spans="2:7" x14ac:dyDescent="0.25">
      <c r="B3" s="68" t="s">
        <v>92</v>
      </c>
      <c r="C3" s="69"/>
      <c r="D3" s="69"/>
      <c r="E3" s="69"/>
      <c r="F3" s="69"/>
      <c r="G3" s="69"/>
    </row>
    <row r="4" spans="2:7" x14ac:dyDescent="0.25">
      <c r="B4" s="70" t="s">
        <v>96</v>
      </c>
      <c r="C4" s="71"/>
      <c r="D4" s="71"/>
      <c r="E4" s="71"/>
      <c r="F4" s="71"/>
      <c r="G4" s="71"/>
    </row>
    <row r="5" spans="2:7" x14ac:dyDescent="0.25">
      <c r="B5" s="70" t="s">
        <v>93</v>
      </c>
      <c r="C5" s="70" t="s">
        <v>94</v>
      </c>
      <c r="D5" s="71"/>
      <c r="E5" s="71"/>
      <c r="F5" s="71"/>
      <c r="G5" s="71">
        <f>5*4*6</f>
        <v>120</v>
      </c>
    </row>
    <row r="6" spans="2:7" x14ac:dyDescent="0.25">
      <c r="B6" s="71"/>
      <c r="C6" s="71"/>
      <c r="D6" s="71"/>
      <c r="E6" s="71"/>
      <c r="F6" s="71"/>
      <c r="G6" s="71"/>
    </row>
    <row r="7" spans="2:7" x14ac:dyDescent="0.25">
      <c r="B7" s="70" t="s">
        <v>97</v>
      </c>
      <c r="C7" s="71"/>
      <c r="D7" s="71"/>
      <c r="E7" s="71"/>
      <c r="F7" s="71"/>
      <c r="G7" s="71"/>
    </row>
    <row r="8" spans="2:7" x14ac:dyDescent="0.25">
      <c r="B8" s="70" t="s">
        <v>93</v>
      </c>
      <c r="C8" s="120" t="s">
        <v>95</v>
      </c>
      <c r="D8" s="71"/>
      <c r="E8" s="71"/>
      <c r="F8" s="71"/>
      <c r="G8" s="71">
        <f>3*4*3</f>
        <v>36</v>
      </c>
    </row>
    <row r="9" spans="2:7" x14ac:dyDescent="0.25">
      <c r="B9" s="71"/>
      <c r="C9" s="71"/>
      <c r="D9" s="71"/>
      <c r="E9" s="71"/>
      <c r="F9" s="71"/>
      <c r="G9" s="71"/>
    </row>
    <row r="10" spans="2:7" x14ac:dyDescent="0.25">
      <c r="B10" s="70" t="s">
        <v>100</v>
      </c>
      <c r="C10" s="71"/>
      <c r="D10" s="71"/>
      <c r="E10" s="71"/>
      <c r="F10" s="71"/>
      <c r="G10" s="71"/>
    </row>
    <row r="11" spans="2:7" x14ac:dyDescent="0.25">
      <c r="B11" s="70" t="s">
        <v>98</v>
      </c>
      <c r="C11" s="70" t="s">
        <v>99</v>
      </c>
      <c r="D11" s="71"/>
      <c r="E11" s="71"/>
      <c r="F11" s="71"/>
      <c r="G11" s="71"/>
    </row>
    <row r="12" spans="2:7" x14ac:dyDescent="0.25">
      <c r="B12" s="71"/>
      <c r="C12" s="71"/>
      <c r="D12" s="71"/>
      <c r="E12" s="71"/>
      <c r="F12" s="71"/>
      <c r="G12" s="71"/>
    </row>
    <row r="13" spans="2:7" x14ac:dyDescent="0.25">
      <c r="B13" s="71"/>
      <c r="C13" s="71"/>
      <c r="D13" s="70" t="s">
        <v>101</v>
      </c>
      <c r="E13" s="71"/>
      <c r="F13" s="71"/>
      <c r="G13" s="71">
        <f>SUM(G5:G12)</f>
        <v>156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Asumsi</vt:lpstr>
      <vt:lpstr>Tabel Harga</vt:lpstr>
      <vt:lpstr>Tabel I-O</vt:lpstr>
      <vt:lpstr>Budget Privat</vt:lpstr>
      <vt:lpstr>Budget Sosial</vt:lpstr>
      <vt:lpstr>Sheet1</vt:lpstr>
      <vt:lpstr>FieldData</vt:lpstr>
      <vt:lpstr>nilai_tukar</vt:lpstr>
      <vt:lpstr>rate_private</vt:lpstr>
      <vt:lpstr>rate_social</vt:lpstr>
    </vt:vector>
  </TitlesOfParts>
  <Company>ICRAF Southeast Asian Research Programme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Suseno Budidarsono</dc:creator>
  <cp:lastModifiedBy>dewikiswani</cp:lastModifiedBy>
  <cp:lastPrinted>2003-01-02T03:16:49Z</cp:lastPrinted>
  <dcterms:created xsi:type="dcterms:W3CDTF">2001-08-01T08:55:37Z</dcterms:created>
  <dcterms:modified xsi:type="dcterms:W3CDTF">2020-01-10T06:44:03Z</dcterms:modified>
</cp:coreProperties>
</file>