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w\ICRAF\profitability\data\lusita 2.0\"/>
    </mc:Choice>
  </mc:AlternateContent>
  <bookViews>
    <workbookView xWindow="1200" yWindow="-228" windowWidth="9648" windowHeight="8160" tabRatio="575"/>
  </bookViews>
  <sheets>
    <sheet name="Summary" sheetId="14" r:id="rId1"/>
    <sheet name="Tabel Harga" sheetId="4" r:id="rId2"/>
    <sheet name="price.in" sheetId="17" r:id="rId3"/>
    <sheet name="price.out" sheetId="20" r:id="rId4"/>
    <sheet name="Tabel I-O" sheetId="1" r:id="rId5"/>
    <sheet name="io.in" sheetId="18" r:id="rId6"/>
    <sheet name="io.out" sheetId="19" r:id="rId7"/>
    <sheet name="Budget Privat" sheetId="5" r:id="rId8"/>
    <sheet name="Budget Sosial" sheetId="6" r:id="rId9"/>
    <sheet name="FieldData" sheetId="15" r:id="rId10"/>
    <sheet name="Sheet1" sheetId="16" r:id="rId11"/>
  </sheets>
  <definedNames>
    <definedName name="nilai_tukar">Summary!$D$9</definedName>
    <definedName name="rate_private">Summary!$D$7</definedName>
    <definedName name="rate_social">Summary!$D$8</definedName>
  </definedNames>
  <calcPr calcId="152511"/>
</workbook>
</file>

<file path=xl/calcChain.xml><?xml version="1.0" encoding="utf-8"?>
<calcChain xmlns="http://schemas.openxmlformats.org/spreadsheetml/2006/main">
  <c r="D58" i="1" l="1"/>
  <c r="E65" i="4" l="1"/>
  <c r="G65" i="5" s="1"/>
  <c r="E64" i="4"/>
  <c r="H64" i="5" s="1"/>
  <c r="E62" i="4"/>
  <c r="E64" i="5"/>
  <c r="F64" i="5"/>
  <c r="G64" i="5"/>
  <c r="I64" i="5"/>
  <c r="J64" i="5"/>
  <c r="K64" i="5"/>
  <c r="M64" i="5"/>
  <c r="N64" i="5"/>
  <c r="O64" i="5"/>
  <c r="Q64" i="5"/>
  <c r="R64" i="5"/>
  <c r="S64" i="5"/>
  <c r="U64" i="5"/>
  <c r="V64" i="5"/>
  <c r="W64" i="5"/>
  <c r="Y64" i="5"/>
  <c r="Z64" i="5"/>
  <c r="AA64" i="5"/>
  <c r="AC64" i="5"/>
  <c r="AD64" i="5"/>
  <c r="AE64" i="5"/>
  <c r="AG64" i="5"/>
  <c r="H65" i="5"/>
  <c r="J65" i="5"/>
  <c r="L65" i="5"/>
  <c r="N65" i="5"/>
  <c r="P65" i="5"/>
  <c r="R65" i="5"/>
  <c r="T65" i="5"/>
  <c r="V65" i="5"/>
  <c r="X65" i="5"/>
  <c r="Z65" i="5"/>
  <c r="AB65" i="5"/>
  <c r="AD65" i="5"/>
  <c r="AF65" i="5"/>
  <c r="D65" i="5"/>
  <c r="D44" i="5"/>
  <c r="F44" i="4"/>
  <c r="E44" i="4"/>
  <c r="F65" i="4"/>
  <c r="E63" i="4"/>
  <c r="F65" i="5" l="1"/>
  <c r="AG65" i="5"/>
  <c r="AC65" i="5"/>
  <c r="Y65" i="5"/>
  <c r="U65" i="5"/>
  <c r="Q65" i="5"/>
  <c r="M65" i="5"/>
  <c r="I65" i="5"/>
  <c r="E65" i="5"/>
  <c r="AE65" i="5"/>
  <c r="AA65" i="5"/>
  <c r="W65" i="5"/>
  <c r="S65" i="5"/>
  <c r="O65" i="5"/>
  <c r="K65" i="5"/>
  <c r="F64" i="4"/>
  <c r="D64" i="5"/>
  <c r="AF64" i="5"/>
  <c r="AB64" i="5"/>
  <c r="X64" i="5"/>
  <c r="T64" i="5"/>
  <c r="P64" i="5"/>
  <c r="L64" i="5"/>
  <c r="F54" i="1" l="1"/>
  <c r="D62" i="5" l="1"/>
  <c r="E62" i="5"/>
  <c r="F76" i="5"/>
  <c r="D4" i="15"/>
  <c r="E51" i="1"/>
  <c r="E49" i="1"/>
  <c r="E58" i="1" s="1"/>
  <c r="D8" i="15" l="1"/>
  <c r="E8" i="1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D53" i="5"/>
  <c r="F8" i="15"/>
  <c r="G8" i="15"/>
  <c r="H8" i="15"/>
  <c r="I8" i="15"/>
  <c r="J8" i="15"/>
  <c r="K8" i="15"/>
  <c r="X8" i="15"/>
  <c r="L8" i="15"/>
  <c r="M8" i="15"/>
  <c r="N8" i="15"/>
  <c r="O8" i="15"/>
  <c r="P8" i="15"/>
  <c r="Q8" i="15"/>
  <c r="R8" i="15"/>
  <c r="D9" i="15"/>
  <c r="F29" i="4"/>
  <c r="E29" i="4"/>
  <c r="F29" i="5" s="1"/>
  <c r="F50" i="4"/>
  <c r="E50" i="4"/>
  <c r="F50" i="5" s="1"/>
  <c r="E17" i="5"/>
  <c r="D17" i="5"/>
  <c r="AG50" i="5" l="1"/>
  <c r="AE50" i="5"/>
  <c r="AC50" i="5"/>
  <c r="AA50" i="5"/>
  <c r="Y50" i="5"/>
  <c r="W50" i="5"/>
  <c r="U50" i="5"/>
  <c r="S50" i="5"/>
  <c r="P50" i="5"/>
  <c r="N50" i="5"/>
  <c r="L50" i="5"/>
  <c r="I50" i="5"/>
  <c r="G50" i="5"/>
  <c r="E50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D50" i="5"/>
  <c r="AF50" i="5"/>
  <c r="AD50" i="5"/>
  <c r="AB50" i="5"/>
  <c r="Z50" i="5"/>
  <c r="X50" i="5"/>
  <c r="V50" i="5"/>
  <c r="T50" i="5"/>
  <c r="R50" i="5"/>
  <c r="O50" i="5"/>
  <c r="M50" i="5"/>
  <c r="K50" i="5"/>
  <c r="H50" i="5"/>
  <c r="D29" i="5"/>
  <c r="AF29" i="5"/>
  <c r="AD29" i="5"/>
  <c r="AB29" i="5"/>
  <c r="Z29" i="5"/>
  <c r="X29" i="5"/>
  <c r="V29" i="5"/>
  <c r="T29" i="5"/>
  <c r="R29" i="5"/>
  <c r="P29" i="5"/>
  <c r="N29" i="5"/>
  <c r="L29" i="5"/>
  <c r="J29" i="5"/>
  <c r="H29" i="5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F51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F49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Q50" i="1"/>
  <c r="Q50" i="5" s="1"/>
  <c r="J50" i="1"/>
  <c r="J50" i="5" s="1"/>
  <c r="F10" i="4"/>
  <c r="E10" i="4"/>
  <c r="F40" i="4"/>
  <c r="F39" i="4"/>
  <c r="F37" i="4"/>
  <c r="F36" i="4"/>
  <c r="F34" i="4"/>
  <c r="E40" i="4"/>
  <c r="E39" i="4"/>
  <c r="E37" i="4"/>
  <c r="E36" i="4"/>
  <c r="E34" i="4"/>
  <c r="AF10" i="5" l="1"/>
  <c r="AB10" i="5"/>
  <c r="X10" i="5"/>
  <c r="T10" i="5"/>
  <c r="P10" i="5"/>
  <c r="L10" i="5"/>
  <c r="H10" i="5"/>
  <c r="AE10" i="5"/>
  <c r="AA10" i="5"/>
  <c r="W10" i="5"/>
  <c r="S10" i="5"/>
  <c r="O10" i="5"/>
  <c r="K10" i="5"/>
  <c r="G10" i="5"/>
  <c r="D10" i="5"/>
  <c r="V10" i="5"/>
  <c r="N10" i="5"/>
  <c r="F10" i="5"/>
  <c r="AC10" i="5"/>
  <c r="Y10" i="5"/>
  <c r="Q10" i="5"/>
  <c r="I10" i="5"/>
  <c r="AD10" i="5"/>
  <c r="Z10" i="5"/>
  <c r="R10" i="5"/>
  <c r="J10" i="5"/>
  <c r="AG10" i="5"/>
  <c r="U10" i="5"/>
  <c r="M10" i="5"/>
  <c r="E10" i="5"/>
  <c r="D34" i="5"/>
  <c r="E34" i="5"/>
  <c r="D37" i="5"/>
  <c r="E37" i="5"/>
  <c r="D40" i="5"/>
  <c r="E40" i="5"/>
  <c r="E36" i="5"/>
  <c r="D36" i="5"/>
  <c r="E39" i="5"/>
  <c r="D39" i="5"/>
  <c r="F18" i="4"/>
  <c r="Y8" i="15"/>
  <c r="Z8" i="15"/>
  <c r="AA8" i="15"/>
  <c r="AB8" i="15"/>
  <c r="AC8" i="15"/>
  <c r="AD8" i="15"/>
  <c r="AE8" i="15"/>
  <c r="AF8" i="15"/>
  <c r="W8" i="15"/>
  <c r="S8" i="15"/>
  <c r="T8" i="15"/>
  <c r="U8" i="15"/>
  <c r="V8" i="15"/>
  <c r="E63" i="1"/>
  <c r="E9" i="4"/>
  <c r="D63" i="1"/>
  <c r="H12" i="14"/>
  <c r="H11" i="14"/>
  <c r="E53" i="1" l="1"/>
  <c r="E53" i="5" s="1"/>
  <c r="E56" i="1"/>
  <c r="E21" i="1"/>
  <c r="D16" i="14"/>
  <c r="C5" i="15" l="1"/>
  <c r="Y63" i="1"/>
  <c r="Z63" i="1"/>
  <c r="AA63" i="1"/>
  <c r="AB63" i="1"/>
  <c r="AC63" i="1"/>
  <c r="AD63" i="1"/>
  <c r="AE63" i="1"/>
  <c r="AF63" i="1"/>
  <c r="AG63" i="1"/>
  <c r="X63" i="1"/>
  <c r="T63" i="1"/>
  <c r="U63" i="1"/>
  <c r="V63" i="1"/>
  <c r="W63" i="1"/>
  <c r="S63" i="1"/>
  <c r="AF53" i="1" l="1"/>
  <c r="AF53" i="5" s="1"/>
  <c r="AF56" i="1"/>
  <c r="Y53" i="1"/>
  <c r="Y53" i="5" s="1"/>
  <c r="Y56" i="1"/>
  <c r="U53" i="1"/>
  <c r="U53" i="5" s="1"/>
  <c r="U56" i="1"/>
  <c r="AB53" i="1"/>
  <c r="AB53" i="5" s="1"/>
  <c r="AB56" i="1"/>
  <c r="V53" i="1"/>
  <c r="V53" i="5" s="1"/>
  <c r="V56" i="1"/>
  <c r="AG53" i="1"/>
  <c r="AG53" i="5" s="1"/>
  <c r="AG56" i="1"/>
  <c r="AC53" i="1"/>
  <c r="AC53" i="5" s="1"/>
  <c r="AC56" i="1"/>
  <c r="W53" i="1"/>
  <c r="W53" i="5" s="1"/>
  <c r="W56" i="1"/>
  <c r="X53" i="1"/>
  <c r="X53" i="5" s="1"/>
  <c r="X56" i="1"/>
  <c r="AD53" i="1"/>
  <c r="AD53" i="5" s="1"/>
  <c r="AD56" i="1"/>
  <c r="Z53" i="1"/>
  <c r="Z53" i="5" s="1"/>
  <c r="Z56" i="1"/>
  <c r="T53" i="1"/>
  <c r="T53" i="5" s="1"/>
  <c r="T56" i="1"/>
  <c r="AE53" i="1"/>
  <c r="AE53" i="5" s="1"/>
  <c r="AE56" i="1"/>
  <c r="AA53" i="1"/>
  <c r="AA53" i="5" s="1"/>
  <c r="AA56" i="1"/>
  <c r="S53" i="1"/>
  <c r="S53" i="5" s="1"/>
  <c r="S56" i="1"/>
  <c r="S21" i="1"/>
  <c r="V21" i="1"/>
  <c r="T21" i="1"/>
  <c r="AG21" i="1"/>
  <c r="AE21" i="1"/>
  <c r="AC21" i="1"/>
  <c r="AA21" i="1"/>
  <c r="Y21" i="1"/>
  <c r="W21" i="1"/>
  <c r="U21" i="1"/>
  <c r="X21" i="1"/>
  <c r="AF21" i="1"/>
  <c r="AD21" i="1"/>
  <c r="AB21" i="1"/>
  <c r="Z21" i="1"/>
  <c r="F47" i="4"/>
  <c r="E47" i="4"/>
  <c r="E48" i="4"/>
  <c r="E49" i="4"/>
  <c r="E51" i="4"/>
  <c r="F30" i="4"/>
  <c r="E30" i="4"/>
  <c r="E51" i="5" l="1"/>
  <c r="D51" i="5"/>
  <c r="AE51" i="5"/>
  <c r="AA51" i="5"/>
  <c r="W51" i="5"/>
  <c r="S51" i="5"/>
  <c r="O51" i="5"/>
  <c r="G51" i="5"/>
  <c r="AB51" i="5"/>
  <c r="T51" i="5"/>
  <c r="L51" i="5"/>
  <c r="AG51" i="5"/>
  <c r="AC51" i="5"/>
  <c r="Y51" i="5"/>
  <c r="U51" i="5"/>
  <c r="Q51" i="5"/>
  <c r="M51" i="5"/>
  <c r="I51" i="5"/>
  <c r="F51" i="5"/>
  <c r="AD51" i="5"/>
  <c r="Z51" i="5"/>
  <c r="V51" i="5"/>
  <c r="R51" i="5"/>
  <c r="N51" i="5"/>
  <c r="J51" i="5"/>
  <c r="K51" i="5"/>
  <c r="AF51" i="5"/>
  <c r="X51" i="5"/>
  <c r="P51" i="5"/>
  <c r="H51" i="5"/>
  <c r="G48" i="1"/>
  <c r="G58" i="1" s="1"/>
  <c r="H48" i="1"/>
  <c r="H58" i="1" s="1"/>
  <c r="I48" i="1"/>
  <c r="I58" i="1" s="1"/>
  <c r="J48" i="1"/>
  <c r="J58" i="1" s="1"/>
  <c r="K48" i="1"/>
  <c r="K58" i="1" s="1"/>
  <c r="L48" i="1"/>
  <c r="L58" i="1" s="1"/>
  <c r="M48" i="1"/>
  <c r="M58" i="1" s="1"/>
  <c r="N48" i="1"/>
  <c r="N58" i="1" s="1"/>
  <c r="O48" i="1"/>
  <c r="O58" i="1" s="1"/>
  <c r="P48" i="1"/>
  <c r="P58" i="1" s="1"/>
  <c r="Q48" i="1"/>
  <c r="Q58" i="1" s="1"/>
  <c r="R48" i="1"/>
  <c r="R58" i="1" s="1"/>
  <c r="S48" i="1"/>
  <c r="S58" i="1" s="1"/>
  <c r="T48" i="1"/>
  <c r="T58" i="1" s="1"/>
  <c r="U48" i="1"/>
  <c r="U58" i="1" s="1"/>
  <c r="V48" i="1"/>
  <c r="V58" i="1" s="1"/>
  <c r="W48" i="1"/>
  <c r="W58" i="1" s="1"/>
  <c r="X48" i="1"/>
  <c r="X58" i="1" s="1"/>
  <c r="Y48" i="1"/>
  <c r="Y58" i="1" s="1"/>
  <c r="Z48" i="1"/>
  <c r="Z58" i="1" s="1"/>
  <c r="AA48" i="1"/>
  <c r="AA58" i="1" s="1"/>
  <c r="AB48" i="1"/>
  <c r="AB58" i="1" s="1"/>
  <c r="AC48" i="1"/>
  <c r="AC58" i="1" s="1"/>
  <c r="AD48" i="1"/>
  <c r="AD58" i="1" s="1"/>
  <c r="AE48" i="1"/>
  <c r="AE58" i="1" s="1"/>
  <c r="AF48" i="1"/>
  <c r="AF58" i="1" s="1"/>
  <c r="AG48" i="1"/>
  <c r="AG58" i="1" s="1"/>
  <c r="F48" i="1"/>
  <c r="F58" i="1" s="1"/>
  <c r="F57" i="4" l="1"/>
  <c r="E53" i="6" s="1"/>
  <c r="E57" i="4"/>
  <c r="AG57" i="5" s="1"/>
  <c r="N63" i="1"/>
  <c r="F17" i="4"/>
  <c r="F54" i="4"/>
  <c r="F48" i="4"/>
  <c r="F45" i="4"/>
  <c r="E48" i="5"/>
  <c r="E47" i="5"/>
  <c r="D18" i="1"/>
  <c r="D18" i="5" s="1"/>
  <c r="E63" i="5"/>
  <c r="E66" i="5" s="1"/>
  <c r="X63" i="5"/>
  <c r="X66" i="5" s="1"/>
  <c r="Y63" i="5"/>
  <c r="Y66" i="5" s="1"/>
  <c r="Z63" i="5"/>
  <c r="Z66" i="5" s="1"/>
  <c r="AA63" i="5"/>
  <c r="AA66" i="5" s="1"/>
  <c r="AB63" i="5"/>
  <c r="AB66" i="5" s="1"/>
  <c r="AC63" i="5"/>
  <c r="AC66" i="5" s="1"/>
  <c r="AD63" i="5"/>
  <c r="AD66" i="5" s="1"/>
  <c r="AE63" i="5"/>
  <c r="AE66" i="5" s="1"/>
  <c r="AF63" i="5"/>
  <c r="AF66" i="5" s="1"/>
  <c r="AG63" i="5"/>
  <c r="AG66" i="5" s="1"/>
  <c r="S63" i="5"/>
  <c r="S66" i="5" s="1"/>
  <c r="T63" i="5"/>
  <c r="T66" i="5" s="1"/>
  <c r="U63" i="5"/>
  <c r="U66" i="5" s="1"/>
  <c r="V63" i="5"/>
  <c r="V66" i="5" s="1"/>
  <c r="W63" i="5"/>
  <c r="W66" i="5" s="1"/>
  <c r="F63" i="1"/>
  <c r="N53" i="1" l="1"/>
  <c r="N53" i="5" s="1"/>
  <c r="N56" i="1"/>
  <c r="F53" i="1"/>
  <c r="F53" i="5" s="1"/>
  <c r="F56" i="1"/>
  <c r="F21" i="1"/>
  <c r="N63" i="5"/>
  <c r="N66" i="5" s="1"/>
  <c r="N21" i="1"/>
  <c r="N20" i="6" s="1"/>
  <c r="K63" i="1"/>
  <c r="M63" i="1"/>
  <c r="Q63" i="1"/>
  <c r="O63" i="1"/>
  <c r="I63" i="1"/>
  <c r="G63" i="1"/>
  <c r="H63" i="1"/>
  <c r="J63" i="1"/>
  <c r="L63" i="1"/>
  <c r="R63" i="1"/>
  <c r="P63" i="1"/>
  <c r="F63" i="5"/>
  <c r="F66" i="5" s="1"/>
  <c r="D63" i="5"/>
  <c r="D66" i="5" s="1"/>
  <c r="D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D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D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E20" i="6"/>
  <c r="F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F17" i="6"/>
  <c r="G17" i="6"/>
  <c r="H17" i="6"/>
  <c r="I17" i="6"/>
  <c r="J17" i="6"/>
  <c r="K17" i="6"/>
  <c r="L17" i="6"/>
  <c r="M17" i="6"/>
  <c r="N17" i="6"/>
  <c r="O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23" i="6"/>
  <c r="D22" i="6"/>
  <c r="D21" i="6"/>
  <c r="D20" i="6"/>
  <c r="D9" i="6"/>
  <c r="D8" i="6"/>
  <c r="B17" i="15"/>
  <c r="E14" i="15" s="1"/>
  <c r="F18" i="5"/>
  <c r="G18" i="5"/>
  <c r="H18" i="5"/>
  <c r="I18" i="5"/>
  <c r="J18" i="5"/>
  <c r="K18" i="5"/>
  <c r="L18" i="5"/>
  <c r="M18" i="5"/>
  <c r="N18" i="5"/>
  <c r="O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E54" i="4"/>
  <c r="E45" i="4"/>
  <c r="E9" i="15"/>
  <c r="G53" i="1" l="1"/>
  <c r="G53" i="5" s="1"/>
  <c r="G56" i="1"/>
  <c r="M53" i="1"/>
  <c r="M53" i="5" s="1"/>
  <c r="M56" i="1"/>
  <c r="P53" i="1"/>
  <c r="P53" i="5" s="1"/>
  <c r="P56" i="1"/>
  <c r="H53" i="1"/>
  <c r="H53" i="5" s="1"/>
  <c r="H56" i="1"/>
  <c r="Q53" i="1"/>
  <c r="Q53" i="5" s="1"/>
  <c r="Q56" i="1"/>
  <c r="J53" i="1"/>
  <c r="J53" i="5" s="1"/>
  <c r="J56" i="1"/>
  <c r="O53" i="1"/>
  <c r="O53" i="5" s="1"/>
  <c r="O56" i="1"/>
  <c r="L53" i="1"/>
  <c r="L53" i="5" s="1"/>
  <c r="L56" i="1"/>
  <c r="I53" i="1"/>
  <c r="I53" i="5" s="1"/>
  <c r="I56" i="1"/>
  <c r="K53" i="1"/>
  <c r="K53" i="5" s="1"/>
  <c r="K56" i="1"/>
  <c r="R53" i="1"/>
  <c r="R53" i="5" s="1"/>
  <c r="R56" i="1"/>
  <c r="P63" i="5"/>
  <c r="P66" i="5" s="1"/>
  <c r="P21" i="1"/>
  <c r="P20" i="6" s="1"/>
  <c r="L63" i="5"/>
  <c r="L66" i="5" s="1"/>
  <c r="L21" i="1"/>
  <c r="L20" i="6" s="1"/>
  <c r="H63" i="5"/>
  <c r="H66" i="5" s="1"/>
  <c r="H21" i="1"/>
  <c r="H20" i="6" s="1"/>
  <c r="I63" i="5"/>
  <c r="I66" i="5" s="1"/>
  <c r="I21" i="1"/>
  <c r="I20" i="6" s="1"/>
  <c r="Q63" i="5"/>
  <c r="Q66" i="5" s="1"/>
  <c r="Q21" i="1"/>
  <c r="Q20" i="6" s="1"/>
  <c r="K63" i="5"/>
  <c r="K66" i="5" s="1"/>
  <c r="K21" i="1"/>
  <c r="K20" i="6" s="1"/>
  <c r="R63" i="5"/>
  <c r="R66" i="5" s="1"/>
  <c r="R21" i="1"/>
  <c r="R20" i="6" s="1"/>
  <c r="J63" i="5"/>
  <c r="J66" i="5" s="1"/>
  <c r="J21" i="1"/>
  <c r="J20" i="6" s="1"/>
  <c r="G63" i="5"/>
  <c r="G66" i="5" s="1"/>
  <c r="G21" i="1"/>
  <c r="G20" i="6" s="1"/>
  <c r="O63" i="5"/>
  <c r="O66" i="5" s="1"/>
  <c r="O21" i="1"/>
  <c r="O20" i="6" s="1"/>
  <c r="M63" i="5"/>
  <c r="M66" i="5" s="1"/>
  <c r="M21" i="1"/>
  <c r="M20" i="6" s="1"/>
  <c r="C76" i="1"/>
  <c r="C78" i="1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D42" i="6"/>
  <c r="D50" i="6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D45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D54" i="5"/>
  <c r="E13" i="15"/>
  <c r="F9" i="15" s="1"/>
  <c r="E15" i="15"/>
  <c r="N9" i="15" l="1"/>
  <c r="M9" i="15"/>
  <c r="Z9" i="15" l="1"/>
  <c r="L9" i="15"/>
  <c r="K9" i="15"/>
  <c r="Y9" i="15"/>
  <c r="AB9" i="15"/>
  <c r="AA9" i="15"/>
  <c r="X9" i="15"/>
  <c r="W9" i="15"/>
  <c r="V9" i="15"/>
  <c r="U9" i="15"/>
  <c r="J9" i="15"/>
  <c r="I9" i="15"/>
  <c r="H9" i="15"/>
  <c r="G9" i="15"/>
  <c r="AF9" i="15"/>
  <c r="AE9" i="15"/>
  <c r="AD9" i="15"/>
  <c r="AC9" i="15"/>
  <c r="P9" i="15"/>
  <c r="O9" i="15"/>
  <c r="T9" i="15"/>
  <c r="S9" i="15"/>
  <c r="D17" i="6"/>
  <c r="C9" i="15"/>
  <c r="D8" i="14"/>
  <c r="F63" i="4"/>
  <c r="E28" i="4"/>
  <c r="F28" i="4"/>
  <c r="C77" i="1" l="1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D56" i="5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D52" i="6"/>
  <c r="E60" i="6"/>
  <c r="F60" i="6"/>
  <c r="F61" i="6" s="1"/>
  <c r="G60" i="6"/>
  <c r="G61" i="6" s="1"/>
  <c r="H60" i="6"/>
  <c r="H61" i="6" s="1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D60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D27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E18" i="1"/>
  <c r="E18" i="5" s="1"/>
  <c r="F28" i="5"/>
  <c r="H28" i="5"/>
  <c r="J28" i="5"/>
  <c r="L28" i="5"/>
  <c r="N28" i="5"/>
  <c r="P28" i="5"/>
  <c r="R28" i="5"/>
  <c r="T28" i="5"/>
  <c r="V28" i="5"/>
  <c r="X28" i="5"/>
  <c r="Z28" i="5"/>
  <c r="AB28" i="5"/>
  <c r="AD28" i="5"/>
  <c r="AF28" i="5"/>
  <c r="E28" i="5"/>
  <c r="G28" i="5"/>
  <c r="I28" i="5"/>
  <c r="K28" i="5"/>
  <c r="M28" i="5"/>
  <c r="O28" i="5"/>
  <c r="Q28" i="5"/>
  <c r="S28" i="5"/>
  <c r="U28" i="5"/>
  <c r="W28" i="5"/>
  <c r="Y28" i="5"/>
  <c r="AA28" i="5"/>
  <c r="AC28" i="5"/>
  <c r="AE28" i="5"/>
  <c r="AG28" i="5"/>
  <c r="E30" i="5"/>
  <c r="G30" i="5"/>
  <c r="I30" i="5"/>
  <c r="K30" i="5"/>
  <c r="M30" i="5"/>
  <c r="O30" i="5"/>
  <c r="Q30" i="5"/>
  <c r="S30" i="5"/>
  <c r="U30" i="5"/>
  <c r="W30" i="5"/>
  <c r="Y30" i="5"/>
  <c r="AA30" i="5"/>
  <c r="AC30" i="5"/>
  <c r="AE30" i="5"/>
  <c r="AG30" i="5"/>
  <c r="F30" i="5"/>
  <c r="H30" i="5"/>
  <c r="J30" i="5"/>
  <c r="L30" i="5"/>
  <c r="N30" i="5"/>
  <c r="P30" i="5"/>
  <c r="R30" i="5"/>
  <c r="T30" i="5"/>
  <c r="V30" i="5"/>
  <c r="X30" i="5"/>
  <c r="Z30" i="5"/>
  <c r="AB30" i="5"/>
  <c r="AD30" i="5"/>
  <c r="AF30" i="5"/>
  <c r="AG61" i="6" l="1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Q18" i="5"/>
  <c r="Q17" i="6"/>
  <c r="R18" i="5"/>
  <c r="R17" i="6"/>
  <c r="P18" i="5"/>
  <c r="P17" i="6"/>
  <c r="E17" i="6"/>
  <c r="D61" i="6"/>
  <c r="E61" i="6"/>
  <c r="I61" i="6" l="1"/>
  <c r="D30" i="1" l="1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D24" i="5"/>
  <c r="D29" i="6" l="1"/>
  <c r="D30" i="5"/>
  <c r="D28" i="5"/>
  <c r="F51" i="4"/>
  <c r="F14" i="4"/>
  <c r="B2" i="1"/>
  <c r="C2" i="4" s="1"/>
  <c r="B2" i="5" s="1"/>
  <c r="B2" i="6" s="1"/>
  <c r="F49" i="4"/>
  <c r="C74" i="1" l="1"/>
  <c r="L14" i="14" s="1"/>
  <c r="C68" i="1"/>
  <c r="D14" i="6"/>
  <c r="F14" i="6"/>
  <c r="E14" i="6"/>
  <c r="G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D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D48" i="6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D49" i="5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D23" i="5"/>
  <c r="D22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D21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4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8" i="5"/>
  <c r="C67" i="6" l="1"/>
  <c r="C72" i="5"/>
  <c r="C69" i="1"/>
  <c r="C80" i="1"/>
  <c r="G15" i="14" s="1"/>
  <c r="C81" i="1"/>
  <c r="AG58" i="5"/>
  <c r="AF58" i="5"/>
  <c r="AE58" i="5"/>
  <c r="AD58" i="5"/>
  <c r="AC58" i="5"/>
  <c r="AB58" i="5"/>
  <c r="AB67" i="5" s="1"/>
  <c r="AB70" i="1" s="1"/>
  <c r="AA58" i="5"/>
  <c r="AA67" i="5" s="1"/>
  <c r="AA70" i="1" s="1"/>
  <c r="Z58" i="5"/>
  <c r="Z67" i="5" s="1"/>
  <c r="Z70" i="1" s="1"/>
  <c r="Y58" i="5"/>
  <c r="Y67" i="5" s="1"/>
  <c r="Y70" i="1" s="1"/>
  <c r="X58" i="5"/>
  <c r="X67" i="5" s="1"/>
  <c r="X70" i="1" s="1"/>
  <c r="W58" i="5"/>
  <c r="W67" i="5" s="1"/>
  <c r="W70" i="1" s="1"/>
  <c r="V58" i="5"/>
  <c r="V67" i="5" s="1"/>
  <c r="V70" i="1" s="1"/>
  <c r="U58" i="5"/>
  <c r="U67" i="5" s="1"/>
  <c r="U70" i="1" s="1"/>
  <c r="T58" i="5"/>
  <c r="T67" i="5" s="1"/>
  <c r="T70" i="1" s="1"/>
  <c r="S58" i="5"/>
  <c r="S67" i="5" s="1"/>
  <c r="S70" i="1" s="1"/>
  <c r="R58" i="5"/>
  <c r="R67" i="5" s="1"/>
  <c r="R70" i="1" s="1"/>
  <c r="Q58" i="5"/>
  <c r="Q67" i="5" s="1"/>
  <c r="Q70" i="1" s="1"/>
  <c r="P58" i="5"/>
  <c r="P67" i="5" s="1"/>
  <c r="P70" i="1" s="1"/>
  <c r="O58" i="5"/>
  <c r="O67" i="5" s="1"/>
  <c r="O70" i="1" s="1"/>
  <c r="N58" i="5"/>
  <c r="N67" i="5" s="1"/>
  <c r="N70" i="1" s="1"/>
  <c r="M58" i="5"/>
  <c r="M67" i="5" s="1"/>
  <c r="M70" i="1" s="1"/>
  <c r="L58" i="5"/>
  <c r="L67" i="5" s="1"/>
  <c r="L70" i="1" s="1"/>
  <c r="K58" i="5"/>
  <c r="K67" i="5" s="1"/>
  <c r="K70" i="1" s="1"/>
  <c r="J58" i="5"/>
  <c r="J67" i="5" s="1"/>
  <c r="J70" i="1" s="1"/>
  <c r="I58" i="5"/>
  <c r="I67" i="5" s="1"/>
  <c r="I70" i="1" s="1"/>
  <c r="H58" i="5"/>
  <c r="H67" i="5" s="1"/>
  <c r="H70" i="1" s="1"/>
  <c r="G58" i="5"/>
  <c r="G67" i="5" s="1"/>
  <c r="G70" i="1" s="1"/>
  <c r="F58" i="5"/>
  <c r="F67" i="5" s="1"/>
  <c r="F70" i="1" s="1"/>
  <c r="E58" i="5"/>
  <c r="E67" i="5" s="1"/>
  <c r="E70" i="1" s="1"/>
  <c r="AG54" i="6"/>
  <c r="AG62" i="6" s="1"/>
  <c r="AF54" i="6"/>
  <c r="AF62" i="6" s="1"/>
  <c r="AE54" i="6"/>
  <c r="AE62" i="6" s="1"/>
  <c r="AD54" i="6"/>
  <c r="AD62" i="6" s="1"/>
  <c r="AC54" i="6"/>
  <c r="AC62" i="6" s="1"/>
  <c r="AB54" i="6"/>
  <c r="AB62" i="6" s="1"/>
  <c r="AA54" i="6"/>
  <c r="AA62" i="6" s="1"/>
  <c r="Z54" i="6"/>
  <c r="Z62" i="6" s="1"/>
  <c r="Y54" i="6"/>
  <c r="Y62" i="6" s="1"/>
  <c r="X54" i="6"/>
  <c r="X62" i="6" s="1"/>
  <c r="W54" i="6"/>
  <c r="W62" i="6" s="1"/>
  <c r="V54" i="6"/>
  <c r="V62" i="6" s="1"/>
  <c r="U54" i="6"/>
  <c r="U62" i="6" s="1"/>
  <c r="T54" i="6"/>
  <c r="T62" i="6" s="1"/>
  <c r="S54" i="6"/>
  <c r="S62" i="6" s="1"/>
  <c r="R54" i="6"/>
  <c r="R62" i="6" s="1"/>
  <c r="Q54" i="6"/>
  <c r="Q62" i="6" s="1"/>
  <c r="P54" i="6"/>
  <c r="P62" i="6" s="1"/>
  <c r="O54" i="6"/>
  <c r="O62" i="6" s="1"/>
  <c r="N54" i="6"/>
  <c r="N62" i="6" s="1"/>
  <c r="M54" i="6"/>
  <c r="M62" i="6" s="1"/>
  <c r="L54" i="6"/>
  <c r="L62" i="6" s="1"/>
  <c r="K54" i="6"/>
  <c r="K62" i="6" s="1"/>
  <c r="J54" i="6"/>
  <c r="J62" i="6" s="1"/>
  <c r="I54" i="6"/>
  <c r="I62" i="6" s="1"/>
  <c r="H54" i="6"/>
  <c r="H62" i="6" s="1"/>
  <c r="G54" i="6"/>
  <c r="G62" i="6" s="1"/>
  <c r="F54" i="6"/>
  <c r="F62" i="6" s="1"/>
  <c r="E54" i="6"/>
  <c r="E62" i="6" s="1"/>
  <c r="D58" i="5"/>
  <c r="D54" i="6"/>
  <c r="AG67" i="5"/>
  <c r="AG70" i="1" s="1"/>
  <c r="AF67" i="5"/>
  <c r="AF70" i="1" s="1"/>
  <c r="AE67" i="5"/>
  <c r="AE70" i="1" s="1"/>
  <c r="AD67" i="5"/>
  <c r="AD70" i="1" s="1"/>
  <c r="AC67" i="5"/>
  <c r="AC70" i="1" s="1"/>
  <c r="D67" i="5" l="1"/>
  <c r="C70" i="5" s="1"/>
  <c r="C75" i="5"/>
  <c r="J12" i="14"/>
  <c r="C70" i="6"/>
  <c r="C71" i="5"/>
  <c r="C73" i="5" s="1"/>
  <c r="J11" i="14"/>
  <c r="D62" i="6"/>
  <c r="C66" i="6"/>
  <c r="C72" i="1"/>
  <c r="D70" i="1" l="1"/>
  <c r="C71" i="1" s="1"/>
  <c r="C73" i="1" s="1"/>
  <c r="C69" i="5"/>
  <c r="G8" i="14" s="1"/>
  <c r="D72" i="5"/>
  <c r="D73" i="5"/>
  <c r="J8" i="14"/>
  <c r="C68" i="6"/>
  <c r="D67" i="6"/>
  <c r="C65" i="6"/>
  <c r="C64" i="6"/>
  <c r="G9" i="14" s="1"/>
  <c r="H9" i="14" s="1"/>
  <c r="H8" i="14" l="1"/>
  <c r="D68" i="6"/>
  <c r="J9" i="14"/>
</calcChain>
</file>

<file path=xl/comments1.xml><?xml version="1.0" encoding="utf-8"?>
<comments xmlns="http://schemas.openxmlformats.org/spreadsheetml/2006/main">
  <authors>
    <author>msofiyuddin</author>
  </authors>
  <commentList>
    <comment ref="F17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</commentList>
</comments>
</file>

<file path=xl/comments2.xml><?xml version="1.0" encoding="utf-8"?>
<comments xmlns="http://schemas.openxmlformats.org/spreadsheetml/2006/main">
  <authors>
    <author>msofiyuddin</author>
  </authors>
  <commentList>
    <comment ref="D14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lt /ha x 6
 kali setahun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th sekali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10 th sekali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panen dan mengumpulkan = 3 hari/ 10 org, setahun 2 x
</t>
        </r>
      </text>
    </comment>
  </commentList>
</comments>
</file>

<file path=xl/sharedStrings.xml><?xml version="1.0" encoding="utf-8"?>
<sst xmlns="http://schemas.openxmlformats.org/spreadsheetml/2006/main" count="920" uniqueCount="227">
  <si>
    <t>Unit</t>
  </si>
  <si>
    <t>unit</t>
  </si>
  <si>
    <t>INPUTS</t>
  </si>
  <si>
    <t>Rp/kg</t>
  </si>
  <si>
    <t>Rp/unit</t>
  </si>
  <si>
    <t>Rupiah</t>
  </si>
  <si>
    <t>Social</t>
  </si>
  <si>
    <t>Tools</t>
  </si>
  <si>
    <t>Rp/liter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</si>
  <si>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</si>
  <si>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</si>
  <si>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</si>
  <si>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</si>
  <si>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</si>
  <si>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</si>
  <si>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</si>
  <si>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</si>
  <si>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</si>
  <si>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</si>
  <si>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</si>
  <si>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</si>
  <si>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</si>
  <si>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</si>
  <si>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</si>
  <si>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</si>
  <si>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</si>
  <si>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</si>
  <si>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</si>
  <si>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</si>
  <si>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</si>
  <si>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</si>
  <si>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</si>
  <si>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Harga Privat</t>
  </si>
  <si>
    <t>Harga Sosial</t>
  </si>
  <si>
    <t>Bahan Tanam</t>
  </si>
  <si>
    <t>Peralatan</t>
  </si>
  <si>
    <t>Tenaga Kerja</t>
  </si>
  <si>
    <t>Cangkul</t>
  </si>
  <si>
    <t>Parang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</si>
  <si>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</si>
  <si>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</si>
  <si>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</si>
  <si>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</si>
  <si>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</si>
  <si>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</si>
  <si>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</si>
  <si>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</si>
  <si>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</si>
  <si>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</si>
  <si>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</si>
  <si>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</si>
  <si>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</si>
  <si>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</si>
  <si>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</si>
  <si>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</si>
  <si>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</si>
  <si>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</si>
  <si>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</si>
  <si>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</si>
  <si>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</si>
  <si>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</si>
  <si>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</si>
  <si>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</si>
  <si>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</si>
  <si>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</si>
  <si>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</si>
  <si>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</si>
  <si>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</si>
  <si>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</si>
  <si>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</si>
  <si>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</si>
  <si>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</si>
  <si>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</si>
  <si>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</si>
  <si>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</si>
  <si>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</si>
  <si>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</si>
  <si>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</si>
  <si>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</si>
  <si>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luas kebun</t>
  </si>
  <si>
    <t>ha</t>
  </si>
  <si>
    <t>Rp/btng</t>
  </si>
  <si>
    <t>Penyiangan</t>
  </si>
  <si>
    <t>Penyemprotan</t>
  </si>
  <si>
    <t>Sprayer</t>
  </si>
  <si>
    <t>bakar</t>
  </si>
  <si>
    <t>tebas</t>
  </si>
  <si>
    <t>Pemanenan</t>
  </si>
  <si>
    <t xml:space="preserve">Penanaman </t>
  </si>
  <si>
    <t>Paska panen</t>
  </si>
  <si>
    <t>Pendapatan</t>
  </si>
  <si>
    <t>kg</t>
  </si>
  <si>
    <t>liter</t>
  </si>
  <si>
    <t>Luas pengelolaan</t>
  </si>
  <si>
    <t>USD/ha</t>
  </si>
  <si>
    <t>IDR/ha</t>
  </si>
  <si>
    <t>1 - 2</t>
  </si>
  <si>
    <t>Pinang</t>
  </si>
  <si>
    <t xml:space="preserve"> 3 - 4</t>
  </si>
  <si>
    <t>0.25</t>
  </si>
  <si>
    <t>0.5</t>
  </si>
  <si>
    <t>-</t>
  </si>
  <si>
    <t>hasil per tahun</t>
  </si>
  <si>
    <t>Pinang (kg)</t>
  </si>
  <si>
    <t xml:space="preserve">Pemeliharaan </t>
  </si>
  <si>
    <t>x</t>
  </si>
  <si>
    <t>o</t>
  </si>
  <si>
    <t>Kopi</t>
  </si>
  <si>
    <t>Pemeliharaan</t>
  </si>
  <si>
    <t>labor subtotal</t>
  </si>
  <si>
    <t xml:space="preserve"> kg/ph</t>
  </si>
  <si>
    <t>asumsi ekstraksi buah ke biji</t>
  </si>
  <si>
    <t>source ; (Rahadian, 2002) dalam Nugroho 2002</t>
  </si>
  <si>
    <t>potensi pengembangan dan pemasaran pinang sirih di Kab. Muara Jambi</t>
  </si>
  <si>
    <t>kg biji/ph</t>
  </si>
  <si>
    <t>5 - 10</t>
  </si>
  <si>
    <t>&gt; 10</t>
  </si>
  <si>
    <t>IRR</t>
  </si>
  <si>
    <t>NPK</t>
  </si>
  <si>
    <t>Skenario Prod Pinang (field data)</t>
  </si>
  <si>
    <t>Jmlh ph kopi</t>
  </si>
  <si>
    <t>Kopi (kg)</t>
  </si>
  <si>
    <t>Skenario Prod Kopi (field data)</t>
  </si>
  <si>
    <t>Penanaman kopi</t>
  </si>
  <si>
    <t>Pruning</t>
  </si>
  <si>
    <t>Pemangkasan tunas</t>
  </si>
  <si>
    <t>Giling kopi</t>
  </si>
  <si>
    <t>Penjemuran kopi</t>
  </si>
  <si>
    <t>Return to Labour</t>
  </si>
  <si>
    <t xml:space="preserve">Harga Komoditas </t>
  </si>
  <si>
    <t>Rp/Kg</t>
  </si>
  <si>
    <t>MRp/ton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</si>
  <si>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</si>
  <si>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</si>
  <si>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</si>
  <si>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Non Labor Cost (MRp/ha)</t>
  </si>
  <si>
    <t>Establishment cost (1st year only, MRp/ha)</t>
  </si>
  <si>
    <t>Total (HOK for 30 year)</t>
  </si>
  <si>
    <t>Average (HOK/year)</t>
  </si>
  <si>
    <t>Establishment Periode</t>
  </si>
  <si>
    <t>Total @ establishment period</t>
  </si>
  <si>
    <t>Establishment years</t>
  </si>
  <si>
    <t>Average establishment labor</t>
  </si>
  <si>
    <t>1st year total labor req (HOK/ha)</t>
  </si>
  <si>
    <t>Total product (kg)</t>
  </si>
  <si>
    <t>Total Cost</t>
  </si>
  <si>
    <t>Labor cost</t>
  </si>
  <si>
    <t>Non labor</t>
  </si>
  <si>
    <t>NPV establisment cost</t>
  </si>
  <si>
    <t>Avg</t>
  </si>
  <si>
    <t>KCL</t>
  </si>
  <si>
    <t>Basmilang</t>
  </si>
  <si>
    <t>3-4</t>
  </si>
  <si>
    <t>&gt; 5</t>
  </si>
  <si>
    <t>x = kopi (2 x 2 )</t>
  </si>
  <si>
    <t>o = karet(6 x 6 )</t>
  </si>
  <si>
    <t>Karung</t>
  </si>
  <si>
    <t>Padi</t>
  </si>
  <si>
    <t>Padi Ladang</t>
  </si>
  <si>
    <t>Penanaman</t>
  </si>
  <si>
    <t>Tugal dan tanam padi</t>
  </si>
  <si>
    <t>Bird + pig waching</t>
  </si>
  <si>
    <t>Panen</t>
  </si>
  <si>
    <t>Perontokan + Pengeringan</t>
  </si>
  <si>
    <t>Kg</t>
  </si>
  <si>
    <t>Kopi Monokultur</t>
  </si>
  <si>
    <t>kopi, traditional management, tahun 1-2 ditanami padi</t>
  </si>
  <si>
    <t>tumbang</t>
  </si>
  <si>
    <t>Jmlh ph karet</t>
  </si>
  <si>
    <t>6 x 6</t>
  </si>
  <si>
    <t>8-9</t>
  </si>
  <si>
    <t>&gt;9</t>
  </si>
  <si>
    <t>15-16</t>
  </si>
  <si>
    <t>&gt; 16</t>
  </si>
  <si>
    <t>Pemupukan</t>
  </si>
  <si>
    <t>Pemangkasan tunas/ranting</t>
  </si>
  <si>
    <t>pemupukan</t>
  </si>
  <si>
    <t>ongkos angkut</t>
  </si>
  <si>
    <t>transport</t>
  </si>
  <si>
    <t>1.75 x 1.75</t>
  </si>
  <si>
    <t>Durian</t>
  </si>
  <si>
    <t>Jengkol</t>
  </si>
  <si>
    <t>Desa Tuo, Kec. Lembah Masurai, Merangin dan Kabupaten Kerinci</t>
  </si>
  <si>
    <t>Penanaman buah</t>
  </si>
  <si>
    <t xml:space="preserve">Buah </t>
  </si>
  <si>
    <t>Grup</t>
  </si>
  <si>
    <t>Var1</t>
  </si>
  <si>
    <t>Var2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</si>
  <si>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</si>
  <si>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</si>
  <si>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</si>
  <si>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</si>
  <si>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</si>
  <si>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</si>
  <si>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</si>
  <si>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</si>
  <si>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</si>
  <si>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</si>
  <si>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</si>
  <si>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</si>
  <si>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</si>
  <si>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</si>
  <si>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</si>
  <si>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</si>
  <si>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</si>
  <si>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</si>
  <si>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</si>
  <si>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</si>
  <si>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</si>
  <si>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</si>
  <si>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</si>
  <si>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</si>
  <si>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</si>
  <si>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</si>
  <si>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</si>
  <si>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</si>
  <si>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</si>
  <si>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</si>
  <si>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Tenaga Kerja Kopi</t>
  </si>
  <si>
    <t>Tenaga Kerja Padi</t>
  </si>
  <si>
    <t>Tenaga Kerja Persiapan Lahan</t>
  </si>
  <si>
    <t>Input</t>
  </si>
  <si>
    <t>Output</t>
  </si>
  <si>
    <t>Sampingan</t>
  </si>
  <si>
    <t>Utama</t>
  </si>
  <si>
    <t>Private Price</t>
  </si>
  <si>
    <t>Social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</si>
</sst>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_(* #,##0_);_(* \(#,##0\);_(* &quot;-&quot;?_);_(@_)"/>
    <numFmt numFmtId="168" formatCode="0.0"/>
    <numFmt numFmtId="169" formatCode="0.000"/>
  </numFmts>
  <fonts count="2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3">
    <xf numFmtId="0" fontId="0" fillId="0" borderId="0" xfId="0"/>
    <xf numFmtId="0" fontId="4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2" fillId="0" borderId="0" xfId="0" applyFont="1"/>
    <xf numFmtId="0" fontId="4" fillId="3" borderId="0" xfId="2" applyFont="1" applyFill="1"/>
    <xf numFmtId="165" fontId="4" fillId="3" borderId="0" xfId="3" applyNumberFormat="1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5" fillId="3" borderId="0" xfId="2" applyFont="1" applyFill="1"/>
    <xf numFmtId="0" fontId="6" fillId="3" borderId="0" xfId="0" applyFont="1" applyFill="1" applyAlignment="1" applyProtection="1">
      <alignment horizontal="left"/>
    </xf>
    <xf numFmtId="0" fontId="4" fillId="3" borderId="0" xfId="0" applyFont="1" applyFill="1" applyAlignment="1" applyProtection="1">
      <alignment horizontal="center"/>
    </xf>
    <xf numFmtId="3" fontId="4" fillId="3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 applyProtection="1">
      <alignment horizontal="right"/>
    </xf>
    <xf numFmtId="3" fontId="4" fillId="3" borderId="0" xfId="0" applyNumberFormat="1" applyFont="1" applyFill="1" applyAlignment="1">
      <alignment horizontal="center"/>
    </xf>
    <xf numFmtId="0" fontId="4" fillId="3" borderId="0" xfId="0" applyFont="1" applyFill="1" applyAlignment="1" applyProtection="1">
      <alignment horizontal="left"/>
    </xf>
    <xf numFmtId="3" fontId="4" fillId="3" borderId="0" xfId="0" applyNumberFormat="1" applyFont="1" applyFill="1" applyAlignment="1" applyProtection="1">
      <alignment horizontal="center"/>
    </xf>
    <xf numFmtId="3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4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5" fontId="0" fillId="0" borderId="0" xfId="5" applyNumberFormat="1" applyFont="1"/>
    <xf numFmtId="3" fontId="5" fillId="0" borderId="0" xfId="0" applyNumberFormat="1" applyFont="1"/>
    <xf numFmtId="0" fontId="5" fillId="0" borderId="0" xfId="0" applyFont="1"/>
    <xf numFmtId="166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/>
    <xf numFmtId="0" fontId="12" fillId="0" borderId="0" xfId="0" applyFont="1"/>
    <xf numFmtId="0" fontId="13" fillId="0" borderId="0" xfId="0" applyFont="1"/>
    <xf numFmtId="0" fontId="14" fillId="0" borderId="0" xfId="0" applyFont="1"/>
    <xf numFmtId="167" fontId="12" fillId="0" borderId="0" xfId="0" applyNumberFormat="1" applyFont="1"/>
    <xf numFmtId="165" fontId="12" fillId="0" borderId="0" xfId="5" applyNumberFormat="1" applyFont="1" applyBorder="1" applyAlignment="1">
      <alignment vertical="top" wrapText="1"/>
    </xf>
    <xf numFmtId="165" fontId="12" fillId="0" borderId="0" xfId="5" applyNumberFormat="1" applyFont="1"/>
    <xf numFmtId="165" fontId="12" fillId="0" borderId="0" xfId="0" applyNumberFormat="1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12" fillId="0" borderId="1" xfId="0" applyNumberFormat="1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49" fontId="12" fillId="0" borderId="1" xfId="0" applyNumberFormat="1" applyFont="1" applyBorder="1"/>
    <xf numFmtId="16" fontId="12" fillId="0" borderId="1" xfId="0" applyNumberFormat="1" applyFont="1" applyBorder="1"/>
    <xf numFmtId="1" fontId="12" fillId="0" borderId="0" xfId="0" applyNumberFormat="1" applyFont="1" applyAlignment="1">
      <alignment horizontal="left"/>
    </xf>
    <xf numFmtId="165" fontId="12" fillId="0" borderId="1" xfId="0" applyNumberFormat="1" applyFont="1" applyBorder="1" applyAlignment="1">
      <alignment horizontal="left"/>
    </xf>
    <xf numFmtId="165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7" fillId="0" borderId="1" xfId="0" applyFont="1" applyBorder="1"/>
    <xf numFmtId="168" fontId="12" fillId="0" borderId="0" xfId="0" applyNumberFormat="1" applyFont="1"/>
    <xf numFmtId="49" fontId="12" fillId="0" borderId="0" xfId="0" applyNumberFormat="1" applyFont="1" applyFill="1" applyBorder="1"/>
    <xf numFmtId="49" fontId="18" fillId="0" borderId="0" xfId="0" applyNumberFormat="1" applyFont="1" applyFill="1" applyBorder="1"/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0" fontId="19" fillId="2" borderId="1" xfId="0" applyFont="1" applyFill="1" applyBorder="1"/>
    <xf numFmtId="0" fontId="4" fillId="0" borderId="1" xfId="0" applyFont="1" applyBorder="1" applyAlignment="1" applyProtection="1">
      <alignment horizontal="left" indent="2"/>
    </xf>
    <xf numFmtId="49" fontId="12" fillId="0" borderId="1" xfId="0" applyNumberFormat="1" applyFont="1" applyFill="1" applyBorder="1"/>
    <xf numFmtId="0" fontId="5" fillId="5" borderId="4" xfId="2" applyFont="1" applyFill="1" applyBorder="1" applyAlignment="1">
      <alignment horizontal="center"/>
    </xf>
    <xf numFmtId="0" fontId="4" fillId="6" borderId="0" xfId="2" applyFont="1" applyFill="1" applyAlignment="1">
      <alignment horizontal="left" indent="1"/>
    </xf>
    <xf numFmtId="165" fontId="4" fillId="6" borderId="0" xfId="5" applyNumberFormat="1" applyFont="1" applyFill="1" applyAlignment="1">
      <alignment horizontal="center"/>
    </xf>
    <xf numFmtId="0" fontId="4" fillId="6" borderId="0" xfId="2" applyFont="1" applyFill="1" applyAlignment="1">
      <alignment horizontal="center"/>
    </xf>
    <xf numFmtId="0" fontId="4" fillId="7" borderId="0" xfId="2" applyFont="1" applyFill="1"/>
    <xf numFmtId="0" fontId="6" fillId="7" borderId="0" xfId="2" applyFont="1" applyFill="1"/>
    <xf numFmtId="49" fontId="4" fillId="7" borderId="0" xfId="2" applyNumberFormat="1" applyFont="1" applyFill="1" applyAlignment="1">
      <alignment horizontal="right"/>
    </xf>
    <xf numFmtId="0" fontId="12" fillId="3" borderId="0" xfId="2" applyFont="1" applyFill="1" applyAlignment="1">
      <alignment horizontal="left" indent="1"/>
    </xf>
    <xf numFmtId="0" fontId="12" fillId="3" borderId="0" xfId="2" applyFont="1" applyFill="1"/>
    <xf numFmtId="3" fontId="12" fillId="3" borderId="0" xfId="2" applyNumberFormat="1" applyFont="1" applyFill="1"/>
    <xf numFmtId="0" fontId="12" fillId="6" borderId="0" xfId="2" applyFont="1" applyFill="1" applyAlignment="1">
      <alignment horizontal="left" indent="1"/>
    </xf>
    <xf numFmtId="38" fontId="12" fillId="6" borderId="0" xfId="2" applyNumberFormat="1" applyFont="1" applyFill="1" applyAlignment="1">
      <alignment horizontal="right"/>
    </xf>
    <xf numFmtId="165" fontId="12" fillId="6" borderId="0" xfId="5" applyNumberFormat="1" applyFont="1" applyFill="1" applyAlignment="1">
      <alignment horizontal="center"/>
    </xf>
    <xf numFmtId="3" fontId="12" fillId="6" borderId="0" xfId="2" applyNumberFormat="1" applyFont="1" applyFill="1"/>
    <xf numFmtId="0" fontId="5" fillId="5" borderId="0" xfId="2" applyFont="1" applyFill="1"/>
    <xf numFmtId="0" fontId="4" fillId="5" borderId="0" xfId="2" applyFont="1" applyFill="1"/>
    <xf numFmtId="0" fontId="4" fillId="5" borderId="0" xfId="2" applyFont="1" applyFill="1" applyAlignment="1">
      <alignment horizontal="center"/>
    </xf>
    <xf numFmtId="0" fontId="12" fillId="3" borderId="0" xfId="2" applyFont="1" applyFill="1" applyAlignment="1">
      <alignment horizontal="center"/>
    </xf>
    <xf numFmtId="38" fontId="12" fillId="3" borderId="0" xfId="2" applyNumberFormat="1" applyFont="1" applyFill="1" applyAlignment="1">
      <alignment horizontal="right"/>
    </xf>
    <xf numFmtId="165" fontId="12" fillId="3" borderId="0" xfId="5" applyNumberFormat="1" applyFont="1" applyFill="1" applyAlignment="1">
      <alignment horizontal="center"/>
    </xf>
    <xf numFmtId="0" fontId="12" fillId="5" borderId="0" xfId="2" applyFont="1" applyFill="1"/>
    <xf numFmtId="0" fontId="12" fillId="6" borderId="0" xfId="2" applyFont="1" applyFill="1"/>
    <xf numFmtId="9" fontId="12" fillId="6" borderId="0" xfId="1" applyFont="1" applyFill="1"/>
    <xf numFmtId="0" fontId="5" fillId="5" borderId="0" xfId="2" applyFont="1" applyFill="1" applyAlignment="1">
      <alignment horizontal="center"/>
    </xf>
    <xf numFmtId="0" fontId="20" fillId="3" borderId="0" xfId="2" applyFont="1" applyFill="1"/>
    <xf numFmtId="0" fontId="13" fillId="5" borderId="0" xfId="2" applyFont="1" applyFill="1" applyAlignment="1">
      <alignment horizontal="center"/>
    </xf>
    <xf numFmtId="0" fontId="13" fillId="3" borderId="0" xfId="2" applyFont="1" applyFill="1"/>
    <xf numFmtId="0" fontId="4" fillId="6" borderId="0" xfId="2" applyFont="1" applyFill="1"/>
    <xf numFmtId="0" fontId="5" fillId="6" borderId="0" xfId="0" applyFont="1" applyFill="1"/>
    <xf numFmtId="0" fontId="4" fillId="6" borderId="0" xfId="0" applyFont="1" applyFill="1" applyAlignment="1">
      <alignment horizontal="center"/>
    </xf>
    <xf numFmtId="3" fontId="4" fillId="6" borderId="0" xfId="0" applyNumberFormat="1" applyFont="1" applyFill="1"/>
    <xf numFmtId="0" fontId="4" fillId="6" borderId="0" xfId="0" applyFont="1" applyFill="1"/>
    <xf numFmtId="3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left" indent="1"/>
    </xf>
    <xf numFmtId="38" fontId="4" fillId="6" borderId="0" xfId="0" applyNumberFormat="1" applyFont="1" applyFill="1" applyAlignment="1">
      <alignment horizontal="right"/>
    </xf>
    <xf numFmtId="165" fontId="4" fillId="6" borderId="0" xfId="5" applyNumberFormat="1" applyFont="1" applyFill="1" applyAlignment="1">
      <alignment horizontal="right"/>
    </xf>
    <xf numFmtId="3" fontId="4" fillId="6" borderId="0" xfId="0" applyNumberFormat="1" applyFont="1" applyFill="1" applyAlignment="1">
      <alignment horizontal="center"/>
    </xf>
    <xf numFmtId="0" fontId="5" fillId="6" borderId="0" xfId="2" applyFont="1" applyFill="1"/>
    <xf numFmtId="166" fontId="4" fillId="6" borderId="0" xfId="0" applyNumberFormat="1" applyFont="1" applyFill="1" applyAlignment="1">
      <alignment horizontal="left"/>
    </xf>
    <xf numFmtId="169" fontId="4" fillId="6" borderId="0" xfId="0" applyNumberFormat="1" applyFont="1" applyFill="1"/>
    <xf numFmtId="9" fontId="4" fillId="6" borderId="0" xfId="1" applyFont="1" applyFill="1"/>
    <xf numFmtId="165" fontId="4" fillId="6" borderId="0" xfId="0" applyNumberFormat="1" applyFont="1" applyFill="1" applyAlignment="1">
      <alignment horizontal="center"/>
    </xf>
    <xf numFmtId="38" fontId="4" fillId="6" borderId="0" xfId="0" applyNumberFormat="1" applyFont="1" applyFill="1"/>
    <xf numFmtId="9" fontId="4" fillId="6" borderId="0" xfId="0" applyNumberFormat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169" fontId="12" fillId="6" borderId="0" xfId="2" applyNumberFormat="1" applyFont="1" applyFill="1" applyAlignment="1">
      <alignment vertical="center"/>
    </xf>
    <xf numFmtId="165" fontId="12" fillId="6" borderId="0" xfId="5" applyNumberFormat="1" applyFont="1" applyFill="1" applyAlignment="1">
      <alignment horizontal="center" vertical="center"/>
    </xf>
    <xf numFmtId="3" fontId="12" fillId="6" borderId="0" xfId="2" applyNumberFormat="1" applyFont="1" applyFill="1" applyAlignment="1">
      <alignment horizontal="right"/>
    </xf>
    <xf numFmtId="165" fontId="12" fillId="6" borderId="0" xfId="5" applyNumberFormat="1" applyFont="1" applyFill="1" applyAlignment="1">
      <alignment horizontal="left" vertical="center"/>
    </xf>
    <xf numFmtId="3" fontId="4" fillId="3" borderId="0" xfId="2" applyNumberFormat="1" applyFont="1" applyFill="1" applyAlignment="1">
      <alignment horizontal="left"/>
    </xf>
    <xf numFmtId="0" fontId="5" fillId="5" borderId="12" xfId="2" applyFont="1" applyFill="1" applyBorder="1" applyAlignment="1">
      <alignment horizontal="center"/>
    </xf>
    <xf numFmtId="0" fontId="5" fillId="5" borderId="13" xfId="2" applyFont="1" applyFill="1" applyBorder="1" applyAlignment="1">
      <alignment horizontal="center"/>
    </xf>
    <xf numFmtId="0" fontId="5" fillId="5" borderId="14" xfId="2" applyFont="1" applyFill="1" applyBorder="1" applyAlignment="1">
      <alignment horizontal="center"/>
    </xf>
    <xf numFmtId="0" fontId="12" fillId="6" borderId="15" xfId="2" applyFont="1" applyFill="1" applyBorder="1" applyAlignment="1">
      <alignment horizontal="left" indent="1"/>
    </xf>
    <xf numFmtId="38" fontId="12" fillId="6" borderId="0" xfId="2" applyNumberFormat="1" applyFont="1" applyFill="1" applyBorder="1" applyAlignment="1">
      <alignment horizontal="right"/>
    </xf>
    <xf numFmtId="165" fontId="12" fillId="6" borderId="16" xfId="5" applyNumberFormat="1" applyFont="1" applyFill="1" applyBorder="1" applyAlignment="1">
      <alignment horizontal="center"/>
    </xf>
    <xf numFmtId="0" fontId="5" fillId="5" borderId="17" xfId="2" applyFont="1" applyFill="1" applyBorder="1" applyAlignment="1">
      <alignment horizontal="center"/>
    </xf>
    <xf numFmtId="0" fontId="4" fillId="5" borderId="18" xfId="2" applyFont="1" applyFill="1" applyBorder="1" applyAlignment="1">
      <alignment horizontal="center"/>
    </xf>
    <xf numFmtId="0" fontId="12" fillId="6" borderId="19" xfId="2" applyFont="1" applyFill="1" applyBorder="1" applyAlignment="1">
      <alignment horizontal="left" indent="1"/>
    </xf>
    <xf numFmtId="3" fontId="12" fillId="6" borderId="20" xfId="2" applyNumberFormat="1" applyFont="1" applyFill="1" applyBorder="1"/>
    <xf numFmtId="1" fontId="12" fillId="0" borderId="0" xfId="0" applyNumberFormat="1" applyFont="1"/>
    <xf numFmtId="2" fontId="12" fillId="6" borderId="16" xfId="2" applyNumberFormat="1" applyFont="1" applyFill="1" applyBorder="1" applyAlignment="1">
      <alignment horizontal="right"/>
    </xf>
    <xf numFmtId="2" fontId="12" fillId="6" borderId="21" xfId="2" applyNumberFormat="1" applyFont="1" applyFill="1" applyBorder="1" applyAlignment="1">
      <alignment horizontal="right"/>
    </xf>
    <xf numFmtId="165" fontId="12" fillId="0" borderId="0" xfId="5" applyNumberFormat="1" applyFont="1" applyAlignment="1">
      <alignment horizontal="center"/>
    </xf>
    <xf numFmtId="165" fontId="4" fillId="0" borderId="0" xfId="5" applyNumberFormat="1" applyFont="1" applyAlignment="1">
      <alignment horizontal="center"/>
    </xf>
    <xf numFmtId="2" fontId="12" fillId="6" borderId="0" xfId="2" applyNumberFormat="1" applyFont="1" applyFill="1" applyAlignment="1">
      <alignment horizontal="right" indent="1"/>
    </xf>
    <xf numFmtId="2" fontId="12" fillId="6" borderId="0" xfId="2" applyNumberFormat="1" applyFont="1" applyFill="1" applyAlignment="1"/>
    <xf numFmtId="0" fontId="5" fillId="6" borderId="0" xfId="2" applyFont="1" applyFill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1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/>
    <xf numFmtId="0" fontId="1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right"/>
    </xf>
    <xf numFmtId="0" fontId="21" fillId="0" borderId="1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left"/>
    </xf>
    <xf numFmtId="0" fontId="12" fillId="0" borderId="1" xfId="0" applyNumberFormat="1" applyFont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1" fontId="2" fillId="0" borderId="0" xfId="0" applyNumberFormat="1" applyFont="1"/>
    <xf numFmtId="3" fontId="12" fillId="0" borderId="1" xfId="0" applyNumberFormat="1" applyFont="1" applyFill="1" applyBorder="1"/>
    <xf numFmtId="3" fontId="12" fillId="0" borderId="1" xfId="0" applyNumberFormat="1" applyFont="1" applyBorder="1"/>
    <xf numFmtId="0" fontId="4" fillId="3" borderId="0" xfId="2" applyFont="1" applyFill="1" applyAlignment="1">
      <alignment horizontal="left" indent="1"/>
    </xf>
    <xf numFmtId="165" fontId="12" fillId="6" borderId="0" xfId="5" applyNumberFormat="1" applyFont="1" applyFill="1" applyAlignment="1">
      <alignment horizontal="right"/>
    </xf>
    <xf numFmtId="165" fontId="12" fillId="3" borderId="0" xfId="5" applyNumberFormat="1" applyFont="1" applyFill="1" applyAlignment="1">
      <alignment horizontal="right"/>
    </xf>
    <xf numFmtId="3" fontId="5" fillId="3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3" fontId="4" fillId="3" borderId="1" xfId="0" applyNumberFormat="1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"/>
  <sheetViews>
    <sheetView tabSelected="1" workbookViewId="0">
      <pane ySplit="17" topLeftCell="A18" activePane="bottomLeft" state="frozen"/>
      <selection pane="bottomLeft" activeCell="J10" sqref="J10"/>
    </sheetView>
  </sheetViews>
  <sheetFormatPr defaultColWidth="9.109375" defaultRowHeight="14.4" x14ac:dyDescent="0.3"/>
  <cols>
    <col min="1" max="1" width="4.6640625" style="1" customWidth="1"/>
    <col min="2" max="2" width="17.109375" style="1" customWidth="1"/>
    <col min="3" max="3" width="10.5546875" style="1" customWidth="1"/>
    <col min="4" max="4" width="12.33203125" style="1" customWidth="1"/>
    <col min="5" max="5" width="5.44140625" style="1" customWidth="1"/>
    <col min="6" max="6" width="15.88671875" style="1" customWidth="1"/>
    <col min="7" max="7" width="14" style="1" customWidth="1"/>
    <col min="8" max="8" width="14" style="58" customWidth="1"/>
    <col min="9" max="9" width="5.109375" style="58" customWidth="1"/>
    <col min="10" max="11" width="12.33203125" style="1" customWidth="1"/>
    <col min="12" max="12" width="13.88671875" style="1" customWidth="1"/>
    <col min="13" max="256" width="12.33203125" style="1" customWidth="1"/>
    <col min="257" max="16384" width="9.109375" style="1"/>
  </cols>
  <sheetData>
    <row r="1" spans="1:12" s="60" customFormat="1" ht="18" x14ac:dyDescent="0.35">
      <c r="A1" s="126"/>
      <c r="B1" s="127" t="s">
        <v>165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s="60" customFormat="1" x14ac:dyDescent="0.3">
      <c r="A2" s="126"/>
      <c r="B2" s="126" t="s">
        <v>16</v>
      </c>
      <c r="C2" s="126" t="s">
        <v>166</v>
      </c>
      <c r="D2" s="126"/>
      <c r="E2" s="126"/>
      <c r="F2" s="126"/>
      <c r="G2" s="126"/>
      <c r="H2" s="126"/>
      <c r="I2" s="126"/>
      <c r="J2" s="126"/>
      <c r="K2" s="126"/>
      <c r="L2" s="126"/>
    </row>
    <row r="3" spans="1:12" s="60" customFormat="1" x14ac:dyDescent="0.3">
      <c r="A3" s="126"/>
      <c r="B3" s="126" t="s">
        <v>17</v>
      </c>
      <c r="C3" s="126" t="s">
        <v>182</v>
      </c>
      <c r="D3" s="126"/>
      <c r="E3" s="126"/>
      <c r="F3" s="126"/>
      <c r="G3" s="126"/>
      <c r="H3" s="126"/>
      <c r="I3" s="126"/>
      <c r="J3" s="126"/>
      <c r="K3" s="126"/>
      <c r="L3" s="126"/>
    </row>
    <row r="4" spans="1:12" s="60" customFormat="1" x14ac:dyDescent="0.3">
      <c r="A4" s="126"/>
      <c r="B4" s="126" t="s">
        <v>93</v>
      </c>
      <c r="C4" s="128" t="s">
        <v>96</v>
      </c>
      <c r="D4" s="126" t="s">
        <v>80</v>
      </c>
      <c r="E4" s="126"/>
      <c r="F4" s="126"/>
      <c r="G4" s="126"/>
      <c r="H4" s="126"/>
      <c r="I4" s="126"/>
      <c r="J4" s="126"/>
      <c r="K4" s="126"/>
      <c r="L4" s="126"/>
    </row>
    <row r="5" spans="1:12" s="60" customFormat="1" x14ac:dyDescent="0.3"/>
    <row r="6" spans="1:12" s="60" customFormat="1" x14ac:dyDescent="0.3">
      <c r="B6" s="63" t="s">
        <v>12</v>
      </c>
      <c r="F6" s="63" t="s">
        <v>73</v>
      </c>
      <c r="G6" s="61"/>
      <c r="H6" s="62"/>
    </row>
    <row r="7" spans="1:12" s="60" customFormat="1" x14ac:dyDescent="0.3">
      <c r="B7" s="132" t="s">
        <v>13</v>
      </c>
      <c r="C7" s="143" t="s">
        <v>15</v>
      </c>
      <c r="D7" s="144">
        <v>7.0000000000000007E-2</v>
      </c>
      <c r="F7" s="172" t="s">
        <v>28</v>
      </c>
      <c r="G7" s="173" t="s">
        <v>95</v>
      </c>
      <c r="H7" s="174" t="s">
        <v>94</v>
      </c>
      <c r="J7" s="136" t="s">
        <v>135</v>
      </c>
      <c r="K7" s="137"/>
      <c r="L7" s="138"/>
    </row>
    <row r="8" spans="1:12" s="60" customFormat="1" x14ac:dyDescent="0.3">
      <c r="B8" s="132" t="s">
        <v>6</v>
      </c>
      <c r="C8" s="143" t="s">
        <v>15</v>
      </c>
      <c r="D8" s="144">
        <f>D7-5%</f>
        <v>2.0000000000000004E-2</v>
      </c>
      <c r="F8" s="175" t="s">
        <v>13</v>
      </c>
      <c r="G8" s="176">
        <f>'Budget Privat'!C69</f>
        <v>75789231.457627818</v>
      </c>
      <c r="H8" s="177">
        <f>G8/D9</f>
        <v>5532.0606903377966</v>
      </c>
      <c r="J8" s="170">
        <f>'Budget Privat'!C73/1000000</f>
        <v>23.137</v>
      </c>
      <c r="K8" s="168"/>
      <c r="L8" s="124"/>
    </row>
    <row r="9" spans="1:12" s="60" customFormat="1" x14ac:dyDescent="0.3">
      <c r="B9" s="63" t="s">
        <v>11</v>
      </c>
      <c r="C9" s="148" t="s">
        <v>14</v>
      </c>
      <c r="D9" s="131">
        <v>13700</v>
      </c>
      <c r="F9" s="175" t="s">
        <v>72</v>
      </c>
      <c r="G9" s="176">
        <f>'Budget Sosial'!C64</f>
        <v>96719338.023872212</v>
      </c>
      <c r="H9" s="177">
        <f>G9/D9</f>
        <v>7059.8056951731542</v>
      </c>
      <c r="J9" s="169">
        <f>'Budget Sosial'!C68/1000000</f>
        <v>40.087000000000003</v>
      </c>
      <c r="K9" s="169"/>
      <c r="L9" s="124"/>
    </row>
    <row r="10" spans="1:12" s="60" customFormat="1" x14ac:dyDescent="0.3">
      <c r="B10" s="136" t="s">
        <v>10</v>
      </c>
      <c r="C10" s="142"/>
      <c r="D10" s="147" t="s">
        <v>19</v>
      </c>
      <c r="F10" s="178" t="s">
        <v>128</v>
      </c>
      <c r="G10" s="122" t="s">
        <v>95</v>
      </c>
      <c r="H10" s="179"/>
      <c r="J10" s="136" t="s">
        <v>136</v>
      </c>
      <c r="K10" s="137"/>
      <c r="L10" s="137"/>
    </row>
    <row r="11" spans="1:12" s="60" customFormat="1" x14ac:dyDescent="0.3">
      <c r="B11" s="132" t="s">
        <v>13</v>
      </c>
      <c r="C11" s="143"/>
      <c r="D11" s="135">
        <v>70000</v>
      </c>
      <c r="F11" s="175" t="s">
        <v>13</v>
      </c>
      <c r="G11" s="135">
        <v>116451.34920002453</v>
      </c>
      <c r="H11" s="183">
        <f>G11/nilai_tukar</f>
        <v>8.500098481753616</v>
      </c>
      <c r="J11" s="187">
        <f>'Budget Privat'!D58/1000000</f>
        <v>9.69</v>
      </c>
      <c r="K11" s="133"/>
      <c r="L11" s="134"/>
    </row>
    <row r="12" spans="1:12" s="60" customFormat="1" x14ac:dyDescent="0.3">
      <c r="B12" s="132" t="s">
        <v>6</v>
      </c>
      <c r="C12" s="143"/>
      <c r="D12" s="135">
        <v>70000</v>
      </c>
      <c r="F12" s="180" t="s">
        <v>72</v>
      </c>
      <c r="G12" s="181">
        <v>101171.28249134874</v>
      </c>
      <c r="H12" s="184">
        <f>G12/nilai_tukar</f>
        <v>7.3847651453539225</v>
      </c>
      <c r="J12" s="188">
        <f>'Budget Sosial'!D54/1000000</f>
        <v>20.98</v>
      </c>
      <c r="K12" s="133"/>
      <c r="L12" s="134"/>
    </row>
    <row r="13" spans="1:12" s="60" customFormat="1" x14ac:dyDescent="0.3">
      <c r="B13" s="129"/>
      <c r="C13" s="130"/>
      <c r="D13" s="131"/>
      <c r="F13" s="129"/>
      <c r="G13" s="131"/>
      <c r="H13" s="139"/>
      <c r="J13" s="129"/>
      <c r="K13" s="140"/>
      <c r="L13" s="141"/>
    </row>
    <row r="14" spans="1:12" s="60" customFormat="1" x14ac:dyDescent="0.3">
      <c r="B14" s="136" t="s">
        <v>129</v>
      </c>
      <c r="C14" s="145" t="s">
        <v>130</v>
      </c>
      <c r="D14" s="145" t="s">
        <v>131</v>
      </c>
      <c r="F14" s="137" t="s">
        <v>132</v>
      </c>
      <c r="G14" s="137"/>
      <c r="H14" s="138"/>
      <c r="I14" s="62"/>
      <c r="J14" s="63" t="s">
        <v>133</v>
      </c>
      <c r="L14" s="171">
        <f>'Tabel I-O'!C74</f>
        <v>122</v>
      </c>
    </row>
    <row r="15" spans="1:12" s="60" customFormat="1" x14ac:dyDescent="0.3">
      <c r="B15" s="220" t="s">
        <v>157</v>
      </c>
      <c r="C15" s="221">
        <v>8000</v>
      </c>
      <c r="F15" s="132" t="s">
        <v>107</v>
      </c>
      <c r="G15" s="167">
        <f>'Tabel I-O'!C80</f>
        <v>5.1593252108716025E-3</v>
      </c>
      <c r="H15" s="125"/>
      <c r="I15" s="62"/>
      <c r="J15" s="146" t="s">
        <v>134</v>
      </c>
    </row>
    <row r="16" spans="1:12" s="60" customFormat="1" x14ac:dyDescent="0.3">
      <c r="B16" s="132" t="s">
        <v>107</v>
      </c>
      <c r="C16" s="221">
        <v>18500</v>
      </c>
      <c r="D16" s="143">
        <f t="shared" ref="D16" si="0">(C16/1000000)*1000</f>
        <v>18.5</v>
      </c>
      <c r="F16" s="132"/>
      <c r="G16" s="167"/>
      <c r="H16" s="125"/>
      <c r="I16" s="62"/>
    </row>
    <row r="17" spans="2:9" s="60" customFormat="1" x14ac:dyDescent="0.3">
      <c r="B17" s="129" t="s">
        <v>180</v>
      </c>
      <c r="C17" s="222">
        <v>5000</v>
      </c>
      <c r="D17" s="130"/>
      <c r="F17" s="130"/>
      <c r="H17" s="62"/>
      <c r="I17" s="62"/>
    </row>
    <row r="18" spans="2:9" s="60" customFormat="1" x14ac:dyDescent="0.3">
      <c r="B18" s="129" t="s">
        <v>181</v>
      </c>
      <c r="C18" s="222">
        <v>15000</v>
      </c>
      <c r="D18" s="130"/>
      <c r="F18" s="130"/>
      <c r="H18" s="62"/>
      <c r="I18" s="62"/>
    </row>
    <row r="20" spans="2:9" x14ac:dyDescent="0.3">
      <c r="B20" s="1" t="s">
        <v>75</v>
      </c>
    </row>
    <row r="21" spans="2:9" x14ac:dyDescent="0.3">
      <c r="B21" s="87">
        <v>2</v>
      </c>
    </row>
  </sheetData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54"/>
  <sheetViews>
    <sheetView zoomScale="85" zoomScaleNormal="85" workbookViewId="0">
      <selection activeCell="G8" sqref="G8"/>
    </sheetView>
  </sheetViews>
  <sheetFormatPr defaultRowHeight="13.2" x14ac:dyDescent="0.25"/>
  <cols>
    <col min="1" max="1" width="14.44140625" style="56" customWidth="1"/>
    <col min="2" max="2" width="20.88671875" customWidth="1"/>
    <col min="3" max="3" width="8.44140625" customWidth="1"/>
    <col min="4" max="4" width="11.44140625" customWidth="1"/>
    <col min="5" max="5" width="8.5546875" customWidth="1"/>
    <col min="6" max="6" width="8" customWidth="1"/>
    <col min="7" max="7" width="6.6640625" bestFit="1" customWidth="1"/>
    <col min="8" max="8" width="7" bestFit="1" customWidth="1"/>
    <col min="9" max="9" width="6.6640625" bestFit="1" customWidth="1"/>
    <col min="10" max="11" width="7.6640625" bestFit="1" customWidth="1"/>
    <col min="12" max="12" width="7.6640625" customWidth="1"/>
    <col min="13" max="13" width="8.44140625" customWidth="1"/>
    <col min="14" max="24" width="9" customWidth="1"/>
    <col min="25" max="25" width="7.88671875" customWidth="1"/>
    <col min="26" max="27" width="7.6640625" bestFit="1" customWidth="1"/>
    <col min="28" max="32" width="6.6640625" bestFit="1" customWidth="1"/>
  </cols>
  <sheetData>
    <row r="1" spans="1:33" x14ac:dyDescent="0.25">
      <c r="A1" s="57" t="s">
        <v>77</v>
      </c>
    </row>
    <row r="2" spans="1:33" x14ac:dyDescent="0.25">
      <c r="A2" s="57" t="s">
        <v>78</v>
      </c>
      <c r="B2" s="86"/>
    </row>
    <row r="3" spans="1:33" x14ac:dyDescent="0.25">
      <c r="A3" s="57" t="s">
        <v>79</v>
      </c>
      <c r="B3" s="75">
        <v>1</v>
      </c>
      <c r="C3" t="s">
        <v>80</v>
      </c>
      <c r="D3" s="59"/>
    </row>
    <row r="4" spans="1:33" x14ac:dyDescent="0.25">
      <c r="A4" s="88" t="s">
        <v>120</v>
      </c>
      <c r="B4" s="86" t="s">
        <v>179</v>
      </c>
      <c r="C4" s="81">
        <v>3000</v>
      </c>
      <c r="D4" s="217">
        <f>10000/(1.75*1.75)</f>
        <v>3265.3061224489797</v>
      </c>
    </row>
    <row r="5" spans="1:33" x14ac:dyDescent="0.25">
      <c r="A5" s="88" t="s">
        <v>168</v>
      </c>
      <c r="B5" s="86" t="s">
        <v>169</v>
      </c>
      <c r="C5" s="81">
        <f>9*80</f>
        <v>720</v>
      </c>
      <c r="D5" s="59"/>
    </row>
    <row r="7" spans="1:33" ht="13.8" x14ac:dyDescent="0.3">
      <c r="B7" s="117" t="s">
        <v>102</v>
      </c>
      <c r="C7" s="101">
        <v>1</v>
      </c>
      <c r="D7" s="101">
        <v>2</v>
      </c>
      <c r="E7" s="101">
        <v>3</v>
      </c>
      <c r="F7" s="101">
        <v>4</v>
      </c>
      <c r="G7" s="101">
        <v>5</v>
      </c>
      <c r="H7" s="101">
        <v>6</v>
      </c>
      <c r="I7" s="101">
        <v>7</v>
      </c>
      <c r="J7" s="101">
        <v>8</v>
      </c>
      <c r="K7" s="101">
        <v>9</v>
      </c>
      <c r="L7" s="101">
        <v>10</v>
      </c>
      <c r="M7" s="101">
        <v>11</v>
      </c>
      <c r="N7" s="101">
        <v>12</v>
      </c>
      <c r="O7" s="101">
        <v>13</v>
      </c>
      <c r="P7" s="101">
        <v>14</v>
      </c>
      <c r="Q7" s="101">
        <v>15</v>
      </c>
      <c r="R7" s="101">
        <v>16</v>
      </c>
      <c r="S7" s="101">
        <v>17</v>
      </c>
      <c r="T7" s="101">
        <v>18</v>
      </c>
      <c r="U7" s="101">
        <v>19</v>
      </c>
      <c r="V7" s="101">
        <v>20</v>
      </c>
      <c r="W7" s="101">
        <v>21</v>
      </c>
      <c r="X7" s="101">
        <v>22</v>
      </c>
      <c r="Y7" s="101">
        <v>23</v>
      </c>
      <c r="Z7" s="101">
        <v>24</v>
      </c>
      <c r="AA7" s="101">
        <v>25</v>
      </c>
      <c r="AB7" s="101">
        <v>26</v>
      </c>
      <c r="AC7" s="101">
        <v>27</v>
      </c>
      <c r="AD7" s="101">
        <v>28</v>
      </c>
      <c r="AE7" s="101">
        <v>29</v>
      </c>
      <c r="AF7" s="101">
        <v>30</v>
      </c>
    </row>
    <row r="8" spans="1:33" ht="13.8" x14ac:dyDescent="0.3">
      <c r="B8" s="118" t="s">
        <v>121</v>
      </c>
      <c r="C8" s="99">
        <v>0</v>
      </c>
      <c r="D8" s="99">
        <f>C23*$C$4*2</f>
        <v>120</v>
      </c>
      <c r="E8" s="99">
        <f>C24*$C$4</f>
        <v>1500</v>
      </c>
      <c r="F8" s="99">
        <f>C24*$C$4</f>
        <v>1500</v>
      </c>
      <c r="G8" s="99">
        <f>$C$25*$C$4</f>
        <v>900</v>
      </c>
      <c r="H8" s="99">
        <f t="shared" ref="H8:I8" si="0">$C$25*$C$4</f>
        <v>900</v>
      </c>
      <c r="I8" s="99">
        <f t="shared" si="0"/>
        <v>900</v>
      </c>
      <c r="J8" s="99">
        <f>$C$26*$C$4</f>
        <v>1500</v>
      </c>
      <c r="K8" s="99">
        <f>$C$26*$C$4</f>
        <v>1500</v>
      </c>
      <c r="L8" s="99">
        <f>$C$27*$C$4</f>
        <v>600</v>
      </c>
      <c r="M8" s="99">
        <f>$C$27*$C$4</f>
        <v>600</v>
      </c>
      <c r="N8" s="99">
        <f t="shared" ref="N8:V8" si="1">$C$27*$C$4</f>
        <v>600</v>
      </c>
      <c r="O8" s="99">
        <f t="shared" si="1"/>
        <v>600</v>
      </c>
      <c r="P8" s="99">
        <f t="shared" si="1"/>
        <v>600</v>
      </c>
      <c r="Q8" s="99">
        <f>$C$28*$C$4</f>
        <v>900</v>
      </c>
      <c r="R8" s="99">
        <f>$C$28*$C$4</f>
        <v>900</v>
      </c>
      <c r="S8" s="99">
        <f t="shared" si="1"/>
        <v>600</v>
      </c>
      <c r="T8" s="99">
        <f t="shared" si="1"/>
        <v>600</v>
      </c>
      <c r="U8" s="99">
        <f t="shared" si="1"/>
        <v>600</v>
      </c>
      <c r="V8" s="99">
        <f t="shared" si="1"/>
        <v>600</v>
      </c>
      <c r="W8" s="99">
        <f>$C$29*$C$4</f>
        <v>600</v>
      </c>
      <c r="X8" s="99">
        <f t="shared" ref="X8:AF8" si="2">$C$29*$C$4</f>
        <v>600</v>
      </c>
      <c r="Y8" s="99">
        <f t="shared" si="2"/>
        <v>600</v>
      </c>
      <c r="Z8" s="99">
        <f t="shared" si="2"/>
        <v>600</v>
      </c>
      <c r="AA8" s="99">
        <f t="shared" si="2"/>
        <v>600</v>
      </c>
      <c r="AB8" s="99">
        <f t="shared" si="2"/>
        <v>600</v>
      </c>
      <c r="AC8" s="99">
        <f t="shared" si="2"/>
        <v>600</v>
      </c>
      <c r="AD8" s="99">
        <f t="shared" si="2"/>
        <v>600</v>
      </c>
      <c r="AE8" s="99">
        <f t="shared" si="2"/>
        <v>600</v>
      </c>
      <c r="AF8" s="99">
        <f t="shared" si="2"/>
        <v>600</v>
      </c>
      <c r="AG8" s="94"/>
    </row>
    <row r="9" spans="1:33" ht="13.8" x14ac:dyDescent="0.3">
      <c r="B9" s="118" t="s">
        <v>103</v>
      </c>
      <c r="C9" s="99">
        <f>E23</f>
        <v>0</v>
      </c>
      <c r="D9" s="99">
        <f>F23</f>
        <v>0</v>
      </c>
      <c r="E9" s="99">
        <f>G24</f>
        <v>0</v>
      </c>
      <c r="F9" s="105">
        <f>E13*$C$5*12</f>
        <v>1079.7700659995742</v>
      </c>
      <c r="G9" s="99">
        <f t="shared" ref="G9:L9" si="3">$E$14*$C$5*12</f>
        <v>2159.5401319991483</v>
      </c>
      <c r="H9" s="99">
        <f t="shared" si="3"/>
        <v>2159.5401319991483</v>
      </c>
      <c r="I9" s="99">
        <f t="shared" si="3"/>
        <v>2159.5401319991483</v>
      </c>
      <c r="J9" s="99">
        <f t="shared" si="3"/>
        <v>2159.5401319991483</v>
      </c>
      <c r="K9" s="99">
        <f t="shared" si="3"/>
        <v>2159.5401319991483</v>
      </c>
      <c r="L9" s="99">
        <f t="shared" si="3"/>
        <v>2159.5401319991483</v>
      </c>
      <c r="M9" s="99">
        <f>E15*$C$5*12</f>
        <v>1079.7700659995742</v>
      </c>
      <c r="N9" s="99">
        <f>E15*$C$5*12</f>
        <v>1079.7700659995742</v>
      </c>
      <c r="O9" s="99">
        <f>E15*$C$5*12</f>
        <v>1079.7700659995742</v>
      </c>
      <c r="P9" s="106">
        <f>E15*C5*12</f>
        <v>1079.7700659995742</v>
      </c>
      <c r="Q9" s="107" t="s">
        <v>101</v>
      </c>
      <c r="R9" s="107" t="s">
        <v>101</v>
      </c>
      <c r="S9" s="105">
        <f>E13*$C$5*12</f>
        <v>1079.7700659995742</v>
      </c>
      <c r="T9" s="105">
        <f>E13*$C$5*12</f>
        <v>1079.7700659995742</v>
      </c>
      <c r="U9" s="99">
        <f>E14*$C$5*12</f>
        <v>2159.5401319991483</v>
      </c>
      <c r="V9" s="99">
        <f>E14*$C$5*12</f>
        <v>2159.5401319991483</v>
      </c>
      <c r="W9" s="99">
        <f>E14*$C$5*12</f>
        <v>2159.5401319991483</v>
      </c>
      <c r="X9" s="99">
        <f>E14*$C$5*12</f>
        <v>2159.5401319991483</v>
      </c>
      <c r="Y9" s="99">
        <f>E14*$C$5*12</f>
        <v>2159.5401319991483</v>
      </c>
      <c r="Z9" s="99">
        <f>E14*$C$5*12</f>
        <v>2159.5401319991483</v>
      </c>
      <c r="AA9" s="99">
        <f>E13*$C$5*12</f>
        <v>1079.7700659995742</v>
      </c>
      <c r="AB9" s="99">
        <f>E13*$C$5*12</f>
        <v>1079.7700659995742</v>
      </c>
      <c r="AC9" s="99">
        <f>E15*$C$5*12</f>
        <v>1079.7700659995742</v>
      </c>
      <c r="AD9" s="99">
        <f>E15*$C$5*12</f>
        <v>1079.7700659995742</v>
      </c>
      <c r="AE9" s="105">
        <f>E15*$C$5*12</f>
        <v>1079.7700659995742</v>
      </c>
      <c r="AF9" s="105">
        <f>E15*$C$5*12</f>
        <v>1079.7700659995742</v>
      </c>
    </row>
    <row r="10" spans="1:33" x14ac:dyDescent="0.25">
      <c r="E10" s="89"/>
    </row>
    <row r="11" spans="1:33" x14ac:dyDescent="0.25">
      <c r="B11" s="59"/>
    </row>
    <row r="12" spans="1:33" ht="13.8" x14ac:dyDescent="0.3">
      <c r="B12" s="230" t="s">
        <v>119</v>
      </c>
      <c r="C12" s="231"/>
      <c r="D12" s="232"/>
      <c r="E12" s="100" t="s">
        <v>114</v>
      </c>
      <c r="F12" s="90"/>
      <c r="H12" s="109" t="s">
        <v>105</v>
      </c>
      <c r="I12" s="190" t="s">
        <v>106</v>
      </c>
      <c r="J12" s="193" t="s">
        <v>105</v>
      </c>
      <c r="K12" s="200"/>
      <c r="L12" s="109" t="s">
        <v>105</v>
      </c>
      <c r="M12" s="207" t="s">
        <v>106</v>
      </c>
      <c r="N12" s="110" t="s">
        <v>105</v>
      </c>
    </row>
    <row r="13" spans="1:33" ht="13.8" x14ac:dyDescent="0.3">
      <c r="B13" s="101" t="s">
        <v>98</v>
      </c>
      <c r="C13" s="111" t="s">
        <v>99</v>
      </c>
      <c r="D13" s="103" t="s">
        <v>110</v>
      </c>
      <c r="E13" s="116">
        <f>C13*$B$17</f>
        <v>0.12497338726846924</v>
      </c>
      <c r="F13" s="90"/>
      <c r="H13" s="197"/>
      <c r="I13" s="191"/>
      <c r="J13" s="195"/>
      <c r="K13" s="201"/>
      <c r="L13" s="197"/>
      <c r="M13" s="201"/>
      <c r="N13" s="196"/>
    </row>
    <row r="14" spans="1:33" ht="13.8" x14ac:dyDescent="0.3">
      <c r="B14" s="102" t="s">
        <v>115</v>
      </c>
      <c r="C14" s="111" t="s">
        <v>100</v>
      </c>
      <c r="D14" s="103" t="s">
        <v>110</v>
      </c>
      <c r="E14" s="116">
        <f>C14*$B$17</f>
        <v>0.24994677453693848</v>
      </c>
      <c r="F14" s="90"/>
      <c r="H14" s="109" t="s">
        <v>105</v>
      </c>
      <c r="I14" s="191"/>
      <c r="J14" s="193" t="s">
        <v>105</v>
      </c>
      <c r="K14" s="202"/>
      <c r="L14" s="109" t="s">
        <v>105</v>
      </c>
      <c r="M14" s="201"/>
      <c r="N14" s="110" t="s">
        <v>105</v>
      </c>
    </row>
    <row r="15" spans="1:33" ht="13.8" x14ac:dyDescent="0.3">
      <c r="B15" s="102" t="s">
        <v>116</v>
      </c>
      <c r="C15" s="111" t="s">
        <v>99</v>
      </c>
      <c r="D15" s="103" t="s">
        <v>110</v>
      </c>
      <c r="E15" s="116">
        <f>C15*$B$17</f>
        <v>0.12497338726846924</v>
      </c>
      <c r="F15" s="90"/>
      <c r="H15" s="195"/>
      <c r="I15" s="205"/>
      <c r="J15" s="195"/>
      <c r="K15" s="201"/>
      <c r="L15" s="197"/>
      <c r="M15" s="201"/>
      <c r="N15" s="196"/>
    </row>
    <row r="16" spans="1:33" ht="13.8" x14ac:dyDescent="0.3">
      <c r="B16" s="90" t="s">
        <v>111</v>
      </c>
      <c r="C16" s="90"/>
      <c r="D16" s="90"/>
      <c r="E16" s="90"/>
      <c r="F16" s="104"/>
      <c r="H16" s="193" t="s">
        <v>105</v>
      </c>
      <c r="I16" s="205"/>
      <c r="J16" s="193" t="s">
        <v>105</v>
      </c>
      <c r="K16" s="202"/>
      <c r="L16" s="109" t="s">
        <v>105</v>
      </c>
      <c r="M16" s="201"/>
      <c r="N16" s="110" t="s">
        <v>105</v>
      </c>
    </row>
    <row r="17" spans="2:14" ht="13.8" x14ac:dyDescent="0.3">
      <c r="B17" s="113">
        <f xml:space="preserve"> (2348/4697)*100%</f>
        <v>0.49989354907387695</v>
      </c>
      <c r="C17" s="90" t="s">
        <v>15</v>
      </c>
      <c r="D17" s="90"/>
      <c r="E17" s="90"/>
      <c r="F17" s="90"/>
      <c r="H17" s="194"/>
      <c r="I17" s="206"/>
      <c r="J17" s="194"/>
      <c r="K17" s="203"/>
      <c r="L17" s="198"/>
      <c r="M17" s="201"/>
      <c r="N17" s="199"/>
    </row>
    <row r="18" spans="2:14" ht="13.8" x14ac:dyDescent="0.3">
      <c r="B18" s="114" t="s">
        <v>112</v>
      </c>
      <c r="F18" s="90"/>
      <c r="G18" s="90"/>
      <c r="H18" s="193" t="s">
        <v>105</v>
      </c>
      <c r="I18" s="192" t="s">
        <v>106</v>
      </c>
      <c r="J18" s="193" t="s">
        <v>105</v>
      </c>
      <c r="K18" s="204"/>
      <c r="L18" s="109" t="s">
        <v>105</v>
      </c>
      <c r="M18" s="208" t="s">
        <v>106</v>
      </c>
      <c r="N18" s="110" t="s">
        <v>105</v>
      </c>
    </row>
    <row r="19" spans="2:14" ht="13.8" x14ac:dyDescent="0.3">
      <c r="B19" s="115" t="s">
        <v>113</v>
      </c>
      <c r="G19" s="90"/>
      <c r="H19" s="108" t="s">
        <v>154</v>
      </c>
    </row>
    <row r="20" spans="2:14" ht="13.8" x14ac:dyDescent="0.3">
      <c r="C20" s="90"/>
      <c r="D20" s="90"/>
      <c r="E20" s="90"/>
      <c r="G20" s="90"/>
      <c r="H20" s="108" t="s">
        <v>155</v>
      </c>
    </row>
    <row r="21" spans="2:14" ht="13.8" x14ac:dyDescent="0.3">
      <c r="B21" s="90"/>
      <c r="C21" s="90"/>
      <c r="D21" s="90"/>
      <c r="E21" s="90"/>
      <c r="F21" s="90"/>
      <c r="G21" s="90"/>
      <c r="H21" s="90"/>
      <c r="I21" s="90"/>
      <c r="J21" s="90"/>
      <c r="K21" s="182"/>
    </row>
    <row r="22" spans="2:14" ht="13.8" x14ac:dyDescent="0.3">
      <c r="B22" s="230" t="s">
        <v>122</v>
      </c>
      <c r="C22" s="231"/>
      <c r="D22" s="232"/>
      <c r="E22" s="97"/>
      <c r="F22" s="91"/>
      <c r="H22" s="90"/>
      <c r="I22" s="90"/>
      <c r="J22" s="90"/>
      <c r="K22" s="90"/>
    </row>
    <row r="23" spans="2:14" ht="13.8" x14ac:dyDescent="0.3">
      <c r="B23" s="100">
        <v>2</v>
      </c>
      <c r="C23" s="215">
        <v>0.02</v>
      </c>
      <c r="D23" s="103" t="s">
        <v>110</v>
      </c>
      <c r="E23" s="93"/>
      <c r="F23" s="90"/>
      <c r="H23" s="90"/>
      <c r="I23" s="90"/>
      <c r="J23" s="90"/>
      <c r="K23" s="90"/>
    </row>
    <row r="24" spans="2:14" ht="13.8" x14ac:dyDescent="0.3">
      <c r="B24" s="102" t="s">
        <v>152</v>
      </c>
      <c r="C24" s="215">
        <v>0.5</v>
      </c>
      <c r="D24" s="103" t="s">
        <v>110</v>
      </c>
      <c r="E24" s="93"/>
      <c r="F24" s="93"/>
      <c r="H24" s="92"/>
      <c r="I24" s="93"/>
      <c r="J24" s="93"/>
      <c r="K24" s="93"/>
    </row>
    <row r="25" spans="2:14" ht="13.8" x14ac:dyDescent="0.3">
      <c r="B25" s="102" t="s">
        <v>153</v>
      </c>
      <c r="C25" s="215">
        <v>0.3</v>
      </c>
      <c r="D25" s="103" t="s">
        <v>110</v>
      </c>
      <c r="E25" s="93"/>
      <c r="F25" s="93"/>
      <c r="H25" s="94"/>
      <c r="I25" s="93"/>
      <c r="J25" s="93"/>
      <c r="K25" s="93"/>
    </row>
    <row r="26" spans="2:14" ht="13.8" x14ac:dyDescent="0.3">
      <c r="B26" s="102" t="s">
        <v>170</v>
      </c>
      <c r="C26" s="215">
        <v>0.5</v>
      </c>
      <c r="D26" s="103" t="s">
        <v>110</v>
      </c>
      <c r="E26" s="93"/>
      <c r="F26" s="93"/>
      <c r="H26" s="90"/>
      <c r="I26" s="90"/>
      <c r="J26" s="90"/>
      <c r="K26" s="90"/>
    </row>
    <row r="27" spans="2:14" ht="13.8" x14ac:dyDescent="0.3">
      <c r="B27" s="121" t="s">
        <v>171</v>
      </c>
      <c r="C27" s="215">
        <v>0.2</v>
      </c>
      <c r="D27" s="103" t="s">
        <v>110</v>
      </c>
      <c r="E27" s="93"/>
      <c r="F27" s="93"/>
      <c r="H27" s="90"/>
      <c r="I27" s="90"/>
      <c r="J27" s="90"/>
      <c r="K27" s="95"/>
    </row>
    <row r="28" spans="2:14" ht="13.8" x14ac:dyDescent="0.3">
      <c r="B28" s="121" t="s">
        <v>172</v>
      </c>
      <c r="C28" s="215">
        <v>0.3</v>
      </c>
      <c r="D28" s="103" t="s">
        <v>110</v>
      </c>
      <c r="E28" s="93"/>
      <c r="F28" s="93"/>
      <c r="H28" s="90"/>
      <c r="I28" s="90"/>
      <c r="J28" s="90"/>
      <c r="K28" s="95"/>
    </row>
    <row r="29" spans="2:14" ht="13.8" x14ac:dyDescent="0.3">
      <c r="B29" s="121" t="s">
        <v>173</v>
      </c>
      <c r="C29" s="215">
        <v>0.2</v>
      </c>
      <c r="D29" s="103" t="s">
        <v>110</v>
      </c>
      <c r="E29" s="93"/>
      <c r="F29" s="93"/>
      <c r="H29" s="90"/>
      <c r="I29" s="95"/>
      <c r="J29" s="95"/>
      <c r="K29" s="95"/>
    </row>
    <row r="30" spans="2:14" ht="13.8" x14ac:dyDescent="0.3">
      <c r="C30" s="98"/>
      <c r="D30" s="93"/>
      <c r="E30" s="94"/>
      <c r="F30" s="93"/>
      <c r="I30" s="90"/>
      <c r="J30" s="90"/>
      <c r="K30" s="90"/>
    </row>
    <row r="31" spans="2:14" ht="13.8" x14ac:dyDescent="0.3">
      <c r="C31" s="98"/>
      <c r="D31" s="93"/>
      <c r="E31" s="94"/>
      <c r="F31" s="93"/>
      <c r="H31" s="90"/>
      <c r="I31" s="90"/>
      <c r="J31" s="90"/>
      <c r="K31" s="90"/>
    </row>
    <row r="32" spans="2:14" ht="13.8" x14ac:dyDescent="0.3">
      <c r="C32" s="98"/>
      <c r="D32" s="93"/>
      <c r="E32" s="94"/>
      <c r="F32" s="93"/>
      <c r="H32" s="90"/>
      <c r="K32" s="90"/>
    </row>
    <row r="33" spans="3:11" ht="13.8" x14ac:dyDescent="0.3">
      <c r="C33" s="98"/>
      <c r="D33" s="93"/>
      <c r="E33" s="94"/>
      <c r="F33" s="93"/>
      <c r="H33" s="90"/>
      <c r="I33" s="90"/>
      <c r="J33" s="90"/>
      <c r="K33" s="90"/>
    </row>
    <row r="34" spans="3:11" ht="13.8" x14ac:dyDescent="0.3">
      <c r="C34" s="98"/>
      <c r="D34" s="93"/>
      <c r="E34" s="94"/>
      <c r="F34" s="93"/>
      <c r="H34" s="90"/>
      <c r="I34" s="90"/>
      <c r="J34" s="90"/>
      <c r="K34" s="90"/>
    </row>
    <row r="35" spans="3:11" ht="13.8" x14ac:dyDescent="0.3">
      <c r="C35" s="98"/>
      <c r="D35" s="93"/>
      <c r="E35" s="94"/>
      <c r="F35" s="93"/>
      <c r="H35" s="90"/>
      <c r="I35" s="90"/>
      <c r="J35" s="90"/>
      <c r="K35" s="90"/>
    </row>
    <row r="36" spans="3:11" ht="13.8" x14ac:dyDescent="0.3">
      <c r="C36" s="98"/>
      <c r="D36" s="93"/>
      <c r="E36" s="94"/>
      <c r="F36" s="93"/>
      <c r="H36" s="90"/>
      <c r="K36" s="90"/>
    </row>
    <row r="37" spans="3:11" ht="13.8" x14ac:dyDescent="0.3">
      <c r="C37" s="98"/>
      <c r="D37" s="93"/>
      <c r="E37" s="94"/>
      <c r="F37" s="93"/>
      <c r="H37" s="90"/>
      <c r="K37" s="90"/>
    </row>
    <row r="38" spans="3:11" ht="13.8" x14ac:dyDescent="0.3">
      <c r="C38" s="98"/>
      <c r="D38" s="93"/>
      <c r="E38" s="94"/>
      <c r="F38" s="93"/>
      <c r="H38" s="90"/>
      <c r="I38" s="90"/>
      <c r="J38" s="96"/>
      <c r="K38" s="90"/>
    </row>
    <row r="39" spans="3:11" ht="13.8" x14ac:dyDescent="0.3">
      <c r="C39" s="98"/>
      <c r="D39" s="93"/>
      <c r="E39" s="94"/>
      <c r="F39" s="93"/>
      <c r="H39" s="90"/>
      <c r="I39" s="90"/>
      <c r="J39" s="96"/>
      <c r="K39" s="90"/>
    </row>
    <row r="40" spans="3:11" ht="13.8" x14ac:dyDescent="0.3">
      <c r="C40" s="98"/>
      <c r="D40" s="93"/>
      <c r="E40" s="94"/>
      <c r="F40" s="93"/>
      <c r="H40" s="90"/>
      <c r="J40" s="96"/>
      <c r="K40" s="90"/>
    </row>
    <row r="41" spans="3:11" ht="13.8" x14ac:dyDescent="0.3">
      <c r="C41" s="98"/>
      <c r="D41" s="93"/>
      <c r="E41" s="94"/>
      <c r="F41" s="93"/>
      <c r="G41" s="90"/>
      <c r="H41" s="90"/>
      <c r="J41" s="96"/>
      <c r="K41" s="90"/>
    </row>
    <row r="42" spans="3:11" ht="13.8" x14ac:dyDescent="0.3">
      <c r="C42" s="98"/>
      <c r="D42" s="93"/>
      <c r="E42" s="94"/>
      <c r="F42" s="93"/>
      <c r="J42" s="90"/>
      <c r="K42" s="90"/>
    </row>
    <row r="43" spans="3:11" ht="13.8" x14ac:dyDescent="0.3">
      <c r="C43" s="98"/>
      <c r="D43" s="93"/>
      <c r="E43" s="94"/>
      <c r="F43" s="93"/>
      <c r="H43" s="90"/>
      <c r="J43" s="90"/>
      <c r="K43" s="90"/>
    </row>
    <row r="44" spans="3:11" ht="13.8" x14ac:dyDescent="0.3">
      <c r="C44" s="98"/>
      <c r="D44" s="93"/>
      <c r="E44" s="94"/>
      <c r="F44" s="93"/>
      <c r="H44" s="90"/>
      <c r="J44" s="90"/>
      <c r="K44" s="90"/>
    </row>
    <row r="45" spans="3:11" ht="13.8" x14ac:dyDescent="0.3">
      <c r="C45" s="98"/>
      <c r="D45" s="93"/>
      <c r="E45" s="94"/>
      <c r="F45" s="93"/>
      <c r="H45" s="90"/>
      <c r="I45" s="90"/>
      <c r="J45" s="90"/>
      <c r="K45" s="90"/>
    </row>
    <row r="46" spans="3:11" ht="13.8" x14ac:dyDescent="0.3">
      <c r="C46" s="98"/>
      <c r="D46" s="93"/>
      <c r="E46" s="94"/>
      <c r="F46" s="93"/>
      <c r="H46" s="90"/>
      <c r="I46" s="90"/>
      <c r="J46" s="90"/>
      <c r="K46" s="90"/>
    </row>
    <row r="47" spans="3:11" ht="13.8" x14ac:dyDescent="0.3">
      <c r="C47" s="98"/>
      <c r="D47" s="93"/>
      <c r="E47" s="94"/>
      <c r="F47" s="93"/>
      <c r="H47" s="90"/>
      <c r="I47" s="90"/>
      <c r="J47" s="90"/>
      <c r="K47" s="90"/>
    </row>
    <row r="48" spans="3:11" ht="13.8" x14ac:dyDescent="0.3">
      <c r="C48" s="98"/>
      <c r="D48" s="93"/>
      <c r="E48" s="94"/>
      <c r="F48" s="93"/>
      <c r="G48" s="90"/>
      <c r="H48" s="90"/>
      <c r="I48" s="90"/>
      <c r="J48" s="90"/>
      <c r="K48" s="90"/>
    </row>
    <row r="49" spans="3:11" ht="13.8" x14ac:dyDescent="0.3">
      <c r="C49" s="98"/>
      <c r="D49" s="93"/>
      <c r="E49" s="94"/>
      <c r="F49" s="93"/>
      <c r="G49" s="90"/>
      <c r="H49" s="90"/>
      <c r="I49" s="90"/>
      <c r="J49" s="90"/>
      <c r="K49" s="90"/>
    </row>
    <row r="50" spans="3:11" ht="13.8" x14ac:dyDescent="0.3">
      <c r="C50" s="98"/>
      <c r="D50" s="93"/>
      <c r="E50" s="94"/>
      <c r="F50" s="93"/>
      <c r="G50" s="90"/>
      <c r="H50" s="90"/>
      <c r="I50" s="90"/>
      <c r="J50" s="90"/>
      <c r="K50" s="90"/>
    </row>
    <row r="51" spans="3:11" ht="13.8" x14ac:dyDescent="0.3">
      <c r="C51" s="98"/>
      <c r="D51" s="93"/>
      <c r="E51" s="94"/>
      <c r="F51" s="93"/>
      <c r="G51" s="90"/>
      <c r="H51" s="90"/>
      <c r="I51" s="90"/>
      <c r="J51" s="90"/>
      <c r="K51" s="90"/>
    </row>
    <row r="52" spans="3:11" ht="13.8" x14ac:dyDescent="0.3">
      <c r="C52" s="98"/>
      <c r="D52" s="93"/>
      <c r="E52" s="94"/>
      <c r="F52" s="93"/>
      <c r="G52" s="90"/>
    </row>
    <row r="53" spans="3:11" ht="13.8" x14ac:dyDescent="0.3">
      <c r="C53" s="98"/>
      <c r="D53" s="93"/>
      <c r="E53" s="94"/>
      <c r="F53" s="93"/>
      <c r="G53" s="90"/>
    </row>
    <row r="54" spans="3:11" ht="13.8" x14ac:dyDescent="0.3">
      <c r="G54" s="90"/>
    </row>
  </sheetData>
  <mergeCells count="2">
    <mergeCell ref="B12:D12"/>
    <mergeCell ref="B22:D22"/>
  </mergeCells>
  <pageMargins left="0.7" right="0.7" top="0.75" bottom="0.75" header="0.3" footer="0.3"/>
  <pageSetup paperSize="9" orientation="portrait" r:id="rId1"/>
  <ignoredErrors>
    <ignoredError sqref="C13:C14 C1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I28" sqref="I28"/>
    </sheetView>
  </sheetViews>
  <sheetFormatPr defaultRowHeight="13.2" x14ac:dyDescent="0.25"/>
  <cols>
    <col min="2" max="2" width="9.109375" customWidth="1"/>
    <col min="21" max="21" width="9.10937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1:F67"/>
  <sheetViews>
    <sheetView topLeftCell="B1" zoomScale="85" zoomScaleNormal="85" workbookViewId="0">
      <pane xSplit="2" ySplit="5" topLeftCell="D40" activePane="bottomRight" state="frozen"/>
      <selection activeCell="B1" sqref="B1"/>
      <selection pane="topRight" activeCell="D1" sqref="D1"/>
      <selection pane="bottomLeft" activeCell="B6" sqref="B6"/>
      <selection pane="bottomRight" activeCell="E62" sqref="E62:F65"/>
    </sheetView>
  </sheetViews>
  <sheetFormatPr defaultColWidth="9.109375" defaultRowHeight="14.4" x14ac:dyDescent="0.3"/>
  <cols>
    <col min="1" max="2" width="9.109375" style="2"/>
    <col min="3" max="3" width="28" style="2" bestFit="1" customWidth="1"/>
    <col min="4" max="4" width="14.5546875" style="3" customWidth="1"/>
    <col min="5" max="5" width="16.44140625" style="3" customWidth="1"/>
    <col min="6" max="6" width="16.6640625" style="3" customWidth="1"/>
    <col min="7" max="16384" width="9.109375" style="2"/>
  </cols>
  <sheetData>
    <row r="1" spans="3:6" s="67" customFormat="1" ht="18" x14ac:dyDescent="0.35">
      <c r="C1" s="64" t="s">
        <v>20</v>
      </c>
      <c r="D1" s="65"/>
      <c r="E1" s="68"/>
      <c r="F1" s="68"/>
    </row>
    <row r="2" spans="3:6" s="67" customFormat="1" x14ac:dyDescent="0.3">
      <c r="C2" s="67" t="str">
        <f>'Tabel I-O'!B2</f>
        <v>Kopi Monokultur</v>
      </c>
      <c r="D2" s="68"/>
      <c r="E2" s="68"/>
      <c r="F2" s="68"/>
    </row>
    <row r="3" spans="3:6" s="67" customFormat="1" ht="13.5" customHeight="1" x14ac:dyDescent="0.3">
      <c r="D3" s="68"/>
      <c r="E3" s="68"/>
      <c r="F3" s="68"/>
    </row>
    <row r="4" spans="3:6" s="67" customFormat="1" ht="13.5" customHeight="1" x14ac:dyDescent="0.3">
      <c r="C4" s="226" t="s">
        <v>76</v>
      </c>
      <c r="D4" s="224" t="s">
        <v>0</v>
      </c>
      <c r="E4" s="223" t="s">
        <v>32</v>
      </c>
      <c r="F4" s="223" t="s">
        <v>33</v>
      </c>
    </row>
    <row r="5" spans="3:6" s="67" customFormat="1" x14ac:dyDescent="0.3">
      <c r="C5" s="227"/>
      <c r="D5" s="225"/>
      <c r="E5" s="223"/>
      <c r="F5" s="223"/>
    </row>
    <row r="6" spans="3:6" x14ac:dyDescent="0.3">
      <c r="C6" s="52" t="s">
        <v>2</v>
      </c>
      <c r="D6" s="31"/>
      <c r="E6" s="53"/>
      <c r="F6" s="53"/>
    </row>
    <row r="7" spans="3:6" x14ac:dyDescent="0.3">
      <c r="C7" s="15" t="s">
        <v>30</v>
      </c>
      <c r="D7" s="18"/>
      <c r="E7" s="40"/>
      <c r="F7" s="40"/>
    </row>
    <row r="8" spans="3:6" x14ac:dyDescent="0.3">
      <c r="C8" s="34" t="s">
        <v>9</v>
      </c>
      <c r="D8" s="18" t="s">
        <v>3</v>
      </c>
      <c r="E8" s="40">
        <v>3000</v>
      </c>
      <c r="F8" s="216">
        <v>3000</v>
      </c>
    </row>
    <row r="9" spans="3:6" s="6" customFormat="1" x14ac:dyDescent="0.3">
      <c r="C9" s="34" t="s">
        <v>22</v>
      </c>
      <c r="D9" s="18" t="s">
        <v>3</v>
      </c>
      <c r="E9" s="40">
        <f>270000/50</f>
        <v>5400</v>
      </c>
      <c r="F9" s="216">
        <v>2500</v>
      </c>
    </row>
    <row r="10" spans="3:6" s="6" customFormat="1" x14ac:dyDescent="0.3">
      <c r="C10" s="34" t="s">
        <v>150</v>
      </c>
      <c r="D10" s="18" t="s">
        <v>3</v>
      </c>
      <c r="E10" s="40">
        <f>150000/50</f>
        <v>3000</v>
      </c>
      <c r="F10" s="216">
        <f>150000/50</f>
        <v>3000</v>
      </c>
    </row>
    <row r="11" spans="3:6" s="6" customFormat="1" x14ac:dyDescent="0.3">
      <c r="C11" s="34" t="s">
        <v>118</v>
      </c>
      <c r="D11" s="18" t="s">
        <v>3</v>
      </c>
      <c r="E11" s="40">
        <v>10000</v>
      </c>
      <c r="F11" s="216">
        <v>3000</v>
      </c>
    </row>
    <row r="12" spans="3:6" s="6" customFormat="1" x14ac:dyDescent="0.3">
      <c r="C12" s="34"/>
      <c r="D12" s="18"/>
      <c r="E12" s="40"/>
      <c r="F12" s="40"/>
    </row>
    <row r="13" spans="3:6" x14ac:dyDescent="0.3">
      <c r="C13" s="15" t="s">
        <v>31</v>
      </c>
      <c r="D13" s="18"/>
      <c r="E13" s="40"/>
      <c r="F13" s="40"/>
    </row>
    <row r="14" spans="3:6" x14ac:dyDescent="0.3">
      <c r="C14" s="34" t="s">
        <v>151</v>
      </c>
      <c r="D14" s="18" t="s">
        <v>8</v>
      </c>
      <c r="E14" s="40">
        <v>45000</v>
      </c>
      <c r="F14" s="40">
        <f>E14</f>
        <v>45000</v>
      </c>
    </row>
    <row r="15" spans="3:6" x14ac:dyDescent="0.3">
      <c r="C15" s="34"/>
      <c r="D15" s="18"/>
      <c r="E15" s="40"/>
      <c r="F15" s="40"/>
    </row>
    <row r="16" spans="3:6" x14ac:dyDescent="0.3">
      <c r="C16" s="15" t="s">
        <v>34</v>
      </c>
      <c r="D16" s="18"/>
      <c r="E16" s="40"/>
      <c r="F16" s="40"/>
    </row>
    <row r="17" spans="3:6" x14ac:dyDescent="0.3">
      <c r="C17" s="34" t="s">
        <v>157</v>
      </c>
      <c r="D17" s="18" t="s">
        <v>3</v>
      </c>
      <c r="E17" s="40">
        <v>6000</v>
      </c>
      <c r="F17" s="40">
        <f>E17</f>
        <v>6000</v>
      </c>
    </row>
    <row r="18" spans="3:6" x14ac:dyDescent="0.3">
      <c r="C18" s="34" t="s">
        <v>107</v>
      </c>
      <c r="D18" s="18" t="s">
        <v>81</v>
      </c>
      <c r="E18" s="40">
        <v>200</v>
      </c>
      <c r="F18" s="40">
        <f>E18</f>
        <v>200</v>
      </c>
    </row>
    <row r="19" spans="3:6" x14ac:dyDescent="0.3">
      <c r="C19" s="34"/>
      <c r="D19" s="18"/>
      <c r="E19" s="40"/>
      <c r="F19" s="40"/>
    </row>
    <row r="20" spans="3:6" x14ac:dyDescent="0.3">
      <c r="C20" s="15" t="s">
        <v>35</v>
      </c>
      <c r="D20" s="18"/>
      <c r="E20" s="40"/>
      <c r="F20" s="40"/>
    </row>
    <row r="21" spans="3:6" x14ac:dyDescent="0.3">
      <c r="C21" s="34" t="s">
        <v>156</v>
      </c>
      <c r="D21" s="18" t="s">
        <v>4</v>
      </c>
      <c r="E21" s="40">
        <v>5000</v>
      </c>
      <c r="F21" s="40">
        <v>5000</v>
      </c>
    </row>
    <row r="22" spans="3:6" x14ac:dyDescent="0.3">
      <c r="C22" s="76" t="s">
        <v>37</v>
      </c>
      <c r="D22" s="18" t="s">
        <v>4</v>
      </c>
      <c r="E22" s="40">
        <v>50000</v>
      </c>
      <c r="F22" s="40">
        <v>50000</v>
      </c>
    </row>
    <row r="23" spans="3:6" x14ac:dyDescent="0.3">
      <c r="C23" s="34" t="s">
        <v>38</v>
      </c>
      <c r="D23" s="18" t="s">
        <v>4</v>
      </c>
      <c r="E23" s="40">
        <v>25000</v>
      </c>
      <c r="F23" s="40">
        <v>25000</v>
      </c>
    </row>
    <row r="24" spans="3:6" x14ac:dyDescent="0.3">
      <c r="C24" s="76" t="s">
        <v>84</v>
      </c>
      <c r="D24" s="18" t="s">
        <v>4</v>
      </c>
      <c r="E24" s="40">
        <v>225000</v>
      </c>
      <c r="F24" s="40">
        <v>225000</v>
      </c>
    </row>
    <row r="25" spans="3:6" x14ac:dyDescent="0.3">
      <c r="C25" s="76"/>
      <c r="D25" s="18"/>
      <c r="E25" s="40"/>
      <c r="F25" s="40"/>
    </row>
    <row r="26" spans="3:6" x14ac:dyDescent="0.3">
      <c r="C26" s="15" t="s">
        <v>36</v>
      </c>
      <c r="D26" s="18"/>
      <c r="E26" s="40"/>
      <c r="F26" s="40"/>
    </row>
    <row r="27" spans="3:6" x14ac:dyDescent="0.3">
      <c r="C27" s="76" t="s">
        <v>39</v>
      </c>
      <c r="D27" s="18"/>
      <c r="E27" s="40"/>
      <c r="F27" s="40"/>
    </row>
    <row r="28" spans="3:6" x14ac:dyDescent="0.3">
      <c r="C28" s="80" t="s">
        <v>86</v>
      </c>
      <c r="D28" s="18" t="s">
        <v>19</v>
      </c>
      <c r="E28" s="40">
        <f>Summary!$D$11</f>
        <v>70000</v>
      </c>
      <c r="F28" s="40">
        <f>Summary!$D$12</f>
        <v>70000</v>
      </c>
    </row>
    <row r="29" spans="3:6" x14ac:dyDescent="0.3">
      <c r="C29" s="80" t="s">
        <v>167</v>
      </c>
      <c r="D29" s="18" t="s">
        <v>19</v>
      </c>
      <c r="E29" s="40">
        <f>Summary!$D$11</f>
        <v>70000</v>
      </c>
      <c r="F29" s="40">
        <f>Summary!$D$12</f>
        <v>70000</v>
      </c>
    </row>
    <row r="30" spans="3:6" x14ac:dyDescent="0.3">
      <c r="C30" s="80" t="s">
        <v>85</v>
      </c>
      <c r="D30" s="18" t="s">
        <v>19</v>
      </c>
      <c r="E30" s="40">
        <f>Summary!$D$11</f>
        <v>70000</v>
      </c>
      <c r="F30" s="40">
        <f>Summary!$D$12</f>
        <v>70000</v>
      </c>
    </row>
    <row r="31" spans="3:6" x14ac:dyDescent="0.3">
      <c r="C31" s="80"/>
      <c r="D31" s="18"/>
      <c r="E31" s="40"/>
      <c r="F31" s="40"/>
    </row>
    <row r="32" spans="3:6" x14ac:dyDescent="0.3">
      <c r="C32" s="209" t="s">
        <v>158</v>
      </c>
      <c r="D32" s="210"/>
      <c r="E32" s="40"/>
      <c r="F32" s="40"/>
    </row>
    <row r="33" spans="3:6" x14ac:dyDescent="0.3">
      <c r="C33" s="211" t="s">
        <v>159</v>
      </c>
      <c r="D33" s="210"/>
      <c r="E33" s="40"/>
      <c r="F33" s="40"/>
    </row>
    <row r="34" spans="3:6" x14ac:dyDescent="0.3">
      <c r="C34" s="212" t="s">
        <v>160</v>
      </c>
      <c r="D34" s="210" t="s">
        <v>19</v>
      </c>
      <c r="E34" s="40">
        <f>Summary!$D$11</f>
        <v>70000</v>
      </c>
      <c r="F34" s="40">
        <f>Summary!$D$12</f>
        <v>70000</v>
      </c>
    </row>
    <row r="35" spans="3:6" x14ac:dyDescent="0.3">
      <c r="C35" s="211" t="s">
        <v>108</v>
      </c>
      <c r="D35" s="213"/>
      <c r="E35" s="40"/>
      <c r="F35" s="40"/>
    </row>
    <row r="36" spans="3:6" x14ac:dyDescent="0.3">
      <c r="C36" s="212" t="s">
        <v>82</v>
      </c>
      <c r="D36" s="210" t="s">
        <v>19</v>
      </c>
      <c r="E36" s="40">
        <f>Summary!$D$11</f>
        <v>70000</v>
      </c>
      <c r="F36" s="40">
        <f>Summary!$D$12</f>
        <v>70000</v>
      </c>
    </row>
    <row r="37" spans="3:6" x14ac:dyDescent="0.3">
      <c r="C37" s="212" t="s">
        <v>161</v>
      </c>
      <c r="D37" s="210" t="s">
        <v>19</v>
      </c>
      <c r="E37" s="40">
        <f>Summary!$D$11</f>
        <v>70000</v>
      </c>
      <c r="F37" s="40">
        <f>Summary!$D$12</f>
        <v>70000</v>
      </c>
    </row>
    <row r="38" spans="3:6" x14ac:dyDescent="0.3">
      <c r="C38" s="211" t="s">
        <v>87</v>
      </c>
      <c r="D38" s="210"/>
      <c r="E38" s="40"/>
      <c r="F38" s="40"/>
    </row>
    <row r="39" spans="3:6" x14ac:dyDescent="0.3">
      <c r="C39" s="212" t="s">
        <v>162</v>
      </c>
      <c r="D39" s="210" t="s">
        <v>19</v>
      </c>
      <c r="E39" s="40">
        <f>Summary!$D$11</f>
        <v>70000</v>
      </c>
      <c r="F39" s="40">
        <f>Summary!$D$12</f>
        <v>70000</v>
      </c>
    </row>
    <row r="40" spans="3:6" x14ac:dyDescent="0.3">
      <c r="C40" s="212" t="s">
        <v>163</v>
      </c>
      <c r="D40" s="210" t="s">
        <v>19</v>
      </c>
      <c r="E40" s="40">
        <f>Summary!$D$11</f>
        <v>70000</v>
      </c>
      <c r="F40" s="40">
        <f>Summary!$D$12</f>
        <v>70000</v>
      </c>
    </row>
    <row r="41" spans="3:6" x14ac:dyDescent="0.3">
      <c r="C41" s="80"/>
      <c r="D41" s="18"/>
      <c r="E41" s="40"/>
      <c r="F41" s="40"/>
    </row>
    <row r="42" spans="3:6" x14ac:dyDescent="0.3">
      <c r="C42" s="214" t="s">
        <v>107</v>
      </c>
      <c r="D42" s="18"/>
      <c r="E42" s="40"/>
      <c r="F42" s="40"/>
    </row>
    <row r="43" spans="3:6" x14ac:dyDescent="0.3">
      <c r="C43" s="76" t="s">
        <v>88</v>
      </c>
      <c r="D43" s="18"/>
      <c r="E43" s="40"/>
      <c r="F43" s="40"/>
    </row>
    <row r="44" spans="3:6" x14ac:dyDescent="0.3">
      <c r="C44" s="80" t="s">
        <v>183</v>
      </c>
      <c r="D44" s="18" t="s">
        <v>19</v>
      </c>
      <c r="E44" s="40">
        <f>Summary!$D$11</f>
        <v>70000</v>
      </c>
      <c r="F44" s="40">
        <f>Summary!$D$12</f>
        <v>70000</v>
      </c>
    </row>
    <row r="45" spans="3:6" x14ac:dyDescent="0.3">
      <c r="C45" s="80" t="s">
        <v>123</v>
      </c>
      <c r="D45" s="18" t="s">
        <v>19</v>
      </c>
      <c r="E45" s="40">
        <f>Summary!$D$11</f>
        <v>70000</v>
      </c>
      <c r="F45" s="40">
        <f>Summary!$D$12</f>
        <v>70000</v>
      </c>
    </row>
    <row r="46" spans="3:6" x14ac:dyDescent="0.3">
      <c r="C46" s="76" t="s">
        <v>108</v>
      </c>
      <c r="D46" s="18"/>
      <c r="E46" s="40"/>
      <c r="F46" s="40"/>
    </row>
    <row r="47" spans="3:6" x14ac:dyDescent="0.3">
      <c r="C47" s="80" t="s">
        <v>124</v>
      </c>
      <c r="D47" s="18" t="s">
        <v>19</v>
      </c>
      <c r="E47" s="40">
        <f>Summary!$D$11</f>
        <v>70000</v>
      </c>
      <c r="F47" s="40">
        <f>Summary!$D$12</f>
        <v>70000</v>
      </c>
    </row>
    <row r="48" spans="3:6" x14ac:dyDescent="0.3">
      <c r="C48" s="80" t="s">
        <v>125</v>
      </c>
      <c r="D48" s="18" t="s">
        <v>19</v>
      </c>
      <c r="E48" s="40">
        <f>Summary!$D$11</f>
        <v>70000</v>
      </c>
      <c r="F48" s="40">
        <f>Summary!$D$12</f>
        <v>70000</v>
      </c>
    </row>
    <row r="49" spans="3:6" x14ac:dyDescent="0.3">
      <c r="C49" s="80" t="s">
        <v>82</v>
      </c>
      <c r="D49" s="18" t="s">
        <v>19</v>
      </c>
      <c r="E49" s="40">
        <f>Summary!$D$11</f>
        <v>70000</v>
      </c>
      <c r="F49" s="40">
        <f>Summary!$D$12</f>
        <v>70000</v>
      </c>
    </row>
    <row r="50" spans="3:6" x14ac:dyDescent="0.3">
      <c r="C50" s="80" t="s">
        <v>174</v>
      </c>
      <c r="D50" s="18" t="s">
        <v>19</v>
      </c>
      <c r="E50" s="40">
        <f>Summary!$D$11</f>
        <v>70000</v>
      </c>
      <c r="F50" s="40">
        <f>Summary!$D$12</f>
        <v>70000</v>
      </c>
    </row>
    <row r="51" spans="3:6" x14ac:dyDescent="0.3">
      <c r="C51" s="80" t="s">
        <v>83</v>
      </c>
      <c r="D51" s="18" t="s">
        <v>19</v>
      </c>
      <c r="E51" s="40">
        <f>Summary!$D$11</f>
        <v>70000</v>
      </c>
      <c r="F51" s="40">
        <f>Summary!$D$12</f>
        <v>70000</v>
      </c>
    </row>
    <row r="52" spans="3:6" x14ac:dyDescent="0.3">
      <c r="C52" s="76" t="s">
        <v>87</v>
      </c>
      <c r="D52" s="18"/>
      <c r="E52" s="40"/>
      <c r="F52" s="40"/>
    </row>
    <row r="53" spans="3:6" x14ac:dyDescent="0.3">
      <c r="C53" s="80" t="s">
        <v>177</v>
      </c>
      <c r="D53" s="18" t="s">
        <v>19</v>
      </c>
      <c r="E53" s="40">
        <v>1500</v>
      </c>
      <c r="F53" s="40">
        <v>1500</v>
      </c>
    </row>
    <row r="54" spans="3:6" x14ac:dyDescent="0.3">
      <c r="C54" s="120" t="s">
        <v>107</v>
      </c>
      <c r="D54" s="18" t="s">
        <v>19</v>
      </c>
      <c r="E54" s="40">
        <f>Summary!$D$11</f>
        <v>70000</v>
      </c>
      <c r="F54" s="40">
        <f>Summary!$D$12</f>
        <v>70000</v>
      </c>
    </row>
    <row r="55" spans="3:6" x14ac:dyDescent="0.3">
      <c r="C55" s="76" t="s">
        <v>89</v>
      </c>
      <c r="D55" s="18"/>
      <c r="E55" s="40"/>
      <c r="F55" s="40"/>
    </row>
    <row r="56" spans="3:6" x14ac:dyDescent="0.3">
      <c r="C56" s="80" t="s">
        <v>126</v>
      </c>
      <c r="D56" s="18" t="s">
        <v>3</v>
      </c>
      <c r="E56" s="40">
        <v>600</v>
      </c>
      <c r="F56" s="40">
        <v>600</v>
      </c>
    </row>
    <row r="57" spans="3:6" x14ac:dyDescent="0.3">
      <c r="C57" s="80" t="s">
        <v>127</v>
      </c>
      <c r="D57" s="18" t="s">
        <v>19</v>
      </c>
      <c r="E57" s="40">
        <f>Summary!$D$11</f>
        <v>70000</v>
      </c>
      <c r="F57" s="40">
        <f>Summary!$D$12</f>
        <v>70000</v>
      </c>
    </row>
    <row r="58" spans="3:6" x14ac:dyDescent="0.3">
      <c r="C58" s="80"/>
      <c r="D58" s="18"/>
      <c r="E58" s="40"/>
      <c r="F58" s="40"/>
    </row>
    <row r="59" spans="3:6" x14ac:dyDescent="0.3">
      <c r="C59" s="17"/>
      <c r="D59" s="18"/>
      <c r="E59" s="40"/>
      <c r="F59" s="40"/>
    </row>
    <row r="60" spans="3:6" x14ac:dyDescent="0.3">
      <c r="C60" s="52" t="s">
        <v>27</v>
      </c>
      <c r="D60" s="51"/>
      <c r="E60" s="54"/>
      <c r="F60" s="54"/>
    </row>
    <row r="61" spans="3:6" x14ac:dyDescent="0.3">
      <c r="C61" s="17" t="s">
        <v>90</v>
      </c>
      <c r="D61" s="18"/>
      <c r="E61" s="40"/>
      <c r="F61" s="40"/>
    </row>
    <row r="62" spans="3:6" x14ac:dyDescent="0.3">
      <c r="C62" s="34" t="s">
        <v>157</v>
      </c>
      <c r="D62" s="18" t="s">
        <v>3</v>
      </c>
      <c r="E62" s="40">
        <f>Summary!C15</f>
        <v>8000</v>
      </c>
      <c r="F62" s="40">
        <v>8000</v>
      </c>
    </row>
    <row r="63" spans="3:6" x14ac:dyDescent="0.3">
      <c r="C63" s="34" t="s">
        <v>107</v>
      </c>
      <c r="D63" s="18" t="s">
        <v>3</v>
      </c>
      <c r="E63" s="40">
        <f>Summary!C16</f>
        <v>18500</v>
      </c>
      <c r="F63" s="40">
        <f>E63</f>
        <v>18500</v>
      </c>
    </row>
    <row r="64" spans="3:6" x14ac:dyDescent="0.3">
      <c r="C64" s="34" t="s">
        <v>180</v>
      </c>
      <c r="D64" s="18" t="s">
        <v>3</v>
      </c>
      <c r="E64" s="40">
        <f>Summary!C17</f>
        <v>5000</v>
      </c>
      <c r="F64" s="40">
        <f t="shared" ref="F64:F65" si="0">E64</f>
        <v>5000</v>
      </c>
    </row>
    <row r="65" spans="3:6" x14ac:dyDescent="0.3">
      <c r="C65" s="34" t="s">
        <v>181</v>
      </c>
      <c r="D65" s="18" t="s">
        <v>3</v>
      </c>
      <c r="E65" s="40">
        <f>Summary!C18</f>
        <v>15000</v>
      </c>
      <c r="F65" s="40">
        <f t="shared" si="0"/>
        <v>15000</v>
      </c>
    </row>
    <row r="66" spans="3:6" x14ac:dyDescent="0.3">
      <c r="E66" s="29"/>
      <c r="F66" s="29"/>
    </row>
    <row r="67" spans="3:6" x14ac:dyDescent="0.3">
      <c r="C67" s="2" t="s">
        <v>74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1"/>
  <sheetViews>
    <sheetView workbookViewId="0">
      <selection activeCell="A2" sqref="A2:B2"/>
    </sheetView>
  </sheetViews>
  <sheetFormatPr defaultRowHeight="13.2" x14ac:dyDescent="0.25"/>
  <cols>
    <col min="2" max="2" width="26.5546875" bestFit="1" customWidth="1"/>
    <col min="3" max="3" width="23.109375" bestFit="1" customWidth="1"/>
    <col min="5" max="5" width="12.5546875" customWidth="1"/>
    <col min="6" max="6" width="13.6640625" customWidth="1"/>
  </cols>
  <sheetData>
    <row r="1" spans="1:6" x14ac:dyDescent="0.25">
      <c r="A1" t="s">
        <v>185</v>
      </c>
      <c r="B1" t="s">
        <v>186</v>
      </c>
      <c r="C1" t="s">
        <v>187</v>
      </c>
      <c r="D1" t="s">
        <v>0</v>
      </c>
      <c r="E1" t="s">
        <v>225</v>
      </c>
      <c r="F1" t="s">
        <v>226</v>
      </c>
    </row>
    <row r="2" spans="1:6" x14ac:dyDescent="0.25">
      <c r="A2" t="s">
        <v>221</v>
      </c>
      <c r="B2" t="s">
        <v>30</v>
      </c>
      <c r="C2" t="s">
        <v>9</v>
      </c>
      <c r="D2" t="s">
        <v>3</v>
      </c>
      <c r="E2">
        <v>3000</v>
      </c>
      <c r="F2">
        <v>3000</v>
      </c>
    </row>
    <row r="3" spans="1:6" x14ac:dyDescent="0.25">
      <c r="A3" t="s">
        <v>221</v>
      </c>
      <c r="B3" t="s">
        <v>30</v>
      </c>
      <c r="C3" t="s">
        <v>22</v>
      </c>
      <c r="D3" t="s">
        <v>3</v>
      </c>
      <c r="E3">
        <v>5400</v>
      </c>
      <c r="F3">
        <v>2500</v>
      </c>
    </row>
    <row r="4" spans="1:6" x14ac:dyDescent="0.25">
      <c r="A4" t="s">
        <v>221</v>
      </c>
      <c r="B4" t="s">
        <v>30</v>
      </c>
      <c r="C4" t="s">
        <v>150</v>
      </c>
      <c r="D4" t="s">
        <v>3</v>
      </c>
      <c r="E4">
        <v>3000</v>
      </c>
      <c r="F4">
        <v>3000</v>
      </c>
    </row>
    <row r="5" spans="1:6" x14ac:dyDescent="0.25">
      <c r="A5" t="s">
        <v>221</v>
      </c>
      <c r="B5" t="s">
        <v>30</v>
      </c>
      <c r="C5" t="s">
        <v>118</v>
      </c>
      <c r="D5" t="s">
        <v>3</v>
      </c>
      <c r="E5">
        <v>10000</v>
      </c>
      <c r="F5">
        <v>3000</v>
      </c>
    </row>
    <row r="6" spans="1:6" x14ac:dyDescent="0.25">
      <c r="A6" t="s">
        <v>221</v>
      </c>
      <c r="B6" t="s">
        <v>31</v>
      </c>
      <c r="C6" t="s">
        <v>151</v>
      </c>
      <c r="D6" t="s">
        <v>8</v>
      </c>
      <c r="E6">
        <v>45000</v>
      </c>
      <c r="F6">
        <v>45000</v>
      </c>
    </row>
    <row r="7" spans="1:6" x14ac:dyDescent="0.25">
      <c r="A7" t="s">
        <v>221</v>
      </c>
      <c r="B7" t="s">
        <v>34</v>
      </c>
      <c r="C7" t="s">
        <v>157</v>
      </c>
      <c r="D7" t="s">
        <v>3</v>
      </c>
      <c r="E7">
        <v>6000</v>
      </c>
      <c r="F7">
        <v>6000</v>
      </c>
    </row>
    <row r="8" spans="1:6" x14ac:dyDescent="0.25">
      <c r="A8" t="s">
        <v>221</v>
      </c>
      <c r="B8" t="s">
        <v>34</v>
      </c>
      <c r="C8" t="s">
        <v>107</v>
      </c>
      <c r="D8" t="s">
        <v>81</v>
      </c>
      <c r="E8">
        <v>200</v>
      </c>
      <c r="F8">
        <v>200</v>
      </c>
    </row>
    <row r="9" spans="1:6" x14ac:dyDescent="0.25">
      <c r="A9" t="s">
        <v>221</v>
      </c>
      <c r="B9" t="s">
        <v>7</v>
      </c>
      <c r="C9" t="s">
        <v>156</v>
      </c>
      <c r="D9" t="s">
        <v>4</v>
      </c>
      <c r="E9">
        <v>5000</v>
      </c>
      <c r="F9">
        <v>5000</v>
      </c>
    </row>
    <row r="10" spans="1:6" x14ac:dyDescent="0.25">
      <c r="A10" t="s">
        <v>221</v>
      </c>
      <c r="B10" t="s">
        <v>7</v>
      </c>
      <c r="C10" t="s">
        <v>37</v>
      </c>
      <c r="D10" t="s">
        <v>4</v>
      </c>
      <c r="E10">
        <v>50000</v>
      </c>
      <c r="F10">
        <v>50000</v>
      </c>
    </row>
    <row r="11" spans="1:6" x14ac:dyDescent="0.25">
      <c r="A11" t="s">
        <v>221</v>
      </c>
      <c r="B11" t="s">
        <v>7</v>
      </c>
      <c r="C11" t="s">
        <v>38</v>
      </c>
      <c r="D11" t="s">
        <v>4</v>
      </c>
      <c r="E11">
        <v>25000</v>
      </c>
      <c r="F11">
        <v>25000</v>
      </c>
    </row>
    <row r="12" spans="1:6" x14ac:dyDescent="0.25">
      <c r="A12" t="s">
        <v>221</v>
      </c>
      <c r="B12" t="s">
        <v>7</v>
      </c>
      <c r="C12" t="s">
        <v>84</v>
      </c>
      <c r="D12" t="s">
        <v>4</v>
      </c>
      <c r="E12">
        <v>225000</v>
      </c>
      <c r="F12">
        <v>225000</v>
      </c>
    </row>
    <row r="13" spans="1:6" x14ac:dyDescent="0.25">
      <c r="A13" t="s">
        <v>221</v>
      </c>
      <c r="B13" t="s">
        <v>220</v>
      </c>
      <c r="C13" t="s">
        <v>86</v>
      </c>
      <c r="D13" t="s">
        <v>19</v>
      </c>
      <c r="E13">
        <v>70000</v>
      </c>
      <c r="F13">
        <v>70000</v>
      </c>
    </row>
    <row r="14" spans="1:6" x14ac:dyDescent="0.25">
      <c r="A14" t="s">
        <v>221</v>
      </c>
      <c r="B14" t="s">
        <v>220</v>
      </c>
      <c r="C14" t="s">
        <v>167</v>
      </c>
      <c r="D14" t="s">
        <v>19</v>
      </c>
      <c r="E14">
        <v>70000</v>
      </c>
      <c r="F14">
        <v>70000</v>
      </c>
    </row>
    <row r="15" spans="1:6" x14ac:dyDescent="0.25">
      <c r="A15" t="s">
        <v>221</v>
      </c>
      <c r="B15" t="s">
        <v>220</v>
      </c>
      <c r="C15" t="s">
        <v>85</v>
      </c>
      <c r="D15" t="s">
        <v>19</v>
      </c>
      <c r="E15">
        <v>70000</v>
      </c>
      <c r="F15">
        <v>70000</v>
      </c>
    </row>
    <row r="16" spans="1:6" x14ac:dyDescent="0.25">
      <c r="A16" t="s">
        <v>221</v>
      </c>
      <c r="B16" t="s">
        <v>219</v>
      </c>
      <c r="C16" t="s">
        <v>160</v>
      </c>
      <c r="D16" t="s">
        <v>19</v>
      </c>
      <c r="E16">
        <v>70000</v>
      </c>
      <c r="F16">
        <v>70000</v>
      </c>
    </row>
    <row r="17" spans="1:6" x14ac:dyDescent="0.25">
      <c r="A17" t="s">
        <v>221</v>
      </c>
      <c r="B17" t="s">
        <v>219</v>
      </c>
      <c r="C17" t="s">
        <v>82</v>
      </c>
      <c r="D17" t="s">
        <v>19</v>
      </c>
      <c r="E17">
        <v>70000</v>
      </c>
      <c r="F17">
        <v>70000</v>
      </c>
    </row>
    <row r="18" spans="1:6" x14ac:dyDescent="0.25">
      <c r="A18" t="s">
        <v>221</v>
      </c>
      <c r="B18" t="s">
        <v>219</v>
      </c>
      <c r="C18" t="s">
        <v>161</v>
      </c>
      <c r="D18" t="s">
        <v>19</v>
      </c>
      <c r="E18">
        <v>70000</v>
      </c>
      <c r="F18">
        <v>70000</v>
      </c>
    </row>
    <row r="19" spans="1:6" x14ac:dyDescent="0.25">
      <c r="A19" t="s">
        <v>221</v>
      </c>
      <c r="B19" t="s">
        <v>219</v>
      </c>
      <c r="C19" t="s">
        <v>162</v>
      </c>
      <c r="D19" t="s">
        <v>19</v>
      </c>
      <c r="E19">
        <v>70000</v>
      </c>
      <c r="F19">
        <v>70000</v>
      </c>
    </row>
    <row r="20" spans="1:6" x14ac:dyDescent="0.25">
      <c r="A20" t="s">
        <v>221</v>
      </c>
      <c r="B20" t="s">
        <v>219</v>
      </c>
      <c r="C20" t="s">
        <v>163</v>
      </c>
      <c r="D20" t="s">
        <v>19</v>
      </c>
      <c r="E20">
        <v>70000</v>
      </c>
      <c r="F20">
        <v>70000</v>
      </c>
    </row>
    <row r="21" spans="1:6" x14ac:dyDescent="0.25">
      <c r="A21" t="s">
        <v>221</v>
      </c>
      <c r="B21" t="s">
        <v>218</v>
      </c>
      <c r="C21" t="s">
        <v>183</v>
      </c>
      <c r="D21" t="s">
        <v>19</v>
      </c>
      <c r="E21">
        <v>70000</v>
      </c>
      <c r="F21">
        <v>70000</v>
      </c>
    </row>
    <row r="22" spans="1:6" x14ac:dyDescent="0.25">
      <c r="A22" t="s">
        <v>221</v>
      </c>
      <c r="B22" t="s">
        <v>218</v>
      </c>
      <c r="C22" t="s">
        <v>123</v>
      </c>
      <c r="D22" t="s">
        <v>19</v>
      </c>
      <c r="E22">
        <v>70000</v>
      </c>
      <c r="F22">
        <v>70000</v>
      </c>
    </row>
    <row r="23" spans="1:6" x14ac:dyDescent="0.25">
      <c r="A23" t="s">
        <v>221</v>
      </c>
      <c r="B23" t="s">
        <v>218</v>
      </c>
      <c r="C23" t="s">
        <v>124</v>
      </c>
      <c r="D23" t="s">
        <v>19</v>
      </c>
      <c r="E23">
        <v>70000</v>
      </c>
      <c r="F23">
        <v>70000</v>
      </c>
    </row>
    <row r="24" spans="1:6" x14ac:dyDescent="0.25">
      <c r="A24" t="s">
        <v>221</v>
      </c>
      <c r="B24" t="s">
        <v>218</v>
      </c>
      <c r="C24" t="s">
        <v>125</v>
      </c>
      <c r="D24" t="s">
        <v>19</v>
      </c>
      <c r="E24">
        <v>70000</v>
      </c>
      <c r="F24">
        <v>70000</v>
      </c>
    </row>
    <row r="25" spans="1:6" x14ac:dyDescent="0.25">
      <c r="A25" t="s">
        <v>221</v>
      </c>
      <c r="B25" t="s">
        <v>218</v>
      </c>
      <c r="C25" t="s">
        <v>82</v>
      </c>
      <c r="D25" t="s">
        <v>19</v>
      </c>
      <c r="E25">
        <v>70000</v>
      </c>
      <c r="F25">
        <v>70000</v>
      </c>
    </row>
    <row r="26" spans="1:6" x14ac:dyDescent="0.25">
      <c r="A26" t="s">
        <v>221</v>
      </c>
      <c r="B26" t="s">
        <v>218</v>
      </c>
      <c r="C26" t="s">
        <v>174</v>
      </c>
      <c r="D26" t="s">
        <v>19</v>
      </c>
      <c r="E26">
        <v>70000</v>
      </c>
      <c r="F26">
        <v>70000</v>
      </c>
    </row>
    <row r="27" spans="1:6" x14ac:dyDescent="0.25">
      <c r="A27" t="s">
        <v>221</v>
      </c>
      <c r="B27" t="s">
        <v>218</v>
      </c>
      <c r="C27" t="s">
        <v>83</v>
      </c>
      <c r="D27" t="s">
        <v>19</v>
      </c>
      <c r="E27">
        <v>70000</v>
      </c>
      <c r="F27">
        <v>70000</v>
      </c>
    </row>
    <row r="28" spans="1:6" x14ac:dyDescent="0.25">
      <c r="A28" t="s">
        <v>221</v>
      </c>
      <c r="B28" t="s">
        <v>218</v>
      </c>
      <c r="C28" t="s">
        <v>177</v>
      </c>
      <c r="D28" t="s">
        <v>19</v>
      </c>
      <c r="E28">
        <v>1500</v>
      </c>
      <c r="F28">
        <v>1500</v>
      </c>
    </row>
    <row r="29" spans="1:6" x14ac:dyDescent="0.25">
      <c r="A29" t="s">
        <v>221</v>
      </c>
      <c r="B29" t="s">
        <v>218</v>
      </c>
      <c r="C29" t="s">
        <v>107</v>
      </c>
      <c r="D29" t="s">
        <v>19</v>
      </c>
      <c r="E29">
        <v>70000</v>
      </c>
      <c r="F29">
        <v>70000</v>
      </c>
    </row>
    <row r="30" spans="1:6" x14ac:dyDescent="0.25">
      <c r="A30" t="s">
        <v>221</v>
      </c>
      <c r="B30" t="s">
        <v>218</v>
      </c>
      <c r="C30" t="s">
        <v>126</v>
      </c>
      <c r="D30" t="s">
        <v>3</v>
      </c>
      <c r="E30">
        <v>600</v>
      </c>
      <c r="F30">
        <v>600</v>
      </c>
    </row>
    <row r="31" spans="1:6" x14ac:dyDescent="0.25">
      <c r="A31" t="s">
        <v>221</v>
      </c>
      <c r="B31" t="s">
        <v>218</v>
      </c>
      <c r="C31" t="s">
        <v>127</v>
      </c>
      <c r="D31" t="s">
        <v>19</v>
      </c>
      <c r="E31">
        <v>70000</v>
      </c>
      <c r="F31">
        <v>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selection sqref="A1:F1"/>
    </sheetView>
  </sheetViews>
  <sheetFormatPr defaultRowHeight="13.2" x14ac:dyDescent="0.25"/>
  <cols>
    <col min="5" max="5" width="11.44140625" bestFit="1" customWidth="1"/>
    <col min="6" max="6" width="10.88671875" bestFit="1" customWidth="1"/>
  </cols>
  <sheetData>
    <row r="1" spans="1:6" x14ac:dyDescent="0.25">
      <c r="A1" t="s">
        <v>185</v>
      </c>
      <c r="B1" t="s">
        <v>186</v>
      </c>
      <c r="C1" t="s">
        <v>187</v>
      </c>
      <c r="D1" t="s">
        <v>0</v>
      </c>
      <c r="E1" t="s">
        <v>225</v>
      </c>
      <c r="F1" t="s">
        <v>226</v>
      </c>
    </row>
    <row r="2" spans="1:6" x14ac:dyDescent="0.25">
      <c r="A2" t="s">
        <v>222</v>
      </c>
      <c r="B2" t="s">
        <v>223</v>
      </c>
      <c r="C2" t="s">
        <v>157</v>
      </c>
      <c r="D2" t="s">
        <v>3</v>
      </c>
      <c r="E2">
        <v>8000</v>
      </c>
      <c r="F2">
        <v>8000</v>
      </c>
    </row>
    <row r="3" spans="1:6" x14ac:dyDescent="0.25">
      <c r="A3" t="s">
        <v>222</v>
      </c>
      <c r="B3" t="s">
        <v>224</v>
      </c>
      <c r="C3" t="s">
        <v>107</v>
      </c>
      <c r="D3" t="s">
        <v>3</v>
      </c>
      <c r="E3">
        <v>18500</v>
      </c>
      <c r="F3">
        <v>18500</v>
      </c>
    </row>
    <row r="4" spans="1:6" x14ac:dyDescent="0.25">
      <c r="A4" t="s">
        <v>222</v>
      </c>
      <c r="B4" t="s">
        <v>223</v>
      </c>
      <c r="C4" t="s">
        <v>180</v>
      </c>
      <c r="D4" t="s">
        <v>3</v>
      </c>
      <c r="E4">
        <v>5000</v>
      </c>
      <c r="F4">
        <v>5000</v>
      </c>
    </row>
    <row r="5" spans="1:6" x14ac:dyDescent="0.25">
      <c r="A5" t="s">
        <v>222</v>
      </c>
      <c r="B5" t="s">
        <v>223</v>
      </c>
      <c r="C5" t="s">
        <v>181</v>
      </c>
      <c r="D5" t="s">
        <v>3</v>
      </c>
      <c r="E5">
        <v>15000</v>
      </c>
      <c r="F5">
        <v>15000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W92"/>
  <sheetViews>
    <sheetView zoomScale="85" zoomScaleNormal="85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A62" sqref="A62:XFD65"/>
    </sheetView>
  </sheetViews>
  <sheetFormatPr defaultColWidth="9.109375" defaultRowHeight="14.4" x14ac:dyDescent="0.3"/>
  <cols>
    <col min="1" max="1" width="9.109375" style="2"/>
    <col min="2" max="2" width="33.44140625" style="2" bestFit="1" customWidth="1"/>
    <col min="3" max="3" width="14.5546875" style="3" customWidth="1"/>
    <col min="4" max="4" width="7.44140625" style="29" customWidth="1"/>
    <col min="5" max="5" width="7" style="29" customWidth="1"/>
    <col min="6" max="6" width="7.44140625" style="38" customWidth="1"/>
    <col min="7" max="7" width="7.6640625" style="29" bestFit="1" customWidth="1"/>
    <col min="8" max="8" width="6.6640625" style="29" bestFit="1" customWidth="1"/>
    <col min="9" max="11" width="6.6640625" style="38" bestFit="1" customWidth="1"/>
    <col min="12" max="12" width="6.6640625" style="29" bestFit="1" customWidth="1"/>
    <col min="13" max="13" width="6.88671875" style="29" bestFit="1" customWidth="1"/>
    <col min="14" max="14" width="6.88671875" style="38" bestFit="1" customWidth="1"/>
    <col min="15" max="17" width="6.88671875" style="29" bestFit="1" customWidth="1"/>
    <col min="18" max="18" width="8.44140625" style="29" bestFit="1" customWidth="1"/>
    <col min="19" max="22" width="7.6640625" style="29" bestFit="1" customWidth="1"/>
    <col min="23" max="33" width="6.88671875" style="29" bestFit="1" customWidth="1"/>
    <col min="34" max="40" width="9.109375" style="7"/>
    <col min="41" max="16384" width="9.109375" style="2"/>
  </cols>
  <sheetData>
    <row r="1" spans="2:49" s="67" customFormat="1" ht="18" x14ac:dyDescent="0.35">
      <c r="B1" s="64" t="s">
        <v>18</v>
      </c>
      <c r="C1" s="65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66"/>
      <c r="AI1" s="66"/>
      <c r="AJ1" s="66"/>
      <c r="AK1" s="66"/>
      <c r="AL1" s="66"/>
      <c r="AM1" s="66"/>
      <c r="AN1" s="66"/>
    </row>
    <row r="2" spans="2:49" s="67" customFormat="1" x14ac:dyDescent="0.3">
      <c r="B2" s="71" t="str">
        <f>Summary!B1</f>
        <v>Kopi Monokultur</v>
      </c>
      <c r="C2" s="65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66"/>
      <c r="AI2" s="66"/>
      <c r="AJ2" s="66"/>
      <c r="AK2" s="66"/>
      <c r="AL2" s="66"/>
      <c r="AM2" s="66"/>
      <c r="AN2" s="66"/>
    </row>
    <row r="3" spans="2:49" s="67" customFormat="1" x14ac:dyDescent="0.3">
      <c r="C3" s="6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0"/>
      <c r="AD3" s="70"/>
      <c r="AE3" s="70"/>
      <c r="AF3" s="70"/>
      <c r="AG3" s="70"/>
      <c r="AH3" s="66"/>
      <c r="AI3" s="66"/>
      <c r="AJ3" s="66"/>
      <c r="AK3" s="66"/>
      <c r="AL3" s="66"/>
      <c r="AM3" s="66"/>
      <c r="AN3" s="66"/>
    </row>
    <row r="4" spans="2:49" s="68" customFormat="1" ht="12.75" customHeight="1" x14ac:dyDescent="0.3">
      <c r="B4" s="226" t="s">
        <v>76</v>
      </c>
      <c r="C4" s="224" t="s">
        <v>0</v>
      </c>
      <c r="D4" s="228" t="s">
        <v>41</v>
      </c>
      <c r="E4" s="228" t="s">
        <v>42</v>
      </c>
      <c r="F4" s="228" t="s">
        <v>43</v>
      </c>
      <c r="G4" s="228" t="s">
        <v>44</v>
      </c>
      <c r="H4" s="228" t="s">
        <v>45</v>
      </c>
      <c r="I4" s="228" t="s">
        <v>46</v>
      </c>
      <c r="J4" s="228" t="s">
        <v>47</v>
      </c>
      <c r="K4" s="228" t="s">
        <v>48</v>
      </c>
      <c r="L4" s="228" t="s">
        <v>49</v>
      </c>
      <c r="M4" s="228" t="s">
        <v>50</v>
      </c>
      <c r="N4" s="228" t="s">
        <v>51</v>
      </c>
      <c r="O4" s="228" t="s">
        <v>52</v>
      </c>
      <c r="P4" s="228" t="s">
        <v>53</v>
      </c>
      <c r="Q4" s="228" t="s">
        <v>54</v>
      </c>
      <c r="R4" s="228" t="s">
        <v>55</v>
      </c>
      <c r="S4" s="228" t="s">
        <v>56</v>
      </c>
      <c r="T4" s="228" t="s">
        <v>57</v>
      </c>
      <c r="U4" s="228" t="s">
        <v>58</v>
      </c>
      <c r="V4" s="228" t="s">
        <v>59</v>
      </c>
      <c r="W4" s="228" t="s">
        <v>60</v>
      </c>
      <c r="X4" s="228" t="s">
        <v>61</v>
      </c>
      <c r="Y4" s="228" t="s">
        <v>62</v>
      </c>
      <c r="Z4" s="228" t="s">
        <v>63</v>
      </c>
      <c r="AA4" s="228" t="s">
        <v>64</v>
      </c>
      <c r="AB4" s="228" t="s">
        <v>65</v>
      </c>
      <c r="AC4" s="228" t="s">
        <v>66</v>
      </c>
      <c r="AD4" s="228" t="s">
        <v>67</v>
      </c>
      <c r="AE4" s="228" t="s">
        <v>68</v>
      </c>
      <c r="AF4" s="228" t="s">
        <v>69</v>
      </c>
      <c r="AG4" s="228" t="s">
        <v>70</v>
      </c>
      <c r="AH4" s="73"/>
      <c r="AI4" s="73"/>
      <c r="AJ4" s="73"/>
      <c r="AK4" s="73"/>
      <c r="AL4" s="73"/>
      <c r="AM4" s="73"/>
      <c r="AN4" s="73"/>
      <c r="AO4" s="74"/>
      <c r="AP4" s="74"/>
      <c r="AQ4" s="74"/>
      <c r="AR4" s="74"/>
      <c r="AS4" s="74"/>
      <c r="AT4" s="74"/>
      <c r="AU4" s="74"/>
      <c r="AV4" s="74"/>
      <c r="AW4" s="74"/>
    </row>
    <row r="5" spans="2:49" s="68" customFormat="1" ht="19.5" customHeight="1" x14ac:dyDescent="0.3">
      <c r="B5" s="229"/>
      <c r="C5" s="225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73"/>
      <c r="AI5" s="73"/>
      <c r="AJ5" s="73"/>
      <c r="AK5" s="73"/>
      <c r="AL5" s="73"/>
      <c r="AM5" s="73"/>
      <c r="AN5" s="73"/>
      <c r="AO5" s="74"/>
      <c r="AP5" s="74"/>
      <c r="AQ5" s="74"/>
      <c r="AR5" s="74"/>
      <c r="AS5" s="74"/>
      <c r="AT5" s="74"/>
      <c r="AU5" s="74"/>
      <c r="AV5" s="74"/>
      <c r="AW5" s="74"/>
    </row>
    <row r="6" spans="2:49" ht="15" customHeight="1" x14ac:dyDescent="0.3">
      <c r="B6" s="227"/>
      <c r="C6" s="5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35"/>
      <c r="AI6" s="35"/>
      <c r="AJ6" s="35"/>
      <c r="AK6" s="35"/>
      <c r="AL6" s="35"/>
      <c r="AM6" s="35"/>
      <c r="AN6" s="35"/>
      <c r="AO6" s="36"/>
      <c r="AP6" s="36"/>
      <c r="AQ6" s="36"/>
      <c r="AR6" s="36"/>
      <c r="AS6" s="36"/>
      <c r="AT6" s="36"/>
      <c r="AU6" s="36"/>
      <c r="AV6" s="36"/>
      <c r="AW6" s="36"/>
    </row>
    <row r="7" spans="2:49" x14ac:dyDescent="0.3">
      <c r="B7" s="15" t="s">
        <v>30</v>
      </c>
      <c r="C7" s="18"/>
      <c r="D7" s="40"/>
      <c r="E7" s="40"/>
      <c r="F7" s="41"/>
      <c r="G7" s="40"/>
      <c r="H7" s="40"/>
      <c r="I7" s="41"/>
      <c r="J7" s="41"/>
      <c r="K7" s="41"/>
      <c r="L7" s="40"/>
      <c r="M7" s="42"/>
      <c r="N7" s="43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35"/>
      <c r="AI7" s="35"/>
      <c r="AJ7" s="35"/>
      <c r="AK7" s="35"/>
      <c r="AL7" s="35"/>
      <c r="AM7" s="35"/>
      <c r="AN7" s="35"/>
      <c r="AO7" s="36"/>
      <c r="AP7" s="36"/>
      <c r="AQ7" s="36"/>
      <c r="AR7" s="36"/>
      <c r="AS7" s="36"/>
      <c r="AT7" s="36"/>
      <c r="AU7" s="36"/>
      <c r="AV7" s="36"/>
      <c r="AW7" s="36"/>
    </row>
    <row r="8" spans="2:49" x14ac:dyDescent="0.3">
      <c r="B8" s="34" t="s">
        <v>9</v>
      </c>
      <c r="C8" s="18" t="s">
        <v>91</v>
      </c>
      <c r="D8" s="44"/>
      <c r="E8" s="44"/>
      <c r="F8" s="44"/>
      <c r="G8" s="44"/>
      <c r="H8" s="44"/>
      <c r="I8" s="44"/>
      <c r="J8" s="44">
        <v>100</v>
      </c>
      <c r="K8" s="44"/>
      <c r="L8" s="44"/>
      <c r="M8" s="44"/>
      <c r="N8" s="44"/>
      <c r="O8" s="44"/>
      <c r="P8" s="44"/>
      <c r="Q8" s="44">
        <v>100</v>
      </c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35"/>
      <c r="AI8" s="35"/>
      <c r="AJ8" s="35"/>
      <c r="AK8" s="35"/>
      <c r="AL8" s="35"/>
      <c r="AM8" s="35"/>
      <c r="AN8" s="35"/>
      <c r="AO8" s="36"/>
      <c r="AP8" s="36"/>
      <c r="AQ8" s="36"/>
      <c r="AR8" s="36"/>
      <c r="AS8" s="36"/>
      <c r="AT8" s="36"/>
      <c r="AU8" s="36"/>
      <c r="AV8" s="36"/>
      <c r="AW8" s="36"/>
    </row>
    <row r="9" spans="2:49" x14ac:dyDescent="0.3">
      <c r="B9" s="34" t="s">
        <v>22</v>
      </c>
      <c r="C9" s="18" t="s">
        <v>91</v>
      </c>
      <c r="D9" s="44"/>
      <c r="E9" s="44"/>
      <c r="F9" s="44"/>
      <c r="G9" s="44"/>
      <c r="H9" s="44"/>
      <c r="I9" s="44"/>
      <c r="J9" s="44">
        <v>50</v>
      </c>
      <c r="K9" s="44"/>
      <c r="L9" s="44"/>
      <c r="M9" s="44"/>
      <c r="N9" s="44"/>
      <c r="O9" s="44"/>
      <c r="P9" s="44"/>
      <c r="Q9" s="44">
        <v>50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35"/>
      <c r="AI9" s="35"/>
      <c r="AJ9" s="35"/>
      <c r="AK9" s="35"/>
      <c r="AL9" s="35"/>
      <c r="AM9" s="35"/>
      <c r="AN9" s="35"/>
      <c r="AO9" s="36"/>
      <c r="AP9" s="36"/>
      <c r="AQ9" s="36"/>
      <c r="AR9" s="36"/>
      <c r="AS9" s="36"/>
      <c r="AT9" s="36"/>
      <c r="AU9" s="36"/>
      <c r="AV9" s="36"/>
      <c r="AW9" s="36"/>
    </row>
    <row r="10" spans="2:49" x14ac:dyDescent="0.3">
      <c r="B10" s="34" t="s">
        <v>150</v>
      </c>
      <c r="C10" s="18" t="s">
        <v>91</v>
      </c>
      <c r="D10" s="44"/>
      <c r="E10" s="44"/>
      <c r="F10" s="44"/>
      <c r="G10" s="44"/>
      <c r="H10" s="44"/>
      <c r="I10" s="44"/>
      <c r="J10" s="44">
        <v>50</v>
      </c>
      <c r="K10" s="44"/>
      <c r="L10" s="44"/>
      <c r="M10" s="44"/>
      <c r="N10" s="44"/>
      <c r="O10" s="44"/>
      <c r="P10" s="44"/>
      <c r="Q10" s="44">
        <v>50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35"/>
      <c r="AI10" s="35"/>
      <c r="AJ10" s="35"/>
      <c r="AK10" s="35"/>
      <c r="AL10" s="35"/>
      <c r="AM10" s="35"/>
      <c r="AN10" s="35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2:49" x14ac:dyDescent="0.3">
      <c r="B11" s="34" t="s">
        <v>118</v>
      </c>
      <c r="C11" s="18" t="s">
        <v>91</v>
      </c>
      <c r="D11" s="44"/>
      <c r="E11" s="44"/>
      <c r="F11" s="44"/>
      <c r="G11" s="44"/>
      <c r="H11" s="44"/>
      <c r="I11" s="44"/>
      <c r="J11" s="44">
        <v>50</v>
      </c>
      <c r="K11" s="44"/>
      <c r="L11" s="44"/>
      <c r="M11" s="44"/>
      <c r="N11" s="44"/>
      <c r="O11" s="44"/>
      <c r="P11" s="44"/>
      <c r="Q11" s="44">
        <v>50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35"/>
      <c r="AI11" s="35"/>
      <c r="AJ11" s="35"/>
      <c r="AK11" s="35"/>
      <c r="AL11" s="35"/>
      <c r="AM11" s="35"/>
      <c r="AN11" s="35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2:49" x14ac:dyDescent="0.3">
      <c r="B12" s="34"/>
      <c r="C12" s="18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35"/>
      <c r="AI12" s="35"/>
      <c r="AJ12" s="35"/>
      <c r="AK12" s="35"/>
      <c r="AL12" s="35"/>
      <c r="AM12" s="35"/>
      <c r="AN12" s="35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2:49" x14ac:dyDescent="0.3">
      <c r="B13" s="15" t="s">
        <v>31</v>
      </c>
      <c r="C13" s="18"/>
      <c r="D13" s="44"/>
      <c r="E13" s="44"/>
      <c r="F13" s="45"/>
      <c r="G13" s="44"/>
      <c r="H13" s="44"/>
      <c r="I13" s="45"/>
      <c r="J13" s="45"/>
      <c r="K13" s="45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35"/>
      <c r="AI13" s="35"/>
      <c r="AJ13" s="35"/>
      <c r="AK13" s="35"/>
      <c r="AL13" s="35"/>
      <c r="AM13" s="35"/>
      <c r="AN13" s="35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2:49" x14ac:dyDescent="0.3">
      <c r="B14" s="34" t="s">
        <v>151</v>
      </c>
      <c r="C14" s="18" t="s">
        <v>92</v>
      </c>
      <c r="D14" s="44"/>
      <c r="E14" s="44">
        <f t="shared" ref="E14:AG14" si="0">2*6</f>
        <v>12</v>
      </c>
      <c r="F14" s="44">
        <f t="shared" si="0"/>
        <v>12</v>
      </c>
      <c r="G14" s="44">
        <f t="shared" si="0"/>
        <v>12</v>
      </c>
      <c r="H14" s="44">
        <f t="shared" si="0"/>
        <v>12</v>
      </c>
      <c r="I14" s="44">
        <f t="shared" si="0"/>
        <v>12</v>
      </c>
      <c r="J14" s="44">
        <f t="shared" si="0"/>
        <v>12</v>
      </c>
      <c r="K14" s="44">
        <f t="shared" si="0"/>
        <v>12</v>
      </c>
      <c r="L14" s="44">
        <f t="shared" si="0"/>
        <v>12</v>
      </c>
      <c r="M14" s="44">
        <f t="shared" si="0"/>
        <v>12</v>
      </c>
      <c r="N14" s="44">
        <f t="shared" si="0"/>
        <v>12</v>
      </c>
      <c r="O14" s="44">
        <f t="shared" si="0"/>
        <v>12</v>
      </c>
      <c r="P14" s="44">
        <f t="shared" si="0"/>
        <v>12</v>
      </c>
      <c r="Q14" s="44">
        <f t="shared" si="0"/>
        <v>12</v>
      </c>
      <c r="R14" s="44">
        <f t="shared" si="0"/>
        <v>12</v>
      </c>
      <c r="S14" s="44">
        <f t="shared" si="0"/>
        <v>12</v>
      </c>
      <c r="T14" s="44">
        <f t="shared" si="0"/>
        <v>12</v>
      </c>
      <c r="U14" s="44">
        <f t="shared" si="0"/>
        <v>12</v>
      </c>
      <c r="V14" s="44">
        <f t="shared" si="0"/>
        <v>12</v>
      </c>
      <c r="W14" s="44">
        <f t="shared" si="0"/>
        <v>12</v>
      </c>
      <c r="X14" s="44">
        <f t="shared" si="0"/>
        <v>12</v>
      </c>
      <c r="Y14" s="44">
        <f t="shared" si="0"/>
        <v>12</v>
      </c>
      <c r="Z14" s="44">
        <f t="shared" si="0"/>
        <v>12</v>
      </c>
      <c r="AA14" s="44">
        <f t="shared" si="0"/>
        <v>12</v>
      </c>
      <c r="AB14" s="44">
        <f t="shared" si="0"/>
        <v>12</v>
      </c>
      <c r="AC14" s="44">
        <f t="shared" si="0"/>
        <v>12</v>
      </c>
      <c r="AD14" s="44">
        <f t="shared" si="0"/>
        <v>12</v>
      </c>
      <c r="AE14" s="44">
        <f t="shared" si="0"/>
        <v>12</v>
      </c>
      <c r="AF14" s="44">
        <f t="shared" si="0"/>
        <v>12</v>
      </c>
      <c r="AG14" s="44">
        <f t="shared" si="0"/>
        <v>12</v>
      </c>
      <c r="AH14" s="35"/>
      <c r="AI14" s="35"/>
      <c r="AJ14" s="35"/>
      <c r="AK14" s="35"/>
      <c r="AL14" s="35"/>
      <c r="AM14" s="35"/>
      <c r="AN14" s="35"/>
      <c r="AO14" s="36"/>
      <c r="AP14" s="36"/>
      <c r="AQ14" s="36"/>
      <c r="AR14" s="36"/>
      <c r="AS14" s="36"/>
      <c r="AT14" s="36"/>
      <c r="AU14" s="36"/>
      <c r="AV14" s="36"/>
      <c r="AW14" s="36"/>
    </row>
    <row r="15" spans="2:49" x14ac:dyDescent="0.3">
      <c r="B15" s="34"/>
      <c r="C15" s="18"/>
      <c r="D15" s="44"/>
      <c r="E15" s="44"/>
      <c r="F15" s="46"/>
      <c r="G15" s="47"/>
      <c r="H15" s="47"/>
      <c r="I15" s="4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35"/>
      <c r="AI15" s="35"/>
      <c r="AJ15" s="35"/>
      <c r="AK15" s="35"/>
      <c r="AL15" s="35"/>
      <c r="AM15" s="35"/>
      <c r="AN15" s="35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2:49" s="6" customFormat="1" x14ac:dyDescent="0.3">
      <c r="B16" s="15" t="s">
        <v>34</v>
      </c>
      <c r="C16" s="18"/>
      <c r="D16" s="44"/>
      <c r="E16" s="44"/>
      <c r="F16" s="45"/>
      <c r="G16" s="44"/>
      <c r="H16" s="44"/>
      <c r="I16" s="45"/>
      <c r="J16" s="45"/>
      <c r="K16" s="45"/>
      <c r="L16" s="44"/>
      <c r="M16" s="48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35"/>
      <c r="AI16" s="35"/>
      <c r="AJ16" s="35"/>
      <c r="AK16" s="35"/>
      <c r="AL16" s="35"/>
      <c r="AM16" s="35"/>
      <c r="AN16" s="35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s="6" customFormat="1" x14ac:dyDescent="0.3">
      <c r="B17" s="34" t="s">
        <v>157</v>
      </c>
      <c r="C17" s="18" t="s">
        <v>164</v>
      </c>
      <c r="D17" s="44">
        <v>50</v>
      </c>
      <c r="E17" s="44">
        <v>50</v>
      </c>
      <c r="F17" s="45"/>
      <c r="G17" s="44"/>
      <c r="H17" s="44"/>
      <c r="I17" s="45"/>
      <c r="J17" s="45"/>
      <c r="K17" s="45"/>
      <c r="L17" s="44"/>
      <c r="M17" s="48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35"/>
      <c r="AI17" s="35"/>
      <c r="AJ17" s="35"/>
      <c r="AK17" s="35"/>
      <c r="AL17" s="35"/>
      <c r="AM17" s="35"/>
      <c r="AN17" s="35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 s="6" customFormat="1" x14ac:dyDescent="0.3">
      <c r="B18" s="34" t="s">
        <v>107</v>
      </c>
      <c r="C18" s="18" t="s">
        <v>71</v>
      </c>
      <c r="D18" s="44">
        <f>FieldData!C4</f>
        <v>3000</v>
      </c>
      <c r="E18" s="44">
        <f>D18*0.1</f>
        <v>300</v>
      </c>
      <c r="F18" s="45"/>
      <c r="G18" s="44"/>
      <c r="H18" s="44"/>
      <c r="I18" s="45"/>
      <c r="J18" s="45"/>
      <c r="K18" s="45"/>
      <c r="L18" s="44"/>
      <c r="M18" s="48"/>
      <c r="N18" s="49"/>
      <c r="O18" s="48"/>
      <c r="P18" s="44"/>
      <c r="Q18" s="44"/>
      <c r="R18" s="44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35"/>
      <c r="AI18" s="35"/>
      <c r="AJ18" s="35"/>
      <c r="AK18" s="35"/>
      <c r="AL18" s="35"/>
      <c r="AM18" s="35"/>
      <c r="AN18" s="35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 s="6" customFormat="1" x14ac:dyDescent="0.3">
      <c r="B19" s="34"/>
      <c r="C19" s="18"/>
      <c r="D19" s="44"/>
      <c r="E19" s="44"/>
      <c r="F19" s="45"/>
      <c r="G19" s="44"/>
      <c r="H19" s="44"/>
      <c r="I19" s="45"/>
      <c r="J19" s="45"/>
      <c r="K19" s="45"/>
      <c r="L19" s="44"/>
      <c r="M19" s="48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35"/>
      <c r="AI19" s="35"/>
      <c r="AJ19" s="35"/>
      <c r="AK19" s="35"/>
      <c r="AL19" s="35"/>
      <c r="AM19" s="35"/>
      <c r="AN19" s="35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 x14ac:dyDescent="0.3">
      <c r="B20" s="15" t="s">
        <v>7</v>
      </c>
      <c r="C20" s="18"/>
      <c r="D20" s="44"/>
      <c r="E20" s="44"/>
      <c r="F20" s="45"/>
      <c r="G20" s="44"/>
      <c r="H20" s="40"/>
      <c r="I20" s="41"/>
      <c r="J20" s="41"/>
      <c r="K20" s="41"/>
      <c r="L20" s="40"/>
      <c r="M20" s="42"/>
      <c r="N20" s="43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35"/>
      <c r="AI20" s="35"/>
      <c r="AJ20" s="35"/>
      <c r="AK20" s="35"/>
      <c r="AL20" s="35"/>
      <c r="AM20" s="35"/>
      <c r="AN20" s="35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2:49" x14ac:dyDescent="0.3">
      <c r="B21" s="34" t="s">
        <v>156</v>
      </c>
      <c r="C21" s="18" t="s">
        <v>1</v>
      </c>
      <c r="D21" s="44"/>
      <c r="E21" s="44">
        <f>E63/50</f>
        <v>2.4</v>
      </c>
      <c r="F21" s="44">
        <f t="shared" ref="F21:AG21" si="1">F63/50</f>
        <v>30</v>
      </c>
      <c r="G21" s="44">
        <f t="shared" si="1"/>
        <v>30</v>
      </c>
      <c r="H21" s="44">
        <f t="shared" si="1"/>
        <v>18</v>
      </c>
      <c r="I21" s="44">
        <f t="shared" si="1"/>
        <v>18</v>
      </c>
      <c r="J21" s="44">
        <f t="shared" si="1"/>
        <v>18</v>
      </c>
      <c r="K21" s="44">
        <f t="shared" si="1"/>
        <v>30</v>
      </c>
      <c r="L21" s="44">
        <f t="shared" si="1"/>
        <v>30</v>
      </c>
      <c r="M21" s="44">
        <f t="shared" si="1"/>
        <v>12</v>
      </c>
      <c r="N21" s="44">
        <f t="shared" si="1"/>
        <v>12</v>
      </c>
      <c r="O21" s="44">
        <f t="shared" si="1"/>
        <v>12</v>
      </c>
      <c r="P21" s="44">
        <f t="shared" si="1"/>
        <v>12</v>
      </c>
      <c r="Q21" s="44">
        <f t="shared" si="1"/>
        <v>12</v>
      </c>
      <c r="R21" s="44">
        <f t="shared" si="1"/>
        <v>18</v>
      </c>
      <c r="S21" s="44">
        <f t="shared" si="1"/>
        <v>18</v>
      </c>
      <c r="T21" s="44">
        <f t="shared" si="1"/>
        <v>12</v>
      </c>
      <c r="U21" s="44">
        <f t="shared" si="1"/>
        <v>12</v>
      </c>
      <c r="V21" s="44">
        <f t="shared" si="1"/>
        <v>12</v>
      </c>
      <c r="W21" s="44">
        <f t="shared" si="1"/>
        <v>12</v>
      </c>
      <c r="X21" s="44">
        <f t="shared" si="1"/>
        <v>12</v>
      </c>
      <c r="Y21" s="44">
        <f t="shared" si="1"/>
        <v>12</v>
      </c>
      <c r="Z21" s="44">
        <f t="shared" si="1"/>
        <v>12</v>
      </c>
      <c r="AA21" s="44">
        <f t="shared" si="1"/>
        <v>12</v>
      </c>
      <c r="AB21" s="44">
        <f t="shared" si="1"/>
        <v>12</v>
      </c>
      <c r="AC21" s="44">
        <f t="shared" si="1"/>
        <v>12</v>
      </c>
      <c r="AD21" s="44">
        <f t="shared" si="1"/>
        <v>12</v>
      </c>
      <c r="AE21" s="44">
        <f t="shared" si="1"/>
        <v>12</v>
      </c>
      <c r="AF21" s="44">
        <f t="shared" si="1"/>
        <v>12</v>
      </c>
      <c r="AG21" s="44">
        <f t="shared" si="1"/>
        <v>12</v>
      </c>
      <c r="AH21" s="35"/>
      <c r="AI21" s="35"/>
      <c r="AJ21" s="35"/>
      <c r="AK21" s="35"/>
      <c r="AL21" s="35"/>
      <c r="AM21" s="35"/>
      <c r="AN21" s="35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2:49" x14ac:dyDescent="0.3">
      <c r="B22" s="76" t="s">
        <v>37</v>
      </c>
      <c r="C22" s="18" t="s">
        <v>1</v>
      </c>
      <c r="D22" s="44"/>
      <c r="E22" s="44"/>
      <c r="F22" s="45"/>
      <c r="G22" s="44">
        <v>1</v>
      </c>
      <c r="H22" s="44"/>
      <c r="I22" s="45"/>
      <c r="J22" s="44"/>
      <c r="K22" s="44"/>
      <c r="L22" s="44">
        <v>1</v>
      </c>
      <c r="M22" s="44"/>
      <c r="N22" s="45"/>
      <c r="O22" s="44"/>
      <c r="P22" s="44"/>
      <c r="Q22" s="44">
        <v>1</v>
      </c>
      <c r="R22" s="44"/>
      <c r="S22" s="45"/>
      <c r="T22" s="44"/>
      <c r="U22" s="44"/>
      <c r="V22" s="44">
        <v>1</v>
      </c>
      <c r="W22" s="44"/>
      <c r="X22" s="45"/>
      <c r="Y22" s="44"/>
      <c r="Z22" s="44"/>
      <c r="AA22" s="44">
        <v>1</v>
      </c>
      <c r="AB22" s="44"/>
      <c r="AC22" s="45"/>
      <c r="AD22" s="44"/>
      <c r="AE22" s="44"/>
      <c r="AF22" s="45">
        <v>1</v>
      </c>
      <c r="AG22" s="45"/>
      <c r="AH22" s="35"/>
      <c r="AI22" s="35"/>
      <c r="AJ22" s="35"/>
      <c r="AK22" s="35"/>
      <c r="AL22" s="35"/>
      <c r="AM22" s="35"/>
      <c r="AN22" s="35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2:49" x14ac:dyDescent="0.3">
      <c r="B23" s="34" t="s">
        <v>38</v>
      </c>
      <c r="C23" s="18" t="s">
        <v>1</v>
      </c>
      <c r="D23" s="44">
        <v>1</v>
      </c>
      <c r="E23" s="44"/>
      <c r="F23" s="44">
        <v>1</v>
      </c>
      <c r="G23" s="44"/>
      <c r="H23" s="44">
        <v>1</v>
      </c>
      <c r="I23" s="44"/>
      <c r="J23" s="44">
        <v>1</v>
      </c>
      <c r="K23" s="44"/>
      <c r="L23" s="44">
        <v>1</v>
      </c>
      <c r="M23" s="44"/>
      <c r="N23" s="44">
        <v>1</v>
      </c>
      <c r="O23" s="44"/>
      <c r="P23" s="44">
        <v>1</v>
      </c>
      <c r="Q23" s="44"/>
      <c r="R23" s="44">
        <v>1</v>
      </c>
      <c r="S23" s="44"/>
      <c r="T23" s="44">
        <v>1</v>
      </c>
      <c r="U23" s="44"/>
      <c r="V23" s="44">
        <v>1</v>
      </c>
      <c r="W23" s="44"/>
      <c r="X23" s="44">
        <v>1</v>
      </c>
      <c r="Y23" s="44"/>
      <c r="Z23" s="44">
        <v>1</v>
      </c>
      <c r="AA23" s="44"/>
      <c r="AB23" s="44">
        <v>1</v>
      </c>
      <c r="AC23" s="44"/>
      <c r="AD23" s="44">
        <v>1</v>
      </c>
      <c r="AE23" s="44"/>
      <c r="AF23" s="44">
        <v>1</v>
      </c>
      <c r="AG23" s="45"/>
      <c r="AH23" s="35"/>
      <c r="AI23" s="35"/>
      <c r="AJ23" s="35"/>
      <c r="AK23" s="35"/>
      <c r="AL23" s="35"/>
      <c r="AM23" s="35"/>
      <c r="AN23" s="35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2:49" x14ac:dyDescent="0.3">
      <c r="B24" s="76" t="s">
        <v>84</v>
      </c>
      <c r="C24" s="18" t="s">
        <v>1</v>
      </c>
      <c r="D24" s="44">
        <v>1</v>
      </c>
      <c r="E24" s="44"/>
      <c r="F24" s="45"/>
      <c r="G24" s="44"/>
      <c r="H24" s="44"/>
      <c r="I24" s="44"/>
      <c r="J24" s="44"/>
      <c r="K24" s="45"/>
      <c r="L24" s="44"/>
      <c r="M24" s="44">
        <v>1</v>
      </c>
      <c r="N24" s="44"/>
      <c r="O24" s="44"/>
      <c r="P24" s="44"/>
      <c r="Q24" s="44"/>
      <c r="R24" s="44"/>
      <c r="S24" s="44"/>
      <c r="T24" s="44"/>
      <c r="U24" s="44"/>
      <c r="V24" s="44"/>
      <c r="W24" s="44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>
        <v>1</v>
      </c>
      <c r="AH24" s="35"/>
      <c r="AI24" s="35"/>
      <c r="AJ24" s="35"/>
      <c r="AK24" s="35"/>
      <c r="AL24" s="35"/>
      <c r="AM24" s="35"/>
      <c r="AN24" s="35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2:49" x14ac:dyDescent="0.3">
      <c r="B25" s="76"/>
      <c r="C25" s="18"/>
      <c r="D25" s="40"/>
      <c r="E25" s="40"/>
      <c r="F25" s="41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35"/>
      <c r="AI25" s="35"/>
      <c r="AJ25" s="35"/>
      <c r="AK25" s="35"/>
      <c r="AL25" s="35"/>
      <c r="AM25" s="35"/>
      <c r="AN25" s="35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2:49" x14ac:dyDescent="0.3">
      <c r="B26" s="15" t="s">
        <v>36</v>
      </c>
      <c r="C26" s="18"/>
      <c r="D26" s="40"/>
      <c r="E26" s="40"/>
      <c r="F26" s="41"/>
      <c r="G26" s="40"/>
      <c r="H26" s="40"/>
      <c r="I26" s="41"/>
      <c r="J26" s="41"/>
      <c r="K26" s="41"/>
      <c r="L26" s="40"/>
      <c r="M26" s="42"/>
      <c r="N26" s="43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5"/>
      <c r="AI26" s="35"/>
      <c r="AJ26" s="35"/>
      <c r="AK26" s="35"/>
      <c r="AL26" s="35"/>
      <c r="AM26" s="35"/>
      <c r="AN26" s="35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2:49" x14ac:dyDescent="0.3">
      <c r="B27" s="76" t="s">
        <v>39</v>
      </c>
      <c r="C27" s="18"/>
      <c r="D27" s="40"/>
      <c r="E27" s="40"/>
      <c r="F27" s="41"/>
      <c r="G27" s="40"/>
      <c r="H27" s="40"/>
      <c r="I27" s="41"/>
      <c r="J27" s="41"/>
      <c r="K27" s="41"/>
      <c r="L27" s="40"/>
      <c r="M27" s="42"/>
      <c r="N27" s="43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35"/>
      <c r="AI27" s="35"/>
      <c r="AJ27" s="35"/>
      <c r="AK27" s="35"/>
      <c r="AL27" s="35"/>
      <c r="AM27" s="35"/>
      <c r="AN27" s="35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2:49" x14ac:dyDescent="0.3">
      <c r="B28" s="80" t="s">
        <v>86</v>
      </c>
      <c r="C28" s="18" t="s">
        <v>40</v>
      </c>
      <c r="D28" s="40">
        <v>30</v>
      </c>
      <c r="E28" s="40"/>
      <c r="F28" s="41"/>
      <c r="G28" s="40"/>
      <c r="H28" s="40"/>
      <c r="I28" s="41"/>
      <c r="J28" s="41"/>
      <c r="K28" s="41"/>
      <c r="L28" s="40"/>
      <c r="M28" s="42"/>
      <c r="N28" s="43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35"/>
      <c r="AI28" s="35"/>
      <c r="AJ28" s="35"/>
      <c r="AK28" s="35"/>
      <c r="AL28" s="35"/>
      <c r="AM28" s="35"/>
      <c r="AN28" s="35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2:49" x14ac:dyDescent="0.3">
      <c r="B29" s="80" t="s">
        <v>167</v>
      </c>
      <c r="C29" s="18" t="s">
        <v>40</v>
      </c>
      <c r="D29" s="40">
        <v>10</v>
      </c>
      <c r="E29" s="40"/>
      <c r="F29" s="41"/>
      <c r="G29" s="40"/>
      <c r="H29" s="40"/>
      <c r="I29" s="41"/>
      <c r="J29" s="41"/>
      <c r="K29" s="41"/>
      <c r="L29" s="40"/>
      <c r="M29" s="42"/>
      <c r="N29" s="43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35"/>
      <c r="AI29" s="35"/>
      <c r="AJ29" s="35"/>
      <c r="AK29" s="35"/>
      <c r="AL29" s="35"/>
      <c r="AM29" s="35"/>
      <c r="AN29" s="35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2:49" x14ac:dyDescent="0.3">
      <c r="B30" s="80" t="s">
        <v>85</v>
      </c>
      <c r="C30" s="18" t="s">
        <v>40</v>
      </c>
      <c r="D30" s="40">
        <f>0.5*2</f>
        <v>1</v>
      </c>
      <c r="E30" s="40"/>
      <c r="F30" s="41"/>
      <c r="G30" s="40"/>
      <c r="H30" s="40"/>
      <c r="I30" s="41"/>
      <c r="J30" s="41"/>
      <c r="K30" s="41"/>
      <c r="L30" s="40"/>
      <c r="M30" s="42"/>
      <c r="N30" s="43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35"/>
      <c r="AI30" s="35"/>
      <c r="AJ30" s="35"/>
      <c r="AK30" s="35"/>
      <c r="AL30" s="35"/>
      <c r="AM30" s="35"/>
      <c r="AN30" s="35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2:49" x14ac:dyDescent="0.3">
      <c r="B31" s="80"/>
      <c r="C31" s="18"/>
      <c r="D31" s="40"/>
      <c r="E31" s="40"/>
      <c r="F31" s="41"/>
      <c r="G31" s="40"/>
      <c r="H31" s="40"/>
      <c r="I31" s="41"/>
      <c r="J31" s="41"/>
      <c r="K31" s="41"/>
      <c r="L31" s="40"/>
      <c r="M31" s="42"/>
      <c r="N31" s="43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35"/>
      <c r="AI31" s="35"/>
      <c r="AJ31" s="35"/>
      <c r="AK31" s="35"/>
      <c r="AL31" s="35"/>
      <c r="AM31" s="35"/>
      <c r="AN31" s="35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2:49" x14ac:dyDescent="0.3">
      <c r="B32" s="209" t="s">
        <v>158</v>
      </c>
      <c r="C32" s="18"/>
      <c r="D32" s="40"/>
      <c r="E32" s="40"/>
      <c r="F32" s="41"/>
      <c r="G32" s="40"/>
      <c r="H32" s="40"/>
      <c r="I32" s="41"/>
      <c r="J32" s="41"/>
      <c r="K32" s="41"/>
      <c r="L32" s="40"/>
      <c r="M32" s="42"/>
      <c r="N32" s="43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35"/>
      <c r="AI32" s="35"/>
      <c r="AJ32" s="35"/>
      <c r="AK32" s="35"/>
      <c r="AL32" s="35"/>
      <c r="AM32" s="35"/>
      <c r="AN32" s="35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2:49" x14ac:dyDescent="0.3">
      <c r="B33" s="211" t="s">
        <v>159</v>
      </c>
      <c r="C33" s="18"/>
      <c r="D33" s="40"/>
      <c r="E33" s="40"/>
      <c r="F33" s="41"/>
      <c r="G33" s="40"/>
      <c r="H33" s="40"/>
      <c r="I33" s="41"/>
      <c r="J33" s="41"/>
      <c r="K33" s="41"/>
      <c r="L33" s="40"/>
      <c r="M33" s="42"/>
      <c r="N33" s="43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5"/>
      <c r="AI33" s="35"/>
      <c r="AJ33" s="35"/>
      <c r="AK33" s="35"/>
      <c r="AL33" s="35"/>
      <c r="AM33" s="35"/>
      <c r="AN33" s="35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2:49" x14ac:dyDescent="0.3">
      <c r="B34" s="212" t="s">
        <v>160</v>
      </c>
      <c r="C34" s="18" t="s">
        <v>40</v>
      </c>
      <c r="D34" s="107">
        <v>25</v>
      </c>
      <c r="E34" s="107">
        <v>25</v>
      </c>
      <c r="F34" s="41"/>
      <c r="G34" s="40"/>
      <c r="H34" s="40"/>
      <c r="I34" s="41"/>
      <c r="J34" s="41"/>
      <c r="K34" s="41"/>
      <c r="L34" s="40"/>
      <c r="M34" s="42"/>
      <c r="N34" s="43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5"/>
      <c r="AI34" s="35"/>
      <c r="AJ34" s="35"/>
      <c r="AK34" s="35"/>
      <c r="AL34" s="35"/>
      <c r="AM34" s="35"/>
      <c r="AN34" s="35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2:49" x14ac:dyDescent="0.3">
      <c r="B35" s="211" t="s">
        <v>108</v>
      </c>
      <c r="C35" s="18"/>
      <c r="D35" s="107"/>
      <c r="E35" s="107"/>
      <c r="F35" s="41"/>
      <c r="G35" s="40"/>
      <c r="H35" s="40"/>
      <c r="I35" s="41"/>
      <c r="J35" s="41"/>
      <c r="K35" s="41"/>
      <c r="L35" s="40"/>
      <c r="M35" s="42"/>
      <c r="N35" s="43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5"/>
      <c r="AI35" s="35"/>
      <c r="AJ35" s="35"/>
      <c r="AK35" s="35"/>
      <c r="AL35" s="35"/>
      <c r="AM35" s="35"/>
      <c r="AN35" s="35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2:49" x14ac:dyDescent="0.3">
      <c r="B36" s="212" t="s">
        <v>82</v>
      </c>
      <c r="C36" s="18" t="s">
        <v>40</v>
      </c>
      <c r="D36" s="107">
        <v>6</v>
      </c>
      <c r="E36" s="107">
        <v>6</v>
      </c>
      <c r="F36" s="41"/>
      <c r="G36" s="40"/>
      <c r="H36" s="40"/>
      <c r="I36" s="41"/>
      <c r="J36" s="41"/>
      <c r="K36" s="41"/>
      <c r="L36" s="40"/>
      <c r="M36" s="42"/>
      <c r="N36" s="43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5"/>
      <c r="AI36" s="35"/>
      <c r="AJ36" s="35"/>
      <c r="AK36" s="35"/>
      <c r="AL36" s="35"/>
      <c r="AM36" s="35"/>
      <c r="AN36" s="35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2:49" x14ac:dyDescent="0.3">
      <c r="B37" s="212" t="s">
        <v>161</v>
      </c>
      <c r="C37" s="18" t="s">
        <v>40</v>
      </c>
      <c r="D37" s="107">
        <v>15</v>
      </c>
      <c r="E37" s="107">
        <v>15</v>
      </c>
      <c r="F37" s="41"/>
      <c r="G37" s="40"/>
      <c r="H37" s="40"/>
      <c r="I37" s="41"/>
      <c r="J37" s="41"/>
      <c r="K37" s="41"/>
      <c r="L37" s="40"/>
      <c r="M37" s="42"/>
      <c r="N37" s="43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5"/>
      <c r="AI37" s="35"/>
      <c r="AJ37" s="35"/>
      <c r="AK37" s="35"/>
      <c r="AL37" s="35"/>
      <c r="AM37" s="35"/>
      <c r="AN37" s="35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2:49" x14ac:dyDescent="0.3">
      <c r="B38" s="211" t="s">
        <v>87</v>
      </c>
      <c r="C38" s="18"/>
      <c r="D38" s="107"/>
      <c r="E38" s="107"/>
      <c r="F38" s="41"/>
      <c r="G38" s="40"/>
      <c r="H38" s="40"/>
      <c r="I38" s="41"/>
      <c r="J38" s="41"/>
      <c r="K38" s="41"/>
      <c r="L38" s="40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5"/>
      <c r="AI38" s="35"/>
      <c r="AJ38" s="35"/>
      <c r="AK38" s="35"/>
      <c r="AL38" s="35"/>
      <c r="AM38" s="35"/>
      <c r="AN38" s="35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2:49" x14ac:dyDescent="0.3">
      <c r="B39" s="212" t="s">
        <v>162</v>
      </c>
      <c r="C39" s="18" t="s">
        <v>40</v>
      </c>
      <c r="D39" s="107">
        <v>20</v>
      </c>
      <c r="E39" s="107">
        <v>20</v>
      </c>
      <c r="F39" s="41"/>
      <c r="G39" s="40"/>
      <c r="H39" s="40"/>
      <c r="I39" s="41"/>
      <c r="J39" s="41"/>
      <c r="K39" s="41"/>
      <c r="L39" s="40"/>
      <c r="M39" s="42"/>
      <c r="N39" s="43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5"/>
      <c r="AI39" s="35"/>
      <c r="AJ39" s="35"/>
      <c r="AK39" s="35"/>
      <c r="AL39" s="35"/>
      <c r="AM39" s="35"/>
      <c r="AN39" s="35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2:49" x14ac:dyDescent="0.3">
      <c r="B40" s="212" t="s">
        <v>163</v>
      </c>
      <c r="C40" s="18" t="s">
        <v>40</v>
      </c>
      <c r="D40" s="107">
        <v>5</v>
      </c>
      <c r="E40" s="107">
        <v>5</v>
      </c>
      <c r="F40" s="41"/>
      <c r="G40" s="40"/>
      <c r="H40" s="40"/>
      <c r="I40" s="41"/>
      <c r="J40" s="41"/>
      <c r="K40" s="41"/>
      <c r="L40" s="40"/>
      <c r="M40" s="42"/>
      <c r="N40" s="43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5"/>
      <c r="AI40" s="35"/>
      <c r="AJ40" s="35"/>
      <c r="AK40" s="35"/>
      <c r="AL40" s="35"/>
      <c r="AM40" s="35"/>
      <c r="AN40" s="35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2:49" x14ac:dyDescent="0.3">
      <c r="B41" s="212"/>
      <c r="C41" s="18"/>
      <c r="D41" s="40"/>
      <c r="E41" s="40"/>
      <c r="F41" s="41"/>
      <c r="G41" s="40"/>
      <c r="H41" s="40"/>
      <c r="I41" s="41"/>
      <c r="J41" s="41"/>
      <c r="K41" s="41"/>
      <c r="L41" s="40"/>
      <c r="M41" s="42"/>
      <c r="N41" s="43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5"/>
      <c r="AI41" s="35"/>
      <c r="AJ41" s="35"/>
      <c r="AK41" s="35"/>
      <c r="AL41" s="35"/>
      <c r="AM41" s="35"/>
      <c r="AN41" s="35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2:49" x14ac:dyDescent="0.3">
      <c r="B42" s="214" t="s">
        <v>107</v>
      </c>
      <c r="C42" s="18"/>
      <c r="D42" s="40"/>
      <c r="E42" s="40"/>
      <c r="F42" s="41"/>
      <c r="G42" s="40"/>
      <c r="H42" s="40"/>
      <c r="I42" s="41"/>
      <c r="J42" s="41"/>
      <c r="K42" s="41"/>
      <c r="L42" s="40"/>
      <c r="M42" s="42"/>
      <c r="N42" s="43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5"/>
      <c r="AI42" s="35"/>
      <c r="AJ42" s="35"/>
      <c r="AK42" s="35"/>
      <c r="AL42" s="35"/>
      <c r="AM42" s="35"/>
      <c r="AN42" s="35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2:49" x14ac:dyDescent="0.3">
      <c r="B43" s="76" t="s">
        <v>88</v>
      </c>
      <c r="C43" s="18"/>
      <c r="D43" s="40"/>
      <c r="E43" s="40"/>
      <c r="F43" s="41"/>
      <c r="G43" s="40"/>
      <c r="H43" s="40"/>
      <c r="I43" s="41"/>
      <c r="J43" s="41"/>
      <c r="K43" s="41"/>
      <c r="L43" s="40"/>
      <c r="M43" s="42"/>
      <c r="N43" s="43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35"/>
      <c r="AI43" s="35"/>
      <c r="AJ43" s="35"/>
      <c r="AK43" s="35"/>
      <c r="AL43" s="35"/>
      <c r="AM43" s="35"/>
      <c r="AN43" s="35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2:49" x14ac:dyDescent="0.3">
      <c r="B44" s="80" t="s">
        <v>183</v>
      </c>
      <c r="C44" s="18" t="s">
        <v>40</v>
      </c>
      <c r="D44" s="40">
        <v>2</v>
      </c>
      <c r="E44" s="40"/>
      <c r="F44" s="41"/>
      <c r="G44" s="40"/>
      <c r="H44" s="40"/>
      <c r="I44" s="41"/>
      <c r="J44" s="41"/>
      <c r="K44" s="41"/>
      <c r="L44" s="40"/>
      <c r="M44" s="42"/>
      <c r="N44" s="43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5"/>
      <c r="AI44" s="35"/>
      <c r="AJ44" s="35"/>
      <c r="AK44" s="35"/>
      <c r="AL44" s="35"/>
      <c r="AM44" s="35"/>
      <c r="AN44" s="35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2:49" x14ac:dyDescent="0.3">
      <c r="B45" s="80" t="s">
        <v>123</v>
      </c>
      <c r="C45" s="18" t="s">
        <v>40</v>
      </c>
      <c r="D45" s="40">
        <v>8</v>
      </c>
      <c r="E45" s="40">
        <v>2</v>
      </c>
      <c r="F45" s="41"/>
      <c r="G45" s="40"/>
      <c r="H45" s="40"/>
      <c r="I45" s="41"/>
      <c r="J45" s="41"/>
      <c r="K45" s="41"/>
      <c r="L45" s="40"/>
      <c r="M45" s="42"/>
      <c r="N45" s="43"/>
      <c r="O45" s="42"/>
      <c r="P45" s="40"/>
      <c r="Q45" s="40"/>
      <c r="R45" s="40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5"/>
      <c r="AI45" s="35"/>
      <c r="AJ45" s="35"/>
      <c r="AK45" s="35"/>
      <c r="AL45" s="35"/>
      <c r="AM45" s="35"/>
      <c r="AN45" s="35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2:49" x14ac:dyDescent="0.3">
      <c r="B46" s="76" t="s">
        <v>104</v>
      </c>
      <c r="C46" s="18"/>
      <c r="D46" s="40"/>
      <c r="E46" s="40"/>
      <c r="F46" s="41"/>
      <c r="G46" s="40"/>
      <c r="H46" s="40"/>
      <c r="I46" s="41"/>
      <c r="J46" s="41"/>
      <c r="K46" s="41"/>
      <c r="L46" s="40"/>
      <c r="M46" s="42"/>
      <c r="N46" s="43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5"/>
      <c r="AI46" s="35"/>
      <c r="AJ46" s="35"/>
      <c r="AK46" s="35"/>
      <c r="AL46" s="35"/>
      <c r="AM46" s="35"/>
      <c r="AN46" s="35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2:49" x14ac:dyDescent="0.3">
      <c r="B47" s="80" t="s">
        <v>124</v>
      </c>
      <c r="C47" s="18" t="s">
        <v>40</v>
      </c>
      <c r="D47" s="40"/>
      <c r="E47" s="40">
        <v>5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35"/>
      <c r="AI47" s="35"/>
      <c r="AJ47" s="35"/>
      <c r="AK47" s="35"/>
      <c r="AL47" s="35"/>
      <c r="AM47" s="35"/>
      <c r="AN47" s="35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2:49" x14ac:dyDescent="0.3">
      <c r="B48" s="80" t="s">
        <v>175</v>
      </c>
      <c r="C48" s="18" t="s">
        <v>40</v>
      </c>
      <c r="D48" s="40"/>
      <c r="E48" s="40"/>
      <c r="F48" s="40">
        <f>5*2</f>
        <v>10</v>
      </c>
      <c r="G48" s="40">
        <f t="shared" ref="G48:AG49" si="2">5*2</f>
        <v>10</v>
      </c>
      <c r="H48" s="40">
        <f t="shared" si="2"/>
        <v>10</v>
      </c>
      <c r="I48" s="40">
        <f t="shared" si="2"/>
        <v>10</v>
      </c>
      <c r="J48" s="40">
        <f t="shared" si="2"/>
        <v>10</v>
      </c>
      <c r="K48" s="40">
        <f t="shared" si="2"/>
        <v>10</v>
      </c>
      <c r="L48" s="40">
        <f t="shared" si="2"/>
        <v>10</v>
      </c>
      <c r="M48" s="40">
        <f t="shared" si="2"/>
        <v>10</v>
      </c>
      <c r="N48" s="40">
        <f t="shared" si="2"/>
        <v>10</v>
      </c>
      <c r="O48" s="40">
        <f t="shared" si="2"/>
        <v>10</v>
      </c>
      <c r="P48" s="40">
        <f t="shared" si="2"/>
        <v>10</v>
      </c>
      <c r="Q48" s="40">
        <f t="shared" si="2"/>
        <v>10</v>
      </c>
      <c r="R48" s="40">
        <f t="shared" si="2"/>
        <v>10</v>
      </c>
      <c r="S48" s="40">
        <f t="shared" si="2"/>
        <v>10</v>
      </c>
      <c r="T48" s="40">
        <f t="shared" si="2"/>
        <v>10</v>
      </c>
      <c r="U48" s="40">
        <f t="shared" si="2"/>
        <v>10</v>
      </c>
      <c r="V48" s="40">
        <f t="shared" si="2"/>
        <v>10</v>
      </c>
      <c r="W48" s="40">
        <f t="shared" si="2"/>
        <v>10</v>
      </c>
      <c r="X48" s="40">
        <f t="shared" si="2"/>
        <v>10</v>
      </c>
      <c r="Y48" s="40">
        <f t="shared" si="2"/>
        <v>10</v>
      </c>
      <c r="Z48" s="40">
        <f t="shared" si="2"/>
        <v>10</v>
      </c>
      <c r="AA48" s="40">
        <f t="shared" si="2"/>
        <v>10</v>
      </c>
      <c r="AB48" s="40">
        <f t="shared" si="2"/>
        <v>10</v>
      </c>
      <c r="AC48" s="40">
        <f t="shared" si="2"/>
        <v>10</v>
      </c>
      <c r="AD48" s="40">
        <f t="shared" si="2"/>
        <v>10</v>
      </c>
      <c r="AE48" s="40">
        <f t="shared" si="2"/>
        <v>10</v>
      </c>
      <c r="AF48" s="40">
        <f t="shared" si="2"/>
        <v>10</v>
      </c>
      <c r="AG48" s="40">
        <f t="shared" si="2"/>
        <v>10</v>
      </c>
      <c r="AH48" s="35"/>
      <c r="AI48" s="35"/>
      <c r="AJ48" s="35"/>
      <c r="AK48" s="35"/>
      <c r="AL48" s="35"/>
      <c r="AM48" s="35"/>
      <c r="AN48" s="35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2:49" x14ac:dyDescent="0.3">
      <c r="B49" s="80" t="s">
        <v>82</v>
      </c>
      <c r="C49" s="18" t="s">
        <v>40</v>
      </c>
      <c r="D49" s="44"/>
      <c r="E49" s="44">
        <f>5*2</f>
        <v>10</v>
      </c>
      <c r="F49" s="44">
        <f>5*2</f>
        <v>10</v>
      </c>
      <c r="G49" s="44">
        <f t="shared" si="2"/>
        <v>10</v>
      </c>
      <c r="H49" s="44">
        <f t="shared" si="2"/>
        <v>10</v>
      </c>
      <c r="I49" s="44">
        <f t="shared" si="2"/>
        <v>10</v>
      </c>
      <c r="J49" s="44">
        <f t="shared" si="2"/>
        <v>10</v>
      </c>
      <c r="K49" s="44">
        <f t="shared" si="2"/>
        <v>10</v>
      </c>
      <c r="L49" s="44">
        <f t="shared" si="2"/>
        <v>10</v>
      </c>
      <c r="M49" s="44">
        <f t="shared" si="2"/>
        <v>10</v>
      </c>
      <c r="N49" s="44">
        <f t="shared" si="2"/>
        <v>10</v>
      </c>
      <c r="O49" s="44">
        <f t="shared" si="2"/>
        <v>10</v>
      </c>
      <c r="P49" s="44">
        <f t="shared" si="2"/>
        <v>10</v>
      </c>
      <c r="Q49" s="44">
        <f t="shared" si="2"/>
        <v>10</v>
      </c>
      <c r="R49" s="44">
        <f t="shared" si="2"/>
        <v>10</v>
      </c>
      <c r="S49" s="44">
        <f t="shared" si="2"/>
        <v>10</v>
      </c>
      <c r="T49" s="44">
        <f t="shared" si="2"/>
        <v>10</v>
      </c>
      <c r="U49" s="44">
        <f t="shared" si="2"/>
        <v>10</v>
      </c>
      <c r="V49" s="44">
        <f t="shared" si="2"/>
        <v>10</v>
      </c>
      <c r="W49" s="44">
        <f t="shared" si="2"/>
        <v>10</v>
      </c>
      <c r="X49" s="44">
        <f t="shared" si="2"/>
        <v>10</v>
      </c>
      <c r="Y49" s="44">
        <f t="shared" si="2"/>
        <v>10</v>
      </c>
      <c r="Z49" s="44">
        <f t="shared" si="2"/>
        <v>10</v>
      </c>
      <c r="AA49" s="44">
        <f t="shared" si="2"/>
        <v>10</v>
      </c>
      <c r="AB49" s="44">
        <f t="shared" si="2"/>
        <v>10</v>
      </c>
      <c r="AC49" s="44">
        <f t="shared" si="2"/>
        <v>10</v>
      </c>
      <c r="AD49" s="44">
        <f t="shared" si="2"/>
        <v>10</v>
      </c>
      <c r="AE49" s="44">
        <f t="shared" si="2"/>
        <v>10</v>
      </c>
      <c r="AF49" s="44">
        <f t="shared" si="2"/>
        <v>10</v>
      </c>
      <c r="AG49" s="44">
        <f t="shared" si="2"/>
        <v>10</v>
      </c>
      <c r="AH49" s="35"/>
      <c r="AI49" s="35"/>
      <c r="AJ49" s="35"/>
      <c r="AK49" s="35"/>
      <c r="AL49" s="35"/>
      <c r="AM49" s="35"/>
      <c r="AN49" s="35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2:49" x14ac:dyDescent="0.3">
      <c r="B50" s="80" t="s">
        <v>174</v>
      </c>
      <c r="C50" s="18" t="s">
        <v>40</v>
      </c>
      <c r="D50" s="44"/>
      <c r="E50" s="44"/>
      <c r="F50" s="44"/>
      <c r="G50" s="44"/>
      <c r="H50" s="44"/>
      <c r="I50" s="44"/>
      <c r="J50" s="44">
        <f>2*2</f>
        <v>4</v>
      </c>
      <c r="K50" s="44"/>
      <c r="L50" s="44"/>
      <c r="M50" s="44"/>
      <c r="N50" s="44"/>
      <c r="O50" s="44"/>
      <c r="P50" s="44"/>
      <c r="Q50" s="44">
        <f>2*2</f>
        <v>4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35"/>
      <c r="AI50" s="35"/>
      <c r="AJ50" s="35"/>
      <c r="AK50" s="35"/>
      <c r="AL50" s="35"/>
      <c r="AM50" s="35"/>
      <c r="AN50" s="35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2:49" x14ac:dyDescent="0.3">
      <c r="B51" s="80" t="s">
        <v>83</v>
      </c>
      <c r="C51" s="18" t="s">
        <v>40</v>
      </c>
      <c r="D51" s="44"/>
      <c r="E51" s="44">
        <f>3*6</f>
        <v>18</v>
      </c>
      <c r="F51" s="44">
        <f>3*6</f>
        <v>18</v>
      </c>
      <c r="G51" s="44">
        <f t="shared" ref="G51:AG51" si="3">3*6</f>
        <v>18</v>
      </c>
      <c r="H51" s="44">
        <f t="shared" si="3"/>
        <v>18</v>
      </c>
      <c r="I51" s="44">
        <f t="shared" si="3"/>
        <v>18</v>
      </c>
      <c r="J51" s="44">
        <f t="shared" si="3"/>
        <v>18</v>
      </c>
      <c r="K51" s="44">
        <f t="shared" si="3"/>
        <v>18</v>
      </c>
      <c r="L51" s="44">
        <f t="shared" si="3"/>
        <v>18</v>
      </c>
      <c r="M51" s="44">
        <f t="shared" si="3"/>
        <v>18</v>
      </c>
      <c r="N51" s="44">
        <f t="shared" si="3"/>
        <v>18</v>
      </c>
      <c r="O51" s="44">
        <f t="shared" si="3"/>
        <v>18</v>
      </c>
      <c r="P51" s="44">
        <f t="shared" si="3"/>
        <v>18</v>
      </c>
      <c r="Q51" s="44">
        <f t="shared" si="3"/>
        <v>18</v>
      </c>
      <c r="R51" s="44">
        <f t="shared" si="3"/>
        <v>18</v>
      </c>
      <c r="S51" s="44">
        <f t="shared" si="3"/>
        <v>18</v>
      </c>
      <c r="T51" s="44">
        <f t="shared" si="3"/>
        <v>18</v>
      </c>
      <c r="U51" s="44">
        <f t="shared" si="3"/>
        <v>18</v>
      </c>
      <c r="V51" s="44">
        <f t="shared" si="3"/>
        <v>18</v>
      </c>
      <c r="W51" s="44">
        <f t="shared" si="3"/>
        <v>18</v>
      </c>
      <c r="X51" s="44">
        <f t="shared" si="3"/>
        <v>18</v>
      </c>
      <c r="Y51" s="44">
        <f t="shared" si="3"/>
        <v>18</v>
      </c>
      <c r="Z51" s="44">
        <f t="shared" si="3"/>
        <v>18</v>
      </c>
      <c r="AA51" s="44">
        <f t="shared" si="3"/>
        <v>18</v>
      </c>
      <c r="AB51" s="44">
        <f t="shared" si="3"/>
        <v>18</v>
      </c>
      <c r="AC51" s="44">
        <f t="shared" si="3"/>
        <v>18</v>
      </c>
      <c r="AD51" s="44">
        <f t="shared" si="3"/>
        <v>18</v>
      </c>
      <c r="AE51" s="44">
        <f t="shared" si="3"/>
        <v>18</v>
      </c>
      <c r="AF51" s="44">
        <f t="shared" si="3"/>
        <v>18</v>
      </c>
      <c r="AG51" s="44">
        <f t="shared" si="3"/>
        <v>18</v>
      </c>
      <c r="AH51" s="35"/>
      <c r="AI51" s="35"/>
      <c r="AJ51" s="35"/>
      <c r="AK51" s="35"/>
      <c r="AL51" s="35"/>
      <c r="AM51" s="35"/>
      <c r="AN51" s="35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2:49" x14ac:dyDescent="0.3">
      <c r="B52" s="76" t="s">
        <v>87</v>
      </c>
      <c r="C52" s="18"/>
      <c r="D52" s="44"/>
      <c r="E52" s="40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35"/>
      <c r="AI52" s="35"/>
      <c r="AJ52" s="35"/>
      <c r="AK52" s="35"/>
      <c r="AL52" s="35"/>
      <c r="AM52" s="35"/>
      <c r="AN52" s="35"/>
      <c r="AO52" s="36"/>
      <c r="AP52" s="36"/>
      <c r="AQ52" s="36"/>
      <c r="AR52" s="36"/>
      <c r="AS52" s="36"/>
      <c r="AT52" s="36"/>
      <c r="AU52" s="36"/>
      <c r="AV52" s="36"/>
      <c r="AW52" s="36"/>
    </row>
    <row r="53" spans="2:49" x14ac:dyDescent="0.3">
      <c r="B53" s="80" t="s">
        <v>178</v>
      </c>
      <c r="C53" s="18" t="s">
        <v>164</v>
      </c>
      <c r="D53" s="44"/>
      <c r="E53" s="40">
        <f>E63</f>
        <v>120</v>
      </c>
      <c r="F53" s="40">
        <f t="shared" ref="F53:AG53" si="4">F63</f>
        <v>1500</v>
      </c>
      <c r="G53" s="40">
        <f t="shared" si="4"/>
        <v>1500</v>
      </c>
      <c r="H53" s="40">
        <f t="shared" si="4"/>
        <v>900</v>
      </c>
      <c r="I53" s="40">
        <f t="shared" si="4"/>
        <v>900</v>
      </c>
      <c r="J53" s="40">
        <f t="shared" si="4"/>
        <v>900</v>
      </c>
      <c r="K53" s="40">
        <f t="shared" si="4"/>
        <v>1500</v>
      </c>
      <c r="L53" s="40">
        <f t="shared" si="4"/>
        <v>1500</v>
      </c>
      <c r="M53" s="40">
        <f t="shared" si="4"/>
        <v>600</v>
      </c>
      <c r="N53" s="40">
        <f t="shared" si="4"/>
        <v>600</v>
      </c>
      <c r="O53" s="40">
        <f t="shared" si="4"/>
        <v>600</v>
      </c>
      <c r="P53" s="40">
        <f t="shared" si="4"/>
        <v>600</v>
      </c>
      <c r="Q53" s="40">
        <f t="shared" si="4"/>
        <v>600</v>
      </c>
      <c r="R53" s="40">
        <f t="shared" si="4"/>
        <v>900</v>
      </c>
      <c r="S53" s="40">
        <f t="shared" si="4"/>
        <v>900</v>
      </c>
      <c r="T53" s="40">
        <f t="shared" si="4"/>
        <v>600</v>
      </c>
      <c r="U53" s="40">
        <f t="shared" si="4"/>
        <v>600</v>
      </c>
      <c r="V53" s="40">
        <f t="shared" si="4"/>
        <v>600</v>
      </c>
      <c r="W53" s="40">
        <f t="shared" si="4"/>
        <v>600</v>
      </c>
      <c r="X53" s="40">
        <f t="shared" si="4"/>
        <v>600</v>
      </c>
      <c r="Y53" s="40">
        <f t="shared" si="4"/>
        <v>600</v>
      </c>
      <c r="Z53" s="40">
        <f t="shared" si="4"/>
        <v>600</v>
      </c>
      <c r="AA53" s="40">
        <f t="shared" si="4"/>
        <v>600</v>
      </c>
      <c r="AB53" s="40">
        <f t="shared" si="4"/>
        <v>600</v>
      </c>
      <c r="AC53" s="40">
        <f t="shared" si="4"/>
        <v>600</v>
      </c>
      <c r="AD53" s="40">
        <f t="shared" si="4"/>
        <v>600</v>
      </c>
      <c r="AE53" s="40">
        <f t="shared" si="4"/>
        <v>600</v>
      </c>
      <c r="AF53" s="40">
        <f t="shared" si="4"/>
        <v>600</v>
      </c>
      <c r="AG53" s="40">
        <f t="shared" si="4"/>
        <v>600</v>
      </c>
      <c r="AH53" s="35"/>
      <c r="AI53" s="35"/>
      <c r="AJ53" s="35"/>
      <c r="AK53" s="35"/>
      <c r="AL53" s="35"/>
      <c r="AM53" s="35"/>
      <c r="AN53" s="35"/>
      <c r="AO53" s="36"/>
      <c r="AP53" s="36"/>
      <c r="AQ53" s="36"/>
      <c r="AR53" s="36"/>
      <c r="AS53" s="36"/>
      <c r="AT53" s="36"/>
      <c r="AU53" s="36"/>
      <c r="AV53" s="36"/>
      <c r="AW53" s="36"/>
    </row>
    <row r="54" spans="2:49" x14ac:dyDescent="0.3">
      <c r="B54" s="120" t="s">
        <v>107</v>
      </c>
      <c r="C54" s="18" t="s">
        <v>40</v>
      </c>
      <c r="D54" s="44"/>
      <c r="E54" s="40"/>
      <c r="F54" s="40">
        <f>(15*5)+(4*7)</f>
        <v>103</v>
      </c>
      <c r="G54" s="40">
        <v>103</v>
      </c>
      <c r="H54" s="40">
        <v>103</v>
      </c>
      <c r="I54" s="40">
        <v>103</v>
      </c>
      <c r="J54" s="40">
        <v>103</v>
      </c>
      <c r="K54" s="40">
        <v>103</v>
      </c>
      <c r="L54" s="40">
        <v>103</v>
      </c>
      <c r="M54" s="40">
        <v>103</v>
      </c>
      <c r="N54" s="40">
        <v>103</v>
      </c>
      <c r="O54" s="40">
        <v>103</v>
      </c>
      <c r="P54" s="40">
        <v>103</v>
      </c>
      <c r="Q54" s="40">
        <v>103</v>
      </c>
      <c r="R54" s="40">
        <v>103</v>
      </c>
      <c r="S54" s="40">
        <v>103</v>
      </c>
      <c r="T54" s="40">
        <v>103</v>
      </c>
      <c r="U54" s="40">
        <v>103</v>
      </c>
      <c r="V54" s="40">
        <v>103</v>
      </c>
      <c r="W54" s="40">
        <v>103</v>
      </c>
      <c r="X54" s="40">
        <v>103</v>
      </c>
      <c r="Y54" s="40">
        <v>103</v>
      </c>
      <c r="Z54" s="40">
        <v>103</v>
      </c>
      <c r="AA54" s="40">
        <v>103</v>
      </c>
      <c r="AB54" s="40">
        <v>103</v>
      </c>
      <c r="AC54" s="40">
        <v>103</v>
      </c>
      <c r="AD54" s="40">
        <v>103</v>
      </c>
      <c r="AE54" s="40">
        <v>103</v>
      </c>
      <c r="AF54" s="40">
        <v>103</v>
      </c>
      <c r="AG54" s="40">
        <v>103</v>
      </c>
      <c r="AH54" s="35"/>
      <c r="AI54" s="35"/>
      <c r="AJ54" s="35"/>
      <c r="AK54" s="35"/>
      <c r="AL54" s="35"/>
      <c r="AM54" s="35"/>
      <c r="AN54" s="35"/>
      <c r="AO54" s="36"/>
      <c r="AP54" s="36"/>
      <c r="AQ54" s="36"/>
      <c r="AR54" s="36"/>
      <c r="AS54" s="36"/>
      <c r="AT54" s="36"/>
      <c r="AU54" s="36"/>
      <c r="AV54" s="36"/>
      <c r="AW54" s="36"/>
    </row>
    <row r="55" spans="2:49" x14ac:dyDescent="0.3">
      <c r="B55" s="76" t="s">
        <v>89</v>
      </c>
      <c r="C55" s="18"/>
      <c r="D55" s="44"/>
      <c r="E55" s="40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35"/>
      <c r="AI55" s="35"/>
      <c r="AJ55" s="35"/>
      <c r="AK55" s="35"/>
      <c r="AL55" s="35"/>
      <c r="AM55" s="35"/>
      <c r="AN55" s="35"/>
      <c r="AO55" s="36"/>
      <c r="AP55" s="36"/>
      <c r="AQ55" s="36"/>
      <c r="AR55" s="36"/>
      <c r="AS55" s="36"/>
      <c r="AT55" s="36"/>
      <c r="AU55" s="36"/>
      <c r="AV55" s="36"/>
      <c r="AW55" s="36"/>
    </row>
    <row r="56" spans="2:49" x14ac:dyDescent="0.3">
      <c r="B56" s="80" t="s">
        <v>126</v>
      </c>
      <c r="C56" s="18" t="s">
        <v>164</v>
      </c>
      <c r="D56" s="44"/>
      <c r="E56" s="40">
        <f>E63</f>
        <v>120</v>
      </c>
      <c r="F56" s="40">
        <f t="shared" ref="F56:AG56" si="5">F63</f>
        <v>1500</v>
      </c>
      <c r="G56" s="40">
        <f t="shared" si="5"/>
        <v>1500</v>
      </c>
      <c r="H56" s="40">
        <f t="shared" si="5"/>
        <v>900</v>
      </c>
      <c r="I56" s="40">
        <f t="shared" si="5"/>
        <v>900</v>
      </c>
      <c r="J56" s="40">
        <f t="shared" si="5"/>
        <v>900</v>
      </c>
      <c r="K56" s="40">
        <f t="shared" si="5"/>
        <v>1500</v>
      </c>
      <c r="L56" s="40">
        <f t="shared" si="5"/>
        <v>1500</v>
      </c>
      <c r="M56" s="40">
        <f t="shared" si="5"/>
        <v>600</v>
      </c>
      <c r="N56" s="40">
        <f t="shared" si="5"/>
        <v>600</v>
      </c>
      <c r="O56" s="40">
        <f t="shared" si="5"/>
        <v>600</v>
      </c>
      <c r="P56" s="40">
        <f t="shared" si="5"/>
        <v>600</v>
      </c>
      <c r="Q56" s="40">
        <f t="shared" si="5"/>
        <v>600</v>
      </c>
      <c r="R56" s="40">
        <f t="shared" si="5"/>
        <v>900</v>
      </c>
      <c r="S56" s="40">
        <f t="shared" si="5"/>
        <v>900</v>
      </c>
      <c r="T56" s="40">
        <f t="shared" si="5"/>
        <v>600</v>
      </c>
      <c r="U56" s="40">
        <f t="shared" si="5"/>
        <v>600</v>
      </c>
      <c r="V56" s="40">
        <f t="shared" si="5"/>
        <v>600</v>
      </c>
      <c r="W56" s="40">
        <f t="shared" si="5"/>
        <v>600</v>
      </c>
      <c r="X56" s="40">
        <f t="shared" si="5"/>
        <v>600</v>
      </c>
      <c r="Y56" s="40">
        <f t="shared" si="5"/>
        <v>600</v>
      </c>
      <c r="Z56" s="40">
        <f t="shared" si="5"/>
        <v>600</v>
      </c>
      <c r="AA56" s="40">
        <f t="shared" si="5"/>
        <v>600</v>
      </c>
      <c r="AB56" s="40">
        <f t="shared" si="5"/>
        <v>600</v>
      </c>
      <c r="AC56" s="40">
        <f t="shared" si="5"/>
        <v>600</v>
      </c>
      <c r="AD56" s="40">
        <f t="shared" si="5"/>
        <v>600</v>
      </c>
      <c r="AE56" s="40">
        <f t="shared" si="5"/>
        <v>600</v>
      </c>
      <c r="AF56" s="40">
        <f t="shared" si="5"/>
        <v>600</v>
      </c>
      <c r="AG56" s="40">
        <f t="shared" si="5"/>
        <v>600</v>
      </c>
      <c r="AH56" s="35"/>
      <c r="AI56" s="35"/>
      <c r="AJ56" s="35"/>
      <c r="AK56" s="35"/>
      <c r="AL56" s="35"/>
      <c r="AM56" s="35"/>
      <c r="AN56" s="35"/>
      <c r="AO56" s="36"/>
      <c r="AP56" s="36"/>
      <c r="AQ56" s="36"/>
      <c r="AR56" s="36"/>
      <c r="AS56" s="36"/>
      <c r="AT56" s="36"/>
      <c r="AU56" s="36"/>
      <c r="AV56" s="36"/>
      <c r="AW56" s="36"/>
    </row>
    <row r="57" spans="2:49" x14ac:dyDescent="0.3">
      <c r="B57" s="80" t="s">
        <v>127</v>
      </c>
      <c r="C57" s="18" t="s">
        <v>40</v>
      </c>
      <c r="D57" s="44"/>
      <c r="E57" s="40"/>
      <c r="F57" s="41">
        <v>3</v>
      </c>
      <c r="G57" s="41">
        <v>3</v>
      </c>
      <c r="H57" s="41">
        <v>3</v>
      </c>
      <c r="I57" s="41">
        <v>3</v>
      </c>
      <c r="J57" s="41">
        <v>3</v>
      </c>
      <c r="K57" s="41">
        <v>3</v>
      </c>
      <c r="L57" s="41">
        <v>3</v>
      </c>
      <c r="M57" s="41">
        <v>3</v>
      </c>
      <c r="N57" s="41">
        <v>3</v>
      </c>
      <c r="O57" s="41">
        <v>3</v>
      </c>
      <c r="P57" s="41">
        <v>3</v>
      </c>
      <c r="Q57" s="41">
        <v>3</v>
      </c>
      <c r="R57" s="41">
        <v>3</v>
      </c>
      <c r="S57" s="41">
        <v>3</v>
      </c>
      <c r="T57" s="41">
        <v>3</v>
      </c>
      <c r="U57" s="41">
        <v>3</v>
      </c>
      <c r="V57" s="41">
        <v>3</v>
      </c>
      <c r="W57" s="41">
        <v>3</v>
      </c>
      <c r="X57" s="41">
        <v>3</v>
      </c>
      <c r="Y57" s="41">
        <v>3</v>
      </c>
      <c r="Z57" s="41">
        <v>3</v>
      </c>
      <c r="AA57" s="41">
        <v>3</v>
      </c>
      <c r="AB57" s="41">
        <v>3</v>
      </c>
      <c r="AC57" s="41">
        <v>3</v>
      </c>
      <c r="AD57" s="41">
        <v>3</v>
      </c>
      <c r="AE57" s="41">
        <v>3</v>
      </c>
      <c r="AF57" s="41">
        <v>3</v>
      </c>
      <c r="AG57" s="41">
        <v>3</v>
      </c>
      <c r="AH57" s="35"/>
      <c r="AI57" s="35"/>
      <c r="AJ57" s="35"/>
      <c r="AK57" s="35"/>
      <c r="AL57" s="35"/>
      <c r="AM57" s="35"/>
      <c r="AN57" s="35"/>
      <c r="AO57" s="36"/>
      <c r="AP57" s="36"/>
      <c r="AQ57" s="36"/>
      <c r="AR57" s="36"/>
      <c r="AS57" s="36"/>
      <c r="AT57" s="36"/>
      <c r="AU57" s="36"/>
      <c r="AV57" s="36"/>
      <c r="AW57" s="36"/>
    </row>
    <row r="58" spans="2:49" ht="15.6" x14ac:dyDescent="0.3">
      <c r="B58" s="112" t="s">
        <v>109</v>
      </c>
      <c r="C58" s="18"/>
      <c r="D58" s="44">
        <f>SUM(D28:D51)+D54+D57</f>
        <v>122</v>
      </c>
      <c r="E58" s="44">
        <f t="shared" ref="E58:AG58" si="6">SUM(E28:E51)+E54+E57</f>
        <v>106</v>
      </c>
      <c r="F58" s="44">
        <f t="shared" si="6"/>
        <v>144</v>
      </c>
      <c r="G58" s="44">
        <f t="shared" si="6"/>
        <v>144</v>
      </c>
      <c r="H58" s="44">
        <f t="shared" si="6"/>
        <v>144</v>
      </c>
      <c r="I58" s="44">
        <f t="shared" si="6"/>
        <v>144</v>
      </c>
      <c r="J58" s="44">
        <f t="shared" si="6"/>
        <v>148</v>
      </c>
      <c r="K58" s="44">
        <f t="shared" si="6"/>
        <v>144</v>
      </c>
      <c r="L58" s="44">
        <f t="shared" si="6"/>
        <v>144</v>
      </c>
      <c r="M58" s="44">
        <f t="shared" si="6"/>
        <v>144</v>
      </c>
      <c r="N58" s="44">
        <f t="shared" si="6"/>
        <v>144</v>
      </c>
      <c r="O58" s="44">
        <f t="shared" si="6"/>
        <v>144</v>
      </c>
      <c r="P58" s="44">
        <f t="shared" si="6"/>
        <v>144</v>
      </c>
      <c r="Q58" s="44">
        <f t="shared" si="6"/>
        <v>148</v>
      </c>
      <c r="R58" s="44">
        <f t="shared" si="6"/>
        <v>144</v>
      </c>
      <c r="S58" s="44">
        <f t="shared" si="6"/>
        <v>144</v>
      </c>
      <c r="T58" s="44">
        <f t="shared" si="6"/>
        <v>144</v>
      </c>
      <c r="U58" s="44">
        <f t="shared" si="6"/>
        <v>144</v>
      </c>
      <c r="V58" s="44">
        <f t="shared" si="6"/>
        <v>144</v>
      </c>
      <c r="W58" s="44">
        <f t="shared" si="6"/>
        <v>144</v>
      </c>
      <c r="X58" s="44">
        <f t="shared" si="6"/>
        <v>144</v>
      </c>
      <c r="Y58" s="44">
        <f t="shared" si="6"/>
        <v>144</v>
      </c>
      <c r="Z58" s="44">
        <f t="shared" si="6"/>
        <v>144</v>
      </c>
      <c r="AA58" s="44">
        <f t="shared" si="6"/>
        <v>144</v>
      </c>
      <c r="AB58" s="44">
        <f t="shared" si="6"/>
        <v>144</v>
      </c>
      <c r="AC58" s="44">
        <f t="shared" si="6"/>
        <v>144</v>
      </c>
      <c r="AD58" s="44">
        <f t="shared" si="6"/>
        <v>144</v>
      </c>
      <c r="AE58" s="44">
        <f t="shared" si="6"/>
        <v>144</v>
      </c>
      <c r="AF58" s="44">
        <f t="shared" si="6"/>
        <v>144</v>
      </c>
      <c r="AG58" s="44">
        <f t="shared" si="6"/>
        <v>144</v>
      </c>
      <c r="AH58" s="35"/>
      <c r="AI58" s="35"/>
      <c r="AJ58" s="35"/>
      <c r="AK58" s="35"/>
      <c r="AL58" s="35"/>
      <c r="AM58" s="35"/>
      <c r="AN58" s="35"/>
      <c r="AO58" s="36"/>
      <c r="AP58" s="36"/>
      <c r="AQ58" s="36"/>
      <c r="AR58" s="36"/>
      <c r="AS58" s="36"/>
      <c r="AT58" s="36"/>
      <c r="AU58" s="36"/>
      <c r="AV58" s="36"/>
      <c r="AW58" s="36"/>
    </row>
    <row r="59" spans="2:49" x14ac:dyDescent="0.3">
      <c r="B59" s="17"/>
      <c r="C59" s="18"/>
      <c r="D59" s="40"/>
      <c r="E59" s="40"/>
      <c r="F59" s="41"/>
      <c r="G59" s="40"/>
      <c r="H59" s="40"/>
      <c r="I59" s="41"/>
      <c r="J59" s="41"/>
      <c r="K59" s="41"/>
      <c r="L59" s="40"/>
      <c r="M59" s="42"/>
      <c r="N59" s="43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5"/>
      <c r="AI59" s="35"/>
      <c r="AJ59" s="35"/>
      <c r="AK59" s="35"/>
      <c r="AL59" s="35"/>
      <c r="AM59" s="35"/>
      <c r="AN59" s="35"/>
      <c r="AO59" s="36"/>
      <c r="AP59" s="36"/>
      <c r="AQ59" s="36"/>
      <c r="AR59" s="36"/>
      <c r="AS59" s="36"/>
      <c r="AT59" s="36"/>
      <c r="AU59" s="36"/>
      <c r="AV59" s="36"/>
      <c r="AW59" s="36"/>
    </row>
    <row r="60" spans="2:49" x14ac:dyDescent="0.3">
      <c r="B60" s="52" t="s">
        <v>27</v>
      </c>
      <c r="C60" s="51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35"/>
      <c r="AI60" s="35"/>
      <c r="AJ60" s="35"/>
      <c r="AK60" s="35"/>
      <c r="AL60" s="35"/>
      <c r="AM60" s="35"/>
      <c r="AN60" s="35"/>
      <c r="AO60" s="36"/>
      <c r="AP60" s="36"/>
      <c r="AQ60" s="36"/>
      <c r="AR60" s="36"/>
      <c r="AS60" s="36"/>
      <c r="AT60" s="36"/>
      <c r="AU60" s="36"/>
      <c r="AV60" s="36"/>
      <c r="AW60" s="36"/>
    </row>
    <row r="61" spans="2:49" x14ac:dyDescent="0.3">
      <c r="B61" s="17" t="s">
        <v>90</v>
      </c>
      <c r="C61" s="18"/>
      <c r="D61" s="41"/>
      <c r="E61" s="40"/>
      <c r="F61" s="40"/>
      <c r="G61" s="40"/>
      <c r="H61" s="40"/>
      <c r="I61" s="40"/>
      <c r="J61" s="28"/>
      <c r="K61" s="28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2"/>
      <c r="AI61" s="35"/>
      <c r="AJ61" s="6"/>
      <c r="AK61" s="2"/>
      <c r="AL61" s="2"/>
      <c r="AM61" s="2"/>
      <c r="AN61" s="2"/>
    </row>
    <row r="62" spans="2:49" x14ac:dyDescent="0.3">
      <c r="B62" s="34" t="s">
        <v>157</v>
      </c>
      <c r="C62" s="18" t="s">
        <v>91</v>
      </c>
      <c r="D62" s="41">
        <v>800</v>
      </c>
      <c r="E62" s="41">
        <v>800</v>
      </c>
      <c r="F62" s="40"/>
      <c r="G62" s="40"/>
      <c r="H62" s="40"/>
      <c r="I62" s="40"/>
      <c r="J62" s="28"/>
      <c r="K62" s="28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2"/>
      <c r="AI62" s="35"/>
      <c r="AJ62" s="6"/>
      <c r="AK62" s="2"/>
      <c r="AL62" s="2"/>
      <c r="AM62" s="2"/>
      <c r="AN62" s="2"/>
    </row>
    <row r="63" spans="2:49" x14ac:dyDescent="0.3">
      <c r="B63" s="34" t="s">
        <v>107</v>
      </c>
      <c r="C63" s="18" t="s">
        <v>91</v>
      </c>
      <c r="D63" s="41">
        <f>FieldData!C8</f>
        <v>0</v>
      </c>
      <c r="E63" s="41">
        <f>FieldData!D8</f>
        <v>120</v>
      </c>
      <c r="F63" s="41">
        <f>FieldData!E8</f>
        <v>1500</v>
      </c>
      <c r="G63" s="41">
        <f>FieldData!F8</f>
        <v>1500</v>
      </c>
      <c r="H63" s="41">
        <f>FieldData!G8</f>
        <v>900</v>
      </c>
      <c r="I63" s="41">
        <f>FieldData!H8</f>
        <v>900</v>
      </c>
      <c r="J63" s="41">
        <f>FieldData!I8</f>
        <v>900</v>
      </c>
      <c r="K63" s="41">
        <f>FieldData!J8</f>
        <v>1500</v>
      </c>
      <c r="L63" s="41">
        <f>FieldData!K8</f>
        <v>1500</v>
      </c>
      <c r="M63" s="41">
        <f>FieldData!L8</f>
        <v>600</v>
      </c>
      <c r="N63" s="41">
        <f>FieldData!M8</f>
        <v>600</v>
      </c>
      <c r="O63" s="41">
        <f>FieldData!N8</f>
        <v>600</v>
      </c>
      <c r="P63" s="41">
        <f>FieldData!O8</f>
        <v>600</v>
      </c>
      <c r="Q63" s="41">
        <f>FieldData!P8</f>
        <v>600</v>
      </c>
      <c r="R63" s="41">
        <f>FieldData!Q8</f>
        <v>900</v>
      </c>
      <c r="S63" s="41">
        <f>FieldData!R8</f>
        <v>900</v>
      </c>
      <c r="T63" s="41">
        <f>FieldData!S8</f>
        <v>600</v>
      </c>
      <c r="U63" s="41">
        <f>FieldData!T8</f>
        <v>600</v>
      </c>
      <c r="V63" s="41">
        <f>FieldData!U8</f>
        <v>600</v>
      </c>
      <c r="W63" s="41">
        <f>FieldData!V8</f>
        <v>600</v>
      </c>
      <c r="X63" s="41">
        <f>FieldData!W8</f>
        <v>600</v>
      </c>
      <c r="Y63" s="41">
        <f>FieldData!X8</f>
        <v>600</v>
      </c>
      <c r="Z63" s="41">
        <f>FieldData!Y8</f>
        <v>600</v>
      </c>
      <c r="AA63" s="41">
        <f>FieldData!Z8</f>
        <v>600</v>
      </c>
      <c r="AB63" s="41">
        <f>FieldData!AA8</f>
        <v>600</v>
      </c>
      <c r="AC63" s="41">
        <f>FieldData!AB8</f>
        <v>600</v>
      </c>
      <c r="AD63" s="41">
        <f>FieldData!AC8</f>
        <v>600</v>
      </c>
      <c r="AE63" s="41">
        <f>FieldData!AD8</f>
        <v>600</v>
      </c>
      <c r="AF63" s="41">
        <f>FieldData!AE8</f>
        <v>600</v>
      </c>
      <c r="AG63" s="41">
        <f>FieldData!AF8</f>
        <v>600</v>
      </c>
      <c r="AH63" s="2"/>
      <c r="AI63" s="35"/>
      <c r="AJ63" s="6"/>
      <c r="AK63" s="2"/>
      <c r="AL63" s="2"/>
      <c r="AM63" s="2"/>
      <c r="AN63" s="2"/>
    </row>
    <row r="64" spans="2:49" x14ac:dyDescent="0.3">
      <c r="B64" s="34" t="s">
        <v>180</v>
      </c>
      <c r="C64" s="18" t="s">
        <v>184</v>
      </c>
      <c r="D64" s="41"/>
      <c r="E64" s="40"/>
      <c r="F64" s="40"/>
      <c r="G64" s="40"/>
      <c r="H64" s="40"/>
      <c r="I64" s="40"/>
      <c r="J64" s="28"/>
      <c r="K64" s="28"/>
      <c r="L64" s="55"/>
      <c r="M64" s="19"/>
      <c r="N64" s="19"/>
      <c r="O64" s="19">
        <v>500</v>
      </c>
      <c r="P64" s="19">
        <v>500</v>
      </c>
      <c r="Q64" s="19">
        <v>500</v>
      </c>
      <c r="R64" s="19">
        <v>500</v>
      </c>
      <c r="S64" s="19">
        <v>500</v>
      </c>
      <c r="T64" s="19">
        <v>500</v>
      </c>
      <c r="U64" s="19">
        <v>500</v>
      </c>
      <c r="V64" s="19">
        <v>500</v>
      </c>
      <c r="W64" s="19">
        <v>500</v>
      </c>
      <c r="X64" s="19">
        <v>500</v>
      </c>
      <c r="Y64" s="19">
        <v>500</v>
      </c>
      <c r="Z64" s="19">
        <v>500</v>
      </c>
      <c r="AA64" s="19">
        <v>500</v>
      </c>
      <c r="AB64" s="19">
        <v>500</v>
      </c>
      <c r="AC64" s="19">
        <v>500</v>
      </c>
      <c r="AD64" s="19">
        <v>500</v>
      </c>
      <c r="AE64" s="19">
        <v>500</v>
      </c>
      <c r="AF64" s="19">
        <v>500</v>
      </c>
      <c r="AG64" s="19">
        <v>500</v>
      </c>
      <c r="AH64" s="2"/>
      <c r="AI64" s="35"/>
      <c r="AJ64" s="6"/>
      <c r="AK64" s="2"/>
      <c r="AL64" s="2"/>
      <c r="AM64" s="2"/>
      <c r="AN64" s="2"/>
    </row>
    <row r="65" spans="2:40" ht="15.75" customHeight="1" x14ac:dyDescent="0.3">
      <c r="B65" s="34" t="s">
        <v>181</v>
      </c>
      <c r="C65" s="18" t="s">
        <v>91</v>
      </c>
      <c r="D65" s="41"/>
      <c r="E65" s="40"/>
      <c r="F65" s="40"/>
      <c r="G65" s="40"/>
      <c r="H65" s="40"/>
      <c r="I65" s="40"/>
      <c r="J65" s="28"/>
      <c r="K65" s="28"/>
      <c r="L65" s="55"/>
      <c r="M65" s="19"/>
      <c r="N65" s="19"/>
      <c r="O65" s="218">
        <v>100</v>
      </c>
      <c r="P65" s="219">
        <v>150</v>
      </c>
      <c r="Q65" s="219">
        <v>300</v>
      </c>
      <c r="R65" s="219">
        <v>300</v>
      </c>
      <c r="S65" s="219">
        <v>350</v>
      </c>
      <c r="T65" s="219">
        <v>400</v>
      </c>
      <c r="U65" s="219">
        <v>400</v>
      </c>
      <c r="V65" s="219">
        <v>400</v>
      </c>
      <c r="W65" s="219">
        <v>400</v>
      </c>
      <c r="X65" s="219">
        <v>400</v>
      </c>
      <c r="Y65" s="219">
        <v>400</v>
      </c>
      <c r="Z65" s="219">
        <v>400</v>
      </c>
      <c r="AA65" s="219">
        <v>400</v>
      </c>
      <c r="AB65" s="219">
        <v>400</v>
      </c>
      <c r="AC65" s="219">
        <v>400</v>
      </c>
      <c r="AD65" s="219">
        <v>400</v>
      </c>
      <c r="AE65" s="219">
        <v>400</v>
      </c>
      <c r="AF65" s="219">
        <v>400</v>
      </c>
      <c r="AG65" s="219">
        <v>400</v>
      </c>
      <c r="AH65" s="2"/>
      <c r="AI65" s="35"/>
      <c r="AJ65" s="6"/>
      <c r="AK65" s="2"/>
      <c r="AL65" s="2"/>
      <c r="AM65" s="2"/>
      <c r="AN65" s="2"/>
    </row>
    <row r="66" spans="2:40" x14ac:dyDescent="0.3">
      <c r="C66" s="5"/>
    </row>
    <row r="67" spans="2:40" s="77" customFormat="1" x14ac:dyDescent="0.3">
      <c r="B67" s="150" t="s">
        <v>36</v>
      </c>
      <c r="C67" s="151"/>
      <c r="D67" s="152"/>
      <c r="E67" s="152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78"/>
      <c r="AI67" s="78"/>
      <c r="AJ67" s="78"/>
      <c r="AK67" s="78"/>
      <c r="AL67" s="78"/>
      <c r="AM67" s="78"/>
      <c r="AN67" s="78"/>
    </row>
    <row r="68" spans="2:40" s="77" customFormat="1" x14ac:dyDescent="0.3">
      <c r="B68" s="153" t="s">
        <v>137</v>
      </c>
      <c r="C68" s="154">
        <f>SUM('Tabel I-O'!D58:AG58)</f>
        <v>4268</v>
      </c>
      <c r="D68" s="152"/>
      <c r="E68" s="152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78"/>
      <c r="AI68" s="78"/>
      <c r="AJ68" s="78"/>
      <c r="AK68" s="78"/>
      <c r="AL68" s="78"/>
      <c r="AM68" s="78"/>
      <c r="AN68" s="78"/>
    </row>
    <row r="69" spans="2:40" s="77" customFormat="1" x14ac:dyDescent="0.3">
      <c r="B69" s="153" t="s">
        <v>138</v>
      </c>
      <c r="C69" s="124">
        <f>C68/30</f>
        <v>142.26666666666668</v>
      </c>
      <c r="D69" s="152"/>
      <c r="E69" s="152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78"/>
      <c r="AI69" s="78"/>
      <c r="AJ69" s="78"/>
      <c r="AK69" s="78"/>
      <c r="AL69" s="78"/>
      <c r="AM69" s="78"/>
      <c r="AN69" s="78"/>
    </row>
    <row r="70" spans="2:40" s="77" customFormat="1" x14ac:dyDescent="0.3">
      <c r="B70" s="150" t="s">
        <v>139</v>
      </c>
      <c r="C70" s="151"/>
      <c r="D70" s="152">
        <f>IF('Budget Privat'!D67&lt;0,D58,0)</f>
        <v>122</v>
      </c>
      <c r="E70" s="152">
        <f>IF('Budget Privat'!E67&lt;0,E58,0)</f>
        <v>0</v>
      </c>
      <c r="F70" s="152">
        <f>IF('Budget Privat'!F67&lt;0,F58,0)</f>
        <v>0</v>
      </c>
      <c r="G70" s="152">
        <f>IF('Budget Privat'!G67&lt;0,G58,0)</f>
        <v>0</v>
      </c>
      <c r="H70" s="152">
        <f>IF('Budget Privat'!H67&lt;0,H58,0)</f>
        <v>0</v>
      </c>
      <c r="I70" s="152">
        <f>IF('Budget Privat'!I67&lt;0,I58,0)</f>
        <v>0</v>
      </c>
      <c r="J70" s="152">
        <f>IF('Budget Privat'!J67&lt;0,J58,0)</f>
        <v>0</v>
      </c>
      <c r="K70" s="152">
        <f>IF('Budget Privat'!K67&lt;0,K58,0)</f>
        <v>0</v>
      </c>
      <c r="L70" s="152">
        <f>IF('Budget Privat'!L67&lt;0,L58,0)</f>
        <v>0</v>
      </c>
      <c r="M70" s="152">
        <f>IF('Budget Privat'!M67&lt;0,M58,0)</f>
        <v>144</v>
      </c>
      <c r="N70" s="152">
        <f>IF('Budget Privat'!N67&lt;0,N58,0)</f>
        <v>144</v>
      </c>
      <c r="O70" s="152">
        <f>IF('Budget Privat'!O67&lt;0,O58,0)</f>
        <v>0</v>
      </c>
      <c r="P70" s="152">
        <f>IF('Budget Privat'!P67&lt;0,P58,0)</f>
        <v>0</v>
      </c>
      <c r="Q70" s="152">
        <f>IF('Budget Privat'!Q67&lt;0,Q58,0)</f>
        <v>0</v>
      </c>
      <c r="R70" s="152">
        <f>IF('Budget Privat'!R67&lt;0,R58,0)</f>
        <v>0</v>
      </c>
      <c r="S70" s="152">
        <f>IF('Budget Privat'!S67&lt;0,S58,0)</f>
        <v>0</v>
      </c>
      <c r="T70" s="152">
        <f>IF('Budget Privat'!T67&lt;0,T58,0)</f>
        <v>0</v>
      </c>
      <c r="U70" s="152">
        <f>IF('Budget Privat'!U67&lt;0,U58,0)</f>
        <v>0</v>
      </c>
      <c r="V70" s="152">
        <f>IF('Budget Privat'!V67&lt;0,V58,0)</f>
        <v>0</v>
      </c>
      <c r="W70" s="152">
        <f>IF('Budget Privat'!W67&lt;0,W58,0)</f>
        <v>0</v>
      </c>
      <c r="X70" s="152">
        <f>IF('Budget Privat'!X67&lt;0,X58,0)</f>
        <v>0</v>
      </c>
      <c r="Y70" s="152">
        <f>IF('Budget Privat'!Y67&lt;0,Y58,0)</f>
        <v>0</v>
      </c>
      <c r="Z70" s="152">
        <f>IF('Budget Privat'!Z67&lt;0,Z58,0)</f>
        <v>0</v>
      </c>
      <c r="AA70" s="152">
        <f>IF('Budget Privat'!AA67&lt;0,AA58,0)</f>
        <v>0</v>
      </c>
      <c r="AB70" s="152">
        <f>IF('Budget Privat'!AB67&lt;0,AB58,0)</f>
        <v>0</v>
      </c>
      <c r="AC70" s="152">
        <f>IF('Budget Privat'!AC67&lt;0,AC58,0)</f>
        <v>0</v>
      </c>
      <c r="AD70" s="152">
        <f>IF('Budget Privat'!AD67&lt;0,AD58,0)</f>
        <v>0</v>
      </c>
      <c r="AE70" s="152">
        <f>IF('Budget Privat'!AE67&lt;0,AE58,0)</f>
        <v>0</v>
      </c>
      <c r="AF70" s="152">
        <f>IF('Budget Privat'!AF67&lt;0,AF58,0)</f>
        <v>0</v>
      </c>
      <c r="AG70" s="152">
        <f>IF('Budget Privat'!AG67&lt;0,AG58,0)</f>
        <v>0</v>
      </c>
      <c r="AH70" s="78"/>
      <c r="AI70" s="78"/>
      <c r="AJ70" s="78"/>
      <c r="AK70" s="78"/>
      <c r="AL70" s="78"/>
      <c r="AM70" s="78"/>
      <c r="AN70" s="78"/>
    </row>
    <row r="71" spans="2:40" s="77" customFormat="1" x14ac:dyDescent="0.3">
      <c r="B71" s="155" t="s">
        <v>140</v>
      </c>
      <c r="C71" s="154">
        <f>SUM(D70:AG70)</f>
        <v>410</v>
      </c>
      <c r="D71" s="152"/>
      <c r="E71" s="152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78"/>
      <c r="AI71" s="78"/>
      <c r="AJ71" s="78"/>
      <c r="AK71" s="78"/>
      <c r="AL71" s="78"/>
      <c r="AM71" s="78"/>
      <c r="AN71" s="78"/>
    </row>
    <row r="72" spans="2:40" s="77" customFormat="1" x14ac:dyDescent="0.3">
      <c r="B72" s="155" t="s">
        <v>141</v>
      </c>
      <c r="C72" s="156">
        <f>COUNTIF('Budget Privat'!D67:AG67,"&lt; 0")</f>
        <v>3</v>
      </c>
      <c r="D72" s="152"/>
      <c r="E72" s="152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78"/>
      <c r="AI72" s="78"/>
      <c r="AJ72" s="78"/>
      <c r="AK72" s="78"/>
      <c r="AL72" s="78"/>
      <c r="AM72" s="78"/>
      <c r="AN72" s="78"/>
    </row>
    <row r="73" spans="2:40" s="77" customFormat="1" x14ac:dyDescent="0.3">
      <c r="B73" s="155" t="s">
        <v>142</v>
      </c>
      <c r="C73" s="157">
        <f>C71/C72</f>
        <v>136.66666666666666</v>
      </c>
      <c r="D73" s="152"/>
      <c r="E73" s="152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</row>
    <row r="74" spans="2:40" s="77" customFormat="1" x14ac:dyDescent="0.3">
      <c r="B74" s="150" t="s">
        <v>143</v>
      </c>
      <c r="C74" s="154">
        <f>D58</f>
        <v>122</v>
      </c>
      <c r="D74" s="158"/>
      <c r="E74" s="158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</row>
    <row r="75" spans="2:40" s="77" customFormat="1" x14ac:dyDescent="0.3">
      <c r="B75" s="159" t="s">
        <v>144</v>
      </c>
      <c r="C75" s="151"/>
      <c r="D75" s="160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</row>
    <row r="76" spans="2:40" s="77" customFormat="1" x14ac:dyDescent="0.3">
      <c r="B76" s="123" t="s">
        <v>107</v>
      </c>
      <c r="C76" s="158">
        <f>SUM(D63:AG63)</f>
        <v>22020</v>
      </c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78"/>
      <c r="AI76" s="78"/>
      <c r="AJ76" s="78"/>
      <c r="AK76" s="78"/>
      <c r="AL76" s="78"/>
      <c r="AM76" s="78"/>
      <c r="AN76" s="78"/>
    </row>
    <row r="77" spans="2:40" x14ac:dyDescent="0.3">
      <c r="B77" s="123" t="s">
        <v>97</v>
      </c>
      <c r="C77" s="158" t="e">
        <f>SUM(#REF!)</f>
        <v>#REF!</v>
      </c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</row>
    <row r="78" spans="2:40" x14ac:dyDescent="0.3">
      <c r="B78" s="189" t="s">
        <v>149</v>
      </c>
      <c r="C78" s="158">
        <f>AVERAGE(D63:AG63)</f>
        <v>734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</row>
    <row r="79" spans="2:40" x14ac:dyDescent="0.3">
      <c r="B79" s="149" t="s">
        <v>132</v>
      </c>
      <c r="C79" s="151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</row>
    <row r="80" spans="2:40" x14ac:dyDescent="0.3">
      <c r="B80" s="123" t="s">
        <v>107</v>
      </c>
      <c r="C80" s="161">
        <f>(C76/1000)/C68</f>
        <v>5.1593252108716025E-3</v>
      </c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</row>
    <row r="81" spans="1:40" x14ac:dyDescent="0.3">
      <c r="B81" s="123" t="s">
        <v>97</v>
      </c>
      <c r="C81" s="161" t="e">
        <f>(C77/1000)/C68</f>
        <v>#REF!</v>
      </c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</row>
    <row r="82" spans="1:40" x14ac:dyDescent="0.3">
      <c r="B82" s="77"/>
      <c r="C82" s="77"/>
      <c r="D82" s="38"/>
      <c r="E82" s="38"/>
      <c r="G82" s="38"/>
      <c r="H82" s="38"/>
      <c r="L82" s="38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8"/>
      <c r="AD82" s="38"/>
      <c r="AE82" s="38"/>
      <c r="AF82" s="38"/>
      <c r="AG82" s="38"/>
    </row>
    <row r="83" spans="1:40" x14ac:dyDescent="0.3">
      <c r="B83" s="77"/>
      <c r="C83" s="50"/>
      <c r="D83" s="38"/>
      <c r="E83" s="38"/>
      <c r="G83" s="38"/>
      <c r="H83" s="38"/>
      <c r="L83" s="38"/>
      <c r="M83" s="38"/>
      <c r="O83" s="38"/>
      <c r="P83" s="38"/>
      <c r="Q83" s="38"/>
      <c r="R83" s="79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</row>
    <row r="84" spans="1:40" x14ac:dyDescent="0.3">
      <c r="A84" s="77"/>
      <c r="B84" s="77"/>
      <c r="C84" s="50"/>
      <c r="D84" s="38"/>
      <c r="E84" s="38"/>
      <c r="G84" s="38"/>
      <c r="H84" s="38"/>
      <c r="L84" s="38"/>
      <c r="M84" s="38"/>
      <c r="O84" s="38"/>
      <c r="P84" s="38"/>
      <c r="Q84" s="38"/>
      <c r="R84" s="79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</row>
    <row r="85" spans="1:40" x14ac:dyDescent="0.3">
      <c r="A85" s="77"/>
      <c r="B85" s="77"/>
      <c r="C85" s="50"/>
      <c r="D85" s="38"/>
      <c r="E85" s="38"/>
      <c r="G85" s="38"/>
      <c r="H85" s="38"/>
      <c r="L85" s="38"/>
      <c r="M85" s="38"/>
      <c r="O85" s="38"/>
      <c r="P85" s="38"/>
      <c r="Q85" s="38"/>
      <c r="R85" s="79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</row>
    <row r="86" spans="1:40" x14ac:dyDescent="0.3">
      <c r="A86" s="77"/>
      <c r="B86" s="77"/>
      <c r="C86" s="50"/>
      <c r="D86" s="38"/>
      <c r="E86" s="38"/>
      <c r="G86" s="38"/>
      <c r="H86" s="38"/>
      <c r="L86" s="38"/>
      <c r="M86" s="38"/>
      <c r="O86" s="38"/>
      <c r="P86" s="38"/>
      <c r="Q86" s="38"/>
      <c r="R86" s="79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</row>
    <row r="87" spans="1:40" x14ac:dyDescent="0.3">
      <c r="A87" s="77"/>
      <c r="B87" s="77"/>
      <c r="C87" s="50"/>
      <c r="D87" s="38"/>
      <c r="E87" s="38"/>
      <c r="G87" s="38"/>
      <c r="H87" s="38"/>
      <c r="L87" s="38"/>
      <c r="M87" s="38"/>
      <c r="O87" s="38"/>
      <c r="P87" s="38"/>
      <c r="Q87" s="38"/>
      <c r="R87" s="79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</row>
    <row r="88" spans="1:40" x14ac:dyDescent="0.3">
      <c r="A88" s="77"/>
      <c r="B88" s="77"/>
      <c r="C88" s="50"/>
      <c r="D88" s="38"/>
      <c r="E88" s="38"/>
      <c r="F88" s="50"/>
      <c r="G88" s="50"/>
      <c r="H88" s="50"/>
      <c r="I88" s="50"/>
      <c r="J88" s="50"/>
      <c r="K88" s="50"/>
      <c r="L88" s="50"/>
      <c r="M88" s="79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40" x14ac:dyDescent="0.3">
      <c r="A89" s="77"/>
      <c r="B89" s="85"/>
      <c r="C89" s="50"/>
      <c r="D89" s="38"/>
      <c r="E89" s="38"/>
      <c r="F89" s="50"/>
      <c r="G89" s="50"/>
      <c r="H89" s="50"/>
      <c r="I89" s="50"/>
      <c r="J89" s="50"/>
      <c r="K89" s="50"/>
      <c r="L89" s="50"/>
      <c r="M89" s="7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2"/>
      <c r="AI89" s="2"/>
      <c r="AJ89" s="2"/>
      <c r="AK89" s="2"/>
      <c r="AL89" s="2"/>
      <c r="AM89" s="2"/>
      <c r="AN89" s="2"/>
    </row>
    <row r="90" spans="1:40" x14ac:dyDescent="0.3">
      <c r="A90" s="77"/>
      <c r="B90" s="77"/>
      <c r="C90" s="50"/>
      <c r="D90" s="38"/>
      <c r="E90" s="3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2"/>
      <c r="AI90" s="2"/>
      <c r="AJ90" s="2"/>
      <c r="AK90" s="2"/>
      <c r="AL90" s="2"/>
      <c r="AM90" s="2"/>
      <c r="AN90" s="2"/>
    </row>
    <row r="91" spans="1:40" x14ac:dyDescent="0.3">
      <c r="A91" s="77"/>
      <c r="B91" s="77"/>
      <c r="C91" s="50"/>
      <c r="D91" s="84"/>
      <c r="E91" s="38"/>
      <c r="G91" s="38"/>
      <c r="H91" s="38"/>
      <c r="L91" s="38"/>
      <c r="M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2"/>
      <c r="AI91" s="2"/>
      <c r="AJ91" s="2"/>
      <c r="AK91" s="2"/>
      <c r="AL91" s="2"/>
      <c r="AM91" s="2"/>
      <c r="AN91" s="2"/>
    </row>
    <row r="92" spans="1:40" x14ac:dyDescent="0.3">
      <c r="B92" s="77"/>
      <c r="C92" s="50"/>
      <c r="D92" s="38"/>
      <c r="E92" s="38"/>
      <c r="G92" s="38"/>
      <c r="H92" s="38"/>
      <c r="L92" s="38"/>
      <c r="M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2"/>
      <c r="AI92" s="2"/>
      <c r="AJ92" s="2"/>
      <c r="AK92" s="2"/>
      <c r="AL92" s="2"/>
      <c r="AM92" s="2"/>
      <c r="AN92" s="2"/>
    </row>
  </sheetData>
  <mergeCells count="32">
    <mergeCell ref="B4:B6"/>
    <mergeCell ref="F4:F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B4:AB5"/>
    <mergeCell ref="V4:V5"/>
    <mergeCell ref="W4:W5"/>
    <mergeCell ref="X4:X5"/>
    <mergeCell ref="Y4:Y5"/>
    <mergeCell ref="S4:S5"/>
    <mergeCell ref="T4:T5"/>
    <mergeCell ref="U4:U5"/>
    <mergeCell ref="Z4:Z5"/>
    <mergeCell ref="AA4:AA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1"/>
  <sheetViews>
    <sheetView workbookViewId="0">
      <selection sqref="A1:XFD1"/>
    </sheetView>
  </sheetViews>
  <sheetFormatPr defaultRowHeight="13.2" x14ac:dyDescent="0.25"/>
  <cols>
    <col min="2" max="2" width="26.5546875" bestFit="1" customWidth="1"/>
    <col min="3" max="3" width="23.77734375" bestFit="1" customWidth="1"/>
  </cols>
  <sheetData>
    <row r="1" spans="1:34" x14ac:dyDescent="0.25">
      <c r="A1" t="s">
        <v>185</v>
      </c>
      <c r="B1" t="s">
        <v>186</v>
      </c>
      <c r="C1" t="s">
        <v>187</v>
      </c>
      <c r="D1" t="s">
        <v>0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</row>
    <row r="2" spans="1:34" x14ac:dyDescent="0.25">
      <c r="A2" t="s">
        <v>221</v>
      </c>
      <c r="B2" t="s">
        <v>30</v>
      </c>
      <c r="C2" t="s">
        <v>9</v>
      </c>
      <c r="D2" t="s">
        <v>91</v>
      </c>
      <c r="K2">
        <v>100</v>
      </c>
      <c r="R2">
        <v>100</v>
      </c>
    </row>
    <row r="3" spans="1:34" x14ac:dyDescent="0.25">
      <c r="A3" t="s">
        <v>221</v>
      </c>
      <c r="B3" t="s">
        <v>30</v>
      </c>
      <c r="C3" t="s">
        <v>22</v>
      </c>
      <c r="D3" t="s">
        <v>91</v>
      </c>
      <c r="K3">
        <v>50</v>
      </c>
      <c r="R3">
        <v>50</v>
      </c>
    </row>
    <row r="4" spans="1:34" x14ac:dyDescent="0.25">
      <c r="A4" t="s">
        <v>221</v>
      </c>
      <c r="B4" t="s">
        <v>30</v>
      </c>
      <c r="C4" t="s">
        <v>150</v>
      </c>
      <c r="D4" t="s">
        <v>91</v>
      </c>
      <c r="K4">
        <v>50</v>
      </c>
      <c r="R4">
        <v>50</v>
      </c>
    </row>
    <row r="5" spans="1:34" x14ac:dyDescent="0.25">
      <c r="A5" t="s">
        <v>221</v>
      </c>
      <c r="B5" t="s">
        <v>30</v>
      </c>
      <c r="C5" t="s">
        <v>118</v>
      </c>
      <c r="D5" t="s">
        <v>91</v>
      </c>
      <c r="K5">
        <v>50</v>
      </c>
      <c r="R5">
        <v>50</v>
      </c>
    </row>
    <row r="6" spans="1:34" x14ac:dyDescent="0.25">
      <c r="A6" t="s">
        <v>221</v>
      </c>
      <c r="B6" t="s">
        <v>31</v>
      </c>
      <c r="C6" t="s">
        <v>151</v>
      </c>
      <c r="D6" t="s">
        <v>92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  <c r="AH6">
        <v>12</v>
      </c>
    </row>
    <row r="7" spans="1:34" x14ac:dyDescent="0.25">
      <c r="A7" t="s">
        <v>221</v>
      </c>
      <c r="B7" t="s">
        <v>34</v>
      </c>
      <c r="C7" t="s">
        <v>157</v>
      </c>
      <c r="D7" t="s">
        <v>164</v>
      </c>
      <c r="E7">
        <v>50</v>
      </c>
      <c r="F7">
        <v>50</v>
      </c>
    </row>
    <row r="8" spans="1:34" x14ac:dyDescent="0.25">
      <c r="A8" t="s">
        <v>221</v>
      </c>
      <c r="B8" t="s">
        <v>34</v>
      </c>
      <c r="C8" t="s">
        <v>107</v>
      </c>
      <c r="D8" t="s">
        <v>71</v>
      </c>
      <c r="E8">
        <v>3000</v>
      </c>
      <c r="F8">
        <v>300</v>
      </c>
    </row>
    <row r="9" spans="1:34" x14ac:dyDescent="0.25">
      <c r="A9" t="s">
        <v>221</v>
      </c>
      <c r="B9" t="s">
        <v>7</v>
      </c>
      <c r="C9" t="s">
        <v>156</v>
      </c>
      <c r="D9" t="s">
        <v>1</v>
      </c>
      <c r="F9">
        <v>2.4</v>
      </c>
      <c r="G9">
        <v>30</v>
      </c>
      <c r="H9">
        <v>30</v>
      </c>
      <c r="I9">
        <v>18</v>
      </c>
      <c r="J9">
        <v>18</v>
      </c>
      <c r="K9">
        <v>18</v>
      </c>
      <c r="L9">
        <v>30</v>
      </c>
      <c r="M9">
        <v>30</v>
      </c>
      <c r="N9">
        <v>12</v>
      </c>
      <c r="O9">
        <v>12</v>
      </c>
      <c r="P9">
        <v>12</v>
      </c>
      <c r="Q9">
        <v>12</v>
      </c>
      <c r="R9">
        <v>12</v>
      </c>
      <c r="S9">
        <v>18</v>
      </c>
      <c r="T9">
        <v>18</v>
      </c>
      <c r="U9">
        <v>12</v>
      </c>
      <c r="V9">
        <v>12</v>
      </c>
      <c r="W9">
        <v>12</v>
      </c>
      <c r="X9">
        <v>12</v>
      </c>
      <c r="Y9">
        <v>12</v>
      </c>
      <c r="Z9">
        <v>12</v>
      </c>
      <c r="AA9">
        <v>12</v>
      </c>
      <c r="AB9">
        <v>12</v>
      </c>
      <c r="AC9">
        <v>12</v>
      </c>
      <c r="AD9">
        <v>12</v>
      </c>
      <c r="AE9">
        <v>12</v>
      </c>
      <c r="AF9">
        <v>12</v>
      </c>
      <c r="AG9">
        <v>12</v>
      </c>
      <c r="AH9">
        <v>12</v>
      </c>
    </row>
    <row r="10" spans="1:34" x14ac:dyDescent="0.25">
      <c r="A10" t="s">
        <v>221</v>
      </c>
      <c r="B10" t="s">
        <v>7</v>
      </c>
      <c r="C10" t="s">
        <v>37</v>
      </c>
      <c r="D10" t="s">
        <v>1</v>
      </c>
      <c r="H10">
        <v>1</v>
      </c>
      <c r="M10">
        <v>1</v>
      </c>
      <c r="R10">
        <v>1</v>
      </c>
      <c r="W10">
        <v>1</v>
      </c>
      <c r="AB10">
        <v>1</v>
      </c>
      <c r="AG10">
        <v>1</v>
      </c>
    </row>
    <row r="11" spans="1:34" x14ac:dyDescent="0.25">
      <c r="A11" t="s">
        <v>221</v>
      </c>
      <c r="B11" t="s">
        <v>7</v>
      </c>
      <c r="C11" t="s">
        <v>38</v>
      </c>
      <c r="D11" t="s">
        <v>1</v>
      </c>
      <c r="E11">
        <v>1</v>
      </c>
      <c r="G11">
        <v>1</v>
      </c>
      <c r="I11">
        <v>1</v>
      </c>
      <c r="K11">
        <v>1</v>
      </c>
      <c r="M11">
        <v>1</v>
      </c>
      <c r="O11">
        <v>1</v>
      </c>
      <c r="Q11">
        <v>1</v>
      </c>
      <c r="S11">
        <v>1</v>
      </c>
      <c r="U11">
        <v>1</v>
      </c>
      <c r="W11">
        <v>1</v>
      </c>
      <c r="Y11">
        <v>1</v>
      </c>
      <c r="AA11">
        <v>1</v>
      </c>
      <c r="AC11">
        <v>1</v>
      </c>
      <c r="AE11">
        <v>1</v>
      </c>
      <c r="AG11">
        <v>1</v>
      </c>
    </row>
    <row r="12" spans="1:34" x14ac:dyDescent="0.25">
      <c r="A12" t="s">
        <v>221</v>
      </c>
      <c r="B12" t="s">
        <v>7</v>
      </c>
      <c r="C12" t="s">
        <v>84</v>
      </c>
      <c r="D12" t="s">
        <v>1</v>
      </c>
      <c r="E12">
        <v>1</v>
      </c>
      <c r="N12">
        <v>1</v>
      </c>
      <c r="X12">
        <v>1</v>
      </c>
      <c r="AH12">
        <v>1</v>
      </c>
    </row>
    <row r="13" spans="1:34" x14ac:dyDescent="0.25">
      <c r="A13" t="s">
        <v>221</v>
      </c>
      <c r="B13" t="s">
        <v>220</v>
      </c>
      <c r="C13" t="s">
        <v>86</v>
      </c>
      <c r="D13" t="s">
        <v>40</v>
      </c>
      <c r="E13">
        <v>30</v>
      </c>
    </row>
    <row r="14" spans="1:34" x14ac:dyDescent="0.25">
      <c r="A14" t="s">
        <v>221</v>
      </c>
      <c r="B14" t="s">
        <v>220</v>
      </c>
      <c r="C14" t="s">
        <v>167</v>
      </c>
      <c r="D14" t="s">
        <v>40</v>
      </c>
      <c r="E14">
        <v>10</v>
      </c>
    </row>
    <row r="15" spans="1:34" x14ac:dyDescent="0.25">
      <c r="A15" t="s">
        <v>221</v>
      </c>
      <c r="B15" t="s">
        <v>220</v>
      </c>
      <c r="C15" t="s">
        <v>85</v>
      </c>
      <c r="D15" t="s">
        <v>40</v>
      </c>
      <c r="E15">
        <v>1</v>
      </c>
    </row>
    <row r="16" spans="1:34" x14ac:dyDescent="0.25">
      <c r="A16" t="s">
        <v>221</v>
      </c>
      <c r="B16" t="s">
        <v>219</v>
      </c>
      <c r="C16" t="s">
        <v>160</v>
      </c>
      <c r="D16" t="s">
        <v>40</v>
      </c>
      <c r="E16">
        <v>25</v>
      </c>
      <c r="F16">
        <v>25</v>
      </c>
    </row>
    <row r="17" spans="1:34" x14ac:dyDescent="0.25">
      <c r="A17" t="s">
        <v>221</v>
      </c>
      <c r="B17" t="s">
        <v>219</v>
      </c>
      <c r="C17" t="s">
        <v>82</v>
      </c>
      <c r="D17" t="s">
        <v>40</v>
      </c>
      <c r="E17">
        <v>6</v>
      </c>
      <c r="F17">
        <v>6</v>
      </c>
    </row>
    <row r="18" spans="1:34" x14ac:dyDescent="0.25">
      <c r="A18" t="s">
        <v>221</v>
      </c>
      <c r="B18" t="s">
        <v>219</v>
      </c>
      <c r="C18" t="s">
        <v>161</v>
      </c>
      <c r="D18" t="s">
        <v>40</v>
      </c>
      <c r="E18">
        <v>15</v>
      </c>
      <c r="F18">
        <v>15</v>
      </c>
    </row>
    <row r="19" spans="1:34" x14ac:dyDescent="0.25">
      <c r="A19" t="s">
        <v>221</v>
      </c>
      <c r="B19" t="s">
        <v>219</v>
      </c>
      <c r="C19" t="s">
        <v>162</v>
      </c>
      <c r="D19" t="s">
        <v>40</v>
      </c>
      <c r="E19">
        <v>20</v>
      </c>
      <c r="F19">
        <v>20</v>
      </c>
    </row>
    <row r="20" spans="1:34" x14ac:dyDescent="0.25">
      <c r="A20" t="s">
        <v>221</v>
      </c>
      <c r="B20" t="s">
        <v>219</v>
      </c>
      <c r="C20" t="s">
        <v>163</v>
      </c>
      <c r="D20" t="s">
        <v>40</v>
      </c>
      <c r="E20">
        <v>5</v>
      </c>
      <c r="F20">
        <v>5</v>
      </c>
    </row>
    <row r="21" spans="1:34" x14ac:dyDescent="0.25">
      <c r="A21" t="s">
        <v>221</v>
      </c>
      <c r="B21" t="s">
        <v>218</v>
      </c>
      <c r="C21" t="s">
        <v>183</v>
      </c>
      <c r="D21" t="s">
        <v>40</v>
      </c>
      <c r="E21">
        <v>2</v>
      </c>
    </row>
    <row r="22" spans="1:34" x14ac:dyDescent="0.25">
      <c r="A22" t="s">
        <v>221</v>
      </c>
      <c r="B22" t="s">
        <v>218</v>
      </c>
      <c r="C22" t="s">
        <v>123</v>
      </c>
      <c r="D22" t="s">
        <v>40</v>
      </c>
      <c r="E22">
        <v>8</v>
      </c>
      <c r="F22">
        <v>2</v>
      </c>
    </row>
    <row r="23" spans="1:34" x14ac:dyDescent="0.25">
      <c r="A23" t="s">
        <v>221</v>
      </c>
      <c r="B23" t="s">
        <v>218</v>
      </c>
      <c r="C23" t="s">
        <v>124</v>
      </c>
      <c r="D23" t="s">
        <v>40</v>
      </c>
      <c r="F23">
        <v>5</v>
      </c>
    </row>
    <row r="24" spans="1:34" x14ac:dyDescent="0.25">
      <c r="A24" t="s">
        <v>221</v>
      </c>
      <c r="B24" t="s">
        <v>218</v>
      </c>
      <c r="C24" t="s">
        <v>175</v>
      </c>
      <c r="D24" t="s">
        <v>40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</row>
    <row r="25" spans="1:34" x14ac:dyDescent="0.25">
      <c r="A25" t="s">
        <v>221</v>
      </c>
      <c r="B25" t="s">
        <v>218</v>
      </c>
      <c r="C25" t="s">
        <v>82</v>
      </c>
      <c r="D25" t="s">
        <v>40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</row>
    <row r="26" spans="1:34" x14ac:dyDescent="0.25">
      <c r="A26" t="s">
        <v>221</v>
      </c>
      <c r="B26" t="s">
        <v>218</v>
      </c>
      <c r="C26" t="s">
        <v>174</v>
      </c>
      <c r="D26" t="s">
        <v>40</v>
      </c>
      <c r="K26">
        <v>4</v>
      </c>
      <c r="R26">
        <v>4</v>
      </c>
    </row>
    <row r="27" spans="1:34" x14ac:dyDescent="0.25">
      <c r="A27" t="s">
        <v>221</v>
      </c>
      <c r="B27" t="s">
        <v>218</v>
      </c>
      <c r="C27" t="s">
        <v>83</v>
      </c>
      <c r="D27" t="s">
        <v>40</v>
      </c>
      <c r="F27">
        <v>18</v>
      </c>
      <c r="G27">
        <v>18</v>
      </c>
      <c r="H27">
        <v>18</v>
      </c>
      <c r="I27">
        <v>18</v>
      </c>
      <c r="J27">
        <v>18</v>
      </c>
      <c r="K27">
        <v>18</v>
      </c>
      <c r="L27">
        <v>18</v>
      </c>
      <c r="M27">
        <v>18</v>
      </c>
      <c r="N27">
        <v>18</v>
      </c>
      <c r="O27">
        <v>18</v>
      </c>
      <c r="P27">
        <v>18</v>
      </c>
      <c r="Q27">
        <v>18</v>
      </c>
      <c r="R27">
        <v>18</v>
      </c>
      <c r="S27">
        <v>18</v>
      </c>
      <c r="T27">
        <v>18</v>
      </c>
      <c r="U27">
        <v>18</v>
      </c>
      <c r="V27">
        <v>18</v>
      </c>
      <c r="W27">
        <v>18</v>
      </c>
      <c r="X27">
        <v>18</v>
      </c>
      <c r="Y27">
        <v>18</v>
      </c>
      <c r="Z27">
        <v>18</v>
      </c>
      <c r="AA27">
        <v>18</v>
      </c>
      <c r="AB27">
        <v>18</v>
      </c>
      <c r="AC27">
        <v>18</v>
      </c>
      <c r="AD27">
        <v>18</v>
      </c>
      <c r="AE27">
        <v>18</v>
      </c>
      <c r="AF27">
        <v>18</v>
      </c>
      <c r="AG27">
        <v>18</v>
      </c>
      <c r="AH27">
        <v>18</v>
      </c>
    </row>
    <row r="28" spans="1:34" x14ac:dyDescent="0.25">
      <c r="A28" t="s">
        <v>221</v>
      </c>
      <c r="B28" t="s">
        <v>218</v>
      </c>
      <c r="C28" t="s">
        <v>178</v>
      </c>
      <c r="D28" t="s">
        <v>164</v>
      </c>
      <c r="F28">
        <v>120</v>
      </c>
      <c r="G28">
        <v>1500</v>
      </c>
      <c r="H28">
        <v>1500</v>
      </c>
      <c r="I28">
        <v>900</v>
      </c>
      <c r="J28">
        <v>900</v>
      </c>
      <c r="K28">
        <v>900</v>
      </c>
      <c r="L28">
        <v>1500</v>
      </c>
      <c r="M28">
        <v>1500</v>
      </c>
      <c r="N28">
        <v>600</v>
      </c>
      <c r="O28">
        <v>600</v>
      </c>
      <c r="P28">
        <v>600</v>
      </c>
      <c r="Q28">
        <v>600</v>
      </c>
      <c r="R28">
        <v>600</v>
      </c>
      <c r="S28">
        <v>900</v>
      </c>
      <c r="T28">
        <v>900</v>
      </c>
      <c r="U28">
        <v>600</v>
      </c>
      <c r="V28">
        <v>600</v>
      </c>
      <c r="W28">
        <v>600</v>
      </c>
      <c r="X28">
        <v>600</v>
      </c>
      <c r="Y28">
        <v>600</v>
      </c>
      <c r="Z28">
        <v>600</v>
      </c>
      <c r="AA28">
        <v>600</v>
      </c>
      <c r="AB28">
        <v>600</v>
      </c>
      <c r="AC28">
        <v>600</v>
      </c>
      <c r="AD28">
        <v>600</v>
      </c>
      <c r="AE28">
        <v>600</v>
      </c>
      <c r="AF28">
        <v>600</v>
      </c>
      <c r="AG28">
        <v>600</v>
      </c>
      <c r="AH28">
        <v>600</v>
      </c>
    </row>
    <row r="29" spans="1:34" x14ac:dyDescent="0.25">
      <c r="A29" t="s">
        <v>221</v>
      </c>
      <c r="B29" t="s">
        <v>218</v>
      </c>
      <c r="C29" t="s">
        <v>107</v>
      </c>
      <c r="D29" t="s">
        <v>40</v>
      </c>
      <c r="G29">
        <v>103</v>
      </c>
      <c r="H29">
        <v>103</v>
      </c>
      <c r="I29">
        <v>103</v>
      </c>
      <c r="J29">
        <v>103</v>
      </c>
      <c r="K29">
        <v>103</v>
      </c>
      <c r="L29">
        <v>103</v>
      </c>
      <c r="M29">
        <v>103</v>
      </c>
      <c r="N29">
        <v>103</v>
      </c>
      <c r="O29">
        <v>103</v>
      </c>
      <c r="P29">
        <v>103</v>
      </c>
      <c r="Q29">
        <v>103</v>
      </c>
      <c r="R29">
        <v>103</v>
      </c>
      <c r="S29">
        <v>103</v>
      </c>
      <c r="T29">
        <v>103</v>
      </c>
      <c r="U29">
        <v>103</v>
      </c>
      <c r="V29">
        <v>103</v>
      </c>
      <c r="W29">
        <v>103</v>
      </c>
      <c r="X29">
        <v>103</v>
      </c>
      <c r="Y29">
        <v>103</v>
      </c>
      <c r="Z29">
        <v>103</v>
      </c>
      <c r="AA29">
        <v>103</v>
      </c>
      <c r="AB29">
        <v>103</v>
      </c>
      <c r="AC29">
        <v>103</v>
      </c>
      <c r="AD29">
        <v>103</v>
      </c>
      <c r="AE29">
        <v>103</v>
      </c>
      <c r="AF29">
        <v>103</v>
      </c>
      <c r="AG29">
        <v>103</v>
      </c>
      <c r="AH29">
        <v>103</v>
      </c>
    </row>
    <row r="30" spans="1:34" x14ac:dyDescent="0.25">
      <c r="A30" t="s">
        <v>221</v>
      </c>
      <c r="B30" t="s">
        <v>218</v>
      </c>
      <c r="C30" t="s">
        <v>126</v>
      </c>
      <c r="D30" t="s">
        <v>164</v>
      </c>
      <c r="F30">
        <v>120</v>
      </c>
      <c r="G30">
        <v>1500</v>
      </c>
      <c r="H30">
        <v>1500</v>
      </c>
      <c r="I30">
        <v>900</v>
      </c>
      <c r="J30">
        <v>900</v>
      </c>
      <c r="K30">
        <v>900</v>
      </c>
      <c r="L30">
        <v>1500</v>
      </c>
      <c r="M30">
        <v>1500</v>
      </c>
      <c r="N30">
        <v>600</v>
      </c>
      <c r="O30">
        <v>600</v>
      </c>
      <c r="P30">
        <v>600</v>
      </c>
      <c r="Q30">
        <v>600</v>
      </c>
      <c r="R30">
        <v>600</v>
      </c>
      <c r="S30">
        <v>900</v>
      </c>
      <c r="T30">
        <v>900</v>
      </c>
      <c r="U30">
        <v>600</v>
      </c>
      <c r="V30">
        <v>600</v>
      </c>
      <c r="W30">
        <v>600</v>
      </c>
      <c r="X30">
        <v>600</v>
      </c>
      <c r="Y30">
        <v>600</v>
      </c>
      <c r="Z30">
        <v>600</v>
      </c>
      <c r="AA30">
        <v>600</v>
      </c>
      <c r="AB30">
        <v>600</v>
      </c>
      <c r="AC30">
        <v>600</v>
      </c>
      <c r="AD30">
        <v>600</v>
      </c>
      <c r="AE30">
        <v>600</v>
      </c>
      <c r="AF30">
        <v>600</v>
      </c>
      <c r="AG30">
        <v>600</v>
      </c>
      <c r="AH30">
        <v>600</v>
      </c>
    </row>
    <row r="31" spans="1:34" x14ac:dyDescent="0.25">
      <c r="A31" t="s">
        <v>221</v>
      </c>
      <c r="B31" t="s">
        <v>218</v>
      </c>
      <c r="C31" t="s">
        <v>127</v>
      </c>
      <c r="D31" t="s">
        <v>40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5"/>
  <sheetViews>
    <sheetView workbookViewId="0">
      <selection activeCell="J30" sqref="J30"/>
    </sheetView>
  </sheetViews>
  <sheetFormatPr defaultRowHeight="13.2" x14ac:dyDescent="0.25"/>
  <cols>
    <col min="2" max="2" width="10.109375" bestFit="1" customWidth="1"/>
  </cols>
  <sheetData>
    <row r="1" spans="1:34" x14ac:dyDescent="0.25">
      <c r="A1" t="s">
        <v>185</v>
      </c>
      <c r="B1" t="s">
        <v>186</v>
      </c>
      <c r="C1" t="s">
        <v>187</v>
      </c>
      <c r="D1" t="s">
        <v>0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</row>
    <row r="2" spans="1:34" x14ac:dyDescent="0.25">
      <c r="A2" t="s">
        <v>222</v>
      </c>
      <c r="B2" t="s">
        <v>223</v>
      </c>
      <c r="C2" t="s">
        <v>157</v>
      </c>
      <c r="D2" t="s">
        <v>91</v>
      </c>
      <c r="E2">
        <v>800</v>
      </c>
      <c r="F2">
        <v>800</v>
      </c>
    </row>
    <row r="3" spans="1:34" x14ac:dyDescent="0.25">
      <c r="A3" t="s">
        <v>222</v>
      </c>
      <c r="B3" t="s">
        <v>224</v>
      </c>
      <c r="C3" t="s">
        <v>107</v>
      </c>
      <c r="D3" t="s">
        <v>91</v>
      </c>
      <c r="E3">
        <v>0</v>
      </c>
      <c r="F3">
        <v>120</v>
      </c>
      <c r="G3">
        <v>1500</v>
      </c>
      <c r="H3">
        <v>1500</v>
      </c>
      <c r="I3">
        <v>900</v>
      </c>
      <c r="J3">
        <v>900</v>
      </c>
      <c r="K3">
        <v>900</v>
      </c>
      <c r="L3">
        <v>1500</v>
      </c>
      <c r="M3">
        <v>1500</v>
      </c>
      <c r="N3">
        <v>600</v>
      </c>
      <c r="O3">
        <v>600</v>
      </c>
      <c r="P3">
        <v>600</v>
      </c>
      <c r="Q3">
        <v>600</v>
      </c>
      <c r="R3">
        <v>600</v>
      </c>
      <c r="S3">
        <v>900</v>
      </c>
      <c r="T3">
        <v>900</v>
      </c>
      <c r="U3">
        <v>600</v>
      </c>
      <c r="V3">
        <v>600</v>
      </c>
      <c r="W3">
        <v>600</v>
      </c>
      <c r="X3">
        <v>600</v>
      </c>
      <c r="Y3">
        <v>600</v>
      </c>
      <c r="Z3">
        <v>600</v>
      </c>
      <c r="AA3">
        <v>600</v>
      </c>
      <c r="AB3">
        <v>600</v>
      </c>
      <c r="AC3">
        <v>600</v>
      </c>
      <c r="AD3">
        <v>600</v>
      </c>
      <c r="AE3">
        <v>600</v>
      </c>
      <c r="AF3">
        <v>600</v>
      </c>
      <c r="AG3">
        <v>600</v>
      </c>
      <c r="AH3">
        <v>600</v>
      </c>
    </row>
    <row r="4" spans="1:34" x14ac:dyDescent="0.25">
      <c r="A4" t="s">
        <v>222</v>
      </c>
      <c r="B4" t="s">
        <v>223</v>
      </c>
      <c r="C4" t="s">
        <v>180</v>
      </c>
      <c r="D4" t="s">
        <v>184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</row>
    <row r="5" spans="1:34" x14ac:dyDescent="0.25">
      <c r="A5" t="s">
        <v>222</v>
      </c>
      <c r="B5" t="s">
        <v>223</v>
      </c>
      <c r="C5" t="s">
        <v>181</v>
      </c>
      <c r="D5" t="s">
        <v>91</v>
      </c>
      <c r="P5">
        <v>100</v>
      </c>
      <c r="Q5">
        <v>150</v>
      </c>
      <c r="R5">
        <v>300</v>
      </c>
      <c r="S5">
        <v>300</v>
      </c>
      <c r="T5">
        <v>350</v>
      </c>
      <c r="U5">
        <v>400</v>
      </c>
      <c r="V5">
        <v>400</v>
      </c>
      <c r="W5">
        <v>400</v>
      </c>
      <c r="X5">
        <v>400</v>
      </c>
      <c r="Y5">
        <v>400</v>
      </c>
      <c r="Z5">
        <v>400</v>
      </c>
      <c r="AA5">
        <v>400</v>
      </c>
      <c r="AB5">
        <v>400</v>
      </c>
      <c r="AC5">
        <v>400</v>
      </c>
      <c r="AD5">
        <v>400</v>
      </c>
      <c r="AE5">
        <v>400</v>
      </c>
      <c r="AF5">
        <v>400</v>
      </c>
      <c r="AG5">
        <v>400</v>
      </c>
      <c r="AH5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W76"/>
  <sheetViews>
    <sheetView zoomScale="85" zoomScaleNormal="85" workbookViewId="0">
      <pane xSplit="3" ySplit="5" topLeftCell="D39" activePane="bottomRight" state="frozen"/>
      <selection pane="topRight" activeCell="D1" sqref="D1"/>
      <selection pane="bottomLeft" activeCell="A6" sqref="A6"/>
      <selection pane="bottomRight" activeCell="D62" sqref="D62"/>
    </sheetView>
  </sheetViews>
  <sheetFormatPr defaultColWidth="9.109375" defaultRowHeight="14.4" x14ac:dyDescent="0.3"/>
  <cols>
    <col min="1" max="1" width="9.109375" style="2"/>
    <col min="2" max="2" width="32.44140625" style="2" customWidth="1"/>
    <col min="3" max="3" width="12.109375" style="3" customWidth="1"/>
    <col min="4" max="4" width="11.5546875" style="7" bestFit="1" customWidth="1"/>
    <col min="5" max="5" width="10.5546875" style="7" bestFit="1" customWidth="1"/>
    <col min="6" max="6" width="11" style="2" bestFit="1" customWidth="1"/>
    <col min="7" max="8" width="12" style="2" bestFit="1" customWidth="1"/>
    <col min="9" max="9" width="11.5546875" style="2" bestFit="1" customWidth="1"/>
    <col min="10" max="35" width="12" style="2" bestFit="1" customWidth="1"/>
    <col min="36" max="16384" width="9.109375" style="2"/>
  </cols>
  <sheetData>
    <row r="1" spans="2:49" s="67" customFormat="1" ht="18" x14ac:dyDescent="0.35">
      <c r="B1" s="64" t="s">
        <v>21</v>
      </c>
      <c r="C1" s="65"/>
      <c r="D1" s="66"/>
      <c r="E1" s="66"/>
    </row>
    <row r="2" spans="2:49" s="67" customFormat="1" x14ac:dyDescent="0.3">
      <c r="B2" s="67" t="str">
        <f>'Tabel Harga'!C2</f>
        <v>Kopi Monokultur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2:49" s="67" customFormat="1" x14ac:dyDescent="0.3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</row>
    <row r="4" spans="2:49" s="68" customFormat="1" ht="12.75" customHeight="1" x14ac:dyDescent="0.3">
      <c r="B4" s="226" t="s">
        <v>76</v>
      </c>
      <c r="C4" s="224" t="s">
        <v>0</v>
      </c>
      <c r="D4" s="228" t="s">
        <v>41</v>
      </c>
      <c r="E4" s="228" t="s">
        <v>42</v>
      </c>
      <c r="F4" s="228" t="s">
        <v>43</v>
      </c>
      <c r="G4" s="228" t="s">
        <v>44</v>
      </c>
      <c r="H4" s="228" t="s">
        <v>45</v>
      </c>
      <c r="I4" s="228" t="s">
        <v>46</v>
      </c>
      <c r="J4" s="228" t="s">
        <v>47</v>
      </c>
      <c r="K4" s="228" t="s">
        <v>48</v>
      </c>
      <c r="L4" s="228" t="s">
        <v>49</v>
      </c>
      <c r="M4" s="228" t="s">
        <v>50</v>
      </c>
      <c r="N4" s="228" t="s">
        <v>51</v>
      </c>
      <c r="O4" s="228" t="s">
        <v>52</v>
      </c>
      <c r="P4" s="228" t="s">
        <v>53</v>
      </c>
      <c r="Q4" s="228" t="s">
        <v>54</v>
      </c>
      <c r="R4" s="228" t="s">
        <v>55</v>
      </c>
      <c r="S4" s="228" t="s">
        <v>56</v>
      </c>
      <c r="T4" s="228" t="s">
        <v>57</v>
      </c>
      <c r="U4" s="228" t="s">
        <v>58</v>
      </c>
      <c r="V4" s="228" t="s">
        <v>59</v>
      </c>
      <c r="W4" s="228" t="s">
        <v>60</v>
      </c>
      <c r="X4" s="228" t="s">
        <v>61</v>
      </c>
      <c r="Y4" s="228" t="s">
        <v>62</v>
      </c>
      <c r="Z4" s="228" t="s">
        <v>63</v>
      </c>
      <c r="AA4" s="228" t="s">
        <v>64</v>
      </c>
      <c r="AB4" s="228" t="s">
        <v>65</v>
      </c>
      <c r="AC4" s="228" t="s">
        <v>66</v>
      </c>
      <c r="AD4" s="228" t="s">
        <v>67</v>
      </c>
      <c r="AE4" s="228" t="s">
        <v>68</v>
      </c>
      <c r="AF4" s="228" t="s">
        <v>69</v>
      </c>
      <c r="AG4" s="228" t="s">
        <v>70</v>
      </c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spans="2:49" s="68" customFormat="1" ht="21" customHeight="1" x14ac:dyDescent="0.3">
      <c r="B5" s="227"/>
      <c r="C5" s="225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</row>
    <row r="6" spans="2:49" x14ac:dyDescent="0.3">
      <c r="B6" s="33" t="s">
        <v>26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5" t="s">
        <v>30</v>
      </c>
      <c r="C7" s="18"/>
      <c r="D7" s="19"/>
      <c r="E7" s="8"/>
      <c r="F7" s="8"/>
      <c r="G7" s="8"/>
      <c r="H7" s="8"/>
      <c r="I7" s="8"/>
      <c r="J7" s="8"/>
      <c r="K7" s="27"/>
      <c r="L7" s="8"/>
      <c r="M7" s="8"/>
      <c r="N7" s="2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3">
      <c r="B8" s="34" t="s">
        <v>9</v>
      </c>
      <c r="C8" s="18" t="s">
        <v>5</v>
      </c>
      <c r="D8" s="11">
        <f>'Tabel I-O'!D8*'Tabel Harga'!$E$8</f>
        <v>0</v>
      </c>
      <c r="E8" s="11">
        <f>'Tabel I-O'!E8*'Tabel Harga'!$E$8</f>
        <v>0</v>
      </c>
      <c r="F8" s="11">
        <f>'Tabel I-O'!F8*'Tabel Harga'!$E$8</f>
        <v>0</v>
      </c>
      <c r="G8" s="11">
        <f>'Tabel I-O'!G8*'Tabel Harga'!$E$8</f>
        <v>0</v>
      </c>
      <c r="H8" s="11">
        <f>'Tabel I-O'!H8*'Tabel Harga'!$E$8</f>
        <v>0</v>
      </c>
      <c r="I8" s="11">
        <f>'Tabel I-O'!I8*'Tabel Harga'!$E$8</f>
        <v>0</v>
      </c>
      <c r="J8" s="11">
        <f>'Tabel I-O'!J8*'Tabel Harga'!$E$8</f>
        <v>300000</v>
      </c>
      <c r="K8" s="11">
        <f>'Tabel I-O'!K8*'Tabel Harga'!$E$8</f>
        <v>0</v>
      </c>
      <c r="L8" s="11">
        <f>'Tabel I-O'!L8*'Tabel Harga'!$E$8</f>
        <v>0</v>
      </c>
      <c r="M8" s="11">
        <f>'Tabel I-O'!M8*'Tabel Harga'!$E$8</f>
        <v>0</v>
      </c>
      <c r="N8" s="11">
        <f>'Tabel I-O'!N8*'Tabel Harga'!$E$8</f>
        <v>0</v>
      </c>
      <c r="O8" s="11">
        <f>'Tabel I-O'!O8*'Tabel Harga'!$E$8</f>
        <v>0</v>
      </c>
      <c r="P8" s="11">
        <f>'Tabel I-O'!P8*'Tabel Harga'!$E$8</f>
        <v>0</v>
      </c>
      <c r="Q8" s="11">
        <f>'Tabel I-O'!Q8*'Tabel Harga'!$E$8</f>
        <v>300000</v>
      </c>
      <c r="R8" s="11">
        <f>'Tabel I-O'!R8*'Tabel Harga'!$E$8</f>
        <v>0</v>
      </c>
      <c r="S8" s="11">
        <f>'Tabel I-O'!S8*'Tabel Harga'!$E$8</f>
        <v>0</v>
      </c>
      <c r="T8" s="11">
        <f>'Tabel I-O'!T8*'Tabel Harga'!$E$8</f>
        <v>0</v>
      </c>
      <c r="U8" s="11">
        <f>'Tabel I-O'!U8*'Tabel Harga'!$E$8</f>
        <v>0</v>
      </c>
      <c r="V8" s="11">
        <f>'Tabel I-O'!V8*'Tabel Harga'!$E$8</f>
        <v>0</v>
      </c>
      <c r="W8" s="11">
        <f>'Tabel I-O'!W8*'Tabel Harga'!$E$8</f>
        <v>0</v>
      </c>
      <c r="X8" s="11">
        <f>'Tabel I-O'!X8*'Tabel Harga'!$E$8</f>
        <v>0</v>
      </c>
      <c r="Y8" s="11">
        <f>'Tabel I-O'!Y8*'Tabel Harga'!$E$8</f>
        <v>0</v>
      </c>
      <c r="Z8" s="11">
        <f>'Tabel I-O'!Z8*'Tabel Harga'!$E$8</f>
        <v>0</v>
      </c>
      <c r="AA8" s="11">
        <f>'Tabel I-O'!AA8*'Tabel Harga'!$E$8</f>
        <v>0</v>
      </c>
      <c r="AB8" s="11">
        <f>'Tabel I-O'!AB8*'Tabel Harga'!$E$8</f>
        <v>0</v>
      </c>
      <c r="AC8" s="11">
        <f>'Tabel I-O'!AC8*'Tabel Harga'!$E$8</f>
        <v>0</v>
      </c>
      <c r="AD8" s="11">
        <f>'Tabel I-O'!AD8*'Tabel Harga'!$E$8</f>
        <v>0</v>
      </c>
      <c r="AE8" s="11">
        <f>'Tabel I-O'!AE8*'Tabel Harga'!$E$8</f>
        <v>0</v>
      </c>
      <c r="AF8" s="11">
        <f>'Tabel I-O'!AF8*'Tabel Harga'!$E$8</f>
        <v>0</v>
      </c>
      <c r="AG8" s="11">
        <f>'Tabel I-O'!AG8*'Tabel Harga'!$E$8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3">
      <c r="B9" s="34" t="s">
        <v>22</v>
      </c>
      <c r="C9" s="18" t="s">
        <v>5</v>
      </c>
      <c r="D9" s="11">
        <f>'Tabel I-O'!D9*'Tabel Harga'!$E$9</f>
        <v>0</v>
      </c>
      <c r="E9" s="11">
        <f>'Tabel I-O'!E9*'Tabel Harga'!$E$9</f>
        <v>0</v>
      </c>
      <c r="F9" s="11">
        <f>'Tabel I-O'!F9*'Tabel Harga'!$E$9</f>
        <v>0</v>
      </c>
      <c r="G9" s="11">
        <f>'Tabel I-O'!G9*'Tabel Harga'!$E$9</f>
        <v>0</v>
      </c>
      <c r="H9" s="11">
        <f>'Tabel I-O'!H9*'Tabel Harga'!$E$9</f>
        <v>0</v>
      </c>
      <c r="I9" s="11">
        <f>'Tabel I-O'!I9*'Tabel Harga'!$E$9</f>
        <v>0</v>
      </c>
      <c r="J9" s="11">
        <f>'Tabel I-O'!J9*'Tabel Harga'!$E$9</f>
        <v>270000</v>
      </c>
      <c r="K9" s="11">
        <f>'Tabel I-O'!K9*'Tabel Harga'!$E$9</f>
        <v>0</v>
      </c>
      <c r="L9" s="11">
        <f>'Tabel I-O'!L9*'Tabel Harga'!$E$9</f>
        <v>0</v>
      </c>
      <c r="M9" s="11">
        <f>'Tabel I-O'!M9*'Tabel Harga'!$E$9</f>
        <v>0</v>
      </c>
      <c r="N9" s="11">
        <f>'Tabel I-O'!N9*'Tabel Harga'!$E$9</f>
        <v>0</v>
      </c>
      <c r="O9" s="11">
        <f>'Tabel I-O'!O9*'Tabel Harga'!$E$9</f>
        <v>0</v>
      </c>
      <c r="P9" s="11">
        <f>'Tabel I-O'!P9*'Tabel Harga'!$E$9</f>
        <v>0</v>
      </c>
      <c r="Q9" s="11">
        <f>'Tabel I-O'!Q9*'Tabel Harga'!$E$9</f>
        <v>270000</v>
      </c>
      <c r="R9" s="11">
        <f>'Tabel I-O'!R9*'Tabel Harga'!$E$9</f>
        <v>0</v>
      </c>
      <c r="S9" s="11">
        <f>'Tabel I-O'!S9*'Tabel Harga'!$E$9</f>
        <v>0</v>
      </c>
      <c r="T9" s="11">
        <f>'Tabel I-O'!T9*'Tabel Harga'!$E$9</f>
        <v>0</v>
      </c>
      <c r="U9" s="11">
        <f>'Tabel I-O'!U9*'Tabel Harga'!$E$9</f>
        <v>0</v>
      </c>
      <c r="V9" s="11">
        <f>'Tabel I-O'!V9*'Tabel Harga'!$E$9</f>
        <v>0</v>
      </c>
      <c r="W9" s="11">
        <f>'Tabel I-O'!W9*'Tabel Harga'!$E$9</f>
        <v>0</v>
      </c>
      <c r="X9" s="11">
        <f>'Tabel I-O'!X9*'Tabel Harga'!$E$9</f>
        <v>0</v>
      </c>
      <c r="Y9" s="11">
        <f>'Tabel I-O'!Y9*'Tabel Harga'!$E$9</f>
        <v>0</v>
      </c>
      <c r="Z9" s="11">
        <f>'Tabel I-O'!Z9*'Tabel Harga'!$E$9</f>
        <v>0</v>
      </c>
      <c r="AA9" s="11">
        <f>'Tabel I-O'!AA9*'Tabel Harga'!$E$9</f>
        <v>0</v>
      </c>
      <c r="AB9" s="11">
        <f>'Tabel I-O'!AB9*'Tabel Harga'!$E$9</f>
        <v>0</v>
      </c>
      <c r="AC9" s="11">
        <f>'Tabel I-O'!AC9*'Tabel Harga'!$E$9</f>
        <v>0</v>
      </c>
      <c r="AD9" s="11">
        <f>'Tabel I-O'!AD9*'Tabel Harga'!$E$9</f>
        <v>0</v>
      </c>
      <c r="AE9" s="11">
        <f>'Tabel I-O'!AE9*'Tabel Harga'!$E$9</f>
        <v>0</v>
      </c>
      <c r="AF9" s="11">
        <f>'Tabel I-O'!AF9*'Tabel Harga'!$E$9</f>
        <v>0</v>
      </c>
      <c r="AG9" s="11">
        <f>'Tabel I-O'!AG9*'Tabel Harga'!$E$9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3">
      <c r="B10" s="34" t="s">
        <v>150</v>
      </c>
      <c r="C10" s="18" t="s">
        <v>5</v>
      </c>
      <c r="D10" s="11">
        <f>'Tabel I-O'!D10*'Tabel Harga'!$E$10</f>
        <v>0</v>
      </c>
      <c r="E10" s="11">
        <f>'Tabel I-O'!E10*'Tabel Harga'!$E$10</f>
        <v>0</v>
      </c>
      <c r="F10" s="11">
        <f>'Tabel I-O'!F10*'Tabel Harga'!$E$10</f>
        <v>0</v>
      </c>
      <c r="G10" s="11">
        <f>'Tabel I-O'!G10*'Tabel Harga'!$E$10</f>
        <v>0</v>
      </c>
      <c r="H10" s="11">
        <f>'Tabel I-O'!H10*'Tabel Harga'!$E$10</f>
        <v>0</v>
      </c>
      <c r="I10" s="11">
        <f>'Tabel I-O'!I10*'Tabel Harga'!$E$10</f>
        <v>0</v>
      </c>
      <c r="J10" s="11">
        <f>'Tabel I-O'!J10*'Tabel Harga'!$E$10</f>
        <v>150000</v>
      </c>
      <c r="K10" s="11">
        <f>'Tabel I-O'!K10*'Tabel Harga'!$E$10</f>
        <v>0</v>
      </c>
      <c r="L10" s="11">
        <f>'Tabel I-O'!L10*'Tabel Harga'!$E$10</f>
        <v>0</v>
      </c>
      <c r="M10" s="11">
        <f>'Tabel I-O'!M10*'Tabel Harga'!$E$10</f>
        <v>0</v>
      </c>
      <c r="N10" s="11">
        <f>'Tabel I-O'!N10*'Tabel Harga'!$E$10</f>
        <v>0</v>
      </c>
      <c r="O10" s="11">
        <f>'Tabel I-O'!O10*'Tabel Harga'!$E$10</f>
        <v>0</v>
      </c>
      <c r="P10" s="11">
        <f>'Tabel I-O'!P10*'Tabel Harga'!$E$10</f>
        <v>0</v>
      </c>
      <c r="Q10" s="11">
        <f>'Tabel I-O'!Q10*'Tabel Harga'!$E$10</f>
        <v>150000</v>
      </c>
      <c r="R10" s="11">
        <f>'Tabel I-O'!R10*'Tabel Harga'!$E$10</f>
        <v>0</v>
      </c>
      <c r="S10" s="11">
        <f>'Tabel I-O'!S10*'Tabel Harga'!$E$10</f>
        <v>0</v>
      </c>
      <c r="T10" s="11">
        <f>'Tabel I-O'!T10*'Tabel Harga'!$E$10</f>
        <v>0</v>
      </c>
      <c r="U10" s="11">
        <f>'Tabel I-O'!U10*'Tabel Harga'!$E$10</f>
        <v>0</v>
      </c>
      <c r="V10" s="11">
        <f>'Tabel I-O'!V10*'Tabel Harga'!$E$10</f>
        <v>0</v>
      </c>
      <c r="W10" s="11">
        <f>'Tabel I-O'!W10*'Tabel Harga'!$E$10</f>
        <v>0</v>
      </c>
      <c r="X10" s="11">
        <f>'Tabel I-O'!X10*'Tabel Harga'!$E$10</f>
        <v>0</v>
      </c>
      <c r="Y10" s="11">
        <f>'Tabel I-O'!Y10*'Tabel Harga'!$E$10</f>
        <v>0</v>
      </c>
      <c r="Z10" s="11">
        <f>'Tabel I-O'!Z10*'Tabel Harga'!$E$10</f>
        <v>0</v>
      </c>
      <c r="AA10" s="11">
        <f>'Tabel I-O'!AA10*'Tabel Harga'!$E$10</f>
        <v>0</v>
      </c>
      <c r="AB10" s="11">
        <f>'Tabel I-O'!AB10*'Tabel Harga'!$E$10</f>
        <v>0</v>
      </c>
      <c r="AC10" s="11">
        <f>'Tabel I-O'!AC10*'Tabel Harga'!$E$10</f>
        <v>0</v>
      </c>
      <c r="AD10" s="11">
        <f>'Tabel I-O'!AD10*'Tabel Harga'!$E$10</f>
        <v>0</v>
      </c>
      <c r="AE10" s="11">
        <f>'Tabel I-O'!AE10*'Tabel Harga'!$E$10</f>
        <v>0</v>
      </c>
      <c r="AF10" s="11">
        <f>'Tabel I-O'!AF10*'Tabel Harga'!$E$10</f>
        <v>0</v>
      </c>
      <c r="AG10" s="11">
        <f>'Tabel I-O'!AG10*'Tabel Harga'!$E$10</f>
        <v>0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3">
      <c r="B11" s="34" t="s">
        <v>118</v>
      </c>
      <c r="C11" s="18" t="s">
        <v>5</v>
      </c>
      <c r="D11" s="11">
        <f>'Tabel I-O'!D11*'Tabel Harga'!$E$11</f>
        <v>0</v>
      </c>
      <c r="E11" s="11">
        <f>'Tabel I-O'!E11*'Tabel Harga'!$E$11</f>
        <v>0</v>
      </c>
      <c r="F11" s="11">
        <f>'Tabel I-O'!F11*'Tabel Harga'!$E$11</f>
        <v>0</v>
      </c>
      <c r="G11" s="11">
        <f>'Tabel I-O'!G11*'Tabel Harga'!$E$11</f>
        <v>0</v>
      </c>
      <c r="H11" s="11">
        <f>'Tabel I-O'!H11*'Tabel Harga'!$E$11</f>
        <v>0</v>
      </c>
      <c r="I11" s="11">
        <f>'Tabel I-O'!I11*'Tabel Harga'!$E$11</f>
        <v>0</v>
      </c>
      <c r="J11" s="11">
        <f>'Tabel I-O'!J11*'Tabel Harga'!$E$11</f>
        <v>500000</v>
      </c>
      <c r="K11" s="11">
        <f>'Tabel I-O'!K11*'Tabel Harga'!$E$11</f>
        <v>0</v>
      </c>
      <c r="L11" s="11">
        <f>'Tabel I-O'!L11*'Tabel Harga'!$E$11</f>
        <v>0</v>
      </c>
      <c r="M11" s="11">
        <f>'Tabel I-O'!M11*'Tabel Harga'!$E$11</f>
        <v>0</v>
      </c>
      <c r="N11" s="11">
        <f>'Tabel I-O'!N11*'Tabel Harga'!$E$11</f>
        <v>0</v>
      </c>
      <c r="O11" s="11">
        <f>'Tabel I-O'!O11*'Tabel Harga'!$E$11</f>
        <v>0</v>
      </c>
      <c r="P11" s="11">
        <f>'Tabel I-O'!P11*'Tabel Harga'!$E$11</f>
        <v>0</v>
      </c>
      <c r="Q11" s="11">
        <f>'Tabel I-O'!Q11*'Tabel Harga'!$E$11</f>
        <v>500000</v>
      </c>
      <c r="R11" s="11">
        <f>'Tabel I-O'!R11*'Tabel Harga'!$E$11</f>
        <v>0</v>
      </c>
      <c r="S11" s="11">
        <f>'Tabel I-O'!S11*'Tabel Harga'!$E$11</f>
        <v>0</v>
      </c>
      <c r="T11" s="11">
        <f>'Tabel I-O'!T11*'Tabel Harga'!$E$11</f>
        <v>0</v>
      </c>
      <c r="U11" s="11">
        <f>'Tabel I-O'!U11*'Tabel Harga'!$E$11</f>
        <v>0</v>
      </c>
      <c r="V11" s="11">
        <f>'Tabel I-O'!V11*'Tabel Harga'!$E$11</f>
        <v>0</v>
      </c>
      <c r="W11" s="11">
        <f>'Tabel I-O'!W11*'Tabel Harga'!$E$11</f>
        <v>0</v>
      </c>
      <c r="X11" s="11">
        <f>'Tabel I-O'!X11*'Tabel Harga'!$E$11</f>
        <v>0</v>
      </c>
      <c r="Y11" s="11">
        <f>'Tabel I-O'!Y11*'Tabel Harga'!$E$11</f>
        <v>0</v>
      </c>
      <c r="Z11" s="11">
        <f>'Tabel I-O'!Z11*'Tabel Harga'!$E$11</f>
        <v>0</v>
      </c>
      <c r="AA11" s="11">
        <f>'Tabel I-O'!AA11*'Tabel Harga'!$E$11</f>
        <v>0</v>
      </c>
      <c r="AB11" s="11">
        <f>'Tabel I-O'!AB11*'Tabel Harga'!$E$11</f>
        <v>0</v>
      </c>
      <c r="AC11" s="11">
        <f>'Tabel I-O'!AC11*'Tabel Harga'!$E$11</f>
        <v>0</v>
      </c>
      <c r="AD11" s="11">
        <f>'Tabel I-O'!AD11*'Tabel Harga'!$E$11</f>
        <v>0</v>
      </c>
      <c r="AE11" s="11">
        <f>'Tabel I-O'!AE11*'Tabel Harga'!$E$11</f>
        <v>0</v>
      </c>
      <c r="AF11" s="11">
        <f>'Tabel I-O'!AF11*'Tabel Harga'!$E$11</f>
        <v>0</v>
      </c>
      <c r="AG11" s="11">
        <f>'Tabel I-O'!AG11*'Tabel Harga'!$E$11</f>
        <v>0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3">
      <c r="B12" s="34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3">
      <c r="B13" s="15" t="s">
        <v>31</v>
      </c>
      <c r="C13" s="18"/>
      <c r="D13" s="11"/>
      <c r="E13" s="9"/>
      <c r="F13" s="9"/>
      <c r="G13" s="9"/>
      <c r="H13" s="9"/>
      <c r="I13" s="9"/>
      <c r="J13" s="9"/>
      <c r="K13" s="10"/>
      <c r="L13" s="9"/>
      <c r="M13" s="9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3">
      <c r="B14" s="34" t="s">
        <v>151</v>
      </c>
      <c r="C14" s="18" t="s">
        <v>5</v>
      </c>
      <c r="D14" s="11">
        <f>'Tabel I-O'!D14*'Tabel Harga'!$E$14</f>
        <v>0</v>
      </c>
      <c r="E14" s="11">
        <f>'Tabel I-O'!E14*'Tabel Harga'!$E$14</f>
        <v>540000</v>
      </c>
      <c r="F14" s="11">
        <f>'Tabel I-O'!F14*'Tabel Harga'!$E$14</f>
        <v>540000</v>
      </c>
      <c r="G14" s="11">
        <f>'Tabel I-O'!G14*'Tabel Harga'!$E$14</f>
        <v>540000</v>
      </c>
      <c r="H14" s="11">
        <f>'Tabel I-O'!H14*'Tabel Harga'!$E$14</f>
        <v>540000</v>
      </c>
      <c r="I14" s="11">
        <f>'Tabel I-O'!I14*'Tabel Harga'!$E$14</f>
        <v>540000</v>
      </c>
      <c r="J14" s="11">
        <f>'Tabel I-O'!J14*'Tabel Harga'!$E$14</f>
        <v>540000</v>
      </c>
      <c r="K14" s="11">
        <f>'Tabel I-O'!K14*'Tabel Harga'!$E$14</f>
        <v>540000</v>
      </c>
      <c r="L14" s="11">
        <f>'Tabel I-O'!L14*'Tabel Harga'!$E$14</f>
        <v>540000</v>
      </c>
      <c r="M14" s="11">
        <f>'Tabel I-O'!M14*'Tabel Harga'!$E$14</f>
        <v>540000</v>
      </c>
      <c r="N14" s="11">
        <f>'Tabel I-O'!N14*'Tabel Harga'!$E$14</f>
        <v>540000</v>
      </c>
      <c r="O14" s="11">
        <f>'Tabel I-O'!O14*'Tabel Harga'!$E$14</f>
        <v>540000</v>
      </c>
      <c r="P14" s="11">
        <f>'Tabel I-O'!P14*'Tabel Harga'!$E$14</f>
        <v>540000</v>
      </c>
      <c r="Q14" s="11">
        <f>'Tabel I-O'!Q14*'Tabel Harga'!$E$14</f>
        <v>540000</v>
      </c>
      <c r="R14" s="11">
        <f>'Tabel I-O'!R14*'Tabel Harga'!$E$14</f>
        <v>540000</v>
      </c>
      <c r="S14" s="11">
        <f>'Tabel I-O'!S14*'Tabel Harga'!$E$14</f>
        <v>540000</v>
      </c>
      <c r="T14" s="11">
        <f>'Tabel I-O'!T14*'Tabel Harga'!$E$14</f>
        <v>540000</v>
      </c>
      <c r="U14" s="11">
        <f>'Tabel I-O'!U14*'Tabel Harga'!$E$14</f>
        <v>540000</v>
      </c>
      <c r="V14" s="11">
        <f>'Tabel I-O'!V14*'Tabel Harga'!$E$14</f>
        <v>540000</v>
      </c>
      <c r="W14" s="11">
        <f>'Tabel I-O'!W14*'Tabel Harga'!$E$14</f>
        <v>540000</v>
      </c>
      <c r="X14" s="11">
        <f>'Tabel I-O'!X14*'Tabel Harga'!$E$14</f>
        <v>540000</v>
      </c>
      <c r="Y14" s="11">
        <f>'Tabel I-O'!Y14*'Tabel Harga'!$E$14</f>
        <v>540000</v>
      </c>
      <c r="Z14" s="11">
        <f>'Tabel I-O'!Z14*'Tabel Harga'!$E$14</f>
        <v>540000</v>
      </c>
      <c r="AA14" s="11">
        <f>'Tabel I-O'!AA14*'Tabel Harga'!$E$14</f>
        <v>540000</v>
      </c>
      <c r="AB14" s="11">
        <f>'Tabel I-O'!AB14*'Tabel Harga'!$E$14</f>
        <v>540000</v>
      </c>
      <c r="AC14" s="11">
        <f>'Tabel I-O'!AC14*'Tabel Harga'!$E$14</f>
        <v>540000</v>
      </c>
      <c r="AD14" s="11">
        <f>'Tabel I-O'!AD14*'Tabel Harga'!$E$14</f>
        <v>540000</v>
      </c>
      <c r="AE14" s="11">
        <f>'Tabel I-O'!AE14*'Tabel Harga'!$E$14</f>
        <v>540000</v>
      </c>
      <c r="AF14" s="11">
        <f>'Tabel I-O'!AF14*'Tabel Harga'!$E$14</f>
        <v>540000</v>
      </c>
      <c r="AG14" s="11">
        <f>'Tabel I-O'!AG14*'Tabel Harga'!$E$14</f>
        <v>540000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3">
      <c r="B15" s="34"/>
      <c r="C15" s="1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s="6" customFormat="1" x14ac:dyDescent="0.3">
      <c r="B16" s="15" t="s">
        <v>34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s="6" customFormat="1" x14ac:dyDescent="0.3">
      <c r="B17" s="34" t="s">
        <v>157</v>
      </c>
      <c r="C17" s="18" t="s">
        <v>5</v>
      </c>
      <c r="D17" s="11">
        <f>'Tabel I-O'!D17*'Tabel Harga'!$E$17</f>
        <v>300000</v>
      </c>
      <c r="E17" s="11">
        <f>'Tabel I-O'!E17*'Tabel Harga'!$E$17</f>
        <v>300000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s="6" customFormat="1" x14ac:dyDescent="0.3">
      <c r="B18" s="34" t="s">
        <v>107</v>
      </c>
      <c r="C18" s="18" t="s">
        <v>5</v>
      </c>
      <c r="D18" s="11">
        <f>'Tabel I-O'!D18*'Tabel Harga'!$E$18</f>
        <v>600000</v>
      </c>
      <c r="E18" s="11">
        <f>'Tabel I-O'!E18*'Tabel Harga'!$E$18</f>
        <v>60000</v>
      </c>
      <c r="F18" s="11">
        <f>'Tabel I-O'!F18*'Tabel Harga'!$E$17</f>
        <v>0</v>
      </c>
      <c r="G18" s="11">
        <f>'Tabel I-O'!G18*'Tabel Harga'!$E$17</f>
        <v>0</v>
      </c>
      <c r="H18" s="11">
        <f>'Tabel I-O'!H18*'Tabel Harga'!$E$17</f>
        <v>0</v>
      </c>
      <c r="I18" s="11">
        <f>'Tabel I-O'!I18*'Tabel Harga'!$E$17</f>
        <v>0</v>
      </c>
      <c r="J18" s="11">
        <f>'Tabel I-O'!J18*'Tabel Harga'!$E$17</f>
        <v>0</v>
      </c>
      <c r="K18" s="11">
        <f>'Tabel I-O'!K18*'Tabel Harga'!$E$17</f>
        <v>0</v>
      </c>
      <c r="L18" s="11">
        <f>'Tabel I-O'!L18*'Tabel Harga'!$E$17</f>
        <v>0</v>
      </c>
      <c r="M18" s="11">
        <f>'Tabel I-O'!M18*'Tabel Harga'!$E$17</f>
        <v>0</v>
      </c>
      <c r="N18" s="11">
        <f>'Tabel I-O'!N18*'Tabel Harga'!$E$17</f>
        <v>0</v>
      </c>
      <c r="O18" s="11">
        <f>'Tabel I-O'!O18*'Tabel Harga'!$E$17</f>
        <v>0</v>
      </c>
      <c r="P18" s="11">
        <f>'Tabel I-O'!P18*'Tabel Harga'!$E$17</f>
        <v>0</v>
      </c>
      <c r="Q18" s="11">
        <f>'Tabel I-O'!Q18*'Tabel Harga'!$E$17</f>
        <v>0</v>
      </c>
      <c r="R18" s="11">
        <f>'Tabel I-O'!R18*'Tabel Harga'!$E$17</f>
        <v>0</v>
      </c>
      <c r="S18" s="11">
        <f>'Tabel I-O'!S18*'Tabel Harga'!$E$17</f>
        <v>0</v>
      </c>
      <c r="T18" s="11">
        <f>'Tabel I-O'!T18*'Tabel Harga'!$E$17</f>
        <v>0</v>
      </c>
      <c r="U18" s="11">
        <f>'Tabel I-O'!U18*'Tabel Harga'!$E$17</f>
        <v>0</v>
      </c>
      <c r="V18" s="11">
        <f>'Tabel I-O'!V18*'Tabel Harga'!$E$17</f>
        <v>0</v>
      </c>
      <c r="W18" s="11">
        <f>'Tabel I-O'!W18*'Tabel Harga'!$E$17</f>
        <v>0</v>
      </c>
      <c r="X18" s="11">
        <f>'Tabel I-O'!X18*'Tabel Harga'!$E$17</f>
        <v>0</v>
      </c>
      <c r="Y18" s="11">
        <f>'Tabel I-O'!Y18*'Tabel Harga'!$E$17</f>
        <v>0</v>
      </c>
      <c r="Z18" s="11">
        <f>'Tabel I-O'!Z18*'Tabel Harga'!$E$17</f>
        <v>0</v>
      </c>
      <c r="AA18" s="11">
        <f>'Tabel I-O'!AA18*'Tabel Harga'!$E$17</f>
        <v>0</v>
      </c>
      <c r="AB18" s="11">
        <f>'Tabel I-O'!AB18*'Tabel Harga'!$E$17</f>
        <v>0</v>
      </c>
      <c r="AC18" s="11">
        <f>'Tabel I-O'!AC18*'Tabel Harga'!$E$17</f>
        <v>0</v>
      </c>
      <c r="AD18" s="11">
        <f>'Tabel I-O'!AD18*'Tabel Harga'!$E$17</f>
        <v>0</v>
      </c>
      <c r="AE18" s="11">
        <f>'Tabel I-O'!AE18*'Tabel Harga'!$E$17</f>
        <v>0</v>
      </c>
      <c r="AF18" s="11">
        <f>'Tabel I-O'!AF18*'Tabel Harga'!$E$17</f>
        <v>0</v>
      </c>
      <c r="AG18" s="11">
        <f>'Tabel I-O'!AG18*'Tabel Harga'!$E$17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s="6" customFormat="1" x14ac:dyDescent="0.3">
      <c r="B19" s="34"/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s="6" customFormat="1" x14ac:dyDescent="0.3">
      <c r="B20" s="15" t="s">
        <v>7</v>
      </c>
      <c r="C20" s="18"/>
      <c r="D20" s="11"/>
      <c r="E20" s="9"/>
      <c r="F20" s="9"/>
      <c r="G20" s="9"/>
      <c r="H20" s="9"/>
      <c r="I20" s="9"/>
      <c r="J20" s="9"/>
      <c r="K20" s="10"/>
      <c r="L20" s="9"/>
      <c r="M20" s="9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3">
      <c r="B21" s="34" t="s">
        <v>156</v>
      </c>
      <c r="C21" s="18" t="s">
        <v>5</v>
      </c>
      <c r="D21" s="11">
        <f>'Tabel I-O'!D21*'Tabel Harga'!$E$21</f>
        <v>0</v>
      </c>
      <c r="E21" s="11">
        <f>'Tabel I-O'!E21*'Tabel Harga'!$E$21</f>
        <v>12000</v>
      </c>
      <c r="F21" s="11">
        <f>'Tabel I-O'!F21*'Tabel Harga'!$E$21</f>
        <v>150000</v>
      </c>
      <c r="G21" s="11">
        <f>'Tabel I-O'!G21*'Tabel Harga'!$E$21</f>
        <v>150000</v>
      </c>
      <c r="H21" s="11">
        <f>'Tabel I-O'!H21*'Tabel Harga'!$E$21</f>
        <v>90000</v>
      </c>
      <c r="I21" s="11">
        <f>'Tabel I-O'!I21*'Tabel Harga'!$E$21</f>
        <v>90000</v>
      </c>
      <c r="J21" s="11">
        <f>'Tabel I-O'!J21*'Tabel Harga'!$E$21</f>
        <v>90000</v>
      </c>
      <c r="K21" s="11">
        <f>'Tabel I-O'!K21*'Tabel Harga'!$E$21</f>
        <v>150000</v>
      </c>
      <c r="L21" s="11">
        <f>'Tabel I-O'!L21*'Tabel Harga'!$E$21</f>
        <v>150000</v>
      </c>
      <c r="M21" s="11">
        <f>'Tabel I-O'!M21*'Tabel Harga'!$E$21</f>
        <v>60000</v>
      </c>
      <c r="N21" s="11">
        <f>'Tabel I-O'!N21*'Tabel Harga'!$E$21</f>
        <v>60000</v>
      </c>
      <c r="O21" s="11">
        <f>'Tabel I-O'!O21*'Tabel Harga'!$E$21</f>
        <v>60000</v>
      </c>
      <c r="P21" s="11">
        <f>'Tabel I-O'!P21*'Tabel Harga'!$E$21</f>
        <v>60000</v>
      </c>
      <c r="Q21" s="11">
        <f>'Tabel I-O'!Q21*'Tabel Harga'!$E$21</f>
        <v>60000</v>
      </c>
      <c r="R21" s="11">
        <f>'Tabel I-O'!R21*'Tabel Harga'!$E$21</f>
        <v>90000</v>
      </c>
      <c r="S21" s="11">
        <f>'Tabel I-O'!S21*'Tabel Harga'!$E$21</f>
        <v>90000</v>
      </c>
      <c r="T21" s="11">
        <f>'Tabel I-O'!T21*'Tabel Harga'!$E$21</f>
        <v>60000</v>
      </c>
      <c r="U21" s="11">
        <f>'Tabel I-O'!U21*'Tabel Harga'!$E$21</f>
        <v>60000</v>
      </c>
      <c r="V21" s="11">
        <f>'Tabel I-O'!V21*'Tabel Harga'!$E$21</f>
        <v>60000</v>
      </c>
      <c r="W21" s="11">
        <f>'Tabel I-O'!W21*'Tabel Harga'!$E$21</f>
        <v>60000</v>
      </c>
      <c r="X21" s="11">
        <f>'Tabel I-O'!X21*'Tabel Harga'!$E$21</f>
        <v>60000</v>
      </c>
      <c r="Y21" s="11">
        <f>'Tabel I-O'!Y21*'Tabel Harga'!$E$21</f>
        <v>60000</v>
      </c>
      <c r="Z21" s="11">
        <f>'Tabel I-O'!Z21*'Tabel Harga'!$E$21</f>
        <v>60000</v>
      </c>
      <c r="AA21" s="11">
        <f>'Tabel I-O'!AA21*'Tabel Harga'!$E$21</f>
        <v>60000</v>
      </c>
      <c r="AB21" s="11">
        <f>'Tabel I-O'!AB21*'Tabel Harga'!$E$21</f>
        <v>60000</v>
      </c>
      <c r="AC21" s="11">
        <f>'Tabel I-O'!AC21*'Tabel Harga'!$E$21</f>
        <v>60000</v>
      </c>
      <c r="AD21" s="11">
        <f>'Tabel I-O'!AD21*'Tabel Harga'!$E$21</f>
        <v>60000</v>
      </c>
      <c r="AE21" s="11">
        <f>'Tabel I-O'!AE21*'Tabel Harga'!$E$21</f>
        <v>60000</v>
      </c>
      <c r="AF21" s="11">
        <f>'Tabel I-O'!AF21*'Tabel Harga'!$E$21</f>
        <v>60000</v>
      </c>
      <c r="AG21" s="11">
        <f>'Tabel I-O'!AG21*'Tabel Harga'!$E$21</f>
        <v>60000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3">
      <c r="B22" s="76" t="s">
        <v>37</v>
      </c>
      <c r="C22" s="18" t="s">
        <v>5</v>
      </c>
      <c r="D22" s="11">
        <f>'Tabel I-O'!D22*'Tabel Harga'!$E$22</f>
        <v>0</v>
      </c>
      <c r="E22" s="11">
        <f>'Tabel I-O'!E22*'Tabel Harga'!$E$22</f>
        <v>0</v>
      </c>
      <c r="F22" s="11">
        <f>'Tabel I-O'!F22*'Tabel Harga'!$E$22</f>
        <v>0</v>
      </c>
      <c r="G22" s="11">
        <f>'Tabel I-O'!G22*'Tabel Harga'!$E$22</f>
        <v>50000</v>
      </c>
      <c r="H22" s="11">
        <f>'Tabel I-O'!H22*'Tabel Harga'!$E$22</f>
        <v>0</v>
      </c>
      <c r="I22" s="11">
        <f>'Tabel I-O'!I22*'Tabel Harga'!$E$22</f>
        <v>0</v>
      </c>
      <c r="J22" s="11">
        <f>'Tabel I-O'!J22*'Tabel Harga'!$E$22</f>
        <v>0</v>
      </c>
      <c r="K22" s="11">
        <f>'Tabel I-O'!K22*'Tabel Harga'!$E$22</f>
        <v>0</v>
      </c>
      <c r="L22" s="11">
        <f>'Tabel I-O'!L22*'Tabel Harga'!$E$22</f>
        <v>50000</v>
      </c>
      <c r="M22" s="11">
        <f>'Tabel I-O'!M22*'Tabel Harga'!$E$22</f>
        <v>0</v>
      </c>
      <c r="N22" s="11">
        <f>'Tabel I-O'!N22*'Tabel Harga'!$E$22</f>
        <v>0</v>
      </c>
      <c r="O22" s="11">
        <f>'Tabel I-O'!O22*'Tabel Harga'!$E$22</f>
        <v>0</v>
      </c>
      <c r="P22" s="11">
        <f>'Tabel I-O'!P22*'Tabel Harga'!$E$22</f>
        <v>0</v>
      </c>
      <c r="Q22" s="11">
        <f>'Tabel I-O'!Q22*'Tabel Harga'!$E$22</f>
        <v>50000</v>
      </c>
      <c r="R22" s="11">
        <f>'Tabel I-O'!R22*'Tabel Harga'!$E$22</f>
        <v>0</v>
      </c>
      <c r="S22" s="11">
        <f>'Tabel I-O'!S22*'Tabel Harga'!$E$22</f>
        <v>0</v>
      </c>
      <c r="T22" s="11">
        <f>'Tabel I-O'!T22*'Tabel Harga'!$E$22</f>
        <v>0</v>
      </c>
      <c r="U22" s="11">
        <f>'Tabel I-O'!U22*'Tabel Harga'!$E$22</f>
        <v>0</v>
      </c>
      <c r="V22" s="11">
        <f>'Tabel I-O'!V22*'Tabel Harga'!$E$22</f>
        <v>50000</v>
      </c>
      <c r="W22" s="11">
        <f>'Tabel I-O'!W22*'Tabel Harga'!$E$22</f>
        <v>0</v>
      </c>
      <c r="X22" s="11">
        <f>'Tabel I-O'!X22*'Tabel Harga'!$E$22</f>
        <v>0</v>
      </c>
      <c r="Y22" s="11">
        <f>'Tabel I-O'!Y22*'Tabel Harga'!$E$22</f>
        <v>0</v>
      </c>
      <c r="Z22" s="11">
        <f>'Tabel I-O'!Z22*'Tabel Harga'!$E$22</f>
        <v>0</v>
      </c>
      <c r="AA22" s="11">
        <f>'Tabel I-O'!AA22*'Tabel Harga'!$E$22</f>
        <v>50000</v>
      </c>
      <c r="AB22" s="11">
        <f>'Tabel I-O'!AB22*'Tabel Harga'!$E$22</f>
        <v>0</v>
      </c>
      <c r="AC22" s="11">
        <f>'Tabel I-O'!AC22*'Tabel Harga'!$E$22</f>
        <v>0</v>
      </c>
      <c r="AD22" s="11">
        <f>'Tabel I-O'!AD22*'Tabel Harga'!$E$22</f>
        <v>0</v>
      </c>
      <c r="AE22" s="11">
        <f>'Tabel I-O'!AE22*'Tabel Harga'!$E$22</f>
        <v>0</v>
      </c>
      <c r="AF22" s="11">
        <f>'Tabel I-O'!AF22*'Tabel Harga'!$E$22</f>
        <v>50000</v>
      </c>
      <c r="AG22" s="11">
        <f>'Tabel I-O'!AG22*'Tabel Harga'!$E$22</f>
        <v>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3">
      <c r="B23" s="34" t="s">
        <v>38</v>
      </c>
      <c r="C23" s="18" t="s">
        <v>5</v>
      </c>
      <c r="D23" s="11">
        <f>'Tabel I-O'!D23*'Tabel Harga'!$E$23</f>
        <v>25000</v>
      </c>
      <c r="E23" s="11">
        <f>'Tabel I-O'!E23*'Tabel Harga'!$E$23</f>
        <v>0</v>
      </c>
      <c r="F23" s="11">
        <f>'Tabel I-O'!F23*'Tabel Harga'!$E$23</f>
        <v>25000</v>
      </c>
      <c r="G23" s="11">
        <f>'Tabel I-O'!G23*'Tabel Harga'!$E$23</f>
        <v>0</v>
      </c>
      <c r="H23" s="11">
        <f>'Tabel I-O'!H23*'Tabel Harga'!$E$23</f>
        <v>25000</v>
      </c>
      <c r="I23" s="11">
        <f>'Tabel I-O'!I23*'Tabel Harga'!$E$23</f>
        <v>0</v>
      </c>
      <c r="J23" s="11">
        <f>'Tabel I-O'!J23*'Tabel Harga'!$E$23</f>
        <v>25000</v>
      </c>
      <c r="K23" s="11">
        <f>'Tabel I-O'!K23*'Tabel Harga'!$E$23</f>
        <v>0</v>
      </c>
      <c r="L23" s="11">
        <f>'Tabel I-O'!L23*'Tabel Harga'!$E$23</f>
        <v>25000</v>
      </c>
      <c r="M23" s="11">
        <f>'Tabel I-O'!M23*'Tabel Harga'!$E$23</f>
        <v>0</v>
      </c>
      <c r="N23" s="11">
        <f>'Tabel I-O'!N23*'Tabel Harga'!$E$23</f>
        <v>25000</v>
      </c>
      <c r="O23" s="11">
        <f>'Tabel I-O'!O23*'Tabel Harga'!$E$23</f>
        <v>0</v>
      </c>
      <c r="P23" s="11">
        <f>'Tabel I-O'!P23*'Tabel Harga'!$E$23</f>
        <v>25000</v>
      </c>
      <c r="Q23" s="11">
        <f>'Tabel I-O'!Q23*'Tabel Harga'!$E$23</f>
        <v>0</v>
      </c>
      <c r="R23" s="11">
        <f>'Tabel I-O'!R23*'Tabel Harga'!$E$23</f>
        <v>25000</v>
      </c>
      <c r="S23" s="11">
        <f>'Tabel I-O'!S23*'Tabel Harga'!$E$23</f>
        <v>0</v>
      </c>
      <c r="T23" s="11">
        <f>'Tabel I-O'!T23*'Tabel Harga'!$E$23</f>
        <v>25000</v>
      </c>
      <c r="U23" s="11">
        <f>'Tabel I-O'!U23*'Tabel Harga'!$E$23</f>
        <v>0</v>
      </c>
      <c r="V23" s="11">
        <f>'Tabel I-O'!V23*'Tabel Harga'!$E$23</f>
        <v>25000</v>
      </c>
      <c r="W23" s="11">
        <f>'Tabel I-O'!W23*'Tabel Harga'!$E$23</f>
        <v>0</v>
      </c>
      <c r="X23" s="11">
        <f>'Tabel I-O'!X23*'Tabel Harga'!$E$23</f>
        <v>25000</v>
      </c>
      <c r="Y23" s="11">
        <f>'Tabel I-O'!Y23*'Tabel Harga'!$E$23</f>
        <v>0</v>
      </c>
      <c r="Z23" s="11">
        <f>'Tabel I-O'!Z23*'Tabel Harga'!$E$23</f>
        <v>25000</v>
      </c>
      <c r="AA23" s="11">
        <f>'Tabel I-O'!AA23*'Tabel Harga'!$E$23</f>
        <v>0</v>
      </c>
      <c r="AB23" s="11">
        <f>'Tabel I-O'!AB23*'Tabel Harga'!$E$23</f>
        <v>25000</v>
      </c>
      <c r="AC23" s="11">
        <f>'Tabel I-O'!AC23*'Tabel Harga'!$E$23</f>
        <v>0</v>
      </c>
      <c r="AD23" s="11">
        <f>'Tabel I-O'!AD23*'Tabel Harga'!$E$23</f>
        <v>25000</v>
      </c>
      <c r="AE23" s="11">
        <f>'Tabel I-O'!AE23*'Tabel Harga'!$E$23</f>
        <v>0</v>
      </c>
      <c r="AF23" s="11">
        <f>'Tabel I-O'!AF23*'Tabel Harga'!$E$23</f>
        <v>25000</v>
      </c>
      <c r="AG23" s="11">
        <f>'Tabel I-O'!AG23*'Tabel Harga'!$E$23</f>
        <v>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3">
      <c r="B24" s="76" t="s">
        <v>84</v>
      </c>
      <c r="C24" s="18" t="s">
        <v>5</v>
      </c>
      <c r="D24" s="11">
        <f>'Tabel I-O'!D24*'Tabel Harga'!$E$24</f>
        <v>225000</v>
      </c>
      <c r="E24" s="11">
        <f>'Tabel I-O'!E24*'Tabel Harga'!$E$24</f>
        <v>0</v>
      </c>
      <c r="F24" s="11">
        <f>'Tabel I-O'!F24*'Tabel Harga'!$E$24</f>
        <v>0</v>
      </c>
      <c r="G24" s="11">
        <f>'Tabel I-O'!G24*'Tabel Harga'!$E$24</f>
        <v>0</v>
      </c>
      <c r="H24" s="11">
        <f>'Tabel I-O'!H24*'Tabel Harga'!$E$24</f>
        <v>0</v>
      </c>
      <c r="I24" s="11">
        <f>'Tabel I-O'!I24*'Tabel Harga'!$E$24</f>
        <v>0</v>
      </c>
      <c r="J24" s="11">
        <f>'Tabel I-O'!J24*'Tabel Harga'!$E$24</f>
        <v>0</v>
      </c>
      <c r="K24" s="11">
        <f>'Tabel I-O'!K24*'Tabel Harga'!$E$24</f>
        <v>0</v>
      </c>
      <c r="L24" s="11">
        <f>'Tabel I-O'!L24*'Tabel Harga'!$E$24</f>
        <v>0</v>
      </c>
      <c r="M24" s="11">
        <f>'Tabel I-O'!M24*'Tabel Harga'!$E$24</f>
        <v>225000</v>
      </c>
      <c r="N24" s="11">
        <f>'Tabel I-O'!N24*'Tabel Harga'!$E$24</f>
        <v>0</v>
      </c>
      <c r="O24" s="11">
        <f>'Tabel I-O'!O24*'Tabel Harga'!$E$24</f>
        <v>0</v>
      </c>
      <c r="P24" s="11">
        <f>'Tabel I-O'!P24*'Tabel Harga'!$E$24</f>
        <v>0</v>
      </c>
      <c r="Q24" s="11">
        <f>'Tabel I-O'!Q24*'Tabel Harga'!$E$24</f>
        <v>0</v>
      </c>
      <c r="R24" s="11">
        <f>'Tabel I-O'!R24*'Tabel Harga'!$E$24</f>
        <v>0</v>
      </c>
      <c r="S24" s="11">
        <f>'Tabel I-O'!S24*'Tabel Harga'!$E$24</f>
        <v>0</v>
      </c>
      <c r="T24" s="11">
        <f>'Tabel I-O'!T24*'Tabel Harga'!$E$24</f>
        <v>0</v>
      </c>
      <c r="U24" s="11">
        <f>'Tabel I-O'!U24*'Tabel Harga'!$E$24</f>
        <v>0</v>
      </c>
      <c r="V24" s="11">
        <f>'Tabel I-O'!V24*'Tabel Harga'!$E$24</f>
        <v>0</v>
      </c>
      <c r="W24" s="11">
        <f>'Tabel I-O'!W24*'Tabel Harga'!$E$24</f>
        <v>225000</v>
      </c>
      <c r="X24" s="11">
        <f>'Tabel I-O'!X24*'Tabel Harga'!$E$24</f>
        <v>0</v>
      </c>
      <c r="Y24" s="11">
        <f>'Tabel I-O'!Y24*'Tabel Harga'!$E$24</f>
        <v>0</v>
      </c>
      <c r="Z24" s="11">
        <f>'Tabel I-O'!Z24*'Tabel Harga'!$E$24</f>
        <v>0</v>
      </c>
      <c r="AA24" s="11">
        <f>'Tabel I-O'!AA24*'Tabel Harga'!$E$24</f>
        <v>0</v>
      </c>
      <c r="AB24" s="11">
        <f>'Tabel I-O'!AB24*'Tabel Harga'!$E$24</f>
        <v>0</v>
      </c>
      <c r="AC24" s="11">
        <f>'Tabel I-O'!AC24*'Tabel Harga'!$E$24</f>
        <v>0</v>
      </c>
      <c r="AD24" s="11">
        <f>'Tabel I-O'!AD24*'Tabel Harga'!$E$24</f>
        <v>0</v>
      </c>
      <c r="AE24" s="11">
        <f>'Tabel I-O'!AE24*'Tabel Harga'!$E$24</f>
        <v>0</v>
      </c>
      <c r="AF24" s="11">
        <f>'Tabel I-O'!AF24*'Tabel Harga'!$E$24</f>
        <v>0</v>
      </c>
      <c r="AG24" s="11">
        <f>'Tabel I-O'!AG24*'Tabel Harga'!$E$24</f>
        <v>225000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3">
      <c r="B25" s="76"/>
      <c r="C25" s="1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3">
      <c r="B26" s="15" t="s">
        <v>36</v>
      </c>
      <c r="C26" s="18"/>
      <c r="D26" s="11"/>
      <c r="E26" s="9"/>
      <c r="F26" s="9"/>
      <c r="G26" s="9"/>
      <c r="H26" s="11"/>
      <c r="I26" s="11"/>
      <c r="J26" s="11"/>
      <c r="K26" s="12"/>
      <c r="L26" s="11"/>
      <c r="M26" s="11"/>
      <c r="N26" s="12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3">
      <c r="B27" s="76" t="s">
        <v>39</v>
      </c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3">
      <c r="B28" s="80" t="s">
        <v>86</v>
      </c>
      <c r="C28" s="18" t="s">
        <v>5</v>
      </c>
      <c r="D28" s="11">
        <f>'Tabel I-O'!D28*'Tabel Harga'!$E$28</f>
        <v>2100000</v>
      </c>
      <c r="E28" s="11">
        <f>'Tabel I-O'!E28*'Tabel Harga'!$E$28</f>
        <v>0</v>
      </c>
      <c r="F28" s="11">
        <f>'Tabel I-O'!F28*'Tabel Harga'!$E$28</f>
        <v>0</v>
      </c>
      <c r="G28" s="11">
        <f>'Tabel I-O'!G28*'Tabel Harga'!$E$28</f>
        <v>0</v>
      </c>
      <c r="H28" s="11">
        <f>'Tabel I-O'!H28*'Tabel Harga'!$E$28</f>
        <v>0</v>
      </c>
      <c r="I28" s="11">
        <f>'Tabel I-O'!I28*'Tabel Harga'!$E$28</f>
        <v>0</v>
      </c>
      <c r="J28" s="11">
        <f>'Tabel I-O'!J28*'Tabel Harga'!$E$28</f>
        <v>0</v>
      </c>
      <c r="K28" s="11">
        <f>'Tabel I-O'!K28*'Tabel Harga'!$E$28</f>
        <v>0</v>
      </c>
      <c r="L28" s="11">
        <f>'Tabel I-O'!L28*'Tabel Harga'!$E$28</f>
        <v>0</v>
      </c>
      <c r="M28" s="11">
        <f>'Tabel I-O'!M28*'Tabel Harga'!$E$28</f>
        <v>0</v>
      </c>
      <c r="N28" s="11">
        <f>'Tabel I-O'!N28*'Tabel Harga'!$E$28</f>
        <v>0</v>
      </c>
      <c r="O28" s="11">
        <f>'Tabel I-O'!O28*'Tabel Harga'!$E$28</f>
        <v>0</v>
      </c>
      <c r="P28" s="11">
        <f>'Tabel I-O'!P28*'Tabel Harga'!$E$28</f>
        <v>0</v>
      </c>
      <c r="Q28" s="11">
        <f>'Tabel I-O'!Q28*'Tabel Harga'!$E$28</f>
        <v>0</v>
      </c>
      <c r="R28" s="11">
        <f>'Tabel I-O'!R28*'Tabel Harga'!$E$28</f>
        <v>0</v>
      </c>
      <c r="S28" s="11">
        <f>'Tabel I-O'!S28*'Tabel Harga'!$E$28</f>
        <v>0</v>
      </c>
      <c r="T28" s="11">
        <f>'Tabel I-O'!T28*'Tabel Harga'!$E$28</f>
        <v>0</v>
      </c>
      <c r="U28" s="11">
        <f>'Tabel I-O'!U28*'Tabel Harga'!$E$28</f>
        <v>0</v>
      </c>
      <c r="V28" s="11">
        <f>'Tabel I-O'!V28*'Tabel Harga'!$E$28</f>
        <v>0</v>
      </c>
      <c r="W28" s="11">
        <f>'Tabel I-O'!W28*'Tabel Harga'!$E$28</f>
        <v>0</v>
      </c>
      <c r="X28" s="11">
        <f>'Tabel I-O'!X28*'Tabel Harga'!$E$28</f>
        <v>0</v>
      </c>
      <c r="Y28" s="11">
        <f>'Tabel I-O'!Y28*'Tabel Harga'!$E$28</f>
        <v>0</v>
      </c>
      <c r="Z28" s="11">
        <f>'Tabel I-O'!Z28*'Tabel Harga'!$E$28</f>
        <v>0</v>
      </c>
      <c r="AA28" s="11">
        <f>'Tabel I-O'!AA28*'Tabel Harga'!$E$28</f>
        <v>0</v>
      </c>
      <c r="AB28" s="11">
        <f>'Tabel I-O'!AB28*'Tabel Harga'!$E$28</f>
        <v>0</v>
      </c>
      <c r="AC28" s="11">
        <f>'Tabel I-O'!AC28*'Tabel Harga'!$E$28</f>
        <v>0</v>
      </c>
      <c r="AD28" s="11">
        <f>'Tabel I-O'!AD28*'Tabel Harga'!$E$28</f>
        <v>0</v>
      </c>
      <c r="AE28" s="11">
        <f>'Tabel I-O'!AE28*'Tabel Harga'!$E$28</f>
        <v>0</v>
      </c>
      <c r="AF28" s="11">
        <f>'Tabel I-O'!AF28*'Tabel Harga'!$E$28</f>
        <v>0</v>
      </c>
      <c r="AG28" s="11">
        <f>'Tabel I-O'!AG28*'Tabel Harga'!$E$28</f>
        <v>0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3">
      <c r="B29" s="80" t="s">
        <v>167</v>
      </c>
      <c r="C29" s="18" t="s">
        <v>5</v>
      </c>
      <c r="D29" s="11">
        <f>'Tabel I-O'!D29*'Tabel Harga'!$E$29</f>
        <v>700000</v>
      </c>
      <c r="E29" s="11">
        <f>'Tabel I-O'!E29*'Tabel Harga'!$E$29</f>
        <v>0</v>
      </c>
      <c r="F29" s="11">
        <f>'Tabel I-O'!F29*'Tabel Harga'!$E$29</f>
        <v>0</v>
      </c>
      <c r="G29" s="11">
        <f>'Tabel I-O'!G29*'Tabel Harga'!$E$29</f>
        <v>0</v>
      </c>
      <c r="H29" s="11">
        <f>'Tabel I-O'!H29*'Tabel Harga'!$E$29</f>
        <v>0</v>
      </c>
      <c r="I29" s="11">
        <f>'Tabel I-O'!I29*'Tabel Harga'!$E$29</f>
        <v>0</v>
      </c>
      <c r="J29" s="11">
        <f>'Tabel I-O'!J29*'Tabel Harga'!$E$29</f>
        <v>0</v>
      </c>
      <c r="K29" s="11">
        <f>'Tabel I-O'!K29*'Tabel Harga'!$E$29</f>
        <v>0</v>
      </c>
      <c r="L29" s="11">
        <f>'Tabel I-O'!L29*'Tabel Harga'!$E$29</f>
        <v>0</v>
      </c>
      <c r="M29" s="11">
        <f>'Tabel I-O'!M29*'Tabel Harga'!$E$29</f>
        <v>0</v>
      </c>
      <c r="N29" s="11">
        <f>'Tabel I-O'!N29*'Tabel Harga'!$E$29</f>
        <v>0</v>
      </c>
      <c r="O29" s="11">
        <f>'Tabel I-O'!O29*'Tabel Harga'!$E$29</f>
        <v>0</v>
      </c>
      <c r="P29" s="11">
        <f>'Tabel I-O'!P29*'Tabel Harga'!$E$29</f>
        <v>0</v>
      </c>
      <c r="Q29" s="11">
        <f>'Tabel I-O'!Q29*'Tabel Harga'!$E$29</f>
        <v>0</v>
      </c>
      <c r="R29" s="11">
        <f>'Tabel I-O'!R29*'Tabel Harga'!$E$29</f>
        <v>0</v>
      </c>
      <c r="S29" s="11">
        <f>'Tabel I-O'!S29*'Tabel Harga'!$E$29</f>
        <v>0</v>
      </c>
      <c r="T29" s="11">
        <f>'Tabel I-O'!T29*'Tabel Harga'!$E$29</f>
        <v>0</v>
      </c>
      <c r="U29" s="11">
        <f>'Tabel I-O'!U29*'Tabel Harga'!$E$29</f>
        <v>0</v>
      </c>
      <c r="V29" s="11">
        <f>'Tabel I-O'!V29*'Tabel Harga'!$E$29</f>
        <v>0</v>
      </c>
      <c r="W29" s="11">
        <f>'Tabel I-O'!W29*'Tabel Harga'!$E$29</f>
        <v>0</v>
      </c>
      <c r="X29" s="11">
        <f>'Tabel I-O'!X29*'Tabel Harga'!$E$29</f>
        <v>0</v>
      </c>
      <c r="Y29" s="11">
        <f>'Tabel I-O'!Y29*'Tabel Harga'!$E$29</f>
        <v>0</v>
      </c>
      <c r="Z29" s="11">
        <f>'Tabel I-O'!Z29*'Tabel Harga'!$E$29</f>
        <v>0</v>
      </c>
      <c r="AA29" s="11">
        <f>'Tabel I-O'!AA29*'Tabel Harga'!$E$29</f>
        <v>0</v>
      </c>
      <c r="AB29" s="11">
        <f>'Tabel I-O'!AB29*'Tabel Harga'!$E$29</f>
        <v>0</v>
      </c>
      <c r="AC29" s="11">
        <f>'Tabel I-O'!AC29*'Tabel Harga'!$E$29</f>
        <v>0</v>
      </c>
      <c r="AD29" s="11">
        <f>'Tabel I-O'!AD29*'Tabel Harga'!$E$29</f>
        <v>0</v>
      </c>
      <c r="AE29" s="11">
        <f>'Tabel I-O'!AE29*'Tabel Harga'!$E$29</f>
        <v>0</v>
      </c>
      <c r="AF29" s="11">
        <f>'Tabel I-O'!AF29*'Tabel Harga'!$E$29</f>
        <v>0</v>
      </c>
      <c r="AG29" s="11">
        <f>'Tabel I-O'!AG29*'Tabel Harga'!$E$29</f>
        <v>0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3">
      <c r="B30" s="80" t="s">
        <v>85</v>
      </c>
      <c r="C30" s="18" t="s">
        <v>5</v>
      </c>
      <c r="D30" s="11">
        <f>'Tabel I-O'!D30*'Tabel Harga'!$E$30</f>
        <v>70000</v>
      </c>
      <c r="E30" s="11">
        <f>'Tabel I-O'!E30*'Tabel Harga'!$E$30</f>
        <v>0</v>
      </c>
      <c r="F30" s="11">
        <f>'Tabel I-O'!F30*'Tabel Harga'!$E$30</f>
        <v>0</v>
      </c>
      <c r="G30" s="11">
        <f>'Tabel I-O'!G30*'Tabel Harga'!$E$30</f>
        <v>0</v>
      </c>
      <c r="H30" s="11">
        <f>'Tabel I-O'!H30*'Tabel Harga'!$E$30</f>
        <v>0</v>
      </c>
      <c r="I30" s="11">
        <f>'Tabel I-O'!I30*'Tabel Harga'!$E$30</f>
        <v>0</v>
      </c>
      <c r="J30" s="11">
        <f>'Tabel I-O'!J30*'Tabel Harga'!$E$30</f>
        <v>0</v>
      </c>
      <c r="K30" s="11">
        <f>'Tabel I-O'!K30*'Tabel Harga'!$E$30</f>
        <v>0</v>
      </c>
      <c r="L30" s="11">
        <f>'Tabel I-O'!L30*'Tabel Harga'!$E$30</f>
        <v>0</v>
      </c>
      <c r="M30" s="11">
        <f>'Tabel I-O'!M30*'Tabel Harga'!$E$30</f>
        <v>0</v>
      </c>
      <c r="N30" s="11">
        <f>'Tabel I-O'!N30*'Tabel Harga'!$E$30</f>
        <v>0</v>
      </c>
      <c r="O30" s="11">
        <f>'Tabel I-O'!O30*'Tabel Harga'!$E$30</f>
        <v>0</v>
      </c>
      <c r="P30" s="11">
        <f>'Tabel I-O'!P30*'Tabel Harga'!$E$30</f>
        <v>0</v>
      </c>
      <c r="Q30" s="11">
        <f>'Tabel I-O'!Q30*'Tabel Harga'!$E$30</f>
        <v>0</v>
      </c>
      <c r="R30" s="11">
        <f>'Tabel I-O'!R30*'Tabel Harga'!$E$30</f>
        <v>0</v>
      </c>
      <c r="S30" s="11">
        <f>'Tabel I-O'!S30*'Tabel Harga'!$E$30</f>
        <v>0</v>
      </c>
      <c r="T30" s="11">
        <f>'Tabel I-O'!T30*'Tabel Harga'!$E$30</f>
        <v>0</v>
      </c>
      <c r="U30" s="11">
        <f>'Tabel I-O'!U30*'Tabel Harga'!$E$30</f>
        <v>0</v>
      </c>
      <c r="V30" s="11">
        <f>'Tabel I-O'!V30*'Tabel Harga'!$E$30</f>
        <v>0</v>
      </c>
      <c r="W30" s="11">
        <f>'Tabel I-O'!W30*'Tabel Harga'!$E$30</f>
        <v>0</v>
      </c>
      <c r="X30" s="11">
        <f>'Tabel I-O'!X30*'Tabel Harga'!$E$30</f>
        <v>0</v>
      </c>
      <c r="Y30" s="11">
        <f>'Tabel I-O'!Y30*'Tabel Harga'!$E$30</f>
        <v>0</v>
      </c>
      <c r="Z30" s="11">
        <f>'Tabel I-O'!Z30*'Tabel Harga'!$E$30</f>
        <v>0</v>
      </c>
      <c r="AA30" s="11">
        <f>'Tabel I-O'!AA30*'Tabel Harga'!$E$30</f>
        <v>0</v>
      </c>
      <c r="AB30" s="11">
        <f>'Tabel I-O'!AB30*'Tabel Harga'!$E$30</f>
        <v>0</v>
      </c>
      <c r="AC30" s="11">
        <f>'Tabel I-O'!AC30*'Tabel Harga'!$E$30</f>
        <v>0</v>
      </c>
      <c r="AD30" s="11">
        <f>'Tabel I-O'!AD30*'Tabel Harga'!$E$30</f>
        <v>0</v>
      </c>
      <c r="AE30" s="11">
        <f>'Tabel I-O'!AE30*'Tabel Harga'!$E$30</f>
        <v>0</v>
      </c>
      <c r="AF30" s="11">
        <f>'Tabel I-O'!AF30*'Tabel Harga'!$E$30</f>
        <v>0</v>
      </c>
      <c r="AG30" s="11">
        <f>'Tabel I-O'!AG30*'Tabel Harga'!$E$30</f>
        <v>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3">
      <c r="B31" s="80"/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3">
      <c r="B32" s="209" t="s">
        <v>158</v>
      </c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3">
      <c r="B33" s="211" t="s">
        <v>159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3">
      <c r="B34" s="212" t="s">
        <v>160</v>
      </c>
      <c r="C34" s="18"/>
      <c r="D34" s="11">
        <f>'Tabel I-O'!D34*'Tabel Harga'!$E$34</f>
        <v>1750000</v>
      </c>
      <c r="E34" s="11">
        <f>'Tabel I-O'!E34*'Tabel Harga'!$E$34</f>
        <v>1750000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3">
      <c r="B35" s="211" t="s">
        <v>108</v>
      </c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 x14ac:dyDescent="0.3">
      <c r="B36" s="212" t="s">
        <v>82</v>
      </c>
      <c r="C36" s="18"/>
      <c r="D36" s="11">
        <f>'Tabel I-O'!D36*'Tabel Harga'!$E$36</f>
        <v>420000</v>
      </c>
      <c r="E36" s="11">
        <f>'Tabel I-O'!E36*'Tabel Harga'!$E$36</f>
        <v>420000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3">
      <c r="B37" s="212" t="s">
        <v>161</v>
      </c>
      <c r="C37" s="18"/>
      <c r="D37" s="11">
        <f>'Tabel I-O'!D37*'Tabel Harga'!$E$37</f>
        <v>1050000</v>
      </c>
      <c r="E37" s="11">
        <f>'Tabel I-O'!E37*'Tabel Harga'!$E$37</f>
        <v>1050000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3">
      <c r="B38" s="211" t="s">
        <v>87</v>
      </c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x14ac:dyDescent="0.3">
      <c r="B39" s="212" t="s">
        <v>162</v>
      </c>
      <c r="C39" s="18"/>
      <c r="D39" s="11">
        <f>'Tabel I-O'!D39*'Tabel Harga'!$E$39</f>
        <v>1400000</v>
      </c>
      <c r="E39" s="11">
        <f>'Tabel I-O'!E39*'Tabel Harga'!$E$39</f>
        <v>1400000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 x14ac:dyDescent="0.3">
      <c r="B40" s="212" t="s">
        <v>163</v>
      </c>
      <c r="C40" s="18"/>
      <c r="D40" s="11">
        <f>'Tabel I-O'!D40*'Tabel Harga'!$E$40</f>
        <v>350000</v>
      </c>
      <c r="E40" s="11">
        <f>'Tabel I-O'!E40*'Tabel Harga'!$E$40</f>
        <v>350000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 x14ac:dyDescent="0.3">
      <c r="B41" s="212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 x14ac:dyDescent="0.3">
      <c r="B42" s="214" t="s">
        <v>107</v>
      </c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 x14ac:dyDescent="0.3">
      <c r="B43" s="76" t="s">
        <v>88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 x14ac:dyDescent="0.3">
      <c r="B44" s="80" t="s">
        <v>183</v>
      </c>
      <c r="C44" s="18" t="s">
        <v>5</v>
      </c>
      <c r="D44" s="11">
        <f>'Tabel I-O'!D44*'Tabel Harga'!$E$44</f>
        <v>140000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 x14ac:dyDescent="0.3">
      <c r="B45" s="80" t="s">
        <v>123</v>
      </c>
      <c r="C45" s="18" t="s">
        <v>5</v>
      </c>
      <c r="D45" s="11">
        <f>'Tabel I-O'!D45*'Tabel Harga'!$E$45</f>
        <v>560000</v>
      </c>
      <c r="E45" s="11">
        <f>'Tabel I-O'!E45*'Tabel Harga'!$E$45</f>
        <v>140000</v>
      </c>
      <c r="F45" s="11">
        <f>'Tabel I-O'!F45*'Tabel Harga'!$E$45</f>
        <v>0</v>
      </c>
      <c r="G45" s="11">
        <f>'Tabel I-O'!G45*'Tabel Harga'!$E$45</f>
        <v>0</v>
      </c>
      <c r="H45" s="11">
        <f>'Tabel I-O'!H45*'Tabel Harga'!$E$45</f>
        <v>0</v>
      </c>
      <c r="I45" s="11">
        <f>'Tabel I-O'!I45*'Tabel Harga'!$E$45</f>
        <v>0</v>
      </c>
      <c r="J45" s="11">
        <f>'Tabel I-O'!J45*'Tabel Harga'!$E$45</f>
        <v>0</v>
      </c>
      <c r="K45" s="11">
        <f>'Tabel I-O'!K45*'Tabel Harga'!$E$45</f>
        <v>0</v>
      </c>
      <c r="L45" s="11">
        <f>'Tabel I-O'!L45*'Tabel Harga'!$E$45</f>
        <v>0</v>
      </c>
      <c r="M45" s="11">
        <f>'Tabel I-O'!M45*'Tabel Harga'!$E$45</f>
        <v>0</v>
      </c>
      <c r="N45" s="11">
        <f>'Tabel I-O'!N45*'Tabel Harga'!$E$45</f>
        <v>0</v>
      </c>
      <c r="O45" s="11">
        <f>'Tabel I-O'!O45*'Tabel Harga'!$E$45</f>
        <v>0</v>
      </c>
      <c r="P45" s="11">
        <f>'Tabel I-O'!P45*'Tabel Harga'!$E$45</f>
        <v>0</v>
      </c>
      <c r="Q45" s="11">
        <f>'Tabel I-O'!Q45*'Tabel Harga'!$E$45</f>
        <v>0</v>
      </c>
      <c r="R45" s="11">
        <f>'Tabel I-O'!R45*'Tabel Harga'!$E$45</f>
        <v>0</v>
      </c>
      <c r="S45" s="11">
        <f>'Tabel I-O'!S45*'Tabel Harga'!$E$45</f>
        <v>0</v>
      </c>
      <c r="T45" s="11">
        <f>'Tabel I-O'!T45*'Tabel Harga'!$E$45</f>
        <v>0</v>
      </c>
      <c r="U45" s="11">
        <f>'Tabel I-O'!U45*'Tabel Harga'!$E$45</f>
        <v>0</v>
      </c>
      <c r="V45" s="11">
        <f>'Tabel I-O'!V45*'Tabel Harga'!$E$45</f>
        <v>0</v>
      </c>
      <c r="W45" s="11">
        <f>'Tabel I-O'!W45*'Tabel Harga'!$E$45</f>
        <v>0</v>
      </c>
      <c r="X45" s="11">
        <f>'Tabel I-O'!X45*'Tabel Harga'!$E$45</f>
        <v>0</v>
      </c>
      <c r="Y45" s="11">
        <f>'Tabel I-O'!Y45*'Tabel Harga'!$E$45</f>
        <v>0</v>
      </c>
      <c r="Z45" s="11">
        <f>'Tabel I-O'!Z45*'Tabel Harga'!$E$45</f>
        <v>0</v>
      </c>
      <c r="AA45" s="11">
        <f>'Tabel I-O'!AA45*'Tabel Harga'!$E$45</f>
        <v>0</v>
      </c>
      <c r="AB45" s="11">
        <f>'Tabel I-O'!AB45*'Tabel Harga'!$E$45</f>
        <v>0</v>
      </c>
      <c r="AC45" s="11">
        <f>'Tabel I-O'!AC45*'Tabel Harga'!$E$45</f>
        <v>0</v>
      </c>
      <c r="AD45" s="11">
        <f>'Tabel I-O'!AD45*'Tabel Harga'!$E$45</f>
        <v>0</v>
      </c>
      <c r="AE45" s="11">
        <f>'Tabel I-O'!AE45*'Tabel Harga'!$E$45</f>
        <v>0</v>
      </c>
      <c r="AF45" s="11">
        <f>'Tabel I-O'!AF45*'Tabel Harga'!$E$45</f>
        <v>0</v>
      </c>
      <c r="AG45" s="11">
        <f>'Tabel I-O'!AG45*'Tabel Harga'!$E$45</f>
        <v>0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 x14ac:dyDescent="0.3">
      <c r="B46" s="76" t="s">
        <v>104</v>
      </c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 x14ac:dyDescent="0.3">
      <c r="B47" s="80" t="s">
        <v>124</v>
      </c>
      <c r="C47" s="18" t="s">
        <v>5</v>
      </c>
      <c r="D47" s="11">
        <f>'Tabel I-O'!D47*'Tabel Harga'!$E$47</f>
        <v>0</v>
      </c>
      <c r="E47" s="11">
        <f>'Tabel I-O'!E47*'Tabel Harga'!$E$47</f>
        <v>350000</v>
      </c>
      <c r="F47" s="11">
        <f>'Tabel I-O'!F47*'Tabel Harga'!$E$47</f>
        <v>0</v>
      </c>
      <c r="G47" s="11">
        <f>'Tabel I-O'!G47*'Tabel Harga'!$E$47</f>
        <v>0</v>
      </c>
      <c r="H47" s="11">
        <f>'Tabel I-O'!H47*'Tabel Harga'!$E$47</f>
        <v>0</v>
      </c>
      <c r="I47" s="11">
        <f>'Tabel I-O'!I47*'Tabel Harga'!$E$47</f>
        <v>0</v>
      </c>
      <c r="J47" s="11">
        <f>'Tabel I-O'!J47*'Tabel Harga'!$E$47</f>
        <v>0</v>
      </c>
      <c r="K47" s="11">
        <f>'Tabel I-O'!K47*'Tabel Harga'!$E$47</f>
        <v>0</v>
      </c>
      <c r="L47" s="11">
        <f>'Tabel I-O'!L47*'Tabel Harga'!$E$47</f>
        <v>0</v>
      </c>
      <c r="M47" s="11">
        <f>'Tabel I-O'!M47*'Tabel Harga'!$E$47</f>
        <v>0</v>
      </c>
      <c r="N47" s="11">
        <f>'Tabel I-O'!N47*'Tabel Harga'!$E$47</f>
        <v>0</v>
      </c>
      <c r="O47" s="11">
        <f>'Tabel I-O'!O47*'Tabel Harga'!$E$47</f>
        <v>0</v>
      </c>
      <c r="P47" s="11">
        <f>'Tabel I-O'!P47*'Tabel Harga'!$E$47</f>
        <v>0</v>
      </c>
      <c r="Q47" s="11">
        <f>'Tabel I-O'!Q47*'Tabel Harga'!$E$47</f>
        <v>0</v>
      </c>
      <c r="R47" s="11">
        <f>'Tabel I-O'!R47*'Tabel Harga'!$E$47</f>
        <v>0</v>
      </c>
      <c r="S47" s="11">
        <f>'Tabel I-O'!S47*'Tabel Harga'!$E$47</f>
        <v>0</v>
      </c>
      <c r="T47" s="11">
        <f>'Tabel I-O'!T47*'Tabel Harga'!$E$47</f>
        <v>0</v>
      </c>
      <c r="U47" s="11">
        <f>'Tabel I-O'!U47*'Tabel Harga'!$E$47</f>
        <v>0</v>
      </c>
      <c r="V47" s="11">
        <f>'Tabel I-O'!V47*'Tabel Harga'!$E$47</f>
        <v>0</v>
      </c>
      <c r="W47" s="11">
        <f>'Tabel I-O'!W47*'Tabel Harga'!$E$47</f>
        <v>0</v>
      </c>
      <c r="X47" s="11">
        <f>'Tabel I-O'!X47*'Tabel Harga'!$E$47</f>
        <v>0</v>
      </c>
      <c r="Y47" s="11">
        <f>'Tabel I-O'!Y47*'Tabel Harga'!$E$47</f>
        <v>0</v>
      </c>
      <c r="Z47" s="11">
        <f>'Tabel I-O'!Z47*'Tabel Harga'!$E$47</f>
        <v>0</v>
      </c>
      <c r="AA47" s="11">
        <f>'Tabel I-O'!AA47*'Tabel Harga'!$E$47</f>
        <v>0</v>
      </c>
      <c r="AB47" s="11">
        <f>'Tabel I-O'!AB47*'Tabel Harga'!$E$47</f>
        <v>0</v>
      </c>
      <c r="AC47" s="11">
        <f>'Tabel I-O'!AC47*'Tabel Harga'!$E$47</f>
        <v>0</v>
      </c>
      <c r="AD47" s="11">
        <f>'Tabel I-O'!AD47*'Tabel Harga'!$E$47</f>
        <v>0</v>
      </c>
      <c r="AE47" s="11">
        <f>'Tabel I-O'!AE47*'Tabel Harga'!$E$47</f>
        <v>0</v>
      </c>
      <c r="AF47" s="11">
        <f>'Tabel I-O'!AF47*'Tabel Harga'!$E$47</f>
        <v>0</v>
      </c>
      <c r="AG47" s="11">
        <f>'Tabel I-O'!AG47*'Tabel Harga'!$E$47</f>
        <v>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 x14ac:dyDescent="0.3">
      <c r="B48" s="80" t="s">
        <v>125</v>
      </c>
      <c r="C48" s="18" t="s">
        <v>5</v>
      </c>
      <c r="D48" s="11">
        <f>'Tabel I-O'!D48*'Tabel Harga'!$E$48</f>
        <v>0</v>
      </c>
      <c r="E48" s="11">
        <f>'Tabel I-O'!E48*'Tabel Harga'!$E$48</f>
        <v>0</v>
      </c>
      <c r="F48" s="11">
        <f>'Tabel I-O'!F48*'Tabel Harga'!$E$48</f>
        <v>700000</v>
      </c>
      <c r="G48" s="11">
        <f>'Tabel I-O'!G48*'Tabel Harga'!$E$48</f>
        <v>700000</v>
      </c>
      <c r="H48" s="11">
        <f>'Tabel I-O'!H48*'Tabel Harga'!$E$48</f>
        <v>700000</v>
      </c>
      <c r="I48" s="11">
        <f>'Tabel I-O'!I48*'Tabel Harga'!$E$48</f>
        <v>700000</v>
      </c>
      <c r="J48" s="11">
        <f>'Tabel I-O'!J48*'Tabel Harga'!$E$48</f>
        <v>700000</v>
      </c>
      <c r="K48" s="11">
        <f>'Tabel I-O'!K48*'Tabel Harga'!$E$48</f>
        <v>700000</v>
      </c>
      <c r="L48" s="11">
        <f>'Tabel I-O'!L48*'Tabel Harga'!$E$48</f>
        <v>700000</v>
      </c>
      <c r="M48" s="11">
        <f>'Tabel I-O'!M48*'Tabel Harga'!$E$48</f>
        <v>700000</v>
      </c>
      <c r="N48" s="11">
        <f>'Tabel I-O'!N48*'Tabel Harga'!$E$48</f>
        <v>700000</v>
      </c>
      <c r="O48" s="11">
        <f>'Tabel I-O'!O48*'Tabel Harga'!$E$48</f>
        <v>700000</v>
      </c>
      <c r="P48" s="11">
        <f>'Tabel I-O'!P48*'Tabel Harga'!$E$48</f>
        <v>700000</v>
      </c>
      <c r="Q48" s="11">
        <f>'Tabel I-O'!Q48*'Tabel Harga'!$E$48</f>
        <v>700000</v>
      </c>
      <c r="R48" s="11">
        <f>'Tabel I-O'!R48*'Tabel Harga'!$E$48</f>
        <v>700000</v>
      </c>
      <c r="S48" s="11">
        <f>'Tabel I-O'!S48*'Tabel Harga'!$E$48</f>
        <v>700000</v>
      </c>
      <c r="T48" s="11">
        <f>'Tabel I-O'!T48*'Tabel Harga'!$E$48</f>
        <v>700000</v>
      </c>
      <c r="U48" s="11">
        <f>'Tabel I-O'!U48*'Tabel Harga'!$E$48</f>
        <v>700000</v>
      </c>
      <c r="V48" s="11">
        <f>'Tabel I-O'!V48*'Tabel Harga'!$E$48</f>
        <v>700000</v>
      </c>
      <c r="W48" s="11">
        <f>'Tabel I-O'!W48*'Tabel Harga'!$E$48</f>
        <v>700000</v>
      </c>
      <c r="X48" s="11">
        <f>'Tabel I-O'!X48*'Tabel Harga'!$E$48</f>
        <v>700000</v>
      </c>
      <c r="Y48" s="11">
        <f>'Tabel I-O'!Y48*'Tabel Harga'!$E$48</f>
        <v>700000</v>
      </c>
      <c r="Z48" s="11">
        <f>'Tabel I-O'!Z48*'Tabel Harga'!$E$48</f>
        <v>700000</v>
      </c>
      <c r="AA48" s="11">
        <f>'Tabel I-O'!AA48*'Tabel Harga'!$E$48</f>
        <v>700000</v>
      </c>
      <c r="AB48" s="11">
        <f>'Tabel I-O'!AB48*'Tabel Harga'!$E$48</f>
        <v>700000</v>
      </c>
      <c r="AC48" s="11">
        <f>'Tabel I-O'!AC48*'Tabel Harga'!$E$48</f>
        <v>700000</v>
      </c>
      <c r="AD48" s="11">
        <f>'Tabel I-O'!AD48*'Tabel Harga'!$E$48</f>
        <v>700000</v>
      </c>
      <c r="AE48" s="11">
        <f>'Tabel I-O'!AE48*'Tabel Harga'!$E$48</f>
        <v>700000</v>
      </c>
      <c r="AF48" s="11">
        <f>'Tabel I-O'!AF48*'Tabel Harga'!$E$48</f>
        <v>700000</v>
      </c>
      <c r="AG48" s="11">
        <f>'Tabel I-O'!AG48*'Tabel Harga'!$E$48</f>
        <v>700000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 x14ac:dyDescent="0.3">
      <c r="B49" s="80" t="s">
        <v>82</v>
      </c>
      <c r="C49" s="18" t="s">
        <v>5</v>
      </c>
      <c r="D49" s="11">
        <f>'Tabel I-O'!D49*'Tabel Harga'!$E$49</f>
        <v>0</v>
      </c>
      <c r="E49" s="11">
        <f>'Tabel I-O'!E49*'Tabel Harga'!$E$49</f>
        <v>700000</v>
      </c>
      <c r="F49" s="11">
        <f>'Tabel I-O'!F49*'Tabel Harga'!$E$49</f>
        <v>700000</v>
      </c>
      <c r="G49" s="11">
        <f>'Tabel I-O'!G49*'Tabel Harga'!$E$49</f>
        <v>700000</v>
      </c>
      <c r="H49" s="11">
        <f>'Tabel I-O'!H49*'Tabel Harga'!$E$49</f>
        <v>700000</v>
      </c>
      <c r="I49" s="11">
        <f>'Tabel I-O'!I49*'Tabel Harga'!$E$49</f>
        <v>700000</v>
      </c>
      <c r="J49" s="11">
        <f>'Tabel I-O'!J49*'Tabel Harga'!$E$49</f>
        <v>700000</v>
      </c>
      <c r="K49" s="11">
        <f>'Tabel I-O'!K49*'Tabel Harga'!$E$49</f>
        <v>700000</v>
      </c>
      <c r="L49" s="11">
        <f>'Tabel I-O'!L49*'Tabel Harga'!$E$49</f>
        <v>700000</v>
      </c>
      <c r="M49" s="11">
        <f>'Tabel I-O'!M49*'Tabel Harga'!$E$49</f>
        <v>700000</v>
      </c>
      <c r="N49" s="11">
        <f>'Tabel I-O'!N49*'Tabel Harga'!$E$49</f>
        <v>700000</v>
      </c>
      <c r="O49" s="11">
        <f>'Tabel I-O'!O49*'Tabel Harga'!$E$49</f>
        <v>700000</v>
      </c>
      <c r="P49" s="11">
        <f>'Tabel I-O'!P49*'Tabel Harga'!$E$49</f>
        <v>700000</v>
      </c>
      <c r="Q49" s="11">
        <f>'Tabel I-O'!Q49*'Tabel Harga'!$E$49</f>
        <v>700000</v>
      </c>
      <c r="R49" s="11">
        <f>'Tabel I-O'!R49*'Tabel Harga'!$E$49</f>
        <v>700000</v>
      </c>
      <c r="S49" s="11">
        <f>'Tabel I-O'!S49*'Tabel Harga'!$E$49</f>
        <v>700000</v>
      </c>
      <c r="T49" s="11">
        <f>'Tabel I-O'!T49*'Tabel Harga'!$E$49</f>
        <v>700000</v>
      </c>
      <c r="U49" s="11">
        <f>'Tabel I-O'!U49*'Tabel Harga'!$E$49</f>
        <v>700000</v>
      </c>
      <c r="V49" s="11">
        <f>'Tabel I-O'!V49*'Tabel Harga'!$E$49</f>
        <v>700000</v>
      </c>
      <c r="W49" s="11">
        <f>'Tabel I-O'!W49*'Tabel Harga'!$E$49</f>
        <v>700000</v>
      </c>
      <c r="X49" s="11">
        <f>'Tabel I-O'!X49*'Tabel Harga'!$E$49</f>
        <v>700000</v>
      </c>
      <c r="Y49" s="11">
        <f>'Tabel I-O'!Y49*'Tabel Harga'!$E$49</f>
        <v>700000</v>
      </c>
      <c r="Z49" s="11">
        <f>'Tabel I-O'!Z49*'Tabel Harga'!$E$49</f>
        <v>700000</v>
      </c>
      <c r="AA49" s="11">
        <f>'Tabel I-O'!AA49*'Tabel Harga'!$E$49</f>
        <v>700000</v>
      </c>
      <c r="AB49" s="11">
        <f>'Tabel I-O'!AB49*'Tabel Harga'!$E$49</f>
        <v>700000</v>
      </c>
      <c r="AC49" s="11">
        <f>'Tabel I-O'!AC49*'Tabel Harga'!$E$49</f>
        <v>700000</v>
      </c>
      <c r="AD49" s="11">
        <f>'Tabel I-O'!AD49*'Tabel Harga'!$E$49</f>
        <v>700000</v>
      </c>
      <c r="AE49" s="11">
        <f>'Tabel I-O'!AE49*'Tabel Harga'!$E$49</f>
        <v>700000</v>
      </c>
      <c r="AF49" s="11">
        <f>'Tabel I-O'!AF49*'Tabel Harga'!$E$49</f>
        <v>700000</v>
      </c>
      <c r="AG49" s="11">
        <f>'Tabel I-O'!AG49*'Tabel Harga'!$E$49</f>
        <v>700000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 x14ac:dyDescent="0.3">
      <c r="B50" s="80" t="s">
        <v>176</v>
      </c>
      <c r="C50" s="18" t="s">
        <v>5</v>
      </c>
      <c r="D50" s="11">
        <f>'Tabel I-O'!D50*'Tabel Harga'!$E$50</f>
        <v>0</v>
      </c>
      <c r="E50" s="11">
        <f>'Tabel I-O'!E50*'Tabel Harga'!$E$50</f>
        <v>0</v>
      </c>
      <c r="F50" s="11">
        <f>'Tabel I-O'!F50*'Tabel Harga'!$E$50</f>
        <v>0</v>
      </c>
      <c r="G50" s="11">
        <f>'Tabel I-O'!G50*'Tabel Harga'!$E$50</f>
        <v>0</v>
      </c>
      <c r="H50" s="11">
        <f>'Tabel I-O'!H50*'Tabel Harga'!$E$50</f>
        <v>0</v>
      </c>
      <c r="I50" s="11">
        <f>'Tabel I-O'!I50*'Tabel Harga'!$E$50</f>
        <v>0</v>
      </c>
      <c r="J50" s="11">
        <f>'Tabel I-O'!J50*'Tabel Harga'!$E$50</f>
        <v>280000</v>
      </c>
      <c r="K50" s="11">
        <f>'Tabel I-O'!K50*'Tabel Harga'!$E$50</f>
        <v>0</v>
      </c>
      <c r="L50" s="11">
        <f>'Tabel I-O'!L50*'Tabel Harga'!$E$50</f>
        <v>0</v>
      </c>
      <c r="M50" s="11">
        <f>'Tabel I-O'!M50*'Tabel Harga'!$E$50</f>
        <v>0</v>
      </c>
      <c r="N50" s="11">
        <f>'Tabel I-O'!N50*'Tabel Harga'!$E$50</f>
        <v>0</v>
      </c>
      <c r="O50" s="11">
        <f>'Tabel I-O'!O50*'Tabel Harga'!$E$50</f>
        <v>0</v>
      </c>
      <c r="P50" s="11">
        <f>'Tabel I-O'!P50*'Tabel Harga'!$E$50</f>
        <v>0</v>
      </c>
      <c r="Q50" s="11">
        <f>'Tabel I-O'!Q50*'Tabel Harga'!$E$50</f>
        <v>280000</v>
      </c>
      <c r="R50" s="11">
        <f>'Tabel I-O'!R50*'Tabel Harga'!$E$50</f>
        <v>0</v>
      </c>
      <c r="S50" s="11">
        <f>'Tabel I-O'!S50*'Tabel Harga'!$E$50</f>
        <v>0</v>
      </c>
      <c r="T50" s="11">
        <f>'Tabel I-O'!T50*'Tabel Harga'!$E$50</f>
        <v>0</v>
      </c>
      <c r="U50" s="11">
        <f>'Tabel I-O'!U50*'Tabel Harga'!$E$50</f>
        <v>0</v>
      </c>
      <c r="V50" s="11">
        <f>'Tabel I-O'!V50*'Tabel Harga'!$E$50</f>
        <v>0</v>
      </c>
      <c r="W50" s="11">
        <f>'Tabel I-O'!W50*'Tabel Harga'!$E$50</f>
        <v>0</v>
      </c>
      <c r="X50" s="11">
        <f>'Tabel I-O'!X50*'Tabel Harga'!$E$50</f>
        <v>0</v>
      </c>
      <c r="Y50" s="11">
        <f>'Tabel I-O'!Y50*'Tabel Harga'!$E$50</f>
        <v>0</v>
      </c>
      <c r="Z50" s="11">
        <f>'Tabel I-O'!Z50*'Tabel Harga'!$E$50</f>
        <v>0</v>
      </c>
      <c r="AA50" s="11">
        <f>'Tabel I-O'!AA50*'Tabel Harga'!$E$50</f>
        <v>0</v>
      </c>
      <c r="AB50" s="11">
        <f>'Tabel I-O'!AB50*'Tabel Harga'!$E$50</f>
        <v>0</v>
      </c>
      <c r="AC50" s="11">
        <f>'Tabel I-O'!AC50*'Tabel Harga'!$E$50</f>
        <v>0</v>
      </c>
      <c r="AD50" s="11">
        <f>'Tabel I-O'!AD50*'Tabel Harga'!$E$50</f>
        <v>0</v>
      </c>
      <c r="AE50" s="11">
        <f>'Tabel I-O'!AE50*'Tabel Harga'!$E$50</f>
        <v>0</v>
      </c>
      <c r="AF50" s="11">
        <f>'Tabel I-O'!AF50*'Tabel Harga'!$E$50</f>
        <v>0</v>
      </c>
      <c r="AG50" s="11">
        <f>'Tabel I-O'!AG50*'Tabel Harga'!$E$50</f>
        <v>0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 x14ac:dyDescent="0.3">
      <c r="B51" s="80" t="s">
        <v>83</v>
      </c>
      <c r="C51" s="18" t="s">
        <v>5</v>
      </c>
      <c r="D51" s="11">
        <f>'Tabel I-O'!D51*'Tabel Harga'!$E$51</f>
        <v>0</v>
      </c>
      <c r="E51" s="11">
        <f>'Tabel I-O'!E51*'Tabel Harga'!$E$51</f>
        <v>1260000</v>
      </c>
      <c r="F51" s="11">
        <f>'Tabel I-O'!F51*'Tabel Harga'!$E$51</f>
        <v>1260000</v>
      </c>
      <c r="G51" s="11">
        <f>'Tabel I-O'!G51*'Tabel Harga'!$E$51</f>
        <v>1260000</v>
      </c>
      <c r="H51" s="11">
        <f>'Tabel I-O'!H51*'Tabel Harga'!$E$51</f>
        <v>1260000</v>
      </c>
      <c r="I51" s="11">
        <f>'Tabel I-O'!I51*'Tabel Harga'!$E$51</f>
        <v>1260000</v>
      </c>
      <c r="J51" s="11">
        <f>'Tabel I-O'!J51*'Tabel Harga'!$E$51</f>
        <v>1260000</v>
      </c>
      <c r="K51" s="11">
        <f>'Tabel I-O'!K51*'Tabel Harga'!$E$51</f>
        <v>1260000</v>
      </c>
      <c r="L51" s="11">
        <f>'Tabel I-O'!L51*'Tabel Harga'!$E$51</f>
        <v>1260000</v>
      </c>
      <c r="M51" s="11">
        <f>'Tabel I-O'!M51*'Tabel Harga'!$E$51</f>
        <v>1260000</v>
      </c>
      <c r="N51" s="11">
        <f>'Tabel I-O'!N51*'Tabel Harga'!$E$51</f>
        <v>1260000</v>
      </c>
      <c r="O51" s="11">
        <f>'Tabel I-O'!O51*'Tabel Harga'!$E$51</f>
        <v>1260000</v>
      </c>
      <c r="P51" s="11">
        <f>'Tabel I-O'!P51*'Tabel Harga'!$E$51</f>
        <v>1260000</v>
      </c>
      <c r="Q51" s="11">
        <f>'Tabel I-O'!Q51*'Tabel Harga'!$E$51</f>
        <v>1260000</v>
      </c>
      <c r="R51" s="11">
        <f>'Tabel I-O'!R51*'Tabel Harga'!$E$51</f>
        <v>1260000</v>
      </c>
      <c r="S51" s="11">
        <f>'Tabel I-O'!S51*'Tabel Harga'!$E$51</f>
        <v>1260000</v>
      </c>
      <c r="T51" s="11">
        <f>'Tabel I-O'!T51*'Tabel Harga'!$E$51</f>
        <v>1260000</v>
      </c>
      <c r="U51" s="11">
        <f>'Tabel I-O'!U51*'Tabel Harga'!$E$51</f>
        <v>1260000</v>
      </c>
      <c r="V51" s="11">
        <f>'Tabel I-O'!V51*'Tabel Harga'!$E$51</f>
        <v>1260000</v>
      </c>
      <c r="W51" s="11">
        <f>'Tabel I-O'!W51*'Tabel Harga'!$E$51</f>
        <v>1260000</v>
      </c>
      <c r="X51" s="11">
        <f>'Tabel I-O'!X51*'Tabel Harga'!$E$51</f>
        <v>1260000</v>
      </c>
      <c r="Y51" s="11">
        <f>'Tabel I-O'!Y51*'Tabel Harga'!$E$51</f>
        <v>1260000</v>
      </c>
      <c r="Z51" s="11">
        <f>'Tabel I-O'!Z51*'Tabel Harga'!$E$51</f>
        <v>1260000</v>
      </c>
      <c r="AA51" s="11">
        <f>'Tabel I-O'!AA51*'Tabel Harga'!$E$51</f>
        <v>1260000</v>
      </c>
      <c r="AB51" s="11">
        <f>'Tabel I-O'!AB51*'Tabel Harga'!$E$51</f>
        <v>1260000</v>
      </c>
      <c r="AC51" s="11">
        <f>'Tabel I-O'!AC51*'Tabel Harga'!$E$51</f>
        <v>1260000</v>
      </c>
      <c r="AD51" s="11">
        <f>'Tabel I-O'!AD51*'Tabel Harga'!$E$51</f>
        <v>1260000</v>
      </c>
      <c r="AE51" s="11">
        <f>'Tabel I-O'!AE51*'Tabel Harga'!$E$51</f>
        <v>1260000</v>
      </c>
      <c r="AF51" s="11">
        <f>'Tabel I-O'!AF51*'Tabel Harga'!$E$51</f>
        <v>1260000</v>
      </c>
      <c r="AG51" s="11">
        <f>'Tabel I-O'!AG51*'Tabel Harga'!$E$51</f>
        <v>1260000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 x14ac:dyDescent="0.3">
      <c r="B52" s="76" t="s">
        <v>87</v>
      </c>
      <c r="C52" s="1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:49" x14ac:dyDescent="0.3">
      <c r="B53" s="80" t="s">
        <v>178</v>
      </c>
      <c r="C53" s="18" t="s">
        <v>5</v>
      </c>
      <c r="D53" s="11">
        <f>'Tabel Harga'!$E$53*'Tabel I-O'!D53</f>
        <v>0</v>
      </c>
      <c r="E53" s="11">
        <f>'Tabel Harga'!$E$53*'Tabel I-O'!E53</f>
        <v>180000</v>
      </c>
      <c r="F53" s="11">
        <f>'Tabel Harga'!$E$53*'Tabel I-O'!F53</f>
        <v>2250000</v>
      </c>
      <c r="G53" s="11">
        <f>'Tabel Harga'!$E$53*'Tabel I-O'!G53</f>
        <v>2250000</v>
      </c>
      <c r="H53" s="11">
        <f>'Tabel Harga'!$E$53*'Tabel I-O'!H53</f>
        <v>1350000</v>
      </c>
      <c r="I53" s="11">
        <f>'Tabel Harga'!$E$53*'Tabel I-O'!I53</f>
        <v>1350000</v>
      </c>
      <c r="J53" s="11">
        <f>'Tabel Harga'!$E$53*'Tabel I-O'!J53</f>
        <v>1350000</v>
      </c>
      <c r="K53" s="11">
        <f>'Tabel Harga'!$E$53*'Tabel I-O'!K53</f>
        <v>2250000</v>
      </c>
      <c r="L53" s="11">
        <f>'Tabel Harga'!$E$53*'Tabel I-O'!L53</f>
        <v>2250000</v>
      </c>
      <c r="M53" s="11">
        <f>'Tabel Harga'!$E$53*'Tabel I-O'!M53</f>
        <v>900000</v>
      </c>
      <c r="N53" s="11">
        <f>'Tabel Harga'!$E$53*'Tabel I-O'!N53</f>
        <v>900000</v>
      </c>
      <c r="O53" s="11">
        <f>'Tabel Harga'!$E$53*'Tabel I-O'!O53</f>
        <v>900000</v>
      </c>
      <c r="P53" s="11">
        <f>'Tabel Harga'!$E$53*'Tabel I-O'!P53</f>
        <v>900000</v>
      </c>
      <c r="Q53" s="11">
        <f>'Tabel Harga'!$E$53*'Tabel I-O'!Q53</f>
        <v>900000</v>
      </c>
      <c r="R53" s="11">
        <f>'Tabel Harga'!$E$53*'Tabel I-O'!R53</f>
        <v>1350000</v>
      </c>
      <c r="S53" s="11">
        <f>'Tabel Harga'!$E$53*'Tabel I-O'!S53</f>
        <v>1350000</v>
      </c>
      <c r="T53" s="11">
        <f>'Tabel Harga'!$E$53*'Tabel I-O'!T53</f>
        <v>900000</v>
      </c>
      <c r="U53" s="11">
        <f>'Tabel Harga'!$E$53*'Tabel I-O'!U53</f>
        <v>900000</v>
      </c>
      <c r="V53" s="11">
        <f>'Tabel Harga'!$E$53*'Tabel I-O'!V53</f>
        <v>900000</v>
      </c>
      <c r="W53" s="11">
        <f>'Tabel Harga'!$E$53*'Tabel I-O'!W53</f>
        <v>900000</v>
      </c>
      <c r="X53" s="11">
        <f>'Tabel Harga'!$E$53*'Tabel I-O'!X53</f>
        <v>900000</v>
      </c>
      <c r="Y53" s="11">
        <f>'Tabel Harga'!$E$53*'Tabel I-O'!Y53</f>
        <v>900000</v>
      </c>
      <c r="Z53" s="11">
        <f>'Tabel Harga'!$E$53*'Tabel I-O'!Z53</f>
        <v>900000</v>
      </c>
      <c r="AA53" s="11">
        <f>'Tabel Harga'!$E$53*'Tabel I-O'!AA53</f>
        <v>900000</v>
      </c>
      <c r="AB53" s="11">
        <f>'Tabel Harga'!$E$53*'Tabel I-O'!AB53</f>
        <v>900000</v>
      </c>
      <c r="AC53" s="11">
        <f>'Tabel Harga'!$E$53*'Tabel I-O'!AC53</f>
        <v>900000</v>
      </c>
      <c r="AD53" s="11">
        <f>'Tabel Harga'!$E$53*'Tabel I-O'!AD53</f>
        <v>900000</v>
      </c>
      <c r="AE53" s="11">
        <f>'Tabel Harga'!$E$53*'Tabel I-O'!AE53</f>
        <v>900000</v>
      </c>
      <c r="AF53" s="11">
        <f>'Tabel Harga'!$E$53*'Tabel I-O'!AF53</f>
        <v>900000</v>
      </c>
      <c r="AG53" s="11">
        <f>'Tabel Harga'!$E$53*'Tabel I-O'!AG53</f>
        <v>900000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 x14ac:dyDescent="0.3">
      <c r="B54" s="120" t="s">
        <v>107</v>
      </c>
      <c r="C54" s="18" t="s">
        <v>5</v>
      </c>
      <c r="D54" s="11">
        <f>'Tabel I-O'!D54*'Tabel Harga'!$E$54</f>
        <v>0</v>
      </c>
      <c r="E54" s="11">
        <f>'Tabel I-O'!E54*'Tabel Harga'!$E$54</f>
        <v>0</v>
      </c>
      <c r="F54" s="11">
        <f>'Tabel I-O'!F54*'Tabel Harga'!$E$54</f>
        <v>7210000</v>
      </c>
      <c r="G54" s="11">
        <f>'Tabel I-O'!G54*'Tabel Harga'!$E$54</f>
        <v>7210000</v>
      </c>
      <c r="H54" s="11">
        <f>'Tabel I-O'!H54*'Tabel Harga'!$E$54</f>
        <v>7210000</v>
      </c>
      <c r="I54" s="11">
        <f>'Tabel I-O'!I54*'Tabel Harga'!$E$54</f>
        <v>7210000</v>
      </c>
      <c r="J54" s="11">
        <f>'Tabel I-O'!J54*'Tabel Harga'!$E$54</f>
        <v>7210000</v>
      </c>
      <c r="K54" s="11">
        <f>'Tabel I-O'!K54*'Tabel Harga'!$E$54</f>
        <v>7210000</v>
      </c>
      <c r="L54" s="11">
        <f>'Tabel I-O'!L54*'Tabel Harga'!$E$54</f>
        <v>7210000</v>
      </c>
      <c r="M54" s="11">
        <f>'Tabel I-O'!M54*'Tabel Harga'!$E$54</f>
        <v>7210000</v>
      </c>
      <c r="N54" s="11">
        <f>'Tabel I-O'!N54*'Tabel Harga'!$E$54</f>
        <v>7210000</v>
      </c>
      <c r="O54" s="11">
        <f>'Tabel I-O'!O54*'Tabel Harga'!$E$54</f>
        <v>7210000</v>
      </c>
      <c r="P54" s="11">
        <f>'Tabel I-O'!P54*'Tabel Harga'!$E$54</f>
        <v>7210000</v>
      </c>
      <c r="Q54" s="11">
        <f>'Tabel I-O'!Q54*'Tabel Harga'!$E$54</f>
        <v>7210000</v>
      </c>
      <c r="R54" s="11">
        <f>'Tabel I-O'!R54*'Tabel Harga'!$E$54</f>
        <v>7210000</v>
      </c>
      <c r="S54" s="11">
        <f>'Tabel I-O'!S54*'Tabel Harga'!$E$54</f>
        <v>7210000</v>
      </c>
      <c r="T54" s="11">
        <f>'Tabel I-O'!T54*'Tabel Harga'!$E$54</f>
        <v>7210000</v>
      </c>
      <c r="U54" s="11">
        <f>'Tabel I-O'!U54*'Tabel Harga'!$E$54</f>
        <v>7210000</v>
      </c>
      <c r="V54" s="11">
        <f>'Tabel I-O'!V54*'Tabel Harga'!$E$54</f>
        <v>7210000</v>
      </c>
      <c r="W54" s="11">
        <f>'Tabel I-O'!W54*'Tabel Harga'!$E$54</f>
        <v>7210000</v>
      </c>
      <c r="X54" s="11">
        <f>'Tabel I-O'!X54*'Tabel Harga'!$E$54</f>
        <v>7210000</v>
      </c>
      <c r="Y54" s="11">
        <f>'Tabel I-O'!Y54*'Tabel Harga'!$E$54</f>
        <v>7210000</v>
      </c>
      <c r="Z54" s="11">
        <f>'Tabel I-O'!Z54*'Tabel Harga'!$E$54</f>
        <v>7210000</v>
      </c>
      <c r="AA54" s="11">
        <f>'Tabel I-O'!AA54*'Tabel Harga'!$E$54</f>
        <v>7210000</v>
      </c>
      <c r="AB54" s="11">
        <f>'Tabel I-O'!AB54*'Tabel Harga'!$E$54</f>
        <v>7210000</v>
      </c>
      <c r="AC54" s="11">
        <f>'Tabel I-O'!AC54*'Tabel Harga'!$E$54</f>
        <v>7210000</v>
      </c>
      <c r="AD54" s="11">
        <f>'Tabel I-O'!AD54*'Tabel Harga'!$E$54</f>
        <v>7210000</v>
      </c>
      <c r="AE54" s="11">
        <f>'Tabel I-O'!AE54*'Tabel Harga'!$E$54</f>
        <v>7210000</v>
      </c>
      <c r="AF54" s="11">
        <f>'Tabel I-O'!AF54*'Tabel Harga'!$E$54</f>
        <v>7210000</v>
      </c>
      <c r="AG54" s="11">
        <f>'Tabel I-O'!AG54*'Tabel Harga'!$E$54</f>
        <v>7210000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 x14ac:dyDescent="0.3">
      <c r="B55" s="76" t="s">
        <v>89</v>
      </c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 x14ac:dyDescent="0.3">
      <c r="B56" s="80" t="s">
        <v>126</v>
      </c>
      <c r="C56" s="18" t="s">
        <v>5</v>
      </c>
      <c r="D56" s="11">
        <f>'Tabel I-O'!D56*'Tabel Harga'!$E$56</f>
        <v>0</v>
      </c>
      <c r="E56" s="11">
        <f>'Tabel I-O'!E56*'Tabel Harga'!$E$56</f>
        <v>72000</v>
      </c>
      <c r="F56" s="11">
        <f>'Tabel I-O'!F56*'Tabel Harga'!$E$56</f>
        <v>900000</v>
      </c>
      <c r="G56" s="11">
        <f>'Tabel I-O'!G56*'Tabel Harga'!$E$56</f>
        <v>900000</v>
      </c>
      <c r="H56" s="11">
        <f>'Tabel I-O'!H56*'Tabel Harga'!$E$56</f>
        <v>540000</v>
      </c>
      <c r="I56" s="11">
        <f>'Tabel I-O'!I56*'Tabel Harga'!$E$56</f>
        <v>540000</v>
      </c>
      <c r="J56" s="11">
        <f>'Tabel I-O'!J56*'Tabel Harga'!$E$56</f>
        <v>540000</v>
      </c>
      <c r="K56" s="11">
        <f>'Tabel I-O'!K56*'Tabel Harga'!$E$56</f>
        <v>900000</v>
      </c>
      <c r="L56" s="11">
        <f>'Tabel I-O'!L56*'Tabel Harga'!$E$56</f>
        <v>900000</v>
      </c>
      <c r="M56" s="11">
        <f>'Tabel I-O'!M56*'Tabel Harga'!$E$56</f>
        <v>360000</v>
      </c>
      <c r="N56" s="11">
        <f>'Tabel I-O'!N56*'Tabel Harga'!$E$56</f>
        <v>360000</v>
      </c>
      <c r="O56" s="11">
        <f>'Tabel I-O'!O56*'Tabel Harga'!$E$56</f>
        <v>360000</v>
      </c>
      <c r="P56" s="11">
        <f>'Tabel I-O'!P56*'Tabel Harga'!$E$56</f>
        <v>360000</v>
      </c>
      <c r="Q56" s="11">
        <f>'Tabel I-O'!Q56*'Tabel Harga'!$E$56</f>
        <v>360000</v>
      </c>
      <c r="R56" s="11">
        <f>'Tabel I-O'!R56*'Tabel Harga'!$E$56</f>
        <v>540000</v>
      </c>
      <c r="S56" s="11">
        <f>'Tabel I-O'!S56*'Tabel Harga'!$E$56</f>
        <v>540000</v>
      </c>
      <c r="T56" s="11">
        <f>'Tabel I-O'!T56*'Tabel Harga'!$E$56</f>
        <v>360000</v>
      </c>
      <c r="U56" s="11">
        <f>'Tabel I-O'!U56*'Tabel Harga'!$E$56</f>
        <v>360000</v>
      </c>
      <c r="V56" s="11">
        <f>'Tabel I-O'!V56*'Tabel Harga'!$E$56</f>
        <v>360000</v>
      </c>
      <c r="W56" s="11">
        <f>'Tabel I-O'!W56*'Tabel Harga'!$E$56</f>
        <v>360000</v>
      </c>
      <c r="X56" s="11">
        <f>'Tabel I-O'!X56*'Tabel Harga'!$E$56</f>
        <v>360000</v>
      </c>
      <c r="Y56" s="11">
        <f>'Tabel I-O'!Y56*'Tabel Harga'!$E$56</f>
        <v>360000</v>
      </c>
      <c r="Z56" s="11">
        <f>'Tabel I-O'!Z56*'Tabel Harga'!$E$56</f>
        <v>360000</v>
      </c>
      <c r="AA56" s="11">
        <f>'Tabel I-O'!AA56*'Tabel Harga'!$E$56</f>
        <v>360000</v>
      </c>
      <c r="AB56" s="11">
        <f>'Tabel I-O'!AB56*'Tabel Harga'!$E$56</f>
        <v>360000</v>
      </c>
      <c r="AC56" s="11">
        <f>'Tabel I-O'!AC56*'Tabel Harga'!$E$56</f>
        <v>360000</v>
      </c>
      <c r="AD56" s="11">
        <f>'Tabel I-O'!AD56*'Tabel Harga'!$E$56</f>
        <v>360000</v>
      </c>
      <c r="AE56" s="11">
        <f>'Tabel I-O'!AE56*'Tabel Harga'!$E$56</f>
        <v>360000</v>
      </c>
      <c r="AF56" s="11">
        <f>'Tabel I-O'!AF56*'Tabel Harga'!$E$56</f>
        <v>360000</v>
      </c>
      <c r="AG56" s="11">
        <f>'Tabel I-O'!AG56*'Tabel Harga'!$E$56</f>
        <v>360000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:49" x14ac:dyDescent="0.3">
      <c r="B57" s="80" t="s">
        <v>127</v>
      </c>
      <c r="C57" s="18" t="s">
        <v>5</v>
      </c>
      <c r="D57" s="11">
        <f>'Tabel I-O'!D57*'Tabel Harga'!$E$57</f>
        <v>0</v>
      </c>
      <c r="E57" s="11">
        <f>'Tabel I-O'!E57*'Tabel Harga'!$E$57</f>
        <v>0</v>
      </c>
      <c r="F57" s="11">
        <f>'Tabel I-O'!F57*'Tabel Harga'!$E$57</f>
        <v>210000</v>
      </c>
      <c r="G57" s="11">
        <f>'Tabel I-O'!G57*'Tabel Harga'!$E$57</f>
        <v>210000</v>
      </c>
      <c r="H57" s="11">
        <f>'Tabel I-O'!H57*'Tabel Harga'!$E$57</f>
        <v>210000</v>
      </c>
      <c r="I57" s="11">
        <f>'Tabel I-O'!I57*'Tabel Harga'!$E$57</f>
        <v>210000</v>
      </c>
      <c r="J57" s="11">
        <f>'Tabel I-O'!J57*'Tabel Harga'!$E$57</f>
        <v>210000</v>
      </c>
      <c r="K57" s="11">
        <f>'Tabel I-O'!K57*'Tabel Harga'!$E$57</f>
        <v>210000</v>
      </c>
      <c r="L57" s="11">
        <f>'Tabel I-O'!L57*'Tabel Harga'!$E$57</f>
        <v>210000</v>
      </c>
      <c r="M57" s="11">
        <f>'Tabel I-O'!M57*'Tabel Harga'!$E$57</f>
        <v>210000</v>
      </c>
      <c r="N57" s="11">
        <f>'Tabel I-O'!N57*'Tabel Harga'!$E$57</f>
        <v>210000</v>
      </c>
      <c r="O57" s="11">
        <f>'Tabel I-O'!O57*'Tabel Harga'!$E$57</f>
        <v>210000</v>
      </c>
      <c r="P57" s="11">
        <f>'Tabel I-O'!P57*'Tabel Harga'!$E$57</f>
        <v>210000</v>
      </c>
      <c r="Q57" s="11">
        <f>'Tabel I-O'!Q57*'Tabel Harga'!$E$57</f>
        <v>210000</v>
      </c>
      <c r="R57" s="11">
        <f>'Tabel I-O'!R57*'Tabel Harga'!$E$57</f>
        <v>210000</v>
      </c>
      <c r="S57" s="11">
        <f>'Tabel I-O'!S57*'Tabel Harga'!$E$57</f>
        <v>210000</v>
      </c>
      <c r="T57" s="11">
        <f>'Tabel I-O'!T57*'Tabel Harga'!$E$57</f>
        <v>210000</v>
      </c>
      <c r="U57" s="11">
        <f>'Tabel I-O'!U57*'Tabel Harga'!$E$57</f>
        <v>210000</v>
      </c>
      <c r="V57" s="11">
        <f>'Tabel I-O'!V57*'Tabel Harga'!$E$57</f>
        <v>210000</v>
      </c>
      <c r="W57" s="11">
        <f>'Tabel I-O'!W57*'Tabel Harga'!$E$57</f>
        <v>210000</v>
      </c>
      <c r="X57" s="11">
        <f>'Tabel I-O'!X57*'Tabel Harga'!$E$57</f>
        <v>210000</v>
      </c>
      <c r="Y57" s="11">
        <f>'Tabel I-O'!Y57*'Tabel Harga'!$E$57</f>
        <v>210000</v>
      </c>
      <c r="Z57" s="11">
        <f>'Tabel I-O'!Z57*'Tabel Harga'!$E$57</f>
        <v>210000</v>
      </c>
      <c r="AA57" s="11">
        <f>'Tabel I-O'!AA57*'Tabel Harga'!$E$57</f>
        <v>210000</v>
      </c>
      <c r="AB57" s="11">
        <f>'Tabel I-O'!AB57*'Tabel Harga'!$E$57</f>
        <v>210000</v>
      </c>
      <c r="AC57" s="11">
        <f>'Tabel I-O'!AC57*'Tabel Harga'!$E$57</f>
        <v>210000</v>
      </c>
      <c r="AD57" s="11">
        <f>'Tabel I-O'!AD57*'Tabel Harga'!$E$57</f>
        <v>210000</v>
      </c>
      <c r="AE57" s="11">
        <f>'Tabel I-O'!AE57*'Tabel Harga'!$E$57</f>
        <v>210000</v>
      </c>
      <c r="AF57" s="11">
        <f>'Tabel I-O'!AF57*'Tabel Harga'!$E$57</f>
        <v>210000</v>
      </c>
      <c r="AG57" s="11">
        <f>'Tabel I-O'!AG57*'Tabel Harga'!$E$57</f>
        <v>210000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49" x14ac:dyDescent="0.3">
      <c r="B58" s="15" t="s">
        <v>24</v>
      </c>
      <c r="C58" s="18" t="s">
        <v>5</v>
      </c>
      <c r="D58" s="9">
        <f>SUM(D8:D57)</f>
        <v>9690000</v>
      </c>
      <c r="E58" s="9">
        <f t="shared" ref="E58:AG58" si="0">SUM(E8:E57)</f>
        <v>8584000</v>
      </c>
      <c r="F58" s="9">
        <f t="shared" si="0"/>
        <v>13945000</v>
      </c>
      <c r="G58" s="9">
        <f t="shared" si="0"/>
        <v>13970000</v>
      </c>
      <c r="H58" s="9">
        <f t="shared" si="0"/>
        <v>12625000</v>
      </c>
      <c r="I58" s="9">
        <f t="shared" si="0"/>
        <v>12600000</v>
      </c>
      <c r="J58" s="9">
        <f t="shared" si="0"/>
        <v>14125000</v>
      </c>
      <c r="K58" s="9">
        <f t="shared" si="0"/>
        <v>13920000</v>
      </c>
      <c r="L58" s="9">
        <f t="shared" si="0"/>
        <v>13995000</v>
      </c>
      <c r="M58" s="9">
        <f t="shared" si="0"/>
        <v>12165000</v>
      </c>
      <c r="N58" s="9">
        <f t="shared" si="0"/>
        <v>11965000</v>
      </c>
      <c r="O58" s="9">
        <f t="shared" si="0"/>
        <v>11940000</v>
      </c>
      <c r="P58" s="9">
        <f t="shared" si="0"/>
        <v>11965000</v>
      </c>
      <c r="Q58" s="9">
        <f t="shared" si="0"/>
        <v>13490000</v>
      </c>
      <c r="R58" s="9">
        <f t="shared" si="0"/>
        <v>12625000</v>
      </c>
      <c r="S58" s="9">
        <f t="shared" si="0"/>
        <v>12600000</v>
      </c>
      <c r="T58" s="9">
        <f t="shared" si="0"/>
        <v>11965000</v>
      </c>
      <c r="U58" s="9">
        <f t="shared" si="0"/>
        <v>11940000</v>
      </c>
      <c r="V58" s="9">
        <f t="shared" si="0"/>
        <v>12015000</v>
      </c>
      <c r="W58" s="9">
        <f t="shared" si="0"/>
        <v>12165000</v>
      </c>
      <c r="X58" s="9">
        <f t="shared" si="0"/>
        <v>11965000</v>
      </c>
      <c r="Y58" s="9">
        <f t="shared" si="0"/>
        <v>11940000</v>
      </c>
      <c r="Z58" s="9">
        <f t="shared" si="0"/>
        <v>11965000</v>
      </c>
      <c r="AA58" s="9">
        <f t="shared" si="0"/>
        <v>11990000</v>
      </c>
      <c r="AB58" s="9">
        <f t="shared" si="0"/>
        <v>11965000</v>
      </c>
      <c r="AC58" s="9">
        <f t="shared" si="0"/>
        <v>11940000</v>
      </c>
      <c r="AD58" s="9">
        <f t="shared" si="0"/>
        <v>11965000</v>
      </c>
      <c r="AE58" s="9">
        <f t="shared" si="0"/>
        <v>11940000</v>
      </c>
      <c r="AF58" s="9">
        <f t="shared" si="0"/>
        <v>12015000</v>
      </c>
      <c r="AG58" s="9">
        <f t="shared" si="0"/>
        <v>12165000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49" x14ac:dyDescent="0.3">
      <c r="B59" s="17"/>
      <c r="C59" s="18"/>
      <c r="D59" s="11"/>
      <c r="E59" s="11"/>
      <c r="F59" s="11"/>
      <c r="G59" s="11"/>
      <c r="H59" s="11"/>
      <c r="I59" s="11"/>
      <c r="J59" s="11"/>
      <c r="K59" s="12"/>
      <c r="L59" s="11"/>
      <c r="M59" s="11"/>
      <c r="N59" s="12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:49" ht="15.6" x14ac:dyDescent="0.3">
      <c r="B60" s="119" t="s">
        <v>27</v>
      </c>
      <c r="C60" s="31"/>
      <c r="D60" s="32"/>
      <c r="E60" s="32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2:49" x14ac:dyDescent="0.3">
      <c r="B61" s="15" t="s">
        <v>90</v>
      </c>
      <c r="C61" s="1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:49" x14ac:dyDescent="0.3">
      <c r="B62" s="34" t="s">
        <v>157</v>
      </c>
      <c r="C62" s="18" t="s">
        <v>5</v>
      </c>
      <c r="D62" s="11">
        <f>'Tabel I-O'!D62*'Tabel Harga'!$E$62</f>
        <v>6400000</v>
      </c>
      <c r="E62" s="11">
        <f>'Tabel I-O'!E62*'Tabel Harga'!$E$62</f>
        <v>6400000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2:49" x14ac:dyDescent="0.3">
      <c r="B63" s="34" t="s">
        <v>107</v>
      </c>
      <c r="C63" s="18" t="s">
        <v>5</v>
      </c>
      <c r="D63" s="11">
        <f>'Tabel I-O'!D63*'Tabel Harga'!$E$63</f>
        <v>0</v>
      </c>
      <c r="E63" s="11">
        <f>'Tabel I-O'!E63*'Tabel Harga'!$E$63</f>
        <v>2220000</v>
      </c>
      <c r="F63" s="11">
        <f>'Tabel I-O'!F63*'Tabel Harga'!$E$63</f>
        <v>27750000</v>
      </c>
      <c r="G63" s="11">
        <f>'Tabel I-O'!G63*'Tabel Harga'!$E$63</f>
        <v>27750000</v>
      </c>
      <c r="H63" s="11">
        <f>'Tabel I-O'!H63*'Tabel Harga'!$E$63</f>
        <v>16650000</v>
      </c>
      <c r="I63" s="11">
        <f>'Tabel I-O'!I63*'Tabel Harga'!$E$63</f>
        <v>16650000</v>
      </c>
      <c r="J63" s="11">
        <f>'Tabel I-O'!J63*'Tabel Harga'!$E$63</f>
        <v>16650000</v>
      </c>
      <c r="K63" s="11">
        <f>'Tabel I-O'!K63*'Tabel Harga'!$E$63</f>
        <v>27750000</v>
      </c>
      <c r="L63" s="11">
        <f>'Tabel I-O'!L63*'Tabel Harga'!$E$63</f>
        <v>27750000</v>
      </c>
      <c r="M63" s="11">
        <f>'Tabel I-O'!M63*'Tabel Harga'!$E$63</f>
        <v>11100000</v>
      </c>
      <c r="N63" s="11">
        <f>'Tabel I-O'!N63*'Tabel Harga'!$E$63</f>
        <v>11100000</v>
      </c>
      <c r="O63" s="11">
        <f>'Tabel I-O'!O63*'Tabel Harga'!$E$63</f>
        <v>11100000</v>
      </c>
      <c r="P63" s="11">
        <f>'Tabel I-O'!P63*'Tabel Harga'!$E$63</f>
        <v>11100000</v>
      </c>
      <c r="Q63" s="11">
        <f>'Tabel I-O'!Q63*'Tabel Harga'!$E$63</f>
        <v>11100000</v>
      </c>
      <c r="R63" s="11">
        <f>'Tabel I-O'!R63*'Tabel Harga'!$E$63</f>
        <v>16650000</v>
      </c>
      <c r="S63" s="11">
        <f>'Tabel I-O'!S63*'Tabel Harga'!$E$63</f>
        <v>16650000</v>
      </c>
      <c r="T63" s="11">
        <f>'Tabel I-O'!T63*'Tabel Harga'!$E$63</f>
        <v>11100000</v>
      </c>
      <c r="U63" s="11">
        <f>'Tabel I-O'!U63*'Tabel Harga'!$E$63</f>
        <v>11100000</v>
      </c>
      <c r="V63" s="11">
        <f>'Tabel I-O'!V63*'Tabel Harga'!$E$63</f>
        <v>11100000</v>
      </c>
      <c r="W63" s="11">
        <f>'Tabel I-O'!W63*'Tabel Harga'!$E$63</f>
        <v>11100000</v>
      </c>
      <c r="X63" s="11">
        <f>'Tabel I-O'!X63*'Tabel Harga'!$E$63</f>
        <v>11100000</v>
      </c>
      <c r="Y63" s="11">
        <f>'Tabel I-O'!Y63*'Tabel Harga'!$E$63</f>
        <v>11100000</v>
      </c>
      <c r="Z63" s="11">
        <f>'Tabel I-O'!Z63*'Tabel Harga'!$E$63</f>
        <v>11100000</v>
      </c>
      <c r="AA63" s="11">
        <f>'Tabel I-O'!AA63*'Tabel Harga'!$E$63</f>
        <v>11100000</v>
      </c>
      <c r="AB63" s="11">
        <f>'Tabel I-O'!AB63*'Tabel Harga'!$E$63</f>
        <v>11100000</v>
      </c>
      <c r="AC63" s="11">
        <f>'Tabel I-O'!AC63*'Tabel Harga'!$E$63</f>
        <v>11100000</v>
      </c>
      <c r="AD63" s="11">
        <f>'Tabel I-O'!AD63*'Tabel Harga'!$E$63</f>
        <v>11100000</v>
      </c>
      <c r="AE63" s="11">
        <f>'Tabel I-O'!AE63*'Tabel Harga'!$E$63</f>
        <v>11100000</v>
      </c>
      <c r="AF63" s="11">
        <f>'Tabel I-O'!AF63*'Tabel Harga'!$E$63</f>
        <v>11100000</v>
      </c>
      <c r="AG63" s="11">
        <f>'Tabel I-O'!AG63*'Tabel Harga'!$E$63</f>
        <v>11100000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2:49" x14ac:dyDescent="0.3">
      <c r="B64" s="34" t="s">
        <v>180</v>
      </c>
      <c r="C64" s="18" t="s">
        <v>5</v>
      </c>
      <c r="D64" s="11">
        <f>'Tabel I-O'!D64*'Tabel Harga'!$E$64</f>
        <v>0</v>
      </c>
      <c r="E64" s="11">
        <f>'Tabel I-O'!E64*'Tabel Harga'!$E$64</f>
        <v>0</v>
      </c>
      <c r="F64" s="11">
        <f>'Tabel I-O'!F64*'Tabel Harga'!$E$64</f>
        <v>0</v>
      </c>
      <c r="G64" s="11">
        <f>'Tabel I-O'!G64*'Tabel Harga'!$E$64</f>
        <v>0</v>
      </c>
      <c r="H64" s="11">
        <f>'Tabel I-O'!H64*'Tabel Harga'!$E$64</f>
        <v>0</v>
      </c>
      <c r="I64" s="11">
        <f>'Tabel I-O'!I64*'Tabel Harga'!$E$64</f>
        <v>0</v>
      </c>
      <c r="J64" s="11">
        <f>'Tabel I-O'!J64*'Tabel Harga'!$E$64</f>
        <v>0</v>
      </c>
      <c r="K64" s="11">
        <f>'Tabel I-O'!K64*'Tabel Harga'!$E$64</f>
        <v>0</v>
      </c>
      <c r="L64" s="11">
        <f>'Tabel I-O'!L64*'Tabel Harga'!$E$64</f>
        <v>0</v>
      </c>
      <c r="M64" s="11">
        <f>'Tabel I-O'!M64*'Tabel Harga'!$E$64</f>
        <v>0</v>
      </c>
      <c r="N64" s="11">
        <f>'Tabel I-O'!N64*'Tabel Harga'!$E$64</f>
        <v>0</v>
      </c>
      <c r="O64" s="11">
        <f>'Tabel I-O'!O64*'Tabel Harga'!$E$64</f>
        <v>2500000</v>
      </c>
      <c r="P64" s="11">
        <f>'Tabel I-O'!P64*'Tabel Harga'!$E$64</f>
        <v>2500000</v>
      </c>
      <c r="Q64" s="11">
        <f>'Tabel I-O'!Q64*'Tabel Harga'!$E$64</f>
        <v>2500000</v>
      </c>
      <c r="R64" s="11">
        <f>'Tabel I-O'!R64*'Tabel Harga'!$E$64</f>
        <v>2500000</v>
      </c>
      <c r="S64" s="11">
        <f>'Tabel I-O'!S64*'Tabel Harga'!$E$64</f>
        <v>2500000</v>
      </c>
      <c r="T64" s="11">
        <f>'Tabel I-O'!T64*'Tabel Harga'!$E$64</f>
        <v>2500000</v>
      </c>
      <c r="U64" s="11">
        <f>'Tabel I-O'!U64*'Tabel Harga'!$E$64</f>
        <v>2500000</v>
      </c>
      <c r="V64" s="11">
        <f>'Tabel I-O'!V64*'Tabel Harga'!$E$64</f>
        <v>2500000</v>
      </c>
      <c r="W64" s="11">
        <f>'Tabel I-O'!W64*'Tabel Harga'!$E$64</f>
        <v>2500000</v>
      </c>
      <c r="X64" s="11">
        <f>'Tabel I-O'!X64*'Tabel Harga'!$E$64</f>
        <v>2500000</v>
      </c>
      <c r="Y64" s="11">
        <f>'Tabel I-O'!Y64*'Tabel Harga'!$E$64</f>
        <v>2500000</v>
      </c>
      <c r="Z64" s="11">
        <f>'Tabel I-O'!Z64*'Tabel Harga'!$E$64</f>
        <v>2500000</v>
      </c>
      <c r="AA64" s="11">
        <f>'Tabel I-O'!AA64*'Tabel Harga'!$E$64</f>
        <v>2500000</v>
      </c>
      <c r="AB64" s="11">
        <f>'Tabel I-O'!AB64*'Tabel Harga'!$E$64</f>
        <v>2500000</v>
      </c>
      <c r="AC64" s="11">
        <f>'Tabel I-O'!AC64*'Tabel Harga'!$E$64</f>
        <v>2500000</v>
      </c>
      <c r="AD64" s="11">
        <f>'Tabel I-O'!AD64*'Tabel Harga'!$E$64</f>
        <v>2500000</v>
      </c>
      <c r="AE64" s="11">
        <f>'Tabel I-O'!AE64*'Tabel Harga'!$E$64</f>
        <v>2500000</v>
      </c>
      <c r="AF64" s="11">
        <f>'Tabel I-O'!AF64*'Tabel Harga'!$E$64</f>
        <v>2500000</v>
      </c>
      <c r="AG64" s="11">
        <f>'Tabel I-O'!AG64*'Tabel Harga'!$E$64</f>
        <v>2500000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2:49" x14ac:dyDescent="0.3">
      <c r="B65" s="34" t="s">
        <v>181</v>
      </c>
      <c r="C65" s="18" t="s">
        <v>5</v>
      </c>
      <c r="D65" s="11">
        <f>'Tabel I-O'!D65*'Tabel Harga'!$E$65</f>
        <v>0</v>
      </c>
      <c r="E65" s="11">
        <f>'Tabel I-O'!E65*'Tabel Harga'!$E$65</f>
        <v>0</v>
      </c>
      <c r="F65" s="11">
        <f>'Tabel I-O'!F65*'Tabel Harga'!$E$65</f>
        <v>0</v>
      </c>
      <c r="G65" s="11">
        <f>'Tabel I-O'!G65*'Tabel Harga'!$E$65</f>
        <v>0</v>
      </c>
      <c r="H65" s="11">
        <f>'Tabel I-O'!H65*'Tabel Harga'!$E$65</f>
        <v>0</v>
      </c>
      <c r="I65" s="11">
        <f>'Tabel I-O'!I65*'Tabel Harga'!$E$65</f>
        <v>0</v>
      </c>
      <c r="J65" s="11">
        <f>'Tabel I-O'!J65*'Tabel Harga'!$E$65</f>
        <v>0</v>
      </c>
      <c r="K65" s="11">
        <f>'Tabel I-O'!K65*'Tabel Harga'!$E$65</f>
        <v>0</v>
      </c>
      <c r="L65" s="11">
        <f>'Tabel I-O'!L65*'Tabel Harga'!$E$65</f>
        <v>0</v>
      </c>
      <c r="M65" s="11">
        <f>'Tabel I-O'!M65*'Tabel Harga'!$E$65</f>
        <v>0</v>
      </c>
      <c r="N65" s="11">
        <f>'Tabel I-O'!N65*'Tabel Harga'!$E$65</f>
        <v>0</v>
      </c>
      <c r="O65" s="11">
        <f>'Tabel I-O'!O65*'Tabel Harga'!$E$65</f>
        <v>1500000</v>
      </c>
      <c r="P65" s="11">
        <f>'Tabel I-O'!P65*'Tabel Harga'!$E$65</f>
        <v>2250000</v>
      </c>
      <c r="Q65" s="11">
        <f>'Tabel I-O'!Q65*'Tabel Harga'!$E$65</f>
        <v>4500000</v>
      </c>
      <c r="R65" s="11">
        <f>'Tabel I-O'!R65*'Tabel Harga'!$E$65</f>
        <v>4500000</v>
      </c>
      <c r="S65" s="11">
        <f>'Tabel I-O'!S65*'Tabel Harga'!$E$65</f>
        <v>5250000</v>
      </c>
      <c r="T65" s="11">
        <f>'Tabel I-O'!T65*'Tabel Harga'!$E$65</f>
        <v>6000000</v>
      </c>
      <c r="U65" s="11">
        <f>'Tabel I-O'!U65*'Tabel Harga'!$E$65</f>
        <v>6000000</v>
      </c>
      <c r="V65" s="11">
        <f>'Tabel I-O'!V65*'Tabel Harga'!$E$65</f>
        <v>6000000</v>
      </c>
      <c r="W65" s="11">
        <f>'Tabel I-O'!W65*'Tabel Harga'!$E$65</f>
        <v>6000000</v>
      </c>
      <c r="X65" s="11">
        <f>'Tabel I-O'!X65*'Tabel Harga'!$E$65</f>
        <v>6000000</v>
      </c>
      <c r="Y65" s="11">
        <f>'Tabel I-O'!Y65*'Tabel Harga'!$E$65</f>
        <v>6000000</v>
      </c>
      <c r="Z65" s="11">
        <f>'Tabel I-O'!Z65*'Tabel Harga'!$E$65</f>
        <v>6000000</v>
      </c>
      <c r="AA65" s="11">
        <f>'Tabel I-O'!AA65*'Tabel Harga'!$E$65</f>
        <v>6000000</v>
      </c>
      <c r="AB65" s="11">
        <f>'Tabel I-O'!AB65*'Tabel Harga'!$E$65</f>
        <v>6000000</v>
      </c>
      <c r="AC65" s="11">
        <f>'Tabel I-O'!AC65*'Tabel Harga'!$E$65</f>
        <v>6000000</v>
      </c>
      <c r="AD65" s="11">
        <f>'Tabel I-O'!AD65*'Tabel Harga'!$E$65</f>
        <v>6000000</v>
      </c>
      <c r="AE65" s="11">
        <f>'Tabel I-O'!AE65*'Tabel Harga'!$E$65</f>
        <v>6000000</v>
      </c>
      <c r="AF65" s="11">
        <f>'Tabel I-O'!AF65*'Tabel Harga'!$E$65</f>
        <v>6000000</v>
      </c>
      <c r="AG65" s="11">
        <f>'Tabel I-O'!AG65*'Tabel Harga'!$E$65</f>
        <v>6000000</v>
      </c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2:49" s="83" customFormat="1" x14ac:dyDescent="0.3">
      <c r="B66" s="15" t="s">
        <v>25</v>
      </c>
      <c r="C66" s="16" t="s">
        <v>5</v>
      </c>
      <c r="D66" s="13">
        <f>SUM(D62:D65)</f>
        <v>6400000</v>
      </c>
      <c r="E66" s="13">
        <f t="shared" ref="E66:AG66" si="1">SUM(E62:E65)</f>
        <v>8620000</v>
      </c>
      <c r="F66" s="13">
        <f t="shared" si="1"/>
        <v>27750000</v>
      </c>
      <c r="G66" s="13">
        <f t="shared" si="1"/>
        <v>27750000</v>
      </c>
      <c r="H66" s="13">
        <f t="shared" si="1"/>
        <v>16650000</v>
      </c>
      <c r="I66" s="13">
        <f t="shared" si="1"/>
        <v>16650000</v>
      </c>
      <c r="J66" s="13">
        <f t="shared" si="1"/>
        <v>16650000</v>
      </c>
      <c r="K66" s="13">
        <f t="shared" si="1"/>
        <v>27750000</v>
      </c>
      <c r="L66" s="13">
        <f t="shared" si="1"/>
        <v>27750000</v>
      </c>
      <c r="M66" s="13">
        <f t="shared" si="1"/>
        <v>11100000</v>
      </c>
      <c r="N66" s="13">
        <f t="shared" si="1"/>
        <v>11100000</v>
      </c>
      <c r="O66" s="13">
        <f t="shared" si="1"/>
        <v>15100000</v>
      </c>
      <c r="P66" s="13">
        <f t="shared" si="1"/>
        <v>15850000</v>
      </c>
      <c r="Q66" s="13">
        <f t="shared" si="1"/>
        <v>18100000</v>
      </c>
      <c r="R66" s="13">
        <f t="shared" si="1"/>
        <v>23650000</v>
      </c>
      <c r="S66" s="13">
        <f t="shared" si="1"/>
        <v>24400000</v>
      </c>
      <c r="T66" s="13">
        <f t="shared" si="1"/>
        <v>19600000</v>
      </c>
      <c r="U66" s="13">
        <f t="shared" si="1"/>
        <v>19600000</v>
      </c>
      <c r="V66" s="13">
        <f t="shared" si="1"/>
        <v>19600000</v>
      </c>
      <c r="W66" s="13">
        <f t="shared" si="1"/>
        <v>19600000</v>
      </c>
      <c r="X66" s="13">
        <f t="shared" si="1"/>
        <v>19600000</v>
      </c>
      <c r="Y66" s="13">
        <f t="shared" si="1"/>
        <v>19600000</v>
      </c>
      <c r="Z66" s="13">
        <f t="shared" si="1"/>
        <v>19600000</v>
      </c>
      <c r="AA66" s="13">
        <f t="shared" si="1"/>
        <v>19600000</v>
      </c>
      <c r="AB66" s="13">
        <f t="shared" si="1"/>
        <v>19600000</v>
      </c>
      <c r="AC66" s="13">
        <f t="shared" si="1"/>
        <v>19600000</v>
      </c>
      <c r="AD66" s="13">
        <f t="shared" si="1"/>
        <v>19600000</v>
      </c>
      <c r="AE66" s="13">
        <f t="shared" si="1"/>
        <v>19600000</v>
      </c>
      <c r="AF66" s="13">
        <f t="shared" si="1"/>
        <v>19600000</v>
      </c>
      <c r="AG66" s="13">
        <f t="shared" si="1"/>
        <v>19600000</v>
      </c>
      <c r="AH66" s="14"/>
      <c r="AI66" s="14"/>
      <c r="AJ66" s="14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</row>
    <row r="67" spans="2:49" s="20" customFormat="1" ht="30" customHeight="1" x14ac:dyDescent="0.25">
      <c r="B67" s="21" t="s">
        <v>23</v>
      </c>
      <c r="C67" s="22"/>
      <c r="D67" s="23">
        <f t="shared" ref="D67:AG67" si="2">D66-D58</f>
        <v>-3290000</v>
      </c>
      <c r="E67" s="23">
        <f t="shared" si="2"/>
        <v>36000</v>
      </c>
      <c r="F67" s="23">
        <f t="shared" si="2"/>
        <v>13805000</v>
      </c>
      <c r="G67" s="23">
        <f t="shared" si="2"/>
        <v>13780000</v>
      </c>
      <c r="H67" s="23">
        <f t="shared" si="2"/>
        <v>4025000</v>
      </c>
      <c r="I67" s="23">
        <f t="shared" si="2"/>
        <v>4050000</v>
      </c>
      <c r="J67" s="23">
        <f t="shared" si="2"/>
        <v>2525000</v>
      </c>
      <c r="K67" s="23">
        <f t="shared" si="2"/>
        <v>13830000</v>
      </c>
      <c r="L67" s="23">
        <f t="shared" si="2"/>
        <v>13755000</v>
      </c>
      <c r="M67" s="23">
        <f t="shared" si="2"/>
        <v>-1065000</v>
      </c>
      <c r="N67" s="23">
        <f t="shared" si="2"/>
        <v>-865000</v>
      </c>
      <c r="O67" s="23">
        <f t="shared" si="2"/>
        <v>3160000</v>
      </c>
      <c r="P67" s="23">
        <f t="shared" si="2"/>
        <v>3885000</v>
      </c>
      <c r="Q67" s="23">
        <f t="shared" si="2"/>
        <v>4610000</v>
      </c>
      <c r="R67" s="23">
        <f t="shared" si="2"/>
        <v>11025000</v>
      </c>
      <c r="S67" s="23">
        <f t="shared" si="2"/>
        <v>11800000</v>
      </c>
      <c r="T67" s="23">
        <f t="shared" si="2"/>
        <v>7635000</v>
      </c>
      <c r="U67" s="23">
        <f t="shared" si="2"/>
        <v>7660000</v>
      </c>
      <c r="V67" s="23">
        <f t="shared" si="2"/>
        <v>7585000</v>
      </c>
      <c r="W67" s="23">
        <f t="shared" si="2"/>
        <v>7435000</v>
      </c>
      <c r="X67" s="23">
        <f t="shared" si="2"/>
        <v>7635000</v>
      </c>
      <c r="Y67" s="23">
        <f t="shared" si="2"/>
        <v>7660000</v>
      </c>
      <c r="Z67" s="23">
        <f t="shared" si="2"/>
        <v>7635000</v>
      </c>
      <c r="AA67" s="23">
        <f t="shared" si="2"/>
        <v>7610000</v>
      </c>
      <c r="AB67" s="23">
        <f t="shared" si="2"/>
        <v>7635000</v>
      </c>
      <c r="AC67" s="23">
        <f t="shared" si="2"/>
        <v>7660000</v>
      </c>
      <c r="AD67" s="23">
        <f t="shared" si="2"/>
        <v>7635000</v>
      </c>
      <c r="AE67" s="23">
        <f t="shared" si="2"/>
        <v>7660000</v>
      </c>
      <c r="AF67" s="23">
        <f t="shared" si="2"/>
        <v>7585000</v>
      </c>
      <c r="AG67" s="23">
        <f t="shared" si="2"/>
        <v>7435000</v>
      </c>
      <c r="AH67" s="24"/>
      <c r="AI67" s="24"/>
      <c r="AJ67" s="24"/>
      <c r="AK67" s="25"/>
      <c r="AL67" s="25"/>
      <c r="AM67" s="25"/>
      <c r="AN67" s="25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2:49" x14ac:dyDescent="0.3"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49" x14ac:dyDescent="0.3">
      <c r="B69" s="153" t="s">
        <v>28</v>
      </c>
      <c r="C69" s="164">
        <f>NPV(rate_private,D67:AG67)</f>
        <v>75789231.457627818</v>
      </c>
      <c r="D69" s="16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49" x14ac:dyDescent="0.3">
      <c r="B70" s="153" t="s">
        <v>117</v>
      </c>
      <c r="C70" s="165">
        <f>IRR(D67:AG67,rate_private)</f>
        <v>1.5004865484632397</v>
      </c>
      <c r="D70" s="152"/>
    </row>
    <row r="71" spans="2:49" x14ac:dyDescent="0.3">
      <c r="B71" s="153" t="s">
        <v>145</v>
      </c>
      <c r="C71" s="134">
        <f>SUM(D58:AG58)</f>
        <v>368139000</v>
      </c>
      <c r="D71" s="153"/>
    </row>
    <row r="72" spans="2:49" x14ac:dyDescent="0.3">
      <c r="B72" s="155" t="s">
        <v>146</v>
      </c>
      <c r="C72" s="134">
        <f>SUM(D28:AG57)</f>
        <v>345002000</v>
      </c>
      <c r="D72" s="162">
        <f>C72/C71</f>
        <v>0.93715145637924802</v>
      </c>
    </row>
    <row r="73" spans="2:49" x14ac:dyDescent="0.3">
      <c r="B73" s="155" t="s">
        <v>147</v>
      </c>
      <c r="C73" s="163">
        <f>C71-C72</f>
        <v>23137000</v>
      </c>
      <c r="D73" s="162">
        <f>C73/C71</f>
        <v>6.2848543620751943E-2</v>
      </c>
    </row>
    <row r="75" spans="2:49" x14ac:dyDescent="0.3">
      <c r="B75" s="2" t="s">
        <v>148</v>
      </c>
      <c r="C75" s="185">
        <f>NPV(rate_private,D58)</f>
        <v>9056074.7663551401</v>
      </c>
    </row>
    <row r="76" spans="2:49" x14ac:dyDescent="0.3">
      <c r="F76" s="2">
        <f>50*420</f>
        <v>21000</v>
      </c>
    </row>
  </sheetData>
  <mergeCells count="32">
    <mergeCell ref="M4:M5"/>
    <mergeCell ref="H4:H5"/>
    <mergeCell ref="I4:I5"/>
    <mergeCell ref="J4:J5"/>
    <mergeCell ref="K4:K5"/>
    <mergeCell ref="L4:L5"/>
    <mergeCell ref="F4:F5"/>
    <mergeCell ref="D4:D5"/>
    <mergeCell ref="E4:E5"/>
    <mergeCell ref="C4:C5"/>
    <mergeCell ref="G4:G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AG4:AG5"/>
    <mergeCell ref="AC4:AC5"/>
    <mergeCell ref="AD4:AD5"/>
    <mergeCell ref="AE4:AE5"/>
    <mergeCell ref="AF4:A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W70"/>
  <sheetViews>
    <sheetView zoomScale="85" zoomScaleNormal="85"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B28" sqref="B28"/>
    </sheetView>
  </sheetViews>
  <sheetFormatPr defaultColWidth="9.109375" defaultRowHeight="14.4" x14ac:dyDescent="0.3"/>
  <cols>
    <col min="1" max="1" width="9.109375" style="2"/>
    <col min="2" max="2" width="41.109375" style="2" bestFit="1" customWidth="1"/>
    <col min="3" max="3" width="15.33203125" style="3" bestFit="1" customWidth="1"/>
    <col min="4" max="4" width="11.5546875" style="7" bestFit="1" customWidth="1"/>
    <col min="5" max="5" width="10.5546875" style="7" bestFit="1" customWidth="1"/>
    <col min="6" max="8" width="10.5546875" style="2" bestFit="1" customWidth="1"/>
    <col min="9" max="9" width="11.5546875" style="2" bestFit="1" customWidth="1"/>
    <col min="10" max="10" width="10.5546875" style="2" bestFit="1" customWidth="1"/>
    <col min="11" max="33" width="10.88671875" style="2" bestFit="1" customWidth="1"/>
    <col min="34" max="16384" width="9.109375" style="2"/>
  </cols>
  <sheetData>
    <row r="1" spans="2:49" s="67" customFormat="1" ht="18" x14ac:dyDescent="0.35">
      <c r="B1" s="64" t="s">
        <v>29</v>
      </c>
      <c r="C1" s="65"/>
      <c r="D1" s="66"/>
      <c r="E1" s="66"/>
    </row>
    <row r="2" spans="2:49" s="67" customFormat="1" x14ac:dyDescent="0.3">
      <c r="B2" s="67" t="str">
        <f>'Budget Privat'!B2</f>
        <v>Kopi Monokultur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2:49" s="67" customFormat="1" x14ac:dyDescent="0.3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</row>
    <row r="4" spans="2:49" s="68" customFormat="1" x14ac:dyDescent="0.3">
      <c r="B4" s="226" t="s">
        <v>76</v>
      </c>
      <c r="C4" s="224" t="s">
        <v>0</v>
      </c>
      <c r="D4" s="228" t="s">
        <v>41</v>
      </c>
      <c r="E4" s="228" t="s">
        <v>42</v>
      </c>
      <c r="F4" s="228" t="s">
        <v>43</v>
      </c>
      <c r="G4" s="228" t="s">
        <v>44</v>
      </c>
      <c r="H4" s="228" t="s">
        <v>45</v>
      </c>
      <c r="I4" s="228" t="s">
        <v>46</v>
      </c>
      <c r="J4" s="228" t="s">
        <v>47</v>
      </c>
      <c r="K4" s="228" t="s">
        <v>48</v>
      </c>
      <c r="L4" s="228" t="s">
        <v>49</v>
      </c>
      <c r="M4" s="228" t="s">
        <v>50</v>
      </c>
      <c r="N4" s="228" t="s">
        <v>51</v>
      </c>
      <c r="O4" s="228" t="s">
        <v>52</v>
      </c>
      <c r="P4" s="228" t="s">
        <v>53</v>
      </c>
      <c r="Q4" s="228" t="s">
        <v>54</v>
      </c>
      <c r="R4" s="228" t="s">
        <v>55</v>
      </c>
      <c r="S4" s="228" t="s">
        <v>56</v>
      </c>
      <c r="T4" s="228" t="s">
        <v>57</v>
      </c>
      <c r="U4" s="228" t="s">
        <v>58</v>
      </c>
      <c r="V4" s="228" t="s">
        <v>59</v>
      </c>
      <c r="W4" s="228" t="s">
        <v>60</v>
      </c>
      <c r="X4" s="228" t="s">
        <v>61</v>
      </c>
      <c r="Y4" s="228" t="s">
        <v>62</v>
      </c>
      <c r="Z4" s="228" t="s">
        <v>63</v>
      </c>
      <c r="AA4" s="228" t="s">
        <v>64</v>
      </c>
      <c r="AB4" s="228" t="s">
        <v>65</v>
      </c>
      <c r="AC4" s="228" t="s">
        <v>66</v>
      </c>
      <c r="AD4" s="228" t="s">
        <v>67</v>
      </c>
      <c r="AE4" s="228" t="s">
        <v>68</v>
      </c>
      <c r="AF4" s="228" t="s">
        <v>69</v>
      </c>
      <c r="AG4" s="228" t="s">
        <v>70</v>
      </c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spans="2:49" s="68" customFormat="1" x14ac:dyDescent="0.3">
      <c r="B5" s="227"/>
      <c r="C5" s="225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</row>
    <row r="6" spans="2:49" x14ac:dyDescent="0.3">
      <c r="B6" s="33" t="s">
        <v>26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5" t="s">
        <v>30</v>
      </c>
      <c r="C7" s="18"/>
      <c r="D7" s="19"/>
      <c r="E7" s="8"/>
      <c r="F7" s="8"/>
      <c r="G7" s="8"/>
      <c r="H7" s="8"/>
      <c r="I7" s="8"/>
      <c r="J7" s="8"/>
      <c r="K7" s="27"/>
      <c r="L7" s="8"/>
      <c r="M7" s="8"/>
      <c r="N7" s="2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3">
      <c r="B8" s="34" t="s">
        <v>9</v>
      </c>
      <c r="C8" s="18" t="s">
        <v>5</v>
      </c>
      <c r="D8" s="11">
        <f>'Tabel I-O'!D8*'Tabel Harga'!$F$8</f>
        <v>0</v>
      </c>
      <c r="E8" s="11">
        <f>'Tabel I-O'!E8*'Tabel Harga'!$F$8</f>
        <v>0</v>
      </c>
      <c r="F8" s="11">
        <f>'Tabel I-O'!F8*'Tabel Harga'!$F$8</f>
        <v>0</v>
      </c>
      <c r="G8" s="11">
        <f>'Tabel I-O'!G8*'Tabel Harga'!$F$8</f>
        <v>0</v>
      </c>
      <c r="H8" s="11">
        <f>'Tabel I-O'!H8*'Tabel Harga'!$F$8</f>
        <v>0</v>
      </c>
      <c r="I8" s="11">
        <f>'Tabel I-O'!I8*'Tabel Harga'!$F$8</f>
        <v>0</v>
      </c>
      <c r="J8" s="11">
        <f>'Tabel I-O'!J8*'Tabel Harga'!$F$8</f>
        <v>300000</v>
      </c>
      <c r="K8" s="11">
        <f>'Tabel I-O'!K8*'Tabel Harga'!$F$8</f>
        <v>0</v>
      </c>
      <c r="L8" s="11">
        <f>'Tabel I-O'!L8*'Tabel Harga'!$F$8</f>
        <v>0</v>
      </c>
      <c r="M8" s="11">
        <f>'Tabel I-O'!M8*'Tabel Harga'!$F$8</f>
        <v>0</v>
      </c>
      <c r="N8" s="11">
        <f>'Tabel I-O'!N8*'Tabel Harga'!$F$8</f>
        <v>0</v>
      </c>
      <c r="O8" s="11">
        <f>'Tabel I-O'!O8*'Tabel Harga'!$F$8</f>
        <v>0</v>
      </c>
      <c r="P8" s="11">
        <f>'Tabel I-O'!P8*'Tabel Harga'!$F$8</f>
        <v>0</v>
      </c>
      <c r="Q8" s="11">
        <f>'Tabel I-O'!Q8*'Tabel Harga'!$F$8</f>
        <v>300000</v>
      </c>
      <c r="R8" s="11">
        <f>'Tabel I-O'!R8*'Tabel Harga'!$F$8</f>
        <v>0</v>
      </c>
      <c r="S8" s="11">
        <f>'Tabel I-O'!S8*'Tabel Harga'!$F$8</f>
        <v>0</v>
      </c>
      <c r="T8" s="11">
        <f>'Tabel I-O'!T8*'Tabel Harga'!$F$8</f>
        <v>0</v>
      </c>
      <c r="U8" s="11">
        <f>'Tabel I-O'!U8*'Tabel Harga'!$F$8</f>
        <v>0</v>
      </c>
      <c r="V8" s="11">
        <f>'Tabel I-O'!V8*'Tabel Harga'!$F$8</f>
        <v>0</v>
      </c>
      <c r="W8" s="11">
        <f>'Tabel I-O'!W8*'Tabel Harga'!$F$8</f>
        <v>0</v>
      </c>
      <c r="X8" s="11">
        <f>'Tabel I-O'!X8*'Tabel Harga'!$F$8</f>
        <v>0</v>
      </c>
      <c r="Y8" s="11">
        <f>'Tabel I-O'!Y8*'Tabel Harga'!$F$8</f>
        <v>0</v>
      </c>
      <c r="Z8" s="11">
        <f>'Tabel I-O'!Z8*'Tabel Harga'!$F$8</f>
        <v>0</v>
      </c>
      <c r="AA8" s="11">
        <f>'Tabel I-O'!AA8*'Tabel Harga'!$F$8</f>
        <v>0</v>
      </c>
      <c r="AB8" s="11">
        <f>'Tabel I-O'!AB8*'Tabel Harga'!$F$8</f>
        <v>0</v>
      </c>
      <c r="AC8" s="11">
        <f>'Tabel I-O'!AC8*'Tabel Harga'!$F$8</f>
        <v>0</v>
      </c>
      <c r="AD8" s="11">
        <f>'Tabel I-O'!AD8*'Tabel Harga'!$F$8</f>
        <v>0</v>
      </c>
      <c r="AE8" s="11">
        <f>'Tabel I-O'!AE8*'Tabel Harga'!$F$8</f>
        <v>0</v>
      </c>
      <c r="AF8" s="11">
        <f>'Tabel I-O'!AF8*'Tabel Harga'!$F$8</f>
        <v>0</v>
      </c>
      <c r="AG8" s="11">
        <f>'Tabel I-O'!AG8*'Tabel Harga'!$F$8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3">
      <c r="B9" s="34" t="s">
        <v>22</v>
      </c>
      <c r="C9" s="18" t="s">
        <v>5</v>
      </c>
      <c r="D9" s="11">
        <f>'Tabel I-O'!D9*'Tabel Harga'!$F$9</f>
        <v>0</v>
      </c>
      <c r="E9" s="11">
        <f>'Tabel I-O'!E9*'Tabel Harga'!$F$9</f>
        <v>0</v>
      </c>
      <c r="F9" s="11">
        <f>'Tabel I-O'!F9*'Tabel Harga'!$F$9</f>
        <v>0</v>
      </c>
      <c r="G9" s="11">
        <f>'Tabel I-O'!G9*'Tabel Harga'!$F$9</f>
        <v>0</v>
      </c>
      <c r="H9" s="11">
        <f>'Tabel I-O'!H9*'Tabel Harga'!$F$9</f>
        <v>0</v>
      </c>
      <c r="I9" s="11">
        <f>'Tabel I-O'!I9*'Tabel Harga'!$F$9</f>
        <v>0</v>
      </c>
      <c r="J9" s="11">
        <f>'Tabel I-O'!J9*'Tabel Harga'!$F$9</f>
        <v>125000</v>
      </c>
      <c r="K9" s="11">
        <f>'Tabel I-O'!K9*'Tabel Harga'!$F$9</f>
        <v>0</v>
      </c>
      <c r="L9" s="11">
        <f>'Tabel I-O'!L9*'Tabel Harga'!$F$9</f>
        <v>0</v>
      </c>
      <c r="M9" s="11">
        <f>'Tabel I-O'!M9*'Tabel Harga'!$F$9</f>
        <v>0</v>
      </c>
      <c r="N9" s="11">
        <f>'Tabel I-O'!N9*'Tabel Harga'!$F$9</f>
        <v>0</v>
      </c>
      <c r="O9" s="11">
        <f>'Tabel I-O'!O9*'Tabel Harga'!$F$9</f>
        <v>0</v>
      </c>
      <c r="P9" s="11">
        <f>'Tabel I-O'!P9*'Tabel Harga'!$F$9</f>
        <v>0</v>
      </c>
      <c r="Q9" s="11">
        <f>'Tabel I-O'!Q9*'Tabel Harga'!$F$9</f>
        <v>125000</v>
      </c>
      <c r="R9" s="11">
        <f>'Tabel I-O'!R9*'Tabel Harga'!$F$9</f>
        <v>0</v>
      </c>
      <c r="S9" s="11">
        <f>'Tabel I-O'!S9*'Tabel Harga'!$F$9</f>
        <v>0</v>
      </c>
      <c r="T9" s="11">
        <f>'Tabel I-O'!T9*'Tabel Harga'!$F$9</f>
        <v>0</v>
      </c>
      <c r="U9" s="11">
        <f>'Tabel I-O'!U9*'Tabel Harga'!$F$9</f>
        <v>0</v>
      </c>
      <c r="V9" s="11">
        <f>'Tabel I-O'!V9*'Tabel Harga'!$F$9</f>
        <v>0</v>
      </c>
      <c r="W9" s="11">
        <f>'Tabel I-O'!W9*'Tabel Harga'!$F$9</f>
        <v>0</v>
      </c>
      <c r="X9" s="11">
        <f>'Tabel I-O'!X9*'Tabel Harga'!$F$9</f>
        <v>0</v>
      </c>
      <c r="Y9" s="11">
        <f>'Tabel I-O'!Y9*'Tabel Harga'!$F$9</f>
        <v>0</v>
      </c>
      <c r="Z9" s="11">
        <f>'Tabel I-O'!Z9*'Tabel Harga'!$F$9</f>
        <v>0</v>
      </c>
      <c r="AA9" s="11">
        <f>'Tabel I-O'!AA9*'Tabel Harga'!$F$9</f>
        <v>0</v>
      </c>
      <c r="AB9" s="11">
        <f>'Tabel I-O'!AB9*'Tabel Harga'!$F$9</f>
        <v>0</v>
      </c>
      <c r="AC9" s="11">
        <f>'Tabel I-O'!AC9*'Tabel Harga'!$F$9</f>
        <v>0</v>
      </c>
      <c r="AD9" s="11">
        <f>'Tabel I-O'!AD9*'Tabel Harga'!$F$9</f>
        <v>0</v>
      </c>
      <c r="AE9" s="11">
        <f>'Tabel I-O'!AE9*'Tabel Harga'!$F$9</f>
        <v>0</v>
      </c>
      <c r="AF9" s="11">
        <f>'Tabel I-O'!AF9*'Tabel Harga'!$F$9</f>
        <v>0</v>
      </c>
      <c r="AG9" s="11">
        <f>'Tabel I-O'!AG9*'Tabel Harga'!$F$9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3">
      <c r="B10" s="34" t="s">
        <v>150</v>
      </c>
      <c r="C10" s="18" t="s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3">
      <c r="B11" s="34" t="s">
        <v>118</v>
      </c>
      <c r="C11" s="18" t="s">
        <v>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3">
      <c r="B12" s="34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3">
      <c r="B13" s="15" t="s">
        <v>31</v>
      </c>
      <c r="C13" s="18"/>
      <c r="D13" s="11"/>
      <c r="E13" s="9"/>
      <c r="F13" s="9"/>
      <c r="G13" s="9"/>
      <c r="H13" s="9"/>
      <c r="I13" s="9"/>
      <c r="J13" s="9"/>
      <c r="K13" s="10"/>
      <c r="L13" s="9"/>
      <c r="M13" s="9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3">
      <c r="B14" s="34" t="s">
        <v>151</v>
      </c>
      <c r="C14" s="18" t="s">
        <v>5</v>
      </c>
      <c r="D14" s="11">
        <f>'Tabel I-O'!D14*'Tabel Harga'!$F$14</f>
        <v>0</v>
      </c>
      <c r="E14" s="11">
        <f>'Tabel I-O'!E14*'Tabel Harga'!$F$14</f>
        <v>540000</v>
      </c>
      <c r="F14" s="11">
        <f>'Tabel I-O'!F14*'Tabel Harga'!$F$14</f>
        <v>540000</v>
      </c>
      <c r="G14" s="11">
        <f>'Tabel I-O'!G14*'Tabel Harga'!$F$14</f>
        <v>540000</v>
      </c>
      <c r="H14" s="11">
        <f>'Tabel I-O'!H14*'Tabel Harga'!$F$14</f>
        <v>540000</v>
      </c>
      <c r="I14" s="11">
        <f>'Tabel I-O'!I14*'Tabel Harga'!$F$14</f>
        <v>540000</v>
      </c>
      <c r="J14" s="11">
        <f>'Tabel I-O'!J14*'Tabel Harga'!$F$14</f>
        <v>540000</v>
      </c>
      <c r="K14" s="11">
        <f>'Tabel I-O'!K14*'Tabel Harga'!$F$14</f>
        <v>540000</v>
      </c>
      <c r="L14" s="11">
        <f>'Tabel I-O'!L14*'Tabel Harga'!$F$14</f>
        <v>540000</v>
      </c>
      <c r="M14" s="11">
        <f>'Tabel I-O'!M14*'Tabel Harga'!$F$14</f>
        <v>540000</v>
      </c>
      <c r="N14" s="11">
        <f>'Tabel I-O'!N14*'Tabel Harga'!$F$14</f>
        <v>540000</v>
      </c>
      <c r="O14" s="11">
        <f>'Tabel I-O'!O14*'Tabel Harga'!$F$14</f>
        <v>540000</v>
      </c>
      <c r="P14" s="11">
        <f>'Tabel I-O'!P14*'Tabel Harga'!$F$14</f>
        <v>540000</v>
      </c>
      <c r="Q14" s="11">
        <f>'Tabel I-O'!Q14*'Tabel Harga'!$F$14</f>
        <v>540000</v>
      </c>
      <c r="R14" s="11">
        <f>'Tabel I-O'!R14*'Tabel Harga'!$F$14</f>
        <v>540000</v>
      </c>
      <c r="S14" s="11">
        <f>'Tabel I-O'!S14*'Tabel Harga'!$F$14</f>
        <v>540000</v>
      </c>
      <c r="T14" s="11">
        <f>'Tabel I-O'!T14*'Tabel Harga'!$F$14</f>
        <v>540000</v>
      </c>
      <c r="U14" s="11">
        <f>'Tabel I-O'!U14*'Tabel Harga'!$F$14</f>
        <v>540000</v>
      </c>
      <c r="V14" s="11">
        <f>'Tabel I-O'!V14*'Tabel Harga'!$F$14</f>
        <v>540000</v>
      </c>
      <c r="W14" s="11">
        <f>'Tabel I-O'!W14*'Tabel Harga'!$F$14</f>
        <v>540000</v>
      </c>
      <c r="X14" s="11">
        <f>'Tabel I-O'!X14*'Tabel Harga'!$F$14</f>
        <v>540000</v>
      </c>
      <c r="Y14" s="11">
        <f>'Tabel I-O'!Y14*'Tabel Harga'!$F$14</f>
        <v>540000</v>
      </c>
      <c r="Z14" s="11">
        <f>'Tabel I-O'!Z14*'Tabel Harga'!$F$14</f>
        <v>540000</v>
      </c>
      <c r="AA14" s="11">
        <f>'Tabel I-O'!AA14*'Tabel Harga'!$F$14</f>
        <v>540000</v>
      </c>
      <c r="AB14" s="11">
        <f>'Tabel I-O'!AB14*'Tabel Harga'!$F$14</f>
        <v>540000</v>
      </c>
      <c r="AC14" s="11">
        <f>'Tabel I-O'!AC14*'Tabel Harga'!$F$14</f>
        <v>540000</v>
      </c>
      <c r="AD14" s="11">
        <f>'Tabel I-O'!AD14*'Tabel Harga'!$F$14</f>
        <v>540000</v>
      </c>
      <c r="AE14" s="11">
        <f>'Tabel I-O'!AE14*'Tabel Harga'!$F$14</f>
        <v>540000</v>
      </c>
      <c r="AF14" s="11">
        <f>'Tabel I-O'!AF14*'Tabel Harga'!$F$14</f>
        <v>540000</v>
      </c>
      <c r="AG14" s="11">
        <f>'Tabel I-O'!AG14*'Tabel Harga'!$F$14</f>
        <v>540000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3">
      <c r="B15" s="34"/>
      <c r="C15" s="1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s="6" customFormat="1" x14ac:dyDescent="0.3">
      <c r="B16" s="15" t="s">
        <v>34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s="6" customFormat="1" x14ac:dyDescent="0.3">
      <c r="B17" s="34" t="s">
        <v>107</v>
      </c>
      <c r="C17" s="18" t="s">
        <v>5</v>
      </c>
      <c r="D17" s="11">
        <f>'Tabel I-O'!D18*'Tabel Harga'!$F$17</f>
        <v>18000000</v>
      </c>
      <c r="E17" s="11">
        <f>'Tabel I-O'!E18*'Tabel Harga'!$F$17</f>
        <v>1800000</v>
      </c>
      <c r="F17" s="11">
        <f>'Tabel I-O'!F18*'Tabel Harga'!$F$17</f>
        <v>0</v>
      </c>
      <c r="G17" s="11">
        <f>'Tabel I-O'!G18*'Tabel Harga'!$F$17</f>
        <v>0</v>
      </c>
      <c r="H17" s="11">
        <f>'Tabel I-O'!H18*'Tabel Harga'!$F$17</f>
        <v>0</v>
      </c>
      <c r="I17" s="11">
        <f>'Tabel I-O'!I18*'Tabel Harga'!$F$17</f>
        <v>0</v>
      </c>
      <c r="J17" s="11">
        <f>'Tabel I-O'!J18*'Tabel Harga'!$F$17</f>
        <v>0</v>
      </c>
      <c r="K17" s="11">
        <f>'Tabel I-O'!K18*'Tabel Harga'!$F$17</f>
        <v>0</v>
      </c>
      <c r="L17" s="11">
        <f>'Tabel I-O'!L18*'Tabel Harga'!$F$17</f>
        <v>0</v>
      </c>
      <c r="M17" s="11">
        <f>'Tabel I-O'!M18*'Tabel Harga'!$F$17</f>
        <v>0</v>
      </c>
      <c r="N17" s="11">
        <f>'Tabel I-O'!N18*'Tabel Harga'!$F$17</f>
        <v>0</v>
      </c>
      <c r="O17" s="11">
        <f>'Tabel I-O'!O18*'Tabel Harga'!$F$17</f>
        <v>0</v>
      </c>
      <c r="P17" s="11">
        <f>'Tabel I-O'!P18*'Tabel Harga'!$F$17</f>
        <v>0</v>
      </c>
      <c r="Q17" s="11">
        <f>'Tabel I-O'!Q18*'Tabel Harga'!$F$17</f>
        <v>0</v>
      </c>
      <c r="R17" s="11">
        <f>'Tabel I-O'!R18*'Tabel Harga'!$F$17</f>
        <v>0</v>
      </c>
      <c r="S17" s="11">
        <f>'Tabel I-O'!S18*'Tabel Harga'!$F$17</f>
        <v>0</v>
      </c>
      <c r="T17" s="11">
        <f>'Tabel I-O'!T18*'Tabel Harga'!$F$17</f>
        <v>0</v>
      </c>
      <c r="U17" s="11">
        <f>'Tabel I-O'!U18*'Tabel Harga'!$F$17</f>
        <v>0</v>
      </c>
      <c r="V17" s="11">
        <f>'Tabel I-O'!V18*'Tabel Harga'!$F$17</f>
        <v>0</v>
      </c>
      <c r="W17" s="11">
        <f>'Tabel I-O'!W18*'Tabel Harga'!$F$17</f>
        <v>0</v>
      </c>
      <c r="X17" s="11">
        <f>'Tabel I-O'!X18*'Tabel Harga'!$F$17</f>
        <v>0</v>
      </c>
      <c r="Y17" s="11">
        <f>'Tabel I-O'!Y18*'Tabel Harga'!$F$17</f>
        <v>0</v>
      </c>
      <c r="Z17" s="11">
        <f>'Tabel I-O'!Z18*'Tabel Harga'!$F$17</f>
        <v>0</v>
      </c>
      <c r="AA17" s="11">
        <f>'Tabel I-O'!AA18*'Tabel Harga'!$F$17</f>
        <v>0</v>
      </c>
      <c r="AB17" s="11">
        <f>'Tabel I-O'!AB18*'Tabel Harga'!$F$17</f>
        <v>0</v>
      </c>
      <c r="AC17" s="11">
        <f>'Tabel I-O'!AC18*'Tabel Harga'!$F$17</f>
        <v>0</v>
      </c>
      <c r="AD17" s="11">
        <f>'Tabel I-O'!AD18*'Tabel Harga'!$F$17</f>
        <v>0</v>
      </c>
      <c r="AE17" s="11">
        <f>'Tabel I-O'!AE18*'Tabel Harga'!$F$17</f>
        <v>0</v>
      </c>
      <c r="AF17" s="11">
        <f>'Tabel I-O'!AF18*'Tabel Harga'!$F$17</f>
        <v>0</v>
      </c>
      <c r="AG17" s="11">
        <f>'Tabel I-O'!AG18*'Tabel Harga'!$F$17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s="6" customFormat="1" x14ac:dyDescent="0.3">
      <c r="B18" s="34"/>
      <c r="C18" s="1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s="6" customFormat="1" x14ac:dyDescent="0.3">
      <c r="B19" s="15" t="s">
        <v>7</v>
      </c>
      <c r="C19" s="18"/>
      <c r="D19" s="11"/>
      <c r="E19" s="9"/>
      <c r="F19" s="9"/>
      <c r="G19" s="9"/>
      <c r="H19" s="9"/>
      <c r="I19" s="9"/>
      <c r="J19" s="9"/>
      <c r="K19" s="10"/>
      <c r="L19" s="9"/>
      <c r="M19" s="9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x14ac:dyDescent="0.3">
      <c r="B20" s="34" t="s">
        <v>156</v>
      </c>
      <c r="C20" s="18" t="s">
        <v>5</v>
      </c>
      <c r="D20" s="11">
        <f>'Tabel I-O'!D21*'Tabel Harga'!$F$21</f>
        <v>0</v>
      </c>
      <c r="E20" s="11">
        <f>'Tabel I-O'!E21*'Tabel Harga'!$F$21</f>
        <v>12000</v>
      </c>
      <c r="F20" s="11">
        <f>'Tabel I-O'!F21*'Tabel Harga'!$F$21</f>
        <v>150000</v>
      </c>
      <c r="G20" s="11">
        <f>'Tabel I-O'!G21*'Tabel Harga'!$F$21</f>
        <v>150000</v>
      </c>
      <c r="H20" s="11">
        <f>'Tabel I-O'!H21*'Tabel Harga'!$F$21</f>
        <v>90000</v>
      </c>
      <c r="I20" s="11">
        <f>'Tabel I-O'!I21*'Tabel Harga'!$F$21</f>
        <v>90000</v>
      </c>
      <c r="J20" s="11">
        <f>'Tabel I-O'!J21*'Tabel Harga'!$F$21</f>
        <v>90000</v>
      </c>
      <c r="K20" s="11">
        <f>'Tabel I-O'!K21*'Tabel Harga'!$F$21</f>
        <v>150000</v>
      </c>
      <c r="L20" s="11">
        <f>'Tabel I-O'!L21*'Tabel Harga'!$F$21</f>
        <v>150000</v>
      </c>
      <c r="M20" s="11">
        <f>'Tabel I-O'!M21*'Tabel Harga'!$F$21</f>
        <v>60000</v>
      </c>
      <c r="N20" s="11">
        <f>'Tabel I-O'!N21*'Tabel Harga'!$F$21</f>
        <v>60000</v>
      </c>
      <c r="O20" s="11">
        <f>'Tabel I-O'!O21*'Tabel Harga'!$F$21</f>
        <v>60000</v>
      </c>
      <c r="P20" s="11">
        <f>'Tabel I-O'!P21*'Tabel Harga'!$F$21</f>
        <v>60000</v>
      </c>
      <c r="Q20" s="11">
        <f>'Tabel I-O'!Q21*'Tabel Harga'!$F$21</f>
        <v>60000</v>
      </c>
      <c r="R20" s="11">
        <f>'Tabel I-O'!R21*'Tabel Harga'!$F$21</f>
        <v>90000</v>
      </c>
      <c r="S20" s="11">
        <f>'Tabel I-O'!S21*'Tabel Harga'!$F$21</f>
        <v>90000</v>
      </c>
      <c r="T20" s="11">
        <f>'Tabel I-O'!T21*'Tabel Harga'!$F$21</f>
        <v>60000</v>
      </c>
      <c r="U20" s="11">
        <f>'Tabel I-O'!U21*'Tabel Harga'!$F$21</f>
        <v>60000</v>
      </c>
      <c r="V20" s="11">
        <f>'Tabel I-O'!V21*'Tabel Harga'!$F$21</f>
        <v>60000</v>
      </c>
      <c r="W20" s="11">
        <f>'Tabel I-O'!W21*'Tabel Harga'!$F$21</f>
        <v>60000</v>
      </c>
      <c r="X20" s="11">
        <f>'Tabel I-O'!X21*'Tabel Harga'!$F$21</f>
        <v>60000</v>
      </c>
      <c r="Y20" s="11">
        <f>'Tabel I-O'!Y21*'Tabel Harga'!$F$21</f>
        <v>60000</v>
      </c>
      <c r="Z20" s="11">
        <f>'Tabel I-O'!Z21*'Tabel Harga'!$F$21</f>
        <v>60000</v>
      </c>
      <c r="AA20" s="11">
        <f>'Tabel I-O'!AA21*'Tabel Harga'!$F$21</f>
        <v>60000</v>
      </c>
      <c r="AB20" s="11">
        <f>'Tabel I-O'!AB21*'Tabel Harga'!$F$21</f>
        <v>60000</v>
      </c>
      <c r="AC20" s="11">
        <f>'Tabel I-O'!AC21*'Tabel Harga'!$F$21</f>
        <v>60000</v>
      </c>
      <c r="AD20" s="11">
        <f>'Tabel I-O'!AD21*'Tabel Harga'!$F$21</f>
        <v>60000</v>
      </c>
      <c r="AE20" s="11">
        <f>'Tabel I-O'!AE21*'Tabel Harga'!$F$21</f>
        <v>60000</v>
      </c>
      <c r="AF20" s="11">
        <f>'Tabel I-O'!AF21*'Tabel Harga'!$F$21</f>
        <v>60000</v>
      </c>
      <c r="AG20" s="11">
        <f>'Tabel I-O'!AG21*'Tabel Harga'!$F$21</f>
        <v>60000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3">
      <c r="B21" s="76" t="s">
        <v>37</v>
      </c>
      <c r="C21" s="18" t="s">
        <v>5</v>
      </c>
      <c r="D21" s="11">
        <f>'Tabel I-O'!D22*'Tabel Harga'!$F$22</f>
        <v>0</v>
      </c>
      <c r="E21" s="11">
        <f>'Tabel I-O'!E22*'Tabel Harga'!$F$22</f>
        <v>0</v>
      </c>
      <c r="F21" s="11">
        <f>'Tabel I-O'!F22*'Tabel Harga'!$F$22</f>
        <v>0</v>
      </c>
      <c r="G21" s="11">
        <f>'Tabel I-O'!G22*'Tabel Harga'!$F$22</f>
        <v>50000</v>
      </c>
      <c r="H21" s="11">
        <f>'Tabel I-O'!H22*'Tabel Harga'!$F$22</f>
        <v>0</v>
      </c>
      <c r="I21" s="11">
        <f>'Tabel I-O'!I22*'Tabel Harga'!$F$22</f>
        <v>0</v>
      </c>
      <c r="J21" s="11">
        <f>'Tabel I-O'!J22*'Tabel Harga'!$F$22</f>
        <v>0</v>
      </c>
      <c r="K21" s="11">
        <f>'Tabel I-O'!K22*'Tabel Harga'!$F$22</f>
        <v>0</v>
      </c>
      <c r="L21" s="11">
        <f>'Tabel I-O'!L22*'Tabel Harga'!$F$22</f>
        <v>50000</v>
      </c>
      <c r="M21" s="11">
        <f>'Tabel I-O'!M22*'Tabel Harga'!$F$22</f>
        <v>0</v>
      </c>
      <c r="N21" s="11">
        <f>'Tabel I-O'!N22*'Tabel Harga'!$F$22</f>
        <v>0</v>
      </c>
      <c r="O21" s="11">
        <f>'Tabel I-O'!O22*'Tabel Harga'!$F$22</f>
        <v>0</v>
      </c>
      <c r="P21" s="11">
        <f>'Tabel I-O'!P22*'Tabel Harga'!$F$22</f>
        <v>0</v>
      </c>
      <c r="Q21" s="11">
        <f>'Tabel I-O'!Q22*'Tabel Harga'!$F$22</f>
        <v>50000</v>
      </c>
      <c r="R21" s="11">
        <f>'Tabel I-O'!R22*'Tabel Harga'!$F$22</f>
        <v>0</v>
      </c>
      <c r="S21" s="11">
        <f>'Tabel I-O'!S22*'Tabel Harga'!$F$22</f>
        <v>0</v>
      </c>
      <c r="T21" s="11">
        <f>'Tabel I-O'!T22*'Tabel Harga'!$F$22</f>
        <v>0</v>
      </c>
      <c r="U21" s="11">
        <f>'Tabel I-O'!U22*'Tabel Harga'!$F$22</f>
        <v>0</v>
      </c>
      <c r="V21" s="11">
        <f>'Tabel I-O'!V22*'Tabel Harga'!$F$22</f>
        <v>50000</v>
      </c>
      <c r="W21" s="11">
        <f>'Tabel I-O'!W22*'Tabel Harga'!$F$22</f>
        <v>0</v>
      </c>
      <c r="X21" s="11">
        <f>'Tabel I-O'!X22*'Tabel Harga'!$F$22</f>
        <v>0</v>
      </c>
      <c r="Y21" s="11">
        <f>'Tabel I-O'!Y22*'Tabel Harga'!$F$22</f>
        <v>0</v>
      </c>
      <c r="Z21" s="11">
        <f>'Tabel I-O'!Z22*'Tabel Harga'!$F$22</f>
        <v>0</v>
      </c>
      <c r="AA21" s="11">
        <f>'Tabel I-O'!AA22*'Tabel Harga'!$F$22</f>
        <v>50000</v>
      </c>
      <c r="AB21" s="11">
        <f>'Tabel I-O'!AB22*'Tabel Harga'!$F$22</f>
        <v>0</v>
      </c>
      <c r="AC21" s="11">
        <f>'Tabel I-O'!AC22*'Tabel Harga'!$F$22</f>
        <v>0</v>
      </c>
      <c r="AD21" s="11">
        <f>'Tabel I-O'!AD22*'Tabel Harga'!$F$22</f>
        <v>0</v>
      </c>
      <c r="AE21" s="11">
        <f>'Tabel I-O'!AE22*'Tabel Harga'!$F$22</f>
        <v>0</v>
      </c>
      <c r="AF21" s="11">
        <f>'Tabel I-O'!AF22*'Tabel Harga'!$F$22</f>
        <v>50000</v>
      </c>
      <c r="AG21" s="11">
        <f>'Tabel I-O'!AG22*'Tabel Harga'!$F$22</f>
        <v>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3">
      <c r="B22" s="34" t="s">
        <v>38</v>
      </c>
      <c r="C22" s="18" t="s">
        <v>5</v>
      </c>
      <c r="D22" s="11">
        <f>'Tabel I-O'!D23*'Tabel Harga'!$E$23</f>
        <v>25000</v>
      </c>
      <c r="E22" s="11">
        <f>'Tabel I-O'!E23*'Tabel Harga'!$E$23</f>
        <v>0</v>
      </c>
      <c r="F22" s="11">
        <f>'Tabel I-O'!F23*'Tabel Harga'!$E$23</f>
        <v>25000</v>
      </c>
      <c r="G22" s="11">
        <f>'Tabel I-O'!G23*'Tabel Harga'!$E$23</f>
        <v>0</v>
      </c>
      <c r="H22" s="11">
        <f>'Tabel I-O'!H23*'Tabel Harga'!$E$23</f>
        <v>25000</v>
      </c>
      <c r="I22" s="11">
        <f>'Tabel I-O'!I23*'Tabel Harga'!$E$23</f>
        <v>0</v>
      </c>
      <c r="J22" s="11">
        <f>'Tabel I-O'!J23*'Tabel Harga'!$E$23</f>
        <v>25000</v>
      </c>
      <c r="K22" s="11">
        <f>'Tabel I-O'!K23*'Tabel Harga'!$E$23</f>
        <v>0</v>
      </c>
      <c r="L22" s="11">
        <f>'Tabel I-O'!L23*'Tabel Harga'!$E$23</f>
        <v>25000</v>
      </c>
      <c r="M22" s="11">
        <f>'Tabel I-O'!M23*'Tabel Harga'!$E$23</f>
        <v>0</v>
      </c>
      <c r="N22" s="11">
        <f>'Tabel I-O'!N23*'Tabel Harga'!$E$23</f>
        <v>25000</v>
      </c>
      <c r="O22" s="11">
        <f>'Tabel I-O'!O23*'Tabel Harga'!$E$23</f>
        <v>0</v>
      </c>
      <c r="P22" s="11">
        <f>'Tabel I-O'!P23*'Tabel Harga'!$E$23</f>
        <v>25000</v>
      </c>
      <c r="Q22" s="11">
        <f>'Tabel I-O'!Q23*'Tabel Harga'!$E$23</f>
        <v>0</v>
      </c>
      <c r="R22" s="11">
        <f>'Tabel I-O'!R23*'Tabel Harga'!$E$23</f>
        <v>25000</v>
      </c>
      <c r="S22" s="11">
        <f>'Tabel I-O'!S23*'Tabel Harga'!$E$23</f>
        <v>0</v>
      </c>
      <c r="T22" s="11">
        <f>'Tabel I-O'!T23*'Tabel Harga'!$E$23</f>
        <v>25000</v>
      </c>
      <c r="U22" s="11">
        <f>'Tabel I-O'!U23*'Tabel Harga'!$E$23</f>
        <v>0</v>
      </c>
      <c r="V22" s="11">
        <f>'Tabel I-O'!V23*'Tabel Harga'!$E$23</f>
        <v>25000</v>
      </c>
      <c r="W22" s="11">
        <f>'Tabel I-O'!W23*'Tabel Harga'!$E$23</f>
        <v>0</v>
      </c>
      <c r="X22" s="11">
        <f>'Tabel I-O'!X23*'Tabel Harga'!$E$23</f>
        <v>25000</v>
      </c>
      <c r="Y22" s="11">
        <f>'Tabel I-O'!Y23*'Tabel Harga'!$E$23</f>
        <v>0</v>
      </c>
      <c r="Z22" s="11">
        <f>'Tabel I-O'!Z23*'Tabel Harga'!$E$23</f>
        <v>25000</v>
      </c>
      <c r="AA22" s="11">
        <f>'Tabel I-O'!AA23*'Tabel Harga'!$E$23</f>
        <v>0</v>
      </c>
      <c r="AB22" s="11">
        <f>'Tabel I-O'!AB23*'Tabel Harga'!$E$23</f>
        <v>25000</v>
      </c>
      <c r="AC22" s="11">
        <f>'Tabel I-O'!AC23*'Tabel Harga'!$E$23</f>
        <v>0</v>
      </c>
      <c r="AD22" s="11">
        <f>'Tabel I-O'!AD23*'Tabel Harga'!$E$23</f>
        <v>25000</v>
      </c>
      <c r="AE22" s="11">
        <f>'Tabel I-O'!AE23*'Tabel Harga'!$E$23</f>
        <v>0</v>
      </c>
      <c r="AF22" s="11">
        <f>'Tabel I-O'!AF23*'Tabel Harga'!$E$23</f>
        <v>25000</v>
      </c>
      <c r="AG22" s="11">
        <f>'Tabel I-O'!AG23*'Tabel Harga'!$E$23</f>
        <v>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3">
      <c r="B23" s="76" t="s">
        <v>84</v>
      </c>
      <c r="C23" s="18" t="s">
        <v>5</v>
      </c>
      <c r="D23" s="11">
        <f>'Tabel I-O'!D24*'Tabel Harga'!$F$24</f>
        <v>225000</v>
      </c>
      <c r="E23" s="11">
        <f>'Tabel I-O'!E24*'Tabel Harga'!$F$24</f>
        <v>0</v>
      </c>
      <c r="F23" s="11">
        <f>'Tabel I-O'!F24*'Tabel Harga'!$F$24</f>
        <v>0</v>
      </c>
      <c r="G23" s="11">
        <f>'Tabel I-O'!G24*'Tabel Harga'!$F$24</f>
        <v>0</v>
      </c>
      <c r="H23" s="11">
        <f>'Tabel I-O'!H24*'Tabel Harga'!$F$24</f>
        <v>0</v>
      </c>
      <c r="I23" s="11">
        <f>'Tabel I-O'!I24*'Tabel Harga'!$F$24</f>
        <v>0</v>
      </c>
      <c r="J23" s="11">
        <f>'Tabel I-O'!J24*'Tabel Harga'!$F$24</f>
        <v>0</v>
      </c>
      <c r="K23" s="11">
        <f>'Tabel I-O'!K24*'Tabel Harga'!$F$24</f>
        <v>0</v>
      </c>
      <c r="L23" s="11">
        <f>'Tabel I-O'!L24*'Tabel Harga'!$F$24</f>
        <v>0</v>
      </c>
      <c r="M23" s="11">
        <f>'Tabel I-O'!M24*'Tabel Harga'!$F$24</f>
        <v>225000</v>
      </c>
      <c r="N23" s="11">
        <f>'Tabel I-O'!N24*'Tabel Harga'!$F$24</f>
        <v>0</v>
      </c>
      <c r="O23" s="11">
        <f>'Tabel I-O'!O24*'Tabel Harga'!$F$24</f>
        <v>0</v>
      </c>
      <c r="P23" s="11">
        <f>'Tabel I-O'!P24*'Tabel Harga'!$F$24</f>
        <v>0</v>
      </c>
      <c r="Q23" s="11">
        <f>'Tabel I-O'!Q24*'Tabel Harga'!$F$24</f>
        <v>0</v>
      </c>
      <c r="R23" s="11">
        <f>'Tabel I-O'!R24*'Tabel Harga'!$F$24</f>
        <v>0</v>
      </c>
      <c r="S23" s="11">
        <f>'Tabel I-O'!S24*'Tabel Harga'!$F$24</f>
        <v>0</v>
      </c>
      <c r="T23" s="11">
        <f>'Tabel I-O'!T24*'Tabel Harga'!$F$24</f>
        <v>0</v>
      </c>
      <c r="U23" s="11">
        <f>'Tabel I-O'!U24*'Tabel Harga'!$F$24</f>
        <v>0</v>
      </c>
      <c r="V23" s="11">
        <f>'Tabel I-O'!V24*'Tabel Harga'!$F$24</f>
        <v>0</v>
      </c>
      <c r="W23" s="11">
        <f>'Tabel I-O'!W24*'Tabel Harga'!$F$24</f>
        <v>225000</v>
      </c>
      <c r="X23" s="11">
        <f>'Tabel I-O'!X24*'Tabel Harga'!$F$24</f>
        <v>0</v>
      </c>
      <c r="Y23" s="11">
        <f>'Tabel I-O'!Y24*'Tabel Harga'!$F$24</f>
        <v>0</v>
      </c>
      <c r="Z23" s="11">
        <f>'Tabel I-O'!Z24*'Tabel Harga'!$F$24</f>
        <v>0</v>
      </c>
      <c r="AA23" s="11">
        <f>'Tabel I-O'!AA24*'Tabel Harga'!$F$24</f>
        <v>0</v>
      </c>
      <c r="AB23" s="11">
        <f>'Tabel I-O'!AB24*'Tabel Harga'!$F$24</f>
        <v>0</v>
      </c>
      <c r="AC23" s="11">
        <f>'Tabel I-O'!AC24*'Tabel Harga'!$F$24</f>
        <v>0</v>
      </c>
      <c r="AD23" s="11">
        <f>'Tabel I-O'!AD24*'Tabel Harga'!$F$24</f>
        <v>0</v>
      </c>
      <c r="AE23" s="11">
        <f>'Tabel I-O'!AE24*'Tabel Harga'!$F$24</f>
        <v>0</v>
      </c>
      <c r="AF23" s="11">
        <f>'Tabel I-O'!AF24*'Tabel Harga'!$F$24</f>
        <v>0</v>
      </c>
      <c r="AG23" s="11">
        <f>'Tabel I-O'!AG24*'Tabel Harga'!$F$24</f>
        <v>225000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3">
      <c r="B24" s="76"/>
      <c r="C24" s="1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3">
      <c r="B25" s="15" t="s">
        <v>36</v>
      </c>
      <c r="C25" s="18"/>
      <c r="D25" s="11"/>
      <c r="E25" s="9"/>
      <c r="F25" s="9"/>
      <c r="G25" s="9"/>
      <c r="H25" s="11"/>
      <c r="I25" s="11"/>
      <c r="J25" s="11"/>
      <c r="K25" s="12"/>
      <c r="L25" s="11"/>
      <c r="M25" s="11"/>
      <c r="N25" s="12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3">
      <c r="B26" s="76" t="s">
        <v>39</v>
      </c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3">
      <c r="B27" s="80" t="s">
        <v>86</v>
      </c>
      <c r="C27" s="18" t="s">
        <v>5</v>
      </c>
      <c r="D27" s="11">
        <f>'Tabel I-O'!D28*'Tabel Harga'!$F$28</f>
        <v>2100000</v>
      </c>
      <c r="E27" s="11">
        <f>'Tabel I-O'!E28*'Tabel Harga'!$F$28</f>
        <v>0</v>
      </c>
      <c r="F27" s="11">
        <f>'Tabel I-O'!F28*'Tabel Harga'!$F$28</f>
        <v>0</v>
      </c>
      <c r="G27" s="11">
        <f>'Tabel I-O'!G28*'Tabel Harga'!$F$28</f>
        <v>0</v>
      </c>
      <c r="H27" s="11">
        <f>'Tabel I-O'!H28*'Tabel Harga'!$F$28</f>
        <v>0</v>
      </c>
      <c r="I27" s="11">
        <f>'Tabel I-O'!I28*'Tabel Harga'!$F$28</f>
        <v>0</v>
      </c>
      <c r="J27" s="11">
        <f>'Tabel I-O'!J28*'Tabel Harga'!$F$28</f>
        <v>0</v>
      </c>
      <c r="K27" s="11">
        <f>'Tabel I-O'!K28*'Tabel Harga'!$F$28</f>
        <v>0</v>
      </c>
      <c r="L27" s="11">
        <f>'Tabel I-O'!L28*'Tabel Harga'!$F$28</f>
        <v>0</v>
      </c>
      <c r="M27" s="11">
        <f>'Tabel I-O'!M28*'Tabel Harga'!$F$28</f>
        <v>0</v>
      </c>
      <c r="N27" s="11">
        <f>'Tabel I-O'!N28*'Tabel Harga'!$F$28</f>
        <v>0</v>
      </c>
      <c r="O27" s="11">
        <f>'Tabel I-O'!O28*'Tabel Harga'!$F$28</f>
        <v>0</v>
      </c>
      <c r="P27" s="11">
        <f>'Tabel I-O'!P28*'Tabel Harga'!$F$28</f>
        <v>0</v>
      </c>
      <c r="Q27" s="11">
        <f>'Tabel I-O'!Q28*'Tabel Harga'!$F$28</f>
        <v>0</v>
      </c>
      <c r="R27" s="11">
        <f>'Tabel I-O'!R28*'Tabel Harga'!$F$28</f>
        <v>0</v>
      </c>
      <c r="S27" s="11">
        <f>'Tabel I-O'!S28*'Tabel Harga'!$F$28</f>
        <v>0</v>
      </c>
      <c r="T27" s="11">
        <f>'Tabel I-O'!T28*'Tabel Harga'!$F$28</f>
        <v>0</v>
      </c>
      <c r="U27" s="11">
        <f>'Tabel I-O'!U28*'Tabel Harga'!$F$28</f>
        <v>0</v>
      </c>
      <c r="V27" s="11">
        <f>'Tabel I-O'!V28*'Tabel Harga'!$F$28</f>
        <v>0</v>
      </c>
      <c r="W27" s="11">
        <f>'Tabel I-O'!W28*'Tabel Harga'!$F$28</f>
        <v>0</v>
      </c>
      <c r="X27" s="11">
        <f>'Tabel I-O'!X28*'Tabel Harga'!$F$28</f>
        <v>0</v>
      </c>
      <c r="Y27" s="11">
        <f>'Tabel I-O'!Y28*'Tabel Harga'!$F$28</f>
        <v>0</v>
      </c>
      <c r="Z27" s="11">
        <f>'Tabel I-O'!Z28*'Tabel Harga'!$F$28</f>
        <v>0</v>
      </c>
      <c r="AA27" s="11">
        <f>'Tabel I-O'!AA28*'Tabel Harga'!$F$28</f>
        <v>0</v>
      </c>
      <c r="AB27" s="11">
        <f>'Tabel I-O'!AB28*'Tabel Harga'!$F$28</f>
        <v>0</v>
      </c>
      <c r="AC27" s="11">
        <f>'Tabel I-O'!AC28*'Tabel Harga'!$F$28</f>
        <v>0</v>
      </c>
      <c r="AD27" s="11">
        <f>'Tabel I-O'!AD28*'Tabel Harga'!$F$28</f>
        <v>0</v>
      </c>
      <c r="AE27" s="11">
        <f>'Tabel I-O'!AE28*'Tabel Harga'!$F$28</f>
        <v>0</v>
      </c>
      <c r="AF27" s="11">
        <f>'Tabel I-O'!AF28*'Tabel Harga'!$F$28</f>
        <v>0</v>
      </c>
      <c r="AG27" s="11">
        <f>'Tabel I-O'!AG28*'Tabel Harga'!$F$28</f>
        <v>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3">
      <c r="B28" s="80" t="s">
        <v>167</v>
      </c>
      <c r="C28" s="1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3">
      <c r="B29" s="80" t="s">
        <v>85</v>
      </c>
      <c r="C29" s="18" t="s">
        <v>5</v>
      </c>
      <c r="D29" s="11">
        <f>'Tabel I-O'!D30*'Tabel Harga'!$E$30</f>
        <v>70000</v>
      </c>
      <c r="E29" s="11">
        <f>'Tabel I-O'!E30*'Tabel Harga'!$E$30</f>
        <v>0</v>
      </c>
      <c r="F29" s="11">
        <f>'Tabel I-O'!F30*'Tabel Harga'!$E$30</f>
        <v>0</v>
      </c>
      <c r="G29" s="11">
        <f>'Tabel I-O'!G30*'Tabel Harga'!$E$30</f>
        <v>0</v>
      </c>
      <c r="H29" s="11">
        <f>'Tabel I-O'!H30*'Tabel Harga'!$E$30</f>
        <v>0</v>
      </c>
      <c r="I29" s="11">
        <f>'Tabel I-O'!I30*'Tabel Harga'!$E$30</f>
        <v>0</v>
      </c>
      <c r="J29" s="11">
        <f>'Tabel I-O'!J30*'Tabel Harga'!$E$30</f>
        <v>0</v>
      </c>
      <c r="K29" s="11">
        <f>'Tabel I-O'!K30*'Tabel Harga'!$E$30</f>
        <v>0</v>
      </c>
      <c r="L29" s="11">
        <f>'Tabel I-O'!L30*'Tabel Harga'!$E$30</f>
        <v>0</v>
      </c>
      <c r="M29" s="11">
        <f>'Tabel I-O'!M30*'Tabel Harga'!$E$30</f>
        <v>0</v>
      </c>
      <c r="N29" s="11">
        <f>'Tabel I-O'!N30*'Tabel Harga'!$E$30</f>
        <v>0</v>
      </c>
      <c r="O29" s="11">
        <f>'Tabel I-O'!O30*'Tabel Harga'!$E$30</f>
        <v>0</v>
      </c>
      <c r="P29" s="11">
        <f>'Tabel I-O'!P30*'Tabel Harga'!$E$30</f>
        <v>0</v>
      </c>
      <c r="Q29" s="11">
        <f>'Tabel I-O'!Q30*'Tabel Harga'!$E$30</f>
        <v>0</v>
      </c>
      <c r="R29" s="11">
        <f>'Tabel I-O'!R30*'Tabel Harga'!$E$30</f>
        <v>0</v>
      </c>
      <c r="S29" s="11">
        <f>'Tabel I-O'!S30*'Tabel Harga'!$E$30</f>
        <v>0</v>
      </c>
      <c r="T29" s="11">
        <f>'Tabel I-O'!T30*'Tabel Harga'!$E$30</f>
        <v>0</v>
      </c>
      <c r="U29" s="11">
        <f>'Tabel I-O'!U30*'Tabel Harga'!$E$30</f>
        <v>0</v>
      </c>
      <c r="V29" s="11">
        <f>'Tabel I-O'!V30*'Tabel Harga'!$E$30</f>
        <v>0</v>
      </c>
      <c r="W29" s="11">
        <f>'Tabel I-O'!W30*'Tabel Harga'!$E$30</f>
        <v>0</v>
      </c>
      <c r="X29" s="11">
        <f>'Tabel I-O'!X30*'Tabel Harga'!$E$30</f>
        <v>0</v>
      </c>
      <c r="Y29" s="11">
        <f>'Tabel I-O'!Y30*'Tabel Harga'!$E$30</f>
        <v>0</v>
      </c>
      <c r="Z29" s="11">
        <f>'Tabel I-O'!Z30*'Tabel Harga'!$E$30</f>
        <v>0</v>
      </c>
      <c r="AA29" s="11">
        <f>'Tabel I-O'!AA30*'Tabel Harga'!$E$30</f>
        <v>0</v>
      </c>
      <c r="AB29" s="11">
        <f>'Tabel I-O'!AB30*'Tabel Harga'!$E$30</f>
        <v>0</v>
      </c>
      <c r="AC29" s="11">
        <f>'Tabel I-O'!AC30*'Tabel Harga'!$E$30</f>
        <v>0</v>
      </c>
      <c r="AD29" s="11">
        <f>'Tabel I-O'!AD30*'Tabel Harga'!$E$30</f>
        <v>0</v>
      </c>
      <c r="AE29" s="11">
        <f>'Tabel I-O'!AE30*'Tabel Harga'!$E$30</f>
        <v>0</v>
      </c>
      <c r="AF29" s="11">
        <f>'Tabel I-O'!AF30*'Tabel Harga'!$E$30</f>
        <v>0</v>
      </c>
      <c r="AG29" s="11">
        <f>'Tabel I-O'!AG30*'Tabel Harga'!$E$30</f>
        <v>0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3">
      <c r="B30" s="80"/>
      <c r="C30" s="1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3">
      <c r="B31" s="209" t="s">
        <v>158</v>
      </c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3">
      <c r="B32" s="211" t="s">
        <v>159</v>
      </c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3">
      <c r="B33" s="212" t="s">
        <v>160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3">
      <c r="B34" s="211" t="s">
        <v>108</v>
      </c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3">
      <c r="B35" s="212" t="s">
        <v>82</v>
      </c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 x14ac:dyDescent="0.3">
      <c r="B36" s="212" t="s">
        <v>161</v>
      </c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3">
      <c r="B37" s="211" t="s">
        <v>87</v>
      </c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3">
      <c r="B38" s="212" t="s">
        <v>162</v>
      </c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x14ac:dyDescent="0.3">
      <c r="B39" s="212" t="s">
        <v>163</v>
      </c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 x14ac:dyDescent="0.3">
      <c r="B40" s="212"/>
      <c r="C40" s="1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 x14ac:dyDescent="0.3">
      <c r="B41" s="214" t="s">
        <v>107</v>
      </c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 x14ac:dyDescent="0.3">
      <c r="B42" s="76" t="s">
        <v>88</v>
      </c>
      <c r="C42" s="18" t="s">
        <v>5</v>
      </c>
      <c r="D42" s="11">
        <f>'Tabel I-O'!D45*'Tabel Harga'!$F$45</f>
        <v>560000</v>
      </c>
      <c r="E42" s="11">
        <f>'Tabel I-O'!E45*'Tabel Harga'!$F$45</f>
        <v>140000</v>
      </c>
      <c r="F42" s="11">
        <f>'Tabel I-O'!F45*'Tabel Harga'!$F$45</f>
        <v>0</v>
      </c>
      <c r="G42" s="11">
        <f>'Tabel I-O'!G45*'Tabel Harga'!$F$45</f>
        <v>0</v>
      </c>
      <c r="H42" s="11">
        <f>'Tabel I-O'!H45*'Tabel Harga'!$F$45</f>
        <v>0</v>
      </c>
      <c r="I42" s="11">
        <f>'Tabel I-O'!I45*'Tabel Harga'!$F$45</f>
        <v>0</v>
      </c>
      <c r="J42" s="11">
        <f>'Tabel I-O'!J45*'Tabel Harga'!$F$45</f>
        <v>0</v>
      </c>
      <c r="K42" s="11">
        <f>'Tabel I-O'!K45*'Tabel Harga'!$F$45</f>
        <v>0</v>
      </c>
      <c r="L42" s="11">
        <f>'Tabel I-O'!L45*'Tabel Harga'!$F$45</f>
        <v>0</v>
      </c>
      <c r="M42" s="11">
        <f>'Tabel I-O'!M45*'Tabel Harga'!$F$45</f>
        <v>0</v>
      </c>
      <c r="N42" s="11">
        <f>'Tabel I-O'!N45*'Tabel Harga'!$F$45</f>
        <v>0</v>
      </c>
      <c r="O42" s="11">
        <f>'Tabel I-O'!O45*'Tabel Harga'!$F$45</f>
        <v>0</v>
      </c>
      <c r="P42" s="11">
        <f>'Tabel I-O'!P45*'Tabel Harga'!$F$45</f>
        <v>0</v>
      </c>
      <c r="Q42" s="11">
        <f>'Tabel I-O'!Q45*'Tabel Harga'!$F$45</f>
        <v>0</v>
      </c>
      <c r="R42" s="11">
        <f>'Tabel I-O'!R45*'Tabel Harga'!$F$45</f>
        <v>0</v>
      </c>
      <c r="S42" s="11">
        <f>'Tabel I-O'!S45*'Tabel Harga'!$F$45</f>
        <v>0</v>
      </c>
      <c r="T42" s="11">
        <f>'Tabel I-O'!T45*'Tabel Harga'!$F$45</f>
        <v>0</v>
      </c>
      <c r="U42" s="11">
        <f>'Tabel I-O'!U45*'Tabel Harga'!$F$45</f>
        <v>0</v>
      </c>
      <c r="V42" s="11">
        <f>'Tabel I-O'!V45*'Tabel Harga'!$F$45</f>
        <v>0</v>
      </c>
      <c r="W42" s="11">
        <f>'Tabel I-O'!W45*'Tabel Harga'!$F$45</f>
        <v>0</v>
      </c>
      <c r="X42" s="11">
        <f>'Tabel I-O'!X45*'Tabel Harga'!$F$45</f>
        <v>0</v>
      </c>
      <c r="Y42" s="11">
        <f>'Tabel I-O'!Y45*'Tabel Harga'!$F$45</f>
        <v>0</v>
      </c>
      <c r="Z42" s="11">
        <f>'Tabel I-O'!Z45*'Tabel Harga'!$F$45</f>
        <v>0</v>
      </c>
      <c r="AA42" s="11">
        <f>'Tabel I-O'!AA45*'Tabel Harga'!$F$45</f>
        <v>0</v>
      </c>
      <c r="AB42" s="11">
        <f>'Tabel I-O'!AB45*'Tabel Harga'!$F$45</f>
        <v>0</v>
      </c>
      <c r="AC42" s="11">
        <f>'Tabel I-O'!AC45*'Tabel Harga'!$F$45</f>
        <v>0</v>
      </c>
      <c r="AD42" s="11">
        <f>'Tabel I-O'!AD45*'Tabel Harga'!$F$45</f>
        <v>0</v>
      </c>
      <c r="AE42" s="11">
        <f>'Tabel I-O'!AE45*'Tabel Harga'!$F$45</f>
        <v>0</v>
      </c>
      <c r="AF42" s="11">
        <f>'Tabel I-O'!AF45*'Tabel Harga'!$F$45</f>
        <v>0</v>
      </c>
      <c r="AG42" s="11">
        <f>'Tabel I-O'!AG45*'Tabel Harga'!$F$45</f>
        <v>0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 x14ac:dyDescent="0.3">
      <c r="B43" s="80" t="s">
        <v>123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 x14ac:dyDescent="0.3">
      <c r="B44" s="76" t="s">
        <v>104</v>
      </c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 x14ac:dyDescent="0.3">
      <c r="B45" s="80" t="s">
        <v>124</v>
      </c>
      <c r="C45" s="18" t="s">
        <v>5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 x14ac:dyDescent="0.3">
      <c r="B46" s="80" t="s">
        <v>125</v>
      </c>
      <c r="C46" s="18" t="s">
        <v>5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 x14ac:dyDescent="0.3">
      <c r="B47" s="80" t="s">
        <v>82</v>
      </c>
      <c r="C47" s="18" t="s">
        <v>5</v>
      </c>
      <c r="D47" s="11">
        <f>'Tabel I-O'!D49*'Tabel Harga'!$F$49</f>
        <v>0</v>
      </c>
      <c r="E47" s="11">
        <f>'Tabel I-O'!E49*'Tabel Harga'!$F$49</f>
        <v>700000</v>
      </c>
      <c r="F47" s="11">
        <f>'Tabel I-O'!F49*'Tabel Harga'!$F$49</f>
        <v>700000</v>
      </c>
      <c r="G47" s="11">
        <f>'Tabel I-O'!G49*'Tabel Harga'!$F$49</f>
        <v>700000</v>
      </c>
      <c r="H47" s="11">
        <f>'Tabel I-O'!H49*'Tabel Harga'!$F$49</f>
        <v>700000</v>
      </c>
      <c r="I47" s="11">
        <f>'Tabel I-O'!I49*'Tabel Harga'!$F$49</f>
        <v>700000</v>
      </c>
      <c r="J47" s="11">
        <f>'Tabel I-O'!J49*'Tabel Harga'!$F$49</f>
        <v>700000</v>
      </c>
      <c r="K47" s="11">
        <f>'Tabel I-O'!K49*'Tabel Harga'!$F$49</f>
        <v>700000</v>
      </c>
      <c r="L47" s="11">
        <f>'Tabel I-O'!L49*'Tabel Harga'!$F$49</f>
        <v>700000</v>
      </c>
      <c r="M47" s="11">
        <f>'Tabel I-O'!M49*'Tabel Harga'!$F$49</f>
        <v>700000</v>
      </c>
      <c r="N47" s="11">
        <f>'Tabel I-O'!N49*'Tabel Harga'!$F$49</f>
        <v>700000</v>
      </c>
      <c r="O47" s="11">
        <f>'Tabel I-O'!O49*'Tabel Harga'!$F$49</f>
        <v>700000</v>
      </c>
      <c r="P47" s="11">
        <f>'Tabel I-O'!P49*'Tabel Harga'!$F$49</f>
        <v>700000</v>
      </c>
      <c r="Q47" s="11">
        <f>'Tabel I-O'!Q49*'Tabel Harga'!$F$49</f>
        <v>700000</v>
      </c>
      <c r="R47" s="11">
        <f>'Tabel I-O'!R49*'Tabel Harga'!$F$49</f>
        <v>700000</v>
      </c>
      <c r="S47" s="11">
        <f>'Tabel I-O'!S49*'Tabel Harga'!$F$49</f>
        <v>700000</v>
      </c>
      <c r="T47" s="11">
        <f>'Tabel I-O'!T49*'Tabel Harga'!$F$49</f>
        <v>700000</v>
      </c>
      <c r="U47" s="11">
        <f>'Tabel I-O'!U49*'Tabel Harga'!$F$49</f>
        <v>700000</v>
      </c>
      <c r="V47" s="11">
        <f>'Tabel I-O'!V49*'Tabel Harga'!$F$49</f>
        <v>700000</v>
      </c>
      <c r="W47" s="11">
        <f>'Tabel I-O'!W49*'Tabel Harga'!$F$49</f>
        <v>700000</v>
      </c>
      <c r="X47" s="11">
        <f>'Tabel I-O'!X49*'Tabel Harga'!$F$49</f>
        <v>700000</v>
      </c>
      <c r="Y47" s="11">
        <f>'Tabel I-O'!Y49*'Tabel Harga'!$F$49</f>
        <v>700000</v>
      </c>
      <c r="Z47" s="11">
        <f>'Tabel I-O'!Z49*'Tabel Harga'!$F$49</f>
        <v>700000</v>
      </c>
      <c r="AA47" s="11">
        <f>'Tabel I-O'!AA49*'Tabel Harga'!$F$49</f>
        <v>700000</v>
      </c>
      <c r="AB47" s="11">
        <f>'Tabel I-O'!AB49*'Tabel Harga'!$F$49</f>
        <v>700000</v>
      </c>
      <c r="AC47" s="11">
        <f>'Tabel I-O'!AC49*'Tabel Harga'!$F$49</f>
        <v>700000</v>
      </c>
      <c r="AD47" s="11">
        <f>'Tabel I-O'!AD49*'Tabel Harga'!$F$49</f>
        <v>700000</v>
      </c>
      <c r="AE47" s="11">
        <f>'Tabel I-O'!AE49*'Tabel Harga'!$F$49</f>
        <v>700000</v>
      </c>
      <c r="AF47" s="11">
        <f>'Tabel I-O'!AF49*'Tabel Harga'!$F$49</f>
        <v>700000</v>
      </c>
      <c r="AG47" s="11">
        <f>'Tabel I-O'!AG49*'Tabel Harga'!$F$49</f>
        <v>700000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 x14ac:dyDescent="0.3">
      <c r="B48" s="80" t="s">
        <v>83</v>
      </c>
      <c r="C48" s="18" t="s">
        <v>5</v>
      </c>
      <c r="D48" s="11">
        <f>'Tabel I-O'!D50*'Tabel Harga'!$E$51</f>
        <v>0</v>
      </c>
      <c r="E48" s="11">
        <f>'Tabel I-O'!E50*'Tabel Harga'!$E$51</f>
        <v>0</v>
      </c>
      <c r="F48" s="11">
        <f>'Tabel I-O'!F50*'Tabel Harga'!$E$51</f>
        <v>0</v>
      </c>
      <c r="G48" s="11">
        <f>'Tabel I-O'!G50*'Tabel Harga'!$E$51</f>
        <v>0</v>
      </c>
      <c r="H48" s="11">
        <f>'Tabel I-O'!H50*'Tabel Harga'!$E$51</f>
        <v>0</v>
      </c>
      <c r="I48" s="11">
        <f>'Tabel I-O'!I50*'Tabel Harga'!$E$51</f>
        <v>0</v>
      </c>
      <c r="J48" s="11">
        <f>'Tabel I-O'!J50*'Tabel Harga'!$E$51</f>
        <v>280000</v>
      </c>
      <c r="K48" s="11">
        <f>'Tabel I-O'!K50*'Tabel Harga'!$E$51</f>
        <v>0</v>
      </c>
      <c r="L48" s="11">
        <f>'Tabel I-O'!L50*'Tabel Harga'!$E$51</f>
        <v>0</v>
      </c>
      <c r="M48" s="11">
        <f>'Tabel I-O'!M50*'Tabel Harga'!$E$51</f>
        <v>0</v>
      </c>
      <c r="N48" s="11">
        <f>'Tabel I-O'!N50*'Tabel Harga'!$E$51</f>
        <v>0</v>
      </c>
      <c r="O48" s="11">
        <f>'Tabel I-O'!O50*'Tabel Harga'!$E$51</f>
        <v>0</v>
      </c>
      <c r="P48" s="11">
        <f>'Tabel I-O'!P50*'Tabel Harga'!$E$51</f>
        <v>0</v>
      </c>
      <c r="Q48" s="11">
        <f>'Tabel I-O'!Q50*'Tabel Harga'!$E$51</f>
        <v>280000</v>
      </c>
      <c r="R48" s="11">
        <f>'Tabel I-O'!R50*'Tabel Harga'!$E$51</f>
        <v>0</v>
      </c>
      <c r="S48" s="11">
        <f>'Tabel I-O'!S50*'Tabel Harga'!$E$51</f>
        <v>0</v>
      </c>
      <c r="T48" s="11">
        <f>'Tabel I-O'!T50*'Tabel Harga'!$E$51</f>
        <v>0</v>
      </c>
      <c r="U48" s="11">
        <f>'Tabel I-O'!U50*'Tabel Harga'!$E$51</f>
        <v>0</v>
      </c>
      <c r="V48" s="11">
        <f>'Tabel I-O'!V50*'Tabel Harga'!$E$51</f>
        <v>0</v>
      </c>
      <c r="W48" s="11">
        <f>'Tabel I-O'!W50*'Tabel Harga'!$E$51</f>
        <v>0</v>
      </c>
      <c r="X48" s="11">
        <f>'Tabel I-O'!X50*'Tabel Harga'!$E$51</f>
        <v>0</v>
      </c>
      <c r="Y48" s="11">
        <f>'Tabel I-O'!Y50*'Tabel Harga'!$E$51</f>
        <v>0</v>
      </c>
      <c r="Z48" s="11">
        <f>'Tabel I-O'!Z50*'Tabel Harga'!$E$51</f>
        <v>0</v>
      </c>
      <c r="AA48" s="11">
        <f>'Tabel I-O'!AA50*'Tabel Harga'!$E$51</f>
        <v>0</v>
      </c>
      <c r="AB48" s="11">
        <f>'Tabel I-O'!AB50*'Tabel Harga'!$E$51</f>
        <v>0</v>
      </c>
      <c r="AC48" s="11">
        <f>'Tabel I-O'!AC50*'Tabel Harga'!$E$51</f>
        <v>0</v>
      </c>
      <c r="AD48" s="11">
        <f>'Tabel I-O'!AD50*'Tabel Harga'!$E$51</f>
        <v>0</v>
      </c>
      <c r="AE48" s="11">
        <f>'Tabel I-O'!AE50*'Tabel Harga'!$E$51</f>
        <v>0</v>
      </c>
      <c r="AF48" s="11">
        <f>'Tabel I-O'!AF50*'Tabel Harga'!$E$51</f>
        <v>0</v>
      </c>
      <c r="AG48" s="11">
        <f>'Tabel I-O'!AG50*'Tabel Harga'!$E$51</f>
        <v>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 x14ac:dyDescent="0.3">
      <c r="B49" s="76" t="s">
        <v>87</v>
      </c>
      <c r="C49" s="1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 x14ac:dyDescent="0.3">
      <c r="B50" s="120" t="s">
        <v>107</v>
      </c>
      <c r="C50" s="18" t="s">
        <v>5</v>
      </c>
      <c r="D50" s="11">
        <f>'Tabel I-O'!D54*'Tabel Harga'!$F$54</f>
        <v>0</v>
      </c>
      <c r="E50" s="11">
        <f>'Tabel I-O'!E54*'Tabel Harga'!$F$54</f>
        <v>0</v>
      </c>
      <c r="F50" s="11">
        <f>'Tabel I-O'!F54*'Tabel Harga'!$F$54</f>
        <v>7210000</v>
      </c>
      <c r="G50" s="11">
        <f>'Tabel I-O'!G54*'Tabel Harga'!$F$54</f>
        <v>7210000</v>
      </c>
      <c r="H50" s="11">
        <f>'Tabel I-O'!H54*'Tabel Harga'!$F$54</f>
        <v>7210000</v>
      </c>
      <c r="I50" s="11">
        <f>'Tabel I-O'!I54*'Tabel Harga'!$F$54</f>
        <v>7210000</v>
      </c>
      <c r="J50" s="11">
        <f>'Tabel I-O'!J54*'Tabel Harga'!$F$54</f>
        <v>7210000</v>
      </c>
      <c r="K50" s="11">
        <f>'Tabel I-O'!K54*'Tabel Harga'!$F$54</f>
        <v>7210000</v>
      </c>
      <c r="L50" s="11">
        <f>'Tabel I-O'!L54*'Tabel Harga'!$F$54</f>
        <v>7210000</v>
      </c>
      <c r="M50" s="11">
        <f>'Tabel I-O'!M54*'Tabel Harga'!$F$54</f>
        <v>7210000</v>
      </c>
      <c r="N50" s="11">
        <f>'Tabel I-O'!N54*'Tabel Harga'!$F$54</f>
        <v>7210000</v>
      </c>
      <c r="O50" s="11">
        <f>'Tabel I-O'!O54*'Tabel Harga'!$F$54</f>
        <v>7210000</v>
      </c>
      <c r="P50" s="11">
        <f>'Tabel I-O'!P54*'Tabel Harga'!$F$54</f>
        <v>7210000</v>
      </c>
      <c r="Q50" s="11">
        <f>'Tabel I-O'!Q54*'Tabel Harga'!$F$54</f>
        <v>7210000</v>
      </c>
      <c r="R50" s="11">
        <f>'Tabel I-O'!R54*'Tabel Harga'!$F$54</f>
        <v>7210000</v>
      </c>
      <c r="S50" s="11">
        <f>'Tabel I-O'!S54*'Tabel Harga'!$F$54</f>
        <v>7210000</v>
      </c>
      <c r="T50" s="11">
        <f>'Tabel I-O'!T54*'Tabel Harga'!$F$54</f>
        <v>7210000</v>
      </c>
      <c r="U50" s="11">
        <f>'Tabel I-O'!U54*'Tabel Harga'!$F$54</f>
        <v>7210000</v>
      </c>
      <c r="V50" s="11">
        <f>'Tabel I-O'!V54*'Tabel Harga'!$F$54</f>
        <v>7210000</v>
      </c>
      <c r="W50" s="11">
        <f>'Tabel I-O'!W54*'Tabel Harga'!$F$54</f>
        <v>7210000</v>
      </c>
      <c r="X50" s="11">
        <f>'Tabel I-O'!X54*'Tabel Harga'!$F$54</f>
        <v>7210000</v>
      </c>
      <c r="Y50" s="11">
        <f>'Tabel I-O'!Y54*'Tabel Harga'!$F$54</f>
        <v>7210000</v>
      </c>
      <c r="Z50" s="11">
        <f>'Tabel I-O'!Z54*'Tabel Harga'!$F$54</f>
        <v>7210000</v>
      </c>
      <c r="AA50" s="11">
        <f>'Tabel I-O'!AA54*'Tabel Harga'!$F$54</f>
        <v>7210000</v>
      </c>
      <c r="AB50" s="11">
        <f>'Tabel I-O'!AB54*'Tabel Harga'!$F$54</f>
        <v>7210000</v>
      </c>
      <c r="AC50" s="11">
        <f>'Tabel I-O'!AC54*'Tabel Harga'!$F$54</f>
        <v>7210000</v>
      </c>
      <c r="AD50" s="11">
        <f>'Tabel I-O'!AD54*'Tabel Harga'!$F$54</f>
        <v>7210000</v>
      </c>
      <c r="AE50" s="11">
        <f>'Tabel I-O'!AE54*'Tabel Harga'!$F$54</f>
        <v>7210000</v>
      </c>
      <c r="AF50" s="11">
        <f>'Tabel I-O'!AF54*'Tabel Harga'!$F$54</f>
        <v>7210000</v>
      </c>
      <c r="AG50" s="11">
        <f>'Tabel I-O'!AG54*'Tabel Harga'!$F$54</f>
        <v>7210000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 ht="14.25" customHeight="1" x14ac:dyDescent="0.3">
      <c r="B51" s="76" t="s">
        <v>89</v>
      </c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 x14ac:dyDescent="0.3">
      <c r="B52" s="80" t="s">
        <v>126</v>
      </c>
      <c r="C52" s="18" t="s">
        <v>5</v>
      </c>
      <c r="D52" s="11">
        <f>'Tabel I-O'!D56*'Tabel Harga'!$F$56</f>
        <v>0</v>
      </c>
      <c r="E52" s="11">
        <f>'Tabel I-O'!E56*'Tabel Harga'!$F$56</f>
        <v>72000</v>
      </c>
      <c r="F52" s="11">
        <f>'Tabel I-O'!F56*'Tabel Harga'!$F$56</f>
        <v>900000</v>
      </c>
      <c r="G52" s="11">
        <f>'Tabel I-O'!G56*'Tabel Harga'!$F$56</f>
        <v>900000</v>
      </c>
      <c r="H52" s="11">
        <f>'Tabel I-O'!H56*'Tabel Harga'!$F$56</f>
        <v>540000</v>
      </c>
      <c r="I52" s="11">
        <f>'Tabel I-O'!I56*'Tabel Harga'!$F$56</f>
        <v>540000</v>
      </c>
      <c r="J52" s="11">
        <f>'Tabel I-O'!J56*'Tabel Harga'!$F$56</f>
        <v>540000</v>
      </c>
      <c r="K52" s="11">
        <f>'Tabel I-O'!K56*'Tabel Harga'!$F$56</f>
        <v>900000</v>
      </c>
      <c r="L52" s="11">
        <f>'Tabel I-O'!L56*'Tabel Harga'!$F$56</f>
        <v>900000</v>
      </c>
      <c r="M52" s="11">
        <f>'Tabel I-O'!M56*'Tabel Harga'!$F$56</f>
        <v>360000</v>
      </c>
      <c r="N52" s="11">
        <f>'Tabel I-O'!N56*'Tabel Harga'!$F$56</f>
        <v>360000</v>
      </c>
      <c r="O52" s="11">
        <f>'Tabel I-O'!O56*'Tabel Harga'!$F$56</f>
        <v>360000</v>
      </c>
      <c r="P52" s="11">
        <f>'Tabel I-O'!P56*'Tabel Harga'!$F$56</f>
        <v>360000</v>
      </c>
      <c r="Q52" s="11">
        <f>'Tabel I-O'!Q56*'Tabel Harga'!$F$56</f>
        <v>360000</v>
      </c>
      <c r="R52" s="11">
        <f>'Tabel I-O'!R56*'Tabel Harga'!$F$56</f>
        <v>540000</v>
      </c>
      <c r="S52" s="11">
        <f>'Tabel I-O'!S56*'Tabel Harga'!$F$56</f>
        <v>540000</v>
      </c>
      <c r="T52" s="11">
        <f>'Tabel I-O'!T56*'Tabel Harga'!$F$56</f>
        <v>360000</v>
      </c>
      <c r="U52" s="11">
        <f>'Tabel I-O'!U56*'Tabel Harga'!$F$56</f>
        <v>360000</v>
      </c>
      <c r="V52" s="11">
        <f>'Tabel I-O'!V56*'Tabel Harga'!$F$56</f>
        <v>360000</v>
      </c>
      <c r="W52" s="11">
        <f>'Tabel I-O'!W56*'Tabel Harga'!$F$56</f>
        <v>360000</v>
      </c>
      <c r="X52" s="11">
        <f>'Tabel I-O'!X56*'Tabel Harga'!$F$56</f>
        <v>360000</v>
      </c>
      <c r="Y52" s="11">
        <f>'Tabel I-O'!Y56*'Tabel Harga'!$F$56</f>
        <v>360000</v>
      </c>
      <c r="Z52" s="11">
        <f>'Tabel I-O'!Z56*'Tabel Harga'!$F$56</f>
        <v>360000</v>
      </c>
      <c r="AA52" s="11">
        <f>'Tabel I-O'!AA56*'Tabel Harga'!$F$56</f>
        <v>360000</v>
      </c>
      <c r="AB52" s="11">
        <f>'Tabel I-O'!AB56*'Tabel Harga'!$F$56</f>
        <v>360000</v>
      </c>
      <c r="AC52" s="11">
        <f>'Tabel I-O'!AC56*'Tabel Harga'!$F$56</f>
        <v>360000</v>
      </c>
      <c r="AD52" s="11">
        <f>'Tabel I-O'!AD56*'Tabel Harga'!$F$56</f>
        <v>360000</v>
      </c>
      <c r="AE52" s="11">
        <f>'Tabel I-O'!AE56*'Tabel Harga'!$F$56</f>
        <v>360000</v>
      </c>
      <c r="AF52" s="11">
        <f>'Tabel I-O'!AF56*'Tabel Harga'!$F$56</f>
        <v>360000</v>
      </c>
      <c r="AG52" s="11">
        <f>'Tabel I-O'!AG56*'Tabel Harga'!$F$56</f>
        <v>360000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:49" x14ac:dyDescent="0.3">
      <c r="B53" s="80" t="s">
        <v>127</v>
      </c>
      <c r="C53" s="18" t="s">
        <v>5</v>
      </c>
      <c r="D53" s="11">
        <f>'Tabel I-O'!D57*'Tabel Harga'!$F$57</f>
        <v>0</v>
      </c>
      <c r="E53" s="11">
        <f>'Tabel I-O'!E57*'Tabel Harga'!$F$57</f>
        <v>0</v>
      </c>
      <c r="F53" s="11">
        <f>'Tabel I-O'!F57*'Tabel Harga'!$F$57</f>
        <v>210000</v>
      </c>
      <c r="G53" s="11">
        <f>'Tabel I-O'!G57*'Tabel Harga'!$F$57</f>
        <v>210000</v>
      </c>
      <c r="H53" s="11">
        <f>'Tabel I-O'!H57*'Tabel Harga'!$F$57</f>
        <v>210000</v>
      </c>
      <c r="I53" s="11">
        <f>'Tabel I-O'!I57*'Tabel Harga'!$F$57</f>
        <v>210000</v>
      </c>
      <c r="J53" s="11">
        <f>'Tabel I-O'!J57*'Tabel Harga'!$F$57</f>
        <v>210000</v>
      </c>
      <c r="K53" s="11">
        <f>'Tabel I-O'!K57*'Tabel Harga'!$F$57</f>
        <v>210000</v>
      </c>
      <c r="L53" s="11">
        <f>'Tabel I-O'!L57*'Tabel Harga'!$F$57</f>
        <v>210000</v>
      </c>
      <c r="M53" s="11">
        <f>'Tabel I-O'!M57*'Tabel Harga'!$F$57</f>
        <v>210000</v>
      </c>
      <c r="N53" s="11">
        <f>'Tabel I-O'!N57*'Tabel Harga'!$F$57</f>
        <v>210000</v>
      </c>
      <c r="O53" s="11">
        <f>'Tabel I-O'!O57*'Tabel Harga'!$F$57</f>
        <v>210000</v>
      </c>
      <c r="P53" s="11">
        <f>'Tabel I-O'!P57*'Tabel Harga'!$F$57</f>
        <v>210000</v>
      </c>
      <c r="Q53" s="11">
        <f>'Tabel I-O'!Q57*'Tabel Harga'!$F$57</f>
        <v>210000</v>
      </c>
      <c r="R53" s="11">
        <f>'Tabel I-O'!R57*'Tabel Harga'!$F$57</f>
        <v>210000</v>
      </c>
      <c r="S53" s="11">
        <f>'Tabel I-O'!S57*'Tabel Harga'!$F$57</f>
        <v>210000</v>
      </c>
      <c r="T53" s="11">
        <f>'Tabel I-O'!T57*'Tabel Harga'!$F$57</f>
        <v>210000</v>
      </c>
      <c r="U53" s="11">
        <f>'Tabel I-O'!U57*'Tabel Harga'!$F$57</f>
        <v>210000</v>
      </c>
      <c r="V53" s="11">
        <f>'Tabel I-O'!V57*'Tabel Harga'!$F$57</f>
        <v>210000</v>
      </c>
      <c r="W53" s="11">
        <f>'Tabel I-O'!W57*'Tabel Harga'!$F$57</f>
        <v>210000</v>
      </c>
      <c r="X53" s="11">
        <f>'Tabel I-O'!X57*'Tabel Harga'!$F$57</f>
        <v>210000</v>
      </c>
      <c r="Y53" s="11">
        <f>'Tabel I-O'!Y57*'Tabel Harga'!$F$57</f>
        <v>210000</v>
      </c>
      <c r="Z53" s="11">
        <f>'Tabel I-O'!Z57*'Tabel Harga'!$F$57</f>
        <v>210000</v>
      </c>
      <c r="AA53" s="11">
        <f>'Tabel I-O'!AA57*'Tabel Harga'!$F$57</f>
        <v>210000</v>
      </c>
      <c r="AB53" s="11">
        <f>'Tabel I-O'!AB57*'Tabel Harga'!$F$57</f>
        <v>210000</v>
      </c>
      <c r="AC53" s="11">
        <f>'Tabel I-O'!AC57*'Tabel Harga'!$F$57</f>
        <v>210000</v>
      </c>
      <c r="AD53" s="11">
        <f>'Tabel I-O'!AD57*'Tabel Harga'!$F$57</f>
        <v>210000</v>
      </c>
      <c r="AE53" s="11">
        <f>'Tabel I-O'!AE57*'Tabel Harga'!$F$57</f>
        <v>210000</v>
      </c>
      <c r="AF53" s="11">
        <f>'Tabel I-O'!AF57*'Tabel Harga'!$F$57</f>
        <v>210000</v>
      </c>
      <c r="AG53" s="11">
        <f>'Tabel I-O'!AG57*'Tabel Harga'!$F$57</f>
        <v>210000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 x14ac:dyDescent="0.3">
      <c r="B54" s="15" t="s">
        <v>24</v>
      </c>
      <c r="C54" s="18" t="s">
        <v>5</v>
      </c>
      <c r="D54" s="11">
        <f>SUM(D8:D53)</f>
        <v>20980000</v>
      </c>
      <c r="E54" s="11">
        <f t="shared" ref="E54:AG54" si="0">SUM(E8:E53)</f>
        <v>3264000</v>
      </c>
      <c r="F54" s="11">
        <f t="shared" si="0"/>
        <v>9735000</v>
      </c>
      <c r="G54" s="11">
        <f t="shared" si="0"/>
        <v>9760000</v>
      </c>
      <c r="H54" s="11">
        <f t="shared" si="0"/>
        <v>9315000</v>
      </c>
      <c r="I54" s="11">
        <f t="shared" si="0"/>
        <v>9290000</v>
      </c>
      <c r="J54" s="11">
        <f t="shared" si="0"/>
        <v>10020000</v>
      </c>
      <c r="K54" s="11">
        <f t="shared" si="0"/>
        <v>9710000</v>
      </c>
      <c r="L54" s="11">
        <f t="shared" si="0"/>
        <v>9785000</v>
      </c>
      <c r="M54" s="11">
        <f t="shared" si="0"/>
        <v>9305000</v>
      </c>
      <c r="N54" s="11">
        <f t="shared" si="0"/>
        <v>9105000</v>
      </c>
      <c r="O54" s="11">
        <f t="shared" si="0"/>
        <v>9080000</v>
      </c>
      <c r="P54" s="11">
        <f t="shared" si="0"/>
        <v>9105000</v>
      </c>
      <c r="Q54" s="11">
        <f t="shared" si="0"/>
        <v>9835000</v>
      </c>
      <c r="R54" s="11">
        <f t="shared" si="0"/>
        <v>9315000</v>
      </c>
      <c r="S54" s="11">
        <f t="shared" si="0"/>
        <v>9290000</v>
      </c>
      <c r="T54" s="11">
        <f t="shared" si="0"/>
        <v>9105000</v>
      </c>
      <c r="U54" s="11">
        <f t="shared" si="0"/>
        <v>9080000</v>
      </c>
      <c r="V54" s="11">
        <f t="shared" si="0"/>
        <v>9155000</v>
      </c>
      <c r="W54" s="11">
        <f t="shared" si="0"/>
        <v>9305000</v>
      </c>
      <c r="X54" s="11">
        <f t="shared" si="0"/>
        <v>9105000</v>
      </c>
      <c r="Y54" s="11">
        <f t="shared" si="0"/>
        <v>9080000</v>
      </c>
      <c r="Z54" s="11">
        <f t="shared" si="0"/>
        <v>9105000</v>
      </c>
      <c r="AA54" s="11">
        <f t="shared" si="0"/>
        <v>9130000</v>
      </c>
      <c r="AB54" s="11">
        <f t="shared" si="0"/>
        <v>9105000</v>
      </c>
      <c r="AC54" s="11">
        <f t="shared" si="0"/>
        <v>9080000</v>
      </c>
      <c r="AD54" s="11">
        <f t="shared" si="0"/>
        <v>9105000</v>
      </c>
      <c r="AE54" s="11">
        <f t="shared" si="0"/>
        <v>9080000</v>
      </c>
      <c r="AF54" s="11">
        <f t="shared" si="0"/>
        <v>9155000</v>
      </c>
      <c r="AG54" s="11">
        <f t="shared" si="0"/>
        <v>9305000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 x14ac:dyDescent="0.3">
      <c r="B55" s="80"/>
      <c r="C55" s="18"/>
      <c r="D55" s="11"/>
      <c r="E55" s="11"/>
      <c r="F55" s="11"/>
      <c r="G55" s="11"/>
      <c r="H55" s="11"/>
      <c r="I55" s="11"/>
      <c r="J55" s="11"/>
      <c r="K55" s="12"/>
      <c r="L55" s="11"/>
      <c r="M55" s="11"/>
      <c r="N55" s="12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 x14ac:dyDescent="0.3">
      <c r="B56" s="30" t="s">
        <v>27</v>
      </c>
      <c r="C56" s="31"/>
      <c r="D56" s="32"/>
      <c r="E56" s="3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2:49" x14ac:dyDescent="0.3">
      <c r="B57" s="17"/>
      <c r="C57" s="1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49" x14ac:dyDescent="0.3">
      <c r="B58" s="17"/>
      <c r="C58" s="1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49" x14ac:dyDescent="0.3">
      <c r="B59" s="15" t="s">
        <v>90</v>
      </c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:49" x14ac:dyDescent="0.3">
      <c r="B60" s="34" t="s">
        <v>107</v>
      </c>
      <c r="C60" s="18" t="s">
        <v>5</v>
      </c>
      <c r="D60" s="11">
        <f>'Tabel I-O'!D63*'Tabel Harga'!$F$63</f>
        <v>0</v>
      </c>
      <c r="E60" s="11">
        <f>'Tabel I-O'!E63*'Tabel Harga'!$F$63</f>
        <v>2220000</v>
      </c>
      <c r="F60" s="11">
        <f>'Tabel I-O'!F63*'Tabel Harga'!$F$63</f>
        <v>27750000</v>
      </c>
      <c r="G60" s="11">
        <f>'Tabel I-O'!G63*'Tabel Harga'!$F$63</f>
        <v>27750000</v>
      </c>
      <c r="H60" s="11">
        <f>'Tabel I-O'!H63*'Tabel Harga'!$F$63</f>
        <v>16650000</v>
      </c>
      <c r="I60" s="11">
        <f>'Tabel I-O'!I63*'Tabel Harga'!$F$63</f>
        <v>16650000</v>
      </c>
      <c r="J60" s="11">
        <f>'Tabel I-O'!J63*'Tabel Harga'!$F$63</f>
        <v>16650000</v>
      </c>
      <c r="K60" s="11">
        <f>'Tabel I-O'!K63*'Tabel Harga'!$F$63</f>
        <v>27750000</v>
      </c>
      <c r="L60" s="11">
        <f>'Tabel I-O'!L63*'Tabel Harga'!$F$63</f>
        <v>27750000</v>
      </c>
      <c r="M60" s="11">
        <f>'Tabel I-O'!M63*'Tabel Harga'!$F$63</f>
        <v>11100000</v>
      </c>
      <c r="N60" s="11">
        <f>'Tabel I-O'!N63*'Tabel Harga'!$F$63</f>
        <v>11100000</v>
      </c>
      <c r="O60" s="11">
        <f>'Tabel I-O'!O63*'Tabel Harga'!$F$63</f>
        <v>11100000</v>
      </c>
      <c r="P60" s="11">
        <f>'Tabel I-O'!P63*'Tabel Harga'!$F$63</f>
        <v>11100000</v>
      </c>
      <c r="Q60" s="11">
        <f>'Tabel I-O'!Q63*'Tabel Harga'!$F$63</f>
        <v>11100000</v>
      </c>
      <c r="R60" s="11">
        <f>'Tabel I-O'!R63*'Tabel Harga'!$F$63</f>
        <v>16650000</v>
      </c>
      <c r="S60" s="11">
        <f>'Tabel I-O'!S63*'Tabel Harga'!$F$63</f>
        <v>16650000</v>
      </c>
      <c r="T60" s="11">
        <f>'Tabel I-O'!T63*'Tabel Harga'!$F$63</f>
        <v>11100000</v>
      </c>
      <c r="U60" s="11">
        <f>'Tabel I-O'!U63*'Tabel Harga'!$F$63</f>
        <v>11100000</v>
      </c>
      <c r="V60" s="11">
        <f>'Tabel I-O'!V63*'Tabel Harga'!$F$63</f>
        <v>11100000</v>
      </c>
      <c r="W60" s="11">
        <f>'Tabel I-O'!W63*'Tabel Harga'!$F$63</f>
        <v>11100000</v>
      </c>
      <c r="X60" s="11">
        <f>'Tabel I-O'!X63*'Tabel Harga'!$F$63</f>
        <v>11100000</v>
      </c>
      <c r="Y60" s="11">
        <f>'Tabel I-O'!Y63*'Tabel Harga'!$F$63</f>
        <v>11100000</v>
      </c>
      <c r="Z60" s="11">
        <f>'Tabel I-O'!Z63*'Tabel Harga'!$F$63</f>
        <v>11100000</v>
      </c>
      <c r="AA60" s="11">
        <f>'Tabel I-O'!AA63*'Tabel Harga'!$F$63</f>
        <v>11100000</v>
      </c>
      <c r="AB60" s="11">
        <f>'Tabel I-O'!AB63*'Tabel Harga'!$F$63</f>
        <v>11100000</v>
      </c>
      <c r="AC60" s="11">
        <f>'Tabel I-O'!AC63*'Tabel Harga'!$F$63</f>
        <v>11100000</v>
      </c>
      <c r="AD60" s="11">
        <f>'Tabel I-O'!AD63*'Tabel Harga'!$F$63</f>
        <v>11100000</v>
      </c>
      <c r="AE60" s="11">
        <f>'Tabel I-O'!AE63*'Tabel Harga'!$F$63</f>
        <v>11100000</v>
      </c>
      <c r="AF60" s="11">
        <f>'Tabel I-O'!AF63*'Tabel Harga'!$F$63</f>
        <v>11100000</v>
      </c>
      <c r="AG60" s="11">
        <f>'Tabel I-O'!AG63*'Tabel Harga'!$F$63</f>
        <v>11100000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2:49" x14ac:dyDescent="0.3">
      <c r="B61" s="17" t="s">
        <v>25</v>
      </c>
      <c r="C61" s="18" t="s">
        <v>5</v>
      </c>
      <c r="D61" s="13">
        <f t="shared" ref="D61:AG61" si="1">SUM(D60:D60)</f>
        <v>0</v>
      </c>
      <c r="E61" s="13">
        <f t="shared" si="1"/>
        <v>2220000</v>
      </c>
      <c r="F61" s="13">
        <f t="shared" si="1"/>
        <v>27750000</v>
      </c>
      <c r="G61" s="13">
        <f t="shared" si="1"/>
        <v>27750000</v>
      </c>
      <c r="H61" s="13">
        <f t="shared" si="1"/>
        <v>16650000</v>
      </c>
      <c r="I61" s="13">
        <f t="shared" si="1"/>
        <v>16650000</v>
      </c>
      <c r="J61" s="13">
        <f t="shared" si="1"/>
        <v>16650000</v>
      </c>
      <c r="K61" s="13">
        <f t="shared" si="1"/>
        <v>27750000</v>
      </c>
      <c r="L61" s="13">
        <f t="shared" si="1"/>
        <v>27750000</v>
      </c>
      <c r="M61" s="13">
        <f t="shared" si="1"/>
        <v>11100000</v>
      </c>
      <c r="N61" s="13">
        <f t="shared" si="1"/>
        <v>11100000</v>
      </c>
      <c r="O61" s="13">
        <f t="shared" si="1"/>
        <v>11100000</v>
      </c>
      <c r="P61" s="13">
        <f t="shared" si="1"/>
        <v>11100000</v>
      </c>
      <c r="Q61" s="13">
        <f t="shared" si="1"/>
        <v>11100000</v>
      </c>
      <c r="R61" s="13">
        <f t="shared" si="1"/>
        <v>16650000</v>
      </c>
      <c r="S61" s="13">
        <f t="shared" si="1"/>
        <v>16650000</v>
      </c>
      <c r="T61" s="13">
        <f t="shared" si="1"/>
        <v>11100000</v>
      </c>
      <c r="U61" s="13">
        <f t="shared" si="1"/>
        <v>11100000</v>
      </c>
      <c r="V61" s="13">
        <f t="shared" si="1"/>
        <v>11100000</v>
      </c>
      <c r="W61" s="13">
        <f t="shared" si="1"/>
        <v>11100000</v>
      </c>
      <c r="X61" s="13">
        <f t="shared" si="1"/>
        <v>11100000</v>
      </c>
      <c r="Y61" s="13">
        <f t="shared" si="1"/>
        <v>11100000</v>
      </c>
      <c r="Z61" s="13">
        <f t="shared" si="1"/>
        <v>11100000</v>
      </c>
      <c r="AA61" s="13">
        <f t="shared" si="1"/>
        <v>11100000</v>
      </c>
      <c r="AB61" s="13">
        <f t="shared" si="1"/>
        <v>11100000</v>
      </c>
      <c r="AC61" s="13">
        <f t="shared" si="1"/>
        <v>11100000</v>
      </c>
      <c r="AD61" s="13">
        <f t="shared" si="1"/>
        <v>11100000</v>
      </c>
      <c r="AE61" s="13">
        <f t="shared" si="1"/>
        <v>11100000</v>
      </c>
      <c r="AF61" s="13">
        <f t="shared" si="1"/>
        <v>11100000</v>
      </c>
      <c r="AG61" s="13">
        <f t="shared" si="1"/>
        <v>11100000</v>
      </c>
      <c r="AH61" s="14"/>
      <c r="AI61" s="4"/>
      <c r="AJ61" s="4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:49" s="20" customFormat="1" x14ac:dyDescent="0.25">
      <c r="B62" s="21" t="s">
        <v>23</v>
      </c>
      <c r="C62" s="22"/>
      <c r="D62" s="23">
        <f t="shared" ref="D62:AG62" si="2">D61-D54</f>
        <v>-20980000</v>
      </c>
      <c r="E62" s="23">
        <f t="shared" si="2"/>
        <v>-1044000</v>
      </c>
      <c r="F62" s="23">
        <f t="shared" si="2"/>
        <v>18015000</v>
      </c>
      <c r="G62" s="23">
        <f t="shared" si="2"/>
        <v>17990000</v>
      </c>
      <c r="H62" s="23">
        <f t="shared" si="2"/>
        <v>7335000</v>
      </c>
      <c r="I62" s="23">
        <f t="shared" si="2"/>
        <v>7360000</v>
      </c>
      <c r="J62" s="23">
        <f t="shared" si="2"/>
        <v>6630000</v>
      </c>
      <c r="K62" s="23">
        <f t="shared" si="2"/>
        <v>18040000</v>
      </c>
      <c r="L62" s="23">
        <f t="shared" si="2"/>
        <v>17965000</v>
      </c>
      <c r="M62" s="23">
        <f t="shared" si="2"/>
        <v>1795000</v>
      </c>
      <c r="N62" s="23">
        <f t="shared" si="2"/>
        <v>1995000</v>
      </c>
      <c r="O62" s="23">
        <f t="shared" si="2"/>
        <v>2020000</v>
      </c>
      <c r="P62" s="23">
        <f t="shared" si="2"/>
        <v>1995000</v>
      </c>
      <c r="Q62" s="23">
        <f t="shared" si="2"/>
        <v>1265000</v>
      </c>
      <c r="R62" s="23">
        <f t="shared" si="2"/>
        <v>7335000</v>
      </c>
      <c r="S62" s="23">
        <f t="shared" si="2"/>
        <v>7360000</v>
      </c>
      <c r="T62" s="23">
        <f t="shared" si="2"/>
        <v>1995000</v>
      </c>
      <c r="U62" s="23">
        <f t="shared" si="2"/>
        <v>2020000</v>
      </c>
      <c r="V62" s="23">
        <f t="shared" si="2"/>
        <v>1945000</v>
      </c>
      <c r="W62" s="23">
        <f t="shared" si="2"/>
        <v>1795000</v>
      </c>
      <c r="X62" s="23">
        <f t="shared" si="2"/>
        <v>1995000</v>
      </c>
      <c r="Y62" s="23">
        <f t="shared" si="2"/>
        <v>2020000</v>
      </c>
      <c r="Z62" s="23">
        <f t="shared" si="2"/>
        <v>1995000</v>
      </c>
      <c r="AA62" s="23">
        <f t="shared" si="2"/>
        <v>1970000</v>
      </c>
      <c r="AB62" s="23">
        <f t="shared" si="2"/>
        <v>1995000</v>
      </c>
      <c r="AC62" s="23">
        <f t="shared" si="2"/>
        <v>2020000</v>
      </c>
      <c r="AD62" s="23">
        <f t="shared" si="2"/>
        <v>1995000</v>
      </c>
      <c r="AE62" s="23">
        <f t="shared" si="2"/>
        <v>2020000</v>
      </c>
      <c r="AF62" s="23">
        <f t="shared" si="2"/>
        <v>1945000</v>
      </c>
      <c r="AG62" s="23">
        <f t="shared" si="2"/>
        <v>1795000</v>
      </c>
      <c r="AH62" s="24"/>
      <c r="AI62" s="24"/>
      <c r="AJ62" s="24"/>
      <c r="AK62" s="25"/>
      <c r="AL62" s="25"/>
      <c r="AM62" s="25"/>
      <c r="AN62" s="25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2:49" x14ac:dyDescent="0.3"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49" x14ac:dyDescent="0.3">
      <c r="B64" s="153" t="s">
        <v>28</v>
      </c>
      <c r="C64" s="164">
        <f>NPV(rate_social,D62:AG62)</f>
        <v>96719338.023872212</v>
      </c>
      <c r="D64" s="16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5" x14ac:dyDescent="0.3">
      <c r="B65" s="153" t="s">
        <v>117</v>
      </c>
      <c r="C65" s="166">
        <f>IRR(D62:AG62,rate_social)</f>
        <v>0.42672314888334029</v>
      </c>
      <c r="D65" s="152"/>
    </row>
    <row r="66" spans="2:5" x14ac:dyDescent="0.3">
      <c r="B66" s="153" t="s">
        <v>145</v>
      </c>
      <c r="C66" s="124">
        <f>SUM(D54:AG54)</f>
        <v>284789000</v>
      </c>
      <c r="D66" s="152"/>
    </row>
    <row r="67" spans="2:5" x14ac:dyDescent="0.3">
      <c r="B67" s="155" t="s">
        <v>146</v>
      </c>
      <c r="C67" s="124">
        <f>SUM(D27:AG53)</f>
        <v>244702000</v>
      </c>
      <c r="D67" s="162">
        <f>C67/C66</f>
        <v>0.8592396475987486</v>
      </c>
    </row>
    <row r="68" spans="2:5" x14ac:dyDescent="0.3">
      <c r="B68" s="155" t="s">
        <v>147</v>
      </c>
      <c r="C68" s="163">
        <f>C66-C67</f>
        <v>40087000</v>
      </c>
      <c r="D68" s="162">
        <f>C68/C66</f>
        <v>0.14076035240125145</v>
      </c>
      <c r="E68" s="2"/>
    </row>
    <row r="70" spans="2:5" x14ac:dyDescent="0.3">
      <c r="B70" s="2" t="s">
        <v>148</v>
      </c>
      <c r="C70" s="186">
        <f>NPV(rate_social,D54:G54)</f>
        <v>41896121.637775436</v>
      </c>
    </row>
  </sheetData>
  <mergeCells count="32">
    <mergeCell ref="B4:B5"/>
    <mergeCell ref="C4:C5"/>
    <mergeCell ref="D4:D5"/>
    <mergeCell ref="E4:E5"/>
    <mergeCell ref="F4:F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Summary</vt:lpstr>
      <vt:lpstr>Tabel Harga</vt:lpstr>
      <vt:lpstr>price.in</vt:lpstr>
      <vt:lpstr>price.out</vt:lpstr>
      <vt:lpstr>Tabel I-O</vt:lpstr>
      <vt:lpstr>io.in</vt:lpstr>
      <vt:lpstr>io.out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dewikiswani</cp:lastModifiedBy>
  <cp:lastPrinted>2011-04-19T03:58:40Z</cp:lastPrinted>
  <dcterms:created xsi:type="dcterms:W3CDTF">2001-08-01T08:55:37Z</dcterms:created>
  <dcterms:modified xsi:type="dcterms:W3CDTF">2020-03-04T07:19:41Z</dcterms:modified>
</cp:coreProperties>
</file>