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ächer\BV Lam\Wirtschaftspolitik\"/>
    </mc:Choice>
  </mc:AlternateContent>
  <bookViews>
    <workbookView xWindow="0" yWindow="0" windowWidth="18870" windowHeight="775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F10" i="1"/>
  <c r="E10" i="1"/>
  <c r="D10" i="1"/>
  <c r="C10" i="1"/>
  <c r="F9" i="1"/>
  <c r="E9" i="1"/>
  <c r="D9" i="1"/>
  <c r="C9" i="1"/>
  <c r="B9" i="1"/>
  <c r="F8" i="1"/>
  <c r="E8" i="1"/>
  <c r="D8" i="1"/>
  <c r="C8" i="1"/>
  <c r="F7" i="1"/>
  <c r="E7" i="1"/>
  <c r="D7" i="1"/>
  <c r="C7" i="1"/>
  <c r="F6" i="1"/>
  <c r="E6" i="1"/>
  <c r="D6" i="1"/>
  <c r="C6" i="1"/>
  <c r="D5" i="1"/>
  <c r="E5" i="1"/>
  <c r="F5" i="1"/>
  <c r="C5" i="1"/>
  <c r="F4" i="1"/>
  <c r="E4" i="1"/>
  <c r="D4" i="1"/>
  <c r="C4" i="1"/>
  <c r="F3" i="1"/>
  <c r="E3" i="1"/>
  <c r="D3" i="1"/>
  <c r="C3" i="1"/>
  <c r="F2" i="1"/>
  <c r="E2" i="1"/>
  <c r="C2" i="1"/>
  <c r="D2" i="1"/>
  <c r="E11" i="1" l="1"/>
  <c r="D11" i="1"/>
  <c r="C11" i="1"/>
  <c r="F11" i="1"/>
  <c r="B21" i="1"/>
  <c r="B17" i="1"/>
  <c r="C13" i="1" l="1"/>
  <c r="B18" i="1"/>
  <c r="B19" i="1" s="1"/>
  <c r="D13" i="1"/>
  <c r="B22" i="1"/>
  <c r="B23" i="1" s="1"/>
  <c r="B25" i="1" l="1"/>
  <c r="F12" i="1" s="1"/>
  <c r="F13" i="1" s="1"/>
  <c r="E12" i="1" l="1"/>
  <c r="E13" i="1" s="1"/>
</calcChain>
</file>

<file path=xl/sharedStrings.xml><?xml version="1.0" encoding="utf-8"?>
<sst xmlns="http://schemas.openxmlformats.org/spreadsheetml/2006/main" count="27" uniqueCount="27">
  <si>
    <t>Material</t>
  </si>
  <si>
    <t>Fertigung</t>
  </si>
  <si>
    <t>Verwaltung</t>
  </si>
  <si>
    <t>Vertrieb</t>
  </si>
  <si>
    <t>Gehälter</t>
  </si>
  <si>
    <t>Gemein</t>
  </si>
  <si>
    <t>Zuschlagsgrundlagen</t>
  </si>
  <si>
    <t>Gesamt</t>
  </si>
  <si>
    <t>Zuschlagssätze</t>
  </si>
  <si>
    <t>Verbrauch von Fertigungsm.</t>
  </si>
  <si>
    <t>NR: Herstellkosten der R.-P.</t>
  </si>
  <si>
    <t>"+ Materialgemeinkosten"</t>
  </si>
  <si>
    <t>Fertigungslöhne</t>
  </si>
  <si>
    <t>"+ Fertigungsgemeinkosten"</t>
  </si>
  <si>
    <t>Materialkosten</t>
  </si>
  <si>
    <t>Fertigungskosten</t>
  </si>
  <si>
    <t>Herstellkosten der R.-P.</t>
  </si>
  <si>
    <t>Hilfsstoffkosten</t>
  </si>
  <si>
    <t>Betriebsstoffkosten</t>
  </si>
  <si>
    <t>Sozialkosten</t>
  </si>
  <si>
    <t>Mieten, Pachten</t>
  </si>
  <si>
    <t>Büromaterial</t>
  </si>
  <si>
    <t>Sonst. Betr. Kosten</t>
  </si>
  <si>
    <t>Kalk. Abschreibungen</t>
  </si>
  <si>
    <t>Kalk. Wagnisse</t>
  </si>
  <si>
    <t>80% von Gehalt</t>
  </si>
  <si>
    <t>Selbstkosten der R.-P.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</si>
</sst>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3" borderId="1" xfId="2" applyBorder="1"/>
    <xf numFmtId="0" fontId="2" fillId="3" borderId="2" xfId="2" applyBorder="1"/>
    <xf numFmtId="0" fontId="2" fillId="3" borderId="4" xfId="2" applyBorder="1"/>
    <xf numFmtId="0" fontId="2" fillId="2" borderId="7" xfId="1" applyBorder="1"/>
    <xf numFmtId="0" fontId="2" fillId="2" borderId="8" xfId="1" applyBorder="1"/>
    <xf numFmtId="0" fontId="2" fillId="2" borderId="9" xfId="1" applyBorder="1"/>
    <xf numFmtId="0" fontId="2" fillId="3" borderId="0" xfId="2" applyBorder="1"/>
    <xf numFmtId="44" fontId="0" fillId="0" borderId="0" xfId="4" applyFont="1"/>
    <xf numFmtId="0" fontId="2" fillId="3" borderId="11" xfId="2" applyBorder="1"/>
    <xf numFmtId="0" fontId="2" fillId="3" borderId="12" xfId="2" applyBorder="1"/>
    <xf numFmtId="44" fontId="0" fillId="0" borderId="3" xfId="4" applyFont="1" applyBorder="1"/>
    <xf numFmtId="0" fontId="2" fillId="2" borderId="14" xfId="1" applyBorder="1"/>
    <xf numFmtId="0" fontId="2" fillId="2" borderId="13" xfId="1" applyBorder="1"/>
    <xf numFmtId="9" fontId="0" fillId="0" borderId="7" xfId="5" applyFont="1" applyBorder="1"/>
    <xf numFmtId="9" fontId="0" fillId="0" borderId="8" xfId="5" applyFont="1" applyBorder="1"/>
    <xf numFmtId="9" fontId="0" fillId="0" borderId="9" xfId="5" applyFont="1" applyBorder="1"/>
    <xf numFmtId="164" fontId="0" fillId="0" borderId="4" xfId="0" applyNumberFormat="1" applyBorder="1"/>
    <xf numFmtId="0" fontId="2" fillId="3" borderId="27" xfId="2" applyBorder="1"/>
    <xf numFmtId="0" fontId="2" fillId="3" borderId="26" xfId="2" applyBorder="1"/>
    <xf numFmtId="44" fontId="1" fillId="4" borderId="11" xfId="4" applyFill="1" applyBorder="1"/>
    <xf numFmtId="44" fontId="0" fillId="0" borderId="16" xfId="4" applyFont="1" applyBorder="1"/>
    <xf numFmtId="44" fontId="0" fillId="0" borderId="17" xfId="4" applyFont="1" applyBorder="1"/>
    <xf numFmtId="44" fontId="1" fillId="4" borderId="0" xfId="4" applyFill="1" applyBorder="1"/>
    <xf numFmtId="44" fontId="0" fillId="0" borderId="19" xfId="4" applyFont="1" applyBorder="1"/>
    <xf numFmtId="44" fontId="0" fillId="0" borderId="6" xfId="4" applyFont="1" applyBorder="1"/>
    <xf numFmtId="44" fontId="0" fillId="0" borderId="20" xfId="4" applyFont="1" applyBorder="1"/>
    <xf numFmtId="44" fontId="0" fillId="0" borderId="21" xfId="4" applyFont="1" applyBorder="1"/>
    <xf numFmtId="44" fontId="0" fillId="0" borderId="10" xfId="4" applyFont="1" applyBorder="1"/>
    <xf numFmtId="44" fontId="1" fillId="4" borderId="0" xfId="4" applyFill="1"/>
    <xf numFmtId="44" fontId="0" fillId="0" borderId="23" xfId="4" applyFont="1" applyBorder="1"/>
    <xf numFmtId="44" fontId="0" fillId="0" borderId="24" xfId="4" applyFont="1" applyBorder="1"/>
    <xf numFmtId="44" fontId="0" fillId="0" borderId="25" xfId="4" applyFont="1" applyBorder="1"/>
    <xf numFmtId="44" fontId="3" fillId="0" borderId="9" xfId="0" applyNumberFormat="1" applyFont="1" applyBorder="1"/>
    <xf numFmtId="44" fontId="4" fillId="0" borderId="8" xfId="0" applyNumberFormat="1" applyFont="1" applyBorder="1"/>
    <xf numFmtId="44" fontId="4" fillId="0" borderId="9" xfId="0" applyNumberFormat="1" applyFont="1" applyBorder="1"/>
    <xf numFmtId="44" fontId="5" fillId="4" borderId="0" xfId="4" applyFont="1" applyFill="1" applyBorder="1" applyAlignment="1">
      <alignment horizontal="right"/>
    </xf>
    <xf numFmtId="164" fontId="3" fillId="0" borderId="4" xfId="0" applyNumberFormat="1" applyFont="1" applyBorder="1"/>
    <xf numFmtId="164" fontId="4" fillId="0" borderId="7" xfId="0" applyNumberFormat="1" applyFont="1" applyBorder="1"/>
    <xf numFmtId="44" fontId="3" fillId="0" borderId="3" xfId="4" applyFont="1" applyBorder="1"/>
    <xf numFmtId="44" fontId="3" fillId="4" borderId="3" xfId="3" applyNumberFormat="1" applyFont="1" applyBorder="1"/>
    <xf numFmtId="44" fontId="3" fillId="4" borderId="5" xfId="3" applyNumberFormat="1" applyFont="1" applyBorder="1"/>
    <xf numFmtId="44" fontId="3" fillId="0" borderId="8" xfId="4" applyFont="1" applyBorder="1"/>
    <xf numFmtId="164" fontId="3" fillId="0" borderId="15" xfId="0" applyNumberFormat="1" applyFont="1" applyBorder="1"/>
    <xf numFmtId="44" fontId="3" fillId="0" borderId="22" xfId="4" applyFont="1" applyBorder="1"/>
    <xf numFmtId="44" fontId="3" fillId="0" borderId="18" xfId="4" applyFont="1" applyBorder="1"/>
    <xf numFmtId="44" fontId="3" fillId="0" borderId="20" xfId="4" applyFont="1" applyBorder="1"/>
    <xf numFmtId="44" fontId="3" fillId="0" borderId="17" xfId="4" applyFont="1" applyBorder="1"/>
    <xf numFmtId="0" fontId="2" fillId="3" borderId="7" xfId="2" applyBorder="1"/>
  </cellXfs>
  <cellStyles count="6">
    <cellStyle name="40 % - Akzent3" xfId="3" builtinId="39"/>
    <cellStyle name="60 % - Akzent1" xfId="2" builtinId="32"/>
    <cellStyle name="Akzent1" xfId="1" builtinId="29"/>
    <cellStyle name="Prozent" xfId="5" builtinId="5"/>
    <cellStyle name="Standard" xfId="0" builtinId="0"/>
    <cellStyle name="Währung" xfId="4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view="pageLayout" zoomScale="130" zoomScaleNormal="100" zoomScalePageLayoutView="130" workbookViewId="0">
      <selection activeCell="D16" sqref="D16"/>
    </sheetView>
  </sheetViews>
  <sheetFormatPr baseColWidth="10" defaultRowHeight="15" x14ac:dyDescent="0.25"/>
  <cols>
    <col min="1" max="1" width="22.85546875" customWidth="1"/>
    <col min="2" max="2" width="14.42578125" customWidth="1"/>
    <col min="3" max="3" width="12.5703125" customWidth="1"/>
    <col min="4" max="4" width="13.140625" customWidth="1"/>
    <col min="5" max="5" width="12.28515625" bestFit="1" customWidth="1"/>
    <col min="6" max="6" width="12.140625" customWidth="1"/>
  </cols>
  <sheetData>
    <row r="1" spans="1:6" ht="15.75" thickBot="1" x14ac:dyDescent="0.3">
      <c r="A1" s="4"/>
      <c r="B1" s="5" t="s">
        <v>5</v>
      </c>
      <c r="C1" s="5" t="s">
        <v>0</v>
      </c>
      <c r="D1" s="5" t="s">
        <v>1</v>
      </c>
      <c r="E1" s="5" t="s">
        <v>2</v>
      </c>
      <c r="F1" s="6" t="s">
        <v>3</v>
      </c>
    </row>
    <row r="2" spans="1:6" x14ac:dyDescent="0.25">
      <c r="A2" s="1" t="s">
        <v>17</v>
      </c>
      <c r="B2" s="20">
        <v>145700</v>
      </c>
      <c r="C2" s="21">
        <f>2050/(2050+129450+3500+10700)*B2</f>
        <v>2050</v>
      </c>
      <c r="D2" s="47">
        <f>129450/(2050+129450+3500+10700)*B2</f>
        <v>129450</v>
      </c>
      <c r="E2" s="22">
        <f>3500/(2050+129450+3500+10700)*B2</f>
        <v>3500</v>
      </c>
      <c r="F2" s="45">
        <f>10700/(2050+129450+3500+10700)*B2</f>
        <v>10700</v>
      </c>
    </row>
    <row r="3" spans="1:6" x14ac:dyDescent="0.25">
      <c r="A3" s="2" t="s">
        <v>18</v>
      </c>
      <c r="B3" s="23">
        <v>22400</v>
      </c>
      <c r="C3" s="24">
        <f>1700/(1700+14400+4100+2200)*B3</f>
        <v>1699.9999999999998</v>
      </c>
      <c r="D3" s="25">
        <f>14400/(1700+14400+4100+2200)*B3</f>
        <v>14400.000000000002</v>
      </c>
      <c r="E3" s="25">
        <f>4100/(1700+14400+4100+2200)*B3</f>
        <v>4100</v>
      </c>
      <c r="F3" s="26">
        <f>2200/(1700+14400+4100+2200)*B3</f>
        <v>2200</v>
      </c>
    </row>
    <row r="4" spans="1:6" x14ac:dyDescent="0.25">
      <c r="A4" s="2" t="s">
        <v>4</v>
      </c>
      <c r="B4" s="23">
        <v>130500</v>
      </c>
      <c r="C4" s="24">
        <f>4100/(4100+98900+18600+8900)*B4</f>
        <v>4100</v>
      </c>
      <c r="D4" s="25">
        <f>98900/(4100+98900+18600+8900)*B4</f>
        <v>98900</v>
      </c>
      <c r="E4" s="25">
        <f>18600/(4100+98900+18600+8900)*B4</f>
        <v>18600</v>
      </c>
      <c r="F4" s="26">
        <f>8900/(4100+98900+18600+8900)*B4</f>
        <v>8900</v>
      </c>
    </row>
    <row r="5" spans="1:6" x14ac:dyDescent="0.25">
      <c r="A5" s="2" t="s">
        <v>19</v>
      </c>
      <c r="B5" s="36" t="s">
        <v>25</v>
      </c>
      <c r="C5" s="24">
        <f>C4*0.8</f>
        <v>3280</v>
      </c>
      <c r="D5" s="24">
        <f t="shared" ref="D5:F5" si="0">D4*0.8</f>
        <v>79120</v>
      </c>
      <c r="E5" s="24">
        <f t="shared" si="0"/>
        <v>14880</v>
      </c>
      <c r="F5" s="24">
        <f t="shared" si="0"/>
        <v>7120</v>
      </c>
    </row>
    <row r="6" spans="1:6" ht="15.75" thickBot="1" x14ac:dyDescent="0.3">
      <c r="A6" s="2" t="s">
        <v>20</v>
      </c>
      <c r="B6" s="23">
        <v>84200</v>
      </c>
      <c r="C6" s="27">
        <f>650/(650+2720+330+510)*B6</f>
        <v>12999.999999999998</v>
      </c>
      <c r="D6" s="28">
        <f>2720/(650+2720+330+510)*B6</f>
        <v>54400</v>
      </c>
      <c r="E6" s="28">
        <f>330/(650+2720+330+510)*B6</f>
        <v>6600</v>
      </c>
      <c r="F6" s="44">
        <f>510/(650+2720+330+510)*B6</f>
        <v>10200</v>
      </c>
    </row>
    <row r="7" spans="1:6" x14ac:dyDescent="0.25">
      <c r="A7" s="2" t="s">
        <v>21</v>
      </c>
      <c r="B7" s="23">
        <v>91100</v>
      </c>
      <c r="C7" s="21">
        <f>3/(3+2+11+4)*B7</f>
        <v>13665</v>
      </c>
      <c r="D7" s="22">
        <f>2/(3+2+11+4)*B7</f>
        <v>9110</v>
      </c>
      <c r="E7" s="22">
        <f>11/(3+2+11+4)*B7</f>
        <v>50105.000000000007</v>
      </c>
      <c r="F7" s="45">
        <f>4/(3+2+11+4)*B7</f>
        <v>18220</v>
      </c>
    </row>
    <row r="8" spans="1:6" x14ac:dyDescent="0.25">
      <c r="A8" s="2" t="s">
        <v>22</v>
      </c>
      <c r="B8" s="23">
        <v>70560</v>
      </c>
      <c r="C8" s="24">
        <f>3/(3+4+2+3)*B8</f>
        <v>17640</v>
      </c>
      <c r="D8" s="25">
        <f>4/(3+4+2+3)*B8</f>
        <v>23520</v>
      </c>
      <c r="E8" s="25">
        <f>2/(3+4+2+3)*B8</f>
        <v>11760</v>
      </c>
      <c r="F8" s="46">
        <f>3/(3+4+2+3)*B8</f>
        <v>17640</v>
      </c>
    </row>
    <row r="9" spans="1:6" x14ac:dyDescent="0.25">
      <c r="A9" s="18" t="s">
        <v>23</v>
      </c>
      <c r="B9" s="29">
        <f>3100000*0.02/12+1690600*0.1/12+600000*0.15/12</f>
        <v>26755</v>
      </c>
      <c r="C9" s="24">
        <f>2/(2+8+4+1)*B9</f>
        <v>3567.3333333333335</v>
      </c>
      <c r="D9" s="25">
        <f>8/(2+8+4+1)*B9</f>
        <v>14269.333333333334</v>
      </c>
      <c r="E9" s="25">
        <f>4/(2+8+4+1)*B9</f>
        <v>7134.666666666667</v>
      </c>
      <c r="F9" s="26">
        <f>1/(2+8+4+1)*B9</f>
        <v>1783.6666666666667</v>
      </c>
    </row>
    <row r="10" spans="1:6" ht="15.75" thickBot="1" x14ac:dyDescent="0.3">
      <c r="A10" s="19" t="s">
        <v>24</v>
      </c>
      <c r="B10" s="29">
        <v>45800</v>
      </c>
      <c r="C10" s="30">
        <f>2/(2+4+2+2)*B10</f>
        <v>9160</v>
      </c>
      <c r="D10" s="31">
        <f>4/(2+4+2+2)*B10</f>
        <v>18320</v>
      </c>
      <c r="E10" s="31">
        <f>2/(2+4+2+2)*B10</f>
        <v>9160</v>
      </c>
      <c r="F10" s="32">
        <f>2/(2+4+2+2)*B10</f>
        <v>9160</v>
      </c>
    </row>
    <row r="11" spans="1:6" ht="15.75" thickBot="1" x14ac:dyDescent="0.3">
      <c r="A11" s="1" t="s">
        <v>7</v>
      </c>
      <c r="B11" s="9"/>
      <c r="C11" s="17">
        <f>SUM(C2:C10)</f>
        <v>68162.333333333343</v>
      </c>
      <c r="D11" s="37">
        <f t="shared" ref="D11:F11" si="1">SUM(D2:D10)</f>
        <v>441489.33333333331</v>
      </c>
      <c r="E11" s="37">
        <f t="shared" si="1"/>
        <v>125839.66666666667</v>
      </c>
      <c r="F11" s="43">
        <f t="shared" si="1"/>
        <v>85923.666666666672</v>
      </c>
    </row>
    <row r="12" spans="1:6" ht="15.75" thickBot="1" x14ac:dyDescent="0.3">
      <c r="A12" s="2" t="s">
        <v>6</v>
      </c>
      <c r="B12" s="7"/>
      <c r="C12" s="38">
        <v>1046553.8</v>
      </c>
      <c r="D12" s="42">
        <v>560702.5</v>
      </c>
      <c r="E12" s="34">
        <f>B25</f>
        <v>2116907.9666666668</v>
      </c>
      <c r="F12" s="35">
        <f>B25</f>
        <v>2116907.9666666668</v>
      </c>
    </row>
    <row r="13" spans="1:6" ht="15.75" thickBot="1" x14ac:dyDescent="0.3">
      <c r="A13" s="3" t="s">
        <v>8</v>
      </c>
      <c r="B13" s="10"/>
      <c r="C13" s="14">
        <f>C11/C12</f>
        <v>6.5130271691081085E-2</v>
      </c>
      <c r="D13" s="15">
        <f>D11/D12</f>
        <v>0.78738606183017434</v>
      </c>
      <c r="E13" s="15">
        <f>E11/E12</f>
        <v>5.9445034289713018E-2</v>
      </c>
      <c r="F13" s="16">
        <f>F11/F12</f>
        <v>4.0589231095371665E-2</v>
      </c>
    </row>
    <row r="15" spans="1:6" ht="15.75" thickBot="1" x14ac:dyDescent="0.3"/>
    <row r="16" spans="1:6" x14ac:dyDescent="0.25">
      <c r="A16" s="12" t="s">
        <v>10</v>
      </c>
      <c r="B16" s="13"/>
    </row>
    <row r="17" spans="1:6" x14ac:dyDescent="0.25">
      <c r="A17" s="2" t="s">
        <v>9</v>
      </c>
      <c r="B17" s="39">
        <f>C12</f>
        <v>1046553.8</v>
      </c>
      <c r="C17" s="8"/>
      <c r="D17" s="8"/>
      <c r="E17" s="8"/>
      <c r="F17" s="8"/>
    </row>
    <row r="18" spans="1:6" x14ac:dyDescent="0.25">
      <c r="A18" s="2" t="s">
        <v>11</v>
      </c>
      <c r="B18" s="11">
        <f>C11</f>
        <v>68162.333333333343</v>
      </c>
      <c r="C18" s="8"/>
      <c r="D18" s="8"/>
      <c r="E18" s="8"/>
      <c r="F18" s="8"/>
    </row>
    <row r="19" spans="1:6" x14ac:dyDescent="0.25">
      <c r="A19" s="2" t="s">
        <v>14</v>
      </c>
      <c r="B19" s="40">
        <f>B17+B18</f>
        <v>1114716.1333333333</v>
      </c>
      <c r="C19" s="8"/>
      <c r="D19" s="8"/>
      <c r="E19" s="8"/>
      <c r="F19" s="8"/>
    </row>
    <row r="20" spans="1:6" x14ac:dyDescent="0.25">
      <c r="A20" s="2"/>
      <c r="B20" s="11"/>
      <c r="C20" s="8"/>
      <c r="D20" s="8"/>
      <c r="E20" s="8"/>
      <c r="F20" s="8"/>
    </row>
    <row r="21" spans="1:6" x14ac:dyDescent="0.25">
      <c r="A21" s="2" t="s">
        <v>12</v>
      </c>
      <c r="B21" s="11">
        <f>D12</f>
        <v>560702.5</v>
      </c>
      <c r="C21" s="8"/>
      <c r="D21" s="8"/>
      <c r="E21" s="8"/>
      <c r="F21" s="8"/>
    </row>
    <row r="22" spans="1:6" x14ac:dyDescent="0.25">
      <c r="A22" s="2" t="s">
        <v>13</v>
      </c>
      <c r="B22" s="11">
        <f>D11</f>
        <v>441489.33333333331</v>
      </c>
      <c r="C22" s="8"/>
      <c r="D22" s="8"/>
      <c r="E22" s="8"/>
      <c r="F22" s="8"/>
    </row>
    <row r="23" spans="1:6" x14ac:dyDescent="0.25">
      <c r="A23" s="2" t="s">
        <v>15</v>
      </c>
      <c r="B23" s="40">
        <f>B21+B22</f>
        <v>1002191.8333333333</v>
      </c>
      <c r="C23" s="8"/>
      <c r="D23" s="8"/>
      <c r="E23" s="8"/>
      <c r="F23" s="8"/>
    </row>
    <row r="24" spans="1:6" x14ac:dyDescent="0.25">
      <c r="A24" s="2"/>
      <c r="B24" s="11"/>
      <c r="C24" s="8"/>
      <c r="D24" s="8"/>
      <c r="E24" s="8"/>
      <c r="F24" s="8"/>
    </row>
    <row r="25" spans="1:6" ht="15.75" thickBot="1" x14ac:dyDescent="0.3">
      <c r="A25" s="3" t="s">
        <v>16</v>
      </c>
      <c r="B25" s="41">
        <f>B19+B23</f>
        <v>2116907.9666666668</v>
      </c>
      <c r="C25" s="8"/>
      <c r="D25" s="8"/>
      <c r="E25" s="8"/>
      <c r="F25" s="8"/>
    </row>
    <row r="27" spans="1:6" ht="15.75" thickBot="1" x14ac:dyDescent="0.3"/>
    <row r="28" spans="1:6" ht="15.75" thickBot="1" x14ac:dyDescent="0.3">
      <c r="A28" s="48" t="s">
        <v>26</v>
      </c>
      <c r="B28" s="33">
        <f>B25+E11+F11</f>
        <v>2328671.2999999998</v>
      </c>
    </row>
  </sheetData>
  <pageMargins left="0.7" right="0.7" top="0.78740157499999996" bottom="0.78740157499999996" header="0.3" footer="0.3"/>
  <pageSetup paperSize="9" orientation="portrait" r:id="rId1"/>
  <headerFooter>
    <oddHeader>&amp;C&amp;"-,Fett"&amp;20Kosten- und Leistungsrechnung: BAB Aufg. 77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Willmann, Dennis</dc:creator>
  <cp:lastModifiedBy>Willmann, Dennis</cp:lastModifiedBy>
  <dcterms:created xsi:type="dcterms:W3CDTF">2019-02-26T08:08:44Z</dcterms:created>
  <dcterms:modified xsi:type="dcterms:W3CDTF">2019-03-01T11:59:53Z</dcterms:modified>
</cp:coreProperties>
</file>