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530" windowHeight="8340"/>
  </bookViews>
  <sheets>
    <sheet name="Total" sheetId="1" r:id="rId1"/>
    <sheet name="Perawatan, BBM &amp; Tol" sheetId="2" state="hidden" r:id="rId2"/>
    <sheet name="Sheet2" sheetId="3" r:id="rId3"/>
    <sheet name="Sheet3" sheetId="4" r:id="rId4"/>
  </sheets>
  <definedNames>
    <definedName name="_xlnm.Print_Titles" localSheetId="0">Total!$1:$5</definedName>
  </definedNames>
  <calcPr calcId="152511"/>
</workbook>
</file>

<file path=xl/calcChain.xml><?xml version="1.0" encoding="utf-8"?>
<calcChain xmlns="http://schemas.openxmlformats.org/spreadsheetml/2006/main">
  <c r="C30" i="2" l="1"/>
  <c r="P29" i="2"/>
  <c r="C29" i="2"/>
  <c r="P28" i="2"/>
  <c r="C28" i="2"/>
  <c r="P27" i="2"/>
  <c r="F27" i="2"/>
  <c r="C27" i="2"/>
  <c r="P26" i="2"/>
  <c r="C26" i="2"/>
  <c r="P25" i="2"/>
  <c r="C25" i="2"/>
  <c r="P24" i="2"/>
  <c r="C24" i="2"/>
  <c r="P23" i="2"/>
  <c r="C23" i="2"/>
  <c r="P22" i="2"/>
  <c r="C22" i="2"/>
  <c r="P21" i="2"/>
  <c r="C21" i="2"/>
  <c r="P20" i="2"/>
  <c r="C20" i="2"/>
  <c r="P19" i="2"/>
  <c r="C19" i="2"/>
  <c r="P18" i="2"/>
  <c r="G18" i="2"/>
  <c r="C18" i="2"/>
  <c r="P17" i="2"/>
  <c r="C17" i="2"/>
  <c r="P16" i="2"/>
  <c r="E16" i="2"/>
  <c r="C16" i="2"/>
  <c r="P15" i="2"/>
  <c r="L15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C15" i="2"/>
  <c r="P14" i="2"/>
  <c r="C14" i="2"/>
  <c r="P13" i="2"/>
  <c r="C13" i="2"/>
  <c r="P12" i="2"/>
  <c r="C12" i="2"/>
  <c r="P11" i="2"/>
  <c r="F11" i="2"/>
  <c r="C11" i="2"/>
  <c r="P10" i="2"/>
  <c r="C10" i="2"/>
  <c r="P9" i="2"/>
  <c r="C9" i="2"/>
  <c r="P8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F8" i="2"/>
  <c r="S8" i="2" s="1"/>
  <c r="E8" i="2"/>
  <c r="C8" i="2"/>
  <c r="P7" i="2"/>
  <c r="O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M7" i="2"/>
  <c r="L7" i="2"/>
  <c r="L8" i="2" s="1"/>
  <c r="L9" i="2" s="1"/>
  <c r="L10" i="2" s="1"/>
  <c r="L11" i="2" s="1"/>
  <c r="L12" i="2" s="1"/>
  <c r="L13" i="2" s="1"/>
  <c r="L14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F7" i="2"/>
  <c r="S7" i="2" s="1"/>
  <c r="E7" i="2"/>
  <c r="R7" i="2" s="1"/>
  <c r="C7" i="2"/>
  <c r="G7" i="2" s="1"/>
  <c r="T7" i="2" s="1"/>
  <c r="P6" i="2"/>
  <c r="F6" i="2"/>
  <c r="S6" i="2" s="1"/>
  <c r="E6" i="2"/>
  <c r="R6" i="2" s="1"/>
  <c r="C6" i="2"/>
  <c r="G6" i="2" s="1"/>
  <c r="T6" i="2" s="1"/>
  <c r="H5" i="2"/>
  <c r="H29" i="2" s="1"/>
  <c r="U29" i="2" s="1"/>
  <c r="G5" i="2"/>
  <c r="G8" i="2" s="1"/>
  <c r="T8" i="2" s="1"/>
  <c r="F5" i="2"/>
  <c r="F23" i="2" s="1"/>
  <c r="E5" i="2"/>
  <c r="D5" i="2"/>
  <c r="Y31" i="1"/>
  <c r="C31" i="1"/>
  <c r="C30" i="1"/>
  <c r="Y29" i="1"/>
  <c r="C29" i="1"/>
  <c r="Y28" i="1"/>
  <c r="C28" i="1"/>
  <c r="Y27" i="1"/>
  <c r="C27" i="1"/>
  <c r="Y26" i="1"/>
  <c r="H26" i="1"/>
  <c r="C26" i="1"/>
  <c r="Y25" i="1"/>
  <c r="C25" i="1"/>
  <c r="Y24" i="1"/>
  <c r="I24" i="1"/>
  <c r="E24" i="1"/>
  <c r="C24" i="1"/>
  <c r="Y23" i="1"/>
  <c r="H23" i="1"/>
  <c r="D23" i="1"/>
  <c r="C23" i="1"/>
  <c r="Y22" i="1"/>
  <c r="C22" i="1"/>
  <c r="F22" i="1" s="1"/>
  <c r="Y21" i="1"/>
  <c r="F21" i="1"/>
  <c r="C21" i="1"/>
  <c r="I21" i="1" s="1"/>
  <c r="Y20" i="1"/>
  <c r="I20" i="1"/>
  <c r="E20" i="1"/>
  <c r="C20" i="1"/>
  <c r="H20" i="1" s="1"/>
  <c r="Y19" i="1"/>
  <c r="H19" i="1"/>
  <c r="D19" i="1"/>
  <c r="C19" i="1"/>
  <c r="Y18" i="1"/>
  <c r="C18" i="1"/>
  <c r="Y17" i="1"/>
  <c r="F17" i="1"/>
  <c r="C17" i="1"/>
  <c r="I17" i="1" s="1"/>
  <c r="R17" i="1" s="1"/>
  <c r="Y16" i="1"/>
  <c r="I16" i="1"/>
  <c r="E16" i="1"/>
  <c r="C16" i="1"/>
  <c r="H16" i="1" s="1"/>
  <c r="Q16" i="1" s="1"/>
  <c r="Y15" i="1"/>
  <c r="H15" i="1"/>
  <c r="D15" i="1"/>
  <c r="C15" i="1"/>
  <c r="G15" i="1" s="1"/>
  <c r="P15" i="1" s="1"/>
  <c r="Y14" i="1"/>
  <c r="G14" i="1"/>
  <c r="C14" i="1"/>
  <c r="Y13" i="1"/>
  <c r="F13" i="1"/>
  <c r="C13" i="1"/>
  <c r="I13" i="1" s="1"/>
  <c r="R13" i="1" s="1"/>
  <c r="Y12" i="1"/>
  <c r="I12" i="1"/>
  <c r="E12" i="1"/>
  <c r="C12" i="1"/>
  <c r="H12" i="1" s="1"/>
  <c r="Y11" i="1"/>
  <c r="T11" i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H11" i="1"/>
  <c r="D11" i="1"/>
  <c r="C11" i="1"/>
  <c r="Y10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C10" i="1"/>
  <c r="Y9" i="1"/>
  <c r="F9" i="1"/>
  <c r="C9" i="1"/>
  <c r="I9" i="1" s="1"/>
  <c r="R9" i="1" s="1"/>
  <c r="Y8" i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I8" i="1"/>
  <c r="E8" i="1"/>
  <c r="C8" i="1"/>
  <c r="H8" i="1" s="1"/>
  <c r="Q8" i="1" s="1"/>
  <c r="AF8" i="1" s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Y7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U7" i="1"/>
  <c r="T7" i="1"/>
  <c r="T8" i="1" s="1"/>
  <c r="T9" i="1" s="1"/>
  <c r="T10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K7" i="1"/>
  <c r="K8" i="1" s="1"/>
  <c r="K9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H7" i="1"/>
  <c r="Q7" i="1" s="1"/>
  <c r="AF7" i="1" s="1"/>
  <c r="F7" i="1"/>
  <c r="O7" i="1" s="1"/>
  <c r="AD7" i="1" s="1"/>
  <c r="D7" i="1"/>
  <c r="M7" i="1" s="1"/>
  <c r="AB7" i="1" s="1"/>
  <c r="C7" i="1"/>
  <c r="AE6" i="1"/>
  <c r="Y6" i="1"/>
  <c r="O6" i="1"/>
  <c r="AD6" i="1" s="1"/>
  <c r="H6" i="1"/>
  <c r="Q6" i="1" s="1"/>
  <c r="AF6" i="1" s="1"/>
  <c r="F6" i="1"/>
  <c r="D6" i="1"/>
  <c r="M6" i="1" s="1"/>
  <c r="AB6" i="1" s="1"/>
  <c r="C6" i="1"/>
  <c r="G6" i="1" s="1"/>
  <c r="P6" i="1" s="1"/>
  <c r="I5" i="1"/>
  <c r="H5" i="1"/>
  <c r="G5" i="1"/>
  <c r="F5" i="1"/>
  <c r="F28" i="1" s="1"/>
  <c r="E5" i="1"/>
  <c r="E15" i="1" s="1"/>
  <c r="D5" i="1"/>
  <c r="D27" i="1" s="1"/>
  <c r="Q20" i="1" l="1"/>
  <c r="AF20" i="1" s="1"/>
  <c r="R21" i="1"/>
  <c r="AG21" i="1" s="1"/>
  <c r="AF16" i="1"/>
  <c r="Q12" i="1"/>
  <c r="AF12" i="1" s="1"/>
  <c r="AG13" i="1"/>
  <c r="L28" i="1"/>
  <c r="L29" i="1" s="1"/>
  <c r="L30" i="1" s="1"/>
  <c r="L31" i="1" s="1"/>
  <c r="M27" i="1"/>
  <c r="AB27" i="1" s="1"/>
  <c r="AE15" i="1"/>
  <c r="AG17" i="1"/>
  <c r="AG9" i="1"/>
  <c r="M11" i="1"/>
  <c r="AB11" i="1" s="1"/>
  <c r="R16" i="1"/>
  <c r="AG16" i="1" s="1"/>
  <c r="F18" i="1"/>
  <c r="O18" i="1" s="1"/>
  <c r="AD18" i="1" s="1"/>
  <c r="I18" i="1"/>
  <c r="R18" i="1" s="1"/>
  <c r="AG18" i="1" s="1"/>
  <c r="E18" i="1"/>
  <c r="N18" i="1" s="1"/>
  <c r="AC18" i="1" s="1"/>
  <c r="H18" i="1"/>
  <c r="Q18" i="1" s="1"/>
  <c r="AF18" i="1" s="1"/>
  <c r="D18" i="1"/>
  <c r="M18" i="1" s="1"/>
  <c r="AB18" i="1" s="1"/>
  <c r="N20" i="1"/>
  <c r="AC20" i="1" s="1"/>
  <c r="O22" i="1"/>
  <c r="AD22" i="1" s="1"/>
  <c r="Q23" i="1"/>
  <c r="AF23" i="1" s="1"/>
  <c r="R24" i="1"/>
  <c r="AG24" i="1" s="1"/>
  <c r="N15" i="1"/>
  <c r="AC15" i="1" s="1"/>
  <c r="G7" i="1"/>
  <c r="P7" i="1" s="1"/>
  <c r="AE7" i="1" s="1"/>
  <c r="N8" i="1"/>
  <c r="AC8" i="1" s="1"/>
  <c r="Q11" i="1"/>
  <c r="AF11" i="1" s="1"/>
  <c r="M15" i="1"/>
  <c r="AB15" i="1" s="1"/>
  <c r="G18" i="1"/>
  <c r="P18" i="1" s="1"/>
  <c r="AE18" i="1" s="1"/>
  <c r="G19" i="1"/>
  <c r="P19" i="1" s="1"/>
  <c r="AE19" i="1" s="1"/>
  <c r="R20" i="1"/>
  <c r="AG20" i="1" s="1"/>
  <c r="O21" i="1"/>
  <c r="AD21" i="1" s="1"/>
  <c r="P14" i="1"/>
  <c r="AE14" i="1" s="1"/>
  <c r="O28" i="1"/>
  <c r="AD28" i="1" s="1"/>
  <c r="R8" i="1"/>
  <c r="AG8" i="1" s="1"/>
  <c r="O9" i="1"/>
  <c r="AD9" i="1" s="1"/>
  <c r="F10" i="1"/>
  <c r="O10" i="1" s="1"/>
  <c r="AD10" i="1" s="1"/>
  <c r="I10" i="1"/>
  <c r="R10" i="1" s="1"/>
  <c r="AG10" i="1" s="1"/>
  <c r="E10" i="1"/>
  <c r="N10" i="1" s="1"/>
  <c r="AC10" i="1" s="1"/>
  <c r="H10" i="1"/>
  <c r="Q10" i="1" s="1"/>
  <c r="AF10" i="1" s="1"/>
  <c r="D10" i="1"/>
  <c r="M10" i="1" s="1"/>
  <c r="AB10" i="1" s="1"/>
  <c r="N12" i="1"/>
  <c r="AC12" i="1" s="1"/>
  <c r="Q15" i="1"/>
  <c r="AF15" i="1" s="1"/>
  <c r="M19" i="1"/>
  <c r="AB19" i="1" s="1"/>
  <c r="G23" i="1"/>
  <c r="P23" i="1" s="1"/>
  <c r="AE23" i="1" s="1"/>
  <c r="G24" i="1"/>
  <c r="P24" i="1" s="1"/>
  <c r="AE24" i="1" s="1"/>
  <c r="O17" i="1"/>
  <c r="AD17" i="1" s="1"/>
  <c r="G26" i="1"/>
  <c r="P26" i="1" s="1"/>
  <c r="AE26" i="1" s="1"/>
  <c r="G29" i="1"/>
  <c r="P29" i="1" s="1"/>
  <c r="AE29" i="1" s="1"/>
  <c r="G10" i="1"/>
  <c r="P10" i="1" s="1"/>
  <c r="AE10" i="1" s="1"/>
  <c r="G11" i="1"/>
  <c r="P11" i="1" s="1"/>
  <c r="AE11" i="1" s="1"/>
  <c r="R12" i="1"/>
  <c r="AG12" i="1" s="1"/>
  <c r="O13" i="1"/>
  <c r="AD13" i="1" s="1"/>
  <c r="F14" i="1"/>
  <c r="O14" i="1" s="1"/>
  <c r="AD14" i="1" s="1"/>
  <c r="I14" i="1"/>
  <c r="R14" i="1" s="1"/>
  <c r="AG14" i="1" s="1"/>
  <c r="E14" i="1"/>
  <c r="N14" i="1" s="1"/>
  <c r="AC14" i="1" s="1"/>
  <c r="H14" i="1"/>
  <c r="Q14" i="1" s="1"/>
  <c r="AF14" i="1" s="1"/>
  <c r="D14" i="1"/>
  <c r="M14" i="1" s="1"/>
  <c r="AB14" i="1" s="1"/>
  <c r="N16" i="1"/>
  <c r="AC16" i="1" s="1"/>
  <c r="Q19" i="1"/>
  <c r="AF19" i="1" s="1"/>
  <c r="M23" i="1"/>
  <c r="AB23" i="1" s="1"/>
  <c r="N24" i="1"/>
  <c r="AC24" i="1" s="1"/>
  <c r="G22" i="1"/>
  <c r="P22" i="1" s="1"/>
  <c r="AE22" i="1" s="1"/>
  <c r="G30" i="1"/>
  <c r="P30" i="1" s="1"/>
  <c r="AE30" i="1" s="1"/>
  <c r="H27" i="1"/>
  <c r="Q27" i="1" s="1"/>
  <c r="AF27" i="1" s="1"/>
  <c r="H28" i="1"/>
  <c r="Q28" i="1" s="1"/>
  <c r="AF28" i="1" s="1"/>
  <c r="E6" i="1"/>
  <c r="N6" i="1" s="1"/>
  <c r="AC6" i="1" s="1"/>
  <c r="I6" i="1"/>
  <c r="R6" i="1" s="1"/>
  <c r="AG6" i="1" s="1"/>
  <c r="E7" i="1"/>
  <c r="N7" i="1" s="1"/>
  <c r="AC7" i="1" s="1"/>
  <c r="I7" i="1"/>
  <c r="R7" i="1" s="1"/>
  <c r="AG7" i="1" s="1"/>
  <c r="F8" i="1"/>
  <c r="O8" i="1" s="1"/>
  <c r="AD8" i="1" s="1"/>
  <c r="G9" i="1"/>
  <c r="P9" i="1" s="1"/>
  <c r="AE9" i="1" s="1"/>
  <c r="E11" i="1"/>
  <c r="N11" i="1" s="1"/>
  <c r="AC11" i="1" s="1"/>
  <c r="I11" i="1"/>
  <c r="R11" i="1" s="1"/>
  <c r="AG11" i="1" s="1"/>
  <c r="F12" i="1"/>
  <c r="O12" i="1" s="1"/>
  <c r="AD12" i="1" s="1"/>
  <c r="G13" i="1"/>
  <c r="P13" i="1" s="1"/>
  <c r="AE13" i="1" s="1"/>
  <c r="I15" i="1"/>
  <c r="R15" i="1" s="1"/>
  <c r="AG15" i="1" s="1"/>
  <c r="F16" i="1"/>
  <c r="O16" i="1" s="1"/>
  <c r="AD16" i="1" s="1"/>
  <c r="G17" i="1"/>
  <c r="P17" i="1" s="1"/>
  <c r="AE17" i="1" s="1"/>
  <c r="E19" i="1"/>
  <c r="N19" i="1" s="1"/>
  <c r="AC19" i="1" s="1"/>
  <c r="I19" i="1"/>
  <c r="R19" i="1" s="1"/>
  <c r="AG19" i="1" s="1"/>
  <c r="F20" i="1"/>
  <c r="O20" i="1" s="1"/>
  <c r="AD20" i="1" s="1"/>
  <c r="G21" i="1"/>
  <c r="P21" i="1" s="1"/>
  <c r="AE21" i="1" s="1"/>
  <c r="D22" i="1"/>
  <c r="M22" i="1" s="1"/>
  <c r="AB22" i="1" s="1"/>
  <c r="H22" i="1"/>
  <c r="Q22" i="1" s="1"/>
  <c r="AF22" i="1" s="1"/>
  <c r="E23" i="1"/>
  <c r="N23" i="1" s="1"/>
  <c r="AC23" i="1" s="1"/>
  <c r="I23" i="1"/>
  <c r="R23" i="1" s="1"/>
  <c r="AG23" i="1" s="1"/>
  <c r="F24" i="1"/>
  <c r="O24" i="1" s="1"/>
  <c r="AD24" i="1" s="1"/>
  <c r="I25" i="1"/>
  <c r="R25" i="1" s="1"/>
  <c r="AG25" i="1" s="1"/>
  <c r="E25" i="1"/>
  <c r="N25" i="1" s="1"/>
  <c r="AC25" i="1" s="1"/>
  <c r="H25" i="1"/>
  <c r="Q25" i="1" s="1"/>
  <c r="AF25" i="1" s="1"/>
  <c r="D25" i="1"/>
  <c r="M25" i="1" s="1"/>
  <c r="AB25" i="1" s="1"/>
  <c r="F26" i="1"/>
  <c r="O26" i="1" s="1"/>
  <c r="AD26" i="1" s="1"/>
  <c r="I26" i="1"/>
  <c r="R26" i="1" s="1"/>
  <c r="AG26" i="1" s="1"/>
  <c r="E26" i="1"/>
  <c r="N26" i="1" s="1"/>
  <c r="AC26" i="1" s="1"/>
  <c r="G27" i="1"/>
  <c r="P27" i="1" s="1"/>
  <c r="AE27" i="1" s="1"/>
  <c r="D30" i="1"/>
  <c r="M30" i="1" s="1"/>
  <c r="AB30" i="1" s="1"/>
  <c r="H31" i="1"/>
  <c r="Q31" i="1" s="1"/>
  <c r="AF31" i="1" s="1"/>
  <c r="S11" i="2"/>
  <c r="S23" i="2"/>
  <c r="E31" i="1"/>
  <c r="N31" i="1" s="1"/>
  <c r="AC31" i="1" s="1"/>
  <c r="E28" i="1"/>
  <c r="N28" i="1" s="1"/>
  <c r="AC28" i="1" s="1"/>
  <c r="I31" i="1"/>
  <c r="R31" i="1" s="1"/>
  <c r="AG31" i="1" s="1"/>
  <c r="I28" i="1"/>
  <c r="R28" i="1" s="1"/>
  <c r="AG28" i="1" s="1"/>
  <c r="G8" i="1"/>
  <c r="P8" i="1" s="1"/>
  <c r="AE8" i="1" s="1"/>
  <c r="D9" i="1"/>
  <c r="M9" i="1" s="1"/>
  <c r="AB9" i="1" s="1"/>
  <c r="H9" i="1"/>
  <c r="Q9" i="1" s="1"/>
  <c r="AF9" i="1" s="1"/>
  <c r="F11" i="1"/>
  <c r="O11" i="1" s="1"/>
  <c r="AD11" i="1" s="1"/>
  <c r="G12" i="1"/>
  <c r="P12" i="1" s="1"/>
  <c r="AE12" i="1" s="1"/>
  <c r="D13" i="1"/>
  <c r="M13" i="1" s="1"/>
  <c r="AB13" i="1" s="1"/>
  <c r="H13" i="1"/>
  <c r="Q13" i="1" s="1"/>
  <c r="AF13" i="1" s="1"/>
  <c r="F15" i="1"/>
  <c r="O15" i="1" s="1"/>
  <c r="AD15" i="1" s="1"/>
  <c r="G16" i="1"/>
  <c r="P16" i="1" s="1"/>
  <c r="AE16" i="1" s="1"/>
  <c r="D17" i="1"/>
  <c r="M17" i="1" s="1"/>
  <c r="AB17" i="1" s="1"/>
  <c r="H17" i="1"/>
  <c r="Q17" i="1" s="1"/>
  <c r="AF17" i="1" s="1"/>
  <c r="F19" i="1"/>
  <c r="O19" i="1" s="1"/>
  <c r="AD19" i="1" s="1"/>
  <c r="G20" i="1"/>
  <c r="P20" i="1" s="1"/>
  <c r="AE20" i="1" s="1"/>
  <c r="D21" i="1"/>
  <c r="M21" i="1" s="1"/>
  <c r="AB21" i="1" s="1"/>
  <c r="H21" i="1"/>
  <c r="Q21" i="1" s="1"/>
  <c r="AF21" i="1" s="1"/>
  <c r="E22" i="1"/>
  <c r="N22" i="1" s="1"/>
  <c r="AC22" i="1" s="1"/>
  <c r="I22" i="1"/>
  <c r="R22" i="1" s="1"/>
  <c r="AG22" i="1" s="1"/>
  <c r="F23" i="1"/>
  <c r="O23" i="1" s="1"/>
  <c r="AD23" i="1" s="1"/>
  <c r="F25" i="1"/>
  <c r="O25" i="1" s="1"/>
  <c r="AD25" i="1" s="1"/>
  <c r="D26" i="1"/>
  <c r="M26" i="1" s="1"/>
  <c r="AB26" i="1" s="1"/>
  <c r="E27" i="1"/>
  <c r="N27" i="1" s="1"/>
  <c r="AC27" i="1" s="1"/>
  <c r="D28" i="1"/>
  <c r="M28" i="1" s="1"/>
  <c r="AB28" i="1" s="1"/>
  <c r="H30" i="1"/>
  <c r="Q30" i="1" s="1"/>
  <c r="AF30" i="1" s="1"/>
  <c r="F31" i="1"/>
  <c r="O31" i="1" s="1"/>
  <c r="AD31" i="1" s="1"/>
  <c r="D28" i="2"/>
  <c r="Q28" i="2" s="1"/>
  <c r="D24" i="2"/>
  <c r="Q24" i="2" s="1"/>
  <c r="D20" i="2"/>
  <c r="Q20" i="2" s="1"/>
  <c r="D16" i="2"/>
  <c r="Q16" i="2" s="1"/>
  <c r="D12" i="2"/>
  <c r="Q12" i="2" s="1"/>
  <c r="D27" i="2"/>
  <c r="Q27" i="2" s="1"/>
  <c r="D23" i="2"/>
  <c r="Q23" i="2" s="1"/>
  <c r="D19" i="2"/>
  <c r="Q19" i="2" s="1"/>
  <c r="D15" i="2"/>
  <c r="Q15" i="2" s="1"/>
  <c r="D11" i="2"/>
  <c r="Q11" i="2" s="1"/>
  <c r="D29" i="2"/>
  <c r="Q29" i="2" s="1"/>
  <c r="D13" i="2"/>
  <c r="Q13" i="2" s="1"/>
  <c r="D17" i="2"/>
  <c r="Q17" i="2" s="1"/>
  <c r="D9" i="2"/>
  <c r="Q9" i="2" s="1"/>
  <c r="D7" i="2"/>
  <c r="Q7" i="2" s="1"/>
  <c r="D6" i="2"/>
  <c r="Q6" i="2" s="1"/>
  <c r="D21" i="2"/>
  <c r="Q21" i="2" s="1"/>
  <c r="H28" i="2"/>
  <c r="U28" i="2" s="1"/>
  <c r="H24" i="2"/>
  <c r="U24" i="2" s="1"/>
  <c r="H20" i="2"/>
  <c r="U20" i="2" s="1"/>
  <c r="H16" i="2"/>
  <c r="U16" i="2" s="1"/>
  <c r="H12" i="2"/>
  <c r="U12" i="2" s="1"/>
  <c r="H27" i="2"/>
  <c r="U27" i="2" s="1"/>
  <c r="H23" i="2"/>
  <c r="U23" i="2" s="1"/>
  <c r="H19" i="2"/>
  <c r="U19" i="2" s="1"/>
  <c r="H15" i="2"/>
  <c r="U15" i="2" s="1"/>
  <c r="H11" i="2"/>
  <c r="U11" i="2" s="1"/>
  <c r="H17" i="2"/>
  <c r="U17" i="2" s="1"/>
  <c r="H21" i="2"/>
  <c r="U21" i="2" s="1"/>
  <c r="H7" i="2"/>
  <c r="U7" i="2" s="1"/>
  <c r="H6" i="2"/>
  <c r="U6" i="2" s="1"/>
  <c r="H25" i="2"/>
  <c r="U25" i="2" s="1"/>
  <c r="H13" i="2"/>
  <c r="U13" i="2" s="1"/>
  <c r="T18" i="2"/>
  <c r="D25" i="2"/>
  <c r="Q25" i="2" s="1"/>
  <c r="Q26" i="1"/>
  <c r="AF26" i="1" s="1"/>
  <c r="F14" i="2"/>
  <c r="S14" i="2" s="1"/>
  <c r="E14" i="2"/>
  <c r="R14" i="2" s="1"/>
  <c r="H14" i="2"/>
  <c r="U14" i="2" s="1"/>
  <c r="D14" i="2"/>
  <c r="Q14" i="2" s="1"/>
  <c r="G14" i="2"/>
  <c r="T14" i="2" s="1"/>
  <c r="S27" i="2"/>
  <c r="D8" i="1"/>
  <c r="M8" i="1" s="1"/>
  <c r="AB8" i="1" s="1"/>
  <c r="E9" i="1"/>
  <c r="N9" i="1" s="1"/>
  <c r="AC9" i="1" s="1"/>
  <c r="D12" i="1"/>
  <c r="M12" i="1" s="1"/>
  <c r="AB12" i="1" s="1"/>
  <c r="E13" i="1"/>
  <c r="N13" i="1" s="1"/>
  <c r="AC13" i="1" s="1"/>
  <c r="D16" i="1"/>
  <c r="M16" i="1" s="1"/>
  <c r="AB16" i="1" s="1"/>
  <c r="E17" i="1"/>
  <c r="N17" i="1" s="1"/>
  <c r="AC17" i="1" s="1"/>
  <c r="D20" i="1"/>
  <c r="M20" i="1" s="1"/>
  <c r="AB20" i="1" s="1"/>
  <c r="E21" i="1"/>
  <c r="N21" i="1" s="1"/>
  <c r="AC21" i="1" s="1"/>
  <c r="D24" i="1"/>
  <c r="M24" i="1" s="1"/>
  <c r="AB24" i="1" s="1"/>
  <c r="H24" i="1"/>
  <c r="Q24" i="1" s="1"/>
  <c r="AF24" i="1" s="1"/>
  <c r="G25" i="1"/>
  <c r="P25" i="1" s="1"/>
  <c r="AE25" i="1" s="1"/>
  <c r="I27" i="1"/>
  <c r="R27" i="1" s="1"/>
  <c r="AG27" i="1" s="1"/>
  <c r="F29" i="1"/>
  <c r="O29" i="1" s="1"/>
  <c r="AD29" i="1" s="1"/>
  <c r="I29" i="1"/>
  <c r="R29" i="1" s="1"/>
  <c r="AG29" i="1" s="1"/>
  <c r="E29" i="1"/>
  <c r="N29" i="1" s="1"/>
  <c r="AC29" i="1" s="1"/>
  <c r="H29" i="1"/>
  <c r="Q29" i="1" s="1"/>
  <c r="AF29" i="1" s="1"/>
  <c r="D29" i="1"/>
  <c r="M29" i="1" s="1"/>
  <c r="AB29" i="1" s="1"/>
  <c r="H9" i="2"/>
  <c r="U9" i="2" s="1"/>
  <c r="R16" i="2"/>
  <c r="F30" i="2"/>
  <c r="S30" i="2" s="1"/>
  <c r="E30" i="2"/>
  <c r="R30" i="2" s="1"/>
  <c r="H30" i="2"/>
  <c r="U30" i="2" s="1"/>
  <c r="D30" i="2"/>
  <c r="Q30" i="2" s="1"/>
  <c r="G30" i="2"/>
  <c r="T30" i="2" s="1"/>
  <c r="F27" i="1"/>
  <c r="O27" i="1" s="1"/>
  <c r="AD27" i="1" s="1"/>
  <c r="G28" i="1"/>
  <c r="P28" i="1" s="1"/>
  <c r="AE28" i="1" s="1"/>
  <c r="E30" i="1"/>
  <c r="N30" i="1" s="1"/>
  <c r="AC30" i="1" s="1"/>
  <c r="I30" i="1"/>
  <c r="R30" i="1" s="1"/>
  <c r="AG30" i="1" s="1"/>
  <c r="G31" i="1"/>
  <c r="P31" i="1" s="1"/>
  <c r="AE31" i="1" s="1"/>
  <c r="E27" i="2"/>
  <c r="R27" i="2" s="1"/>
  <c r="E23" i="2"/>
  <c r="R23" i="2" s="1"/>
  <c r="E19" i="2"/>
  <c r="R19" i="2" s="1"/>
  <c r="E15" i="2"/>
  <c r="R15" i="2" s="1"/>
  <c r="E11" i="2"/>
  <c r="R11" i="2" s="1"/>
  <c r="E29" i="2"/>
  <c r="R29" i="2" s="1"/>
  <c r="E25" i="2"/>
  <c r="R25" i="2" s="1"/>
  <c r="E21" i="2"/>
  <c r="R21" i="2" s="1"/>
  <c r="E17" i="2"/>
  <c r="R17" i="2" s="1"/>
  <c r="E13" i="2"/>
  <c r="R13" i="2" s="1"/>
  <c r="E9" i="2"/>
  <c r="R9" i="2" s="1"/>
  <c r="F10" i="2"/>
  <c r="S10" i="2" s="1"/>
  <c r="E10" i="2"/>
  <c r="R10" i="2" s="1"/>
  <c r="H10" i="2"/>
  <c r="U10" i="2" s="1"/>
  <c r="D10" i="2"/>
  <c r="Q10" i="2" s="1"/>
  <c r="E12" i="2"/>
  <c r="R12" i="2" s="1"/>
  <c r="F26" i="2"/>
  <c r="S26" i="2" s="1"/>
  <c r="E26" i="2"/>
  <c r="R26" i="2" s="1"/>
  <c r="H26" i="2"/>
  <c r="U26" i="2" s="1"/>
  <c r="D26" i="2"/>
  <c r="Q26" i="2" s="1"/>
  <c r="E28" i="2"/>
  <c r="R28" i="2" s="1"/>
  <c r="F30" i="1"/>
  <c r="O30" i="1" s="1"/>
  <c r="AD30" i="1" s="1"/>
  <c r="D31" i="1"/>
  <c r="M31" i="1" s="1"/>
  <c r="AB31" i="1" s="1"/>
  <c r="F29" i="2"/>
  <c r="S29" i="2" s="1"/>
  <c r="F25" i="2"/>
  <c r="S25" i="2" s="1"/>
  <c r="F21" i="2"/>
  <c r="S21" i="2" s="1"/>
  <c r="F17" i="2"/>
  <c r="S17" i="2" s="1"/>
  <c r="F13" i="2"/>
  <c r="S13" i="2" s="1"/>
  <c r="F28" i="2"/>
  <c r="S28" i="2" s="1"/>
  <c r="F24" i="2"/>
  <c r="S24" i="2" s="1"/>
  <c r="F20" i="2"/>
  <c r="S20" i="2" s="1"/>
  <c r="F16" i="2"/>
  <c r="S16" i="2" s="1"/>
  <c r="F12" i="2"/>
  <c r="S12" i="2" s="1"/>
  <c r="H8" i="2"/>
  <c r="U8" i="2" s="1"/>
  <c r="D8" i="2"/>
  <c r="Q8" i="2" s="1"/>
  <c r="G10" i="2"/>
  <c r="T10" i="2" s="1"/>
  <c r="F19" i="2"/>
  <c r="S19" i="2" s="1"/>
  <c r="F22" i="2"/>
  <c r="S22" i="2" s="1"/>
  <c r="E22" i="2"/>
  <c r="R22" i="2" s="1"/>
  <c r="H22" i="2"/>
  <c r="U22" i="2" s="1"/>
  <c r="D22" i="2"/>
  <c r="Q22" i="2" s="1"/>
  <c r="E24" i="2"/>
  <c r="R24" i="2" s="1"/>
  <c r="G26" i="2"/>
  <c r="T26" i="2" s="1"/>
  <c r="G29" i="2"/>
  <c r="T29" i="2" s="1"/>
  <c r="G25" i="2"/>
  <c r="T25" i="2" s="1"/>
  <c r="G21" i="2"/>
  <c r="T21" i="2" s="1"/>
  <c r="G17" i="2"/>
  <c r="T17" i="2" s="1"/>
  <c r="G13" i="2"/>
  <c r="T13" i="2" s="1"/>
  <c r="G9" i="2"/>
  <c r="T9" i="2" s="1"/>
  <c r="G28" i="2"/>
  <c r="T28" i="2" s="1"/>
  <c r="G24" i="2"/>
  <c r="T24" i="2" s="1"/>
  <c r="G20" i="2"/>
  <c r="T20" i="2" s="1"/>
  <c r="G16" i="2"/>
  <c r="T16" i="2" s="1"/>
  <c r="G12" i="2"/>
  <c r="T12" i="2" s="1"/>
  <c r="G27" i="2"/>
  <c r="T27" i="2" s="1"/>
  <c r="G23" i="2"/>
  <c r="T23" i="2" s="1"/>
  <c r="G19" i="2"/>
  <c r="T19" i="2" s="1"/>
  <c r="G15" i="2"/>
  <c r="T15" i="2" s="1"/>
  <c r="G11" i="2"/>
  <c r="T11" i="2" s="1"/>
  <c r="R8" i="2"/>
  <c r="F9" i="2"/>
  <c r="S9" i="2" s="1"/>
  <c r="F15" i="2"/>
  <c r="S15" i="2" s="1"/>
  <c r="F18" i="2"/>
  <c r="S18" i="2" s="1"/>
  <c r="E18" i="2"/>
  <c r="R18" i="2" s="1"/>
  <c r="H18" i="2"/>
  <c r="U18" i="2" s="1"/>
  <c r="D18" i="2"/>
  <c r="Q18" i="2" s="1"/>
  <c r="E20" i="2"/>
  <c r="R20" i="2" s="1"/>
  <c r="G22" i="2"/>
  <c r="T22" i="2" s="1"/>
</calcChain>
</file>

<file path=xl/sharedStrings.xml><?xml version="1.0" encoding="utf-8"?>
<sst xmlns="http://schemas.openxmlformats.org/spreadsheetml/2006/main" count="134" uniqueCount="81">
  <si>
    <t>Tarif Biaya Perjalanan Ke Luar Kota</t>
  </si>
  <si>
    <t>No</t>
  </si>
  <si>
    <t>Tujuan</t>
  </si>
  <si>
    <t xml:space="preserve">Jarak tempuh </t>
  </si>
  <si>
    <t>Konsumsi BBM/ liter</t>
  </si>
  <si>
    <t>Harga/ltr</t>
  </si>
  <si>
    <t>Konsumsi BBM Kendaraan Kecil  (Pertalite)</t>
  </si>
  <si>
    <t>Konsumsi BBM Travello/ Elf (Dexlite)</t>
  </si>
  <si>
    <t>Konsumsi BBM Bus Non AC 3/4 (Dexlite)</t>
  </si>
  <si>
    <t>Konsumsi BBM Truk Engkel (Dexlite)</t>
  </si>
  <si>
    <t>Konsumsi BBM Bus AC 3/4 (Dexlite)</t>
  </si>
  <si>
    <t>Konsumsi BBM Bus AC Besar (Pertadex)</t>
  </si>
  <si>
    <t>Biaya Perawatan</t>
  </si>
  <si>
    <t>Tol</t>
  </si>
  <si>
    <t>Pengemudi</t>
  </si>
  <si>
    <t>Biaya Perawatan, Pengemudi + BBM + Tol</t>
  </si>
  <si>
    <t>PP dari Pool Kendaraan ITB Ke</t>
  </si>
  <si>
    <t>KM (pp)</t>
  </si>
  <si>
    <t>Kendaraan kecil (1 : 7)</t>
  </si>
  <si>
    <t>Travello            (1 : 6)</t>
  </si>
  <si>
    <t>Bus Non AC  3/4   (1 : 6)</t>
  </si>
  <si>
    <t>Truk Engkel  (1 : 5)</t>
  </si>
  <si>
    <t>Bus  AC  3/4  (1 : 4)</t>
  </si>
  <si>
    <t>Bus  AC  Besar  (1 : 2,5)</t>
  </si>
  <si>
    <t>Dexlite</t>
  </si>
  <si>
    <t>Pertadex</t>
  </si>
  <si>
    <t>Pertalite</t>
  </si>
  <si>
    <t>Kijang</t>
  </si>
  <si>
    <t>Travello/ Elf</t>
  </si>
  <si>
    <t>Bus Non AC 3/4</t>
  </si>
  <si>
    <t>Truk Engkel</t>
  </si>
  <si>
    <t>Bus AC 3/4</t>
  </si>
  <si>
    <t>Bus AC Besar</t>
  </si>
  <si>
    <t>pp</t>
  </si>
  <si>
    <t>Sopir/ hari</t>
  </si>
  <si>
    <t>Kenek/ hari</t>
  </si>
  <si>
    <t>Kendaraan Kecil</t>
  </si>
  <si>
    <t>Kendaraan Travello/ Elf</t>
  </si>
  <si>
    <t>Kendaraan Bus Non AC 3/4</t>
  </si>
  <si>
    <t>Kendaraan Truk Engkel</t>
  </si>
  <si>
    <t>Kendaraan Bus AC 3/4</t>
  </si>
  <si>
    <t>Kendaraan Bus AC Besar</t>
  </si>
  <si>
    <t>Jakarta sekitarnya</t>
  </si>
  <si>
    <t>Cilegon</t>
  </si>
  <si>
    <t>Serang</t>
  </si>
  <si>
    <t>Bandara Soekarno Hatta (Cengkareng)</t>
  </si>
  <si>
    <t>Tangerang</t>
  </si>
  <si>
    <t>Tangerang Selatan</t>
  </si>
  <si>
    <t>Depok</t>
  </si>
  <si>
    <t>Bogor (via Tol)</t>
  </si>
  <si>
    <t>Bekasi</t>
  </si>
  <si>
    <t>Cikarang Bekasi</t>
  </si>
  <si>
    <t>Purwakarta</t>
  </si>
  <si>
    <t>Cianjur</t>
  </si>
  <si>
    <t xml:space="preserve">Cirebon </t>
  </si>
  <si>
    <t>Cirebon (via. Cipali)</t>
  </si>
  <si>
    <t xml:space="preserve">Indramayu </t>
  </si>
  <si>
    <t>Indramayu (via Cipali)</t>
  </si>
  <si>
    <t>Pangandaran</t>
  </si>
  <si>
    <t>Ciamis</t>
  </si>
  <si>
    <t>Yogyakarta</t>
  </si>
  <si>
    <t>Surakarta (Solo)</t>
  </si>
  <si>
    <t>Garut</t>
  </si>
  <si>
    <t>Jatinangor (Kampus)</t>
  </si>
  <si>
    <t>Ciwidey (Kawah putih )</t>
  </si>
  <si>
    <t>Pangalengan (Situ Cileunca)</t>
  </si>
  <si>
    <t>Lembang (Tangkuban Perahu)</t>
  </si>
  <si>
    <t>Cililin</t>
  </si>
  <si>
    <t>Bandung, Januari 2018</t>
  </si>
  <si>
    <t>Catatan :</t>
  </si>
  <si>
    <t>* Harga ini sewaktu-waktu bisa berubah sesuai Fluktuatif Harga BBM</t>
  </si>
  <si>
    <t>* Untuk Jarak tempuh (KM) bisa berubah sesuai perubahan Rundown dari pengguna</t>
  </si>
  <si>
    <t>* Harga tersebut belum termasuk  Biaya Parkir dan Penginapan, dll.</t>
  </si>
  <si>
    <t>* Harga tersebut  berlaku  untuk 1 hari, jikalau ada penambahan hari hanya ada penambahan biaya perawatan, Uang lelah Sopir dan Penginapan Sopir.</t>
  </si>
  <si>
    <t>Perhitungan Biaya Perjalanan Ke Luar Kota</t>
  </si>
  <si>
    <t>Biaya Perawatan + BBM + Tol</t>
  </si>
  <si>
    <t>Travello</t>
  </si>
  <si>
    <t>Kendaraan Travello</t>
  </si>
  <si>
    <t>Bandung, Juni 2017</t>
  </si>
  <si>
    <t>* Harga tersebut belum termasuk Uang lelah Sopir dan Biaya Parkir, Penginapan, dll.</t>
  </si>
  <si>
    <t>* Harga tersebut  berlaku  untuk 1 hari, jikalau ada penambahan hanya biaya perawatan, Uang lelah Sopir dan Penginapan.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</si>
</sst>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3" fontId="2" fillId="2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 wrapText="1"/>
    </xf>
    <xf numFmtId="43" fontId="0" fillId="3" borderId="2" xfId="0" applyNumberFormat="1" applyFont="1" applyFill="1" applyBorder="1" applyAlignment="1">
      <alignment vertical="top"/>
    </xf>
    <xf numFmtId="164" fontId="0" fillId="3" borderId="2" xfId="0" applyNumberFormat="1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43" fontId="0" fillId="0" borderId="2" xfId="0" applyNumberFormat="1" applyFont="1" applyBorder="1" applyAlignment="1">
      <alignment vertical="top"/>
    </xf>
    <xf numFmtId="164" fontId="0" fillId="0" borderId="2" xfId="0" applyNumberFormat="1" applyFont="1" applyBorder="1" applyAlignment="1">
      <alignment vertical="top"/>
    </xf>
    <xf numFmtId="164" fontId="0" fillId="2" borderId="2" xfId="0" applyNumberFormat="1" applyFont="1" applyFill="1" applyBorder="1" applyAlignment="1">
      <alignment vertical="top"/>
    </xf>
    <xf numFmtId="1" fontId="0" fillId="3" borderId="2" xfId="0" applyNumberFormat="1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2" xfId="0" applyFont="1" applyFill="1" applyBorder="1" applyAlignment="1">
      <alignment vertical="top" wrapText="1"/>
    </xf>
    <xf numFmtId="43" fontId="0" fillId="2" borderId="2" xfId="0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/>
    <xf numFmtId="43" fontId="4" fillId="0" borderId="0" xfId="0" applyNumberFormat="1" applyFont="1" applyAlignment="1"/>
    <xf numFmtId="164" fontId="4" fillId="0" borderId="0" xfId="0" applyNumberFormat="1" applyFont="1" applyAlignment="1"/>
    <xf numFmtId="0" fontId="0" fillId="0" borderId="0" xfId="0" applyFont="1" applyAlignment="1">
      <alignment vertical="top" wrapText="1"/>
    </xf>
    <xf numFmtId="43" fontId="0" fillId="0" borderId="0" xfId="0" applyNumberFormat="1" applyFont="1" applyAlignment="1"/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164" fontId="2" fillId="2" borderId="8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4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164" fontId="2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/>
    <xf numFmtId="164" fontId="2" fillId="2" borderId="10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0"/>
  <sheetViews>
    <sheetView tabSelected="1" workbookViewId="0">
      <selection activeCell="N3" sqref="N3:N5"/>
    </sheetView>
  </sheetViews>
  <sheetFormatPr defaultColWidth="14.42578125" defaultRowHeight="15" customHeight="1"/>
  <cols>
    <col min="1" max="1" width="3.7109375" customWidth="1"/>
    <col min="2" max="2" width="19.42578125" customWidth="1"/>
    <col min="3" max="3" width="7.7109375" customWidth="1"/>
    <col min="4" max="9" width="11.140625" hidden="1" customWidth="1"/>
    <col min="10" max="12" width="9.5703125" hidden="1" customWidth="1"/>
    <col min="13" max="18" width="10.85546875" customWidth="1"/>
    <col min="19" max="23" width="9.7109375" customWidth="1"/>
    <col min="24" max="24" width="11.5703125" customWidth="1"/>
    <col min="25" max="27" width="9.7109375" customWidth="1"/>
    <col min="28" max="33" width="11.7109375" customWidth="1"/>
  </cols>
  <sheetData>
    <row r="1" spans="1:33" ht="15.75" customHeight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33"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33" ht="43.5" customHeight="1">
      <c r="A3" s="41" t="s">
        <v>1</v>
      </c>
      <c r="B3" s="3" t="s">
        <v>2</v>
      </c>
      <c r="C3" s="4" t="s">
        <v>3</v>
      </c>
      <c r="D3" s="42" t="s">
        <v>4</v>
      </c>
      <c r="E3" s="35"/>
      <c r="F3" s="35"/>
      <c r="G3" s="35"/>
      <c r="H3" s="36"/>
      <c r="I3" s="5"/>
      <c r="J3" s="37" t="s">
        <v>5</v>
      </c>
      <c r="K3" s="35"/>
      <c r="L3" s="38"/>
      <c r="M3" s="27" t="s">
        <v>6</v>
      </c>
      <c r="N3" s="29" t="s">
        <v>7</v>
      </c>
      <c r="O3" s="29" t="s">
        <v>8</v>
      </c>
      <c r="P3" s="29" t="s">
        <v>9</v>
      </c>
      <c r="Q3" s="29" t="s">
        <v>10</v>
      </c>
      <c r="R3" s="29" t="s">
        <v>11</v>
      </c>
      <c r="S3" s="37" t="s">
        <v>12</v>
      </c>
      <c r="T3" s="35"/>
      <c r="U3" s="35"/>
      <c r="V3" s="35"/>
      <c r="W3" s="35"/>
      <c r="X3" s="36"/>
      <c r="Y3" s="6" t="s">
        <v>13</v>
      </c>
      <c r="Z3" s="37" t="s">
        <v>14</v>
      </c>
      <c r="AA3" s="36"/>
      <c r="AB3" s="34" t="s">
        <v>15</v>
      </c>
      <c r="AC3" s="35"/>
      <c r="AD3" s="35"/>
      <c r="AE3" s="35"/>
      <c r="AF3" s="35"/>
      <c r="AG3" s="36"/>
    </row>
    <row r="4" spans="1:33" ht="41.25" customHeight="1">
      <c r="A4" s="33"/>
      <c r="B4" s="32" t="s">
        <v>16</v>
      </c>
      <c r="C4" s="32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  <c r="J4" s="43" t="s">
        <v>24</v>
      </c>
      <c r="K4" s="39" t="s">
        <v>25</v>
      </c>
      <c r="L4" s="39" t="s">
        <v>26</v>
      </c>
      <c r="M4" s="33"/>
      <c r="N4" s="30"/>
      <c r="O4" s="30"/>
      <c r="P4" s="30"/>
      <c r="Q4" s="30"/>
      <c r="R4" s="30"/>
      <c r="S4" s="27" t="s">
        <v>27</v>
      </c>
      <c r="T4" s="27" t="s">
        <v>28</v>
      </c>
      <c r="U4" s="27" t="s">
        <v>29</v>
      </c>
      <c r="V4" s="27" t="s">
        <v>30</v>
      </c>
      <c r="W4" s="27" t="s">
        <v>31</v>
      </c>
      <c r="X4" s="27" t="s">
        <v>32</v>
      </c>
      <c r="Y4" s="27" t="s">
        <v>33</v>
      </c>
      <c r="Z4" s="27" t="s">
        <v>34</v>
      </c>
      <c r="AA4" s="27" t="s">
        <v>35</v>
      </c>
      <c r="AB4" s="32" t="s">
        <v>36</v>
      </c>
      <c r="AC4" s="32" t="s">
        <v>37</v>
      </c>
      <c r="AD4" s="27" t="s">
        <v>38</v>
      </c>
      <c r="AE4" s="27" t="s">
        <v>39</v>
      </c>
      <c r="AF4" s="32" t="s">
        <v>40</v>
      </c>
      <c r="AG4" s="32" t="s">
        <v>41</v>
      </c>
    </row>
    <row r="5" spans="1:33" ht="36" customHeight="1">
      <c r="A5" s="28"/>
      <c r="B5" s="28"/>
      <c r="C5" s="28"/>
      <c r="D5" s="7">
        <f>1/7</f>
        <v>0.14285714285714285</v>
      </c>
      <c r="E5" s="7">
        <f t="shared" ref="E5:F5" si="0">1/6</f>
        <v>0.16666666666666666</v>
      </c>
      <c r="F5" s="7">
        <f t="shared" si="0"/>
        <v>0.16666666666666666</v>
      </c>
      <c r="G5" s="7">
        <f>1/5</f>
        <v>0.2</v>
      </c>
      <c r="H5" s="7">
        <f>1/4</f>
        <v>0.25</v>
      </c>
      <c r="I5" s="7">
        <f>1/2.5</f>
        <v>0.4</v>
      </c>
      <c r="J5" s="28"/>
      <c r="K5" s="40"/>
      <c r="L5" s="40"/>
      <c r="M5" s="28"/>
      <c r="N5" s="31"/>
      <c r="O5" s="31"/>
      <c r="P5" s="31"/>
      <c r="Q5" s="31"/>
      <c r="R5" s="31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37.5" customHeight="1">
      <c r="A6" s="8">
        <v>1</v>
      </c>
      <c r="B6" s="9" t="s">
        <v>42</v>
      </c>
      <c r="C6" s="8">
        <f>148*2*1.25</f>
        <v>370</v>
      </c>
      <c r="D6" s="10">
        <f>C6*D5</f>
        <v>52.857142857142854</v>
      </c>
      <c r="E6" s="10">
        <f>C6*E5</f>
        <v>61.666666666666664</v>
      </c>
      <c r="F6" s="10">
        <f>C6*F5</f>
        <v>61.666666666666664</v>
      </c>
      <c r="G6" s="10">
        <f>C6*G5</f>
        <v>74</v>
      </c>
      <c r="H6" s="10">
        <f>C6*H5</f>
        <v>92.5</v>
      </c>
      <c r="I6" s="10">
        <f>C6*I5</f>
        <v>148</v>
      </c>
      <c r="J6" s="11">
        <v>8100</v>
      </c>
      <c r="K6" s="11">
        <v>9250</v>
      </c>
      <c r="L6" s="11">
        <v>7600</v>
      </c>
      <c r="M6" s="11">
        <f t="shared" ref="M6:M31" si="1">D6*L6</f>
        <v>401714.28571428568</v>
      </c>
      <c r="N6" s="11">
        <f t="shared" ref="N6:N31" si="2">E6*J6</f>
        <v>499500</v>
      </c>
      <c r="O6" s="11">
        <f t="shared" ref="O6:O31" si="3">F6*J6</f>
        <v>499500</v>
      </c>
      <c r="P6" s="11">
        <f t="shared" ref="P6:P31" si="4">G6*J6</f>
        <v>599400</v>
      </c>
      <c r="Q6" s="11">
        <f t="shared" ref="Q6:R6" si="5">H6*J6</f>
        <v>749250</v>
      </c>
      <c r="R6" s="11">
        <f t="shared" si="5"/>
        <v>1369000</v>
      </c>
      <c r="S6" s="11">
        <v>150000</v>
      </c>
      <c r="T6" s="11">
        <v>250000</v>
      </c>
      <c r="U6" s="11">
        <v>300000</v>
      </c>
      <c r="V6" s="11">
        <v>250000</v>
      </c>
      <c r="W6" s="11">
        <v>750000</v>
      </c>
      <c r="X6" s="11">
        <v>1100000</v>
      </c>
      <c r="Y6" s="11">
        <f>(55500+9500)*2</f>
        <v>130000</v>
      </c>
      <c r="Z6" s="11">
        <v>150000</v>
      </c>
      <c r="AA6" s="11">
        <v>75000</v>
      </c>
      <c r="AB6" s="11">
        <f t="shared" ref="AB6:AB31" si="6">M6+S6+Y6+Z6</f>
        <v>831714.28571428568</v>
      </c>
      <c r="AC6" s="11">
        <f t="shared" ref="AC6:AC31" si="7">N6+T6+Y6+Z6</f>
        <v>1029500</v>
      </c>
      <c r="AD6" s="11">
        <f t="shared" ref="AD6:AD31" si="8">O6+U6+Y6+Z6+AA6</f>
        <v>1154500</v>
      </c>
      <c r="AE6" s="11">
        <f t="shared" ref="AE6:AE31" si="9">P6+V6+Y6+Z6+AA6</f>
        <v>1204400</v>
      </c>
      <c r="AF6" s="11">
        <f t="shared" ref="AF6:AF31" si="10">Q6+W6+Y6+Z6+AA6</f>
        <v>1854250</v>
      </c>
      <c r="AG6" s="11">
        <f t="shared" ref="AG6:AG31" si="11">R6+X6+Y6+Z6+Z6+AA6+AA6</f>
        <v>3049000</v>
      </c>
    </row>
    <row r="7" spans="1:33" ht="37.5" customHeight="1">
      <c r="A7" s="12">
        <v>2</v>
      </c>
      <c r="B7" s="13" t="s">
        <v>43</v>
      </c>
      <c r="C7" s="12">
        <f>255*2*1.3</f>
        <v>663</v>
      </c>
      <c r="D7" s="14">
        <f>C7*D5</f>
        <v>94.714285714285708</v>
      </c>
      <c r="E7" s="14">
        <f>C7*E5</f>
        <v>110.5</v>
      </c>
      <c r="F7" s="14">
        <f>C7*F5</f>
        <v>110.5</v>
      </c>
      <c r="G7" s="14">
        <f>C7*G5</f>
        <v>132.6</v>
      </c>
      <c r="H7" s="14">
        <f>C7*H5</f>
        <v>165.75</v>
      </c>
      <c r="I7" s="14">
        <f>C7*I5</f>
        <v>265.2</v>
      </c>
      <c r="J7" s="15">
        <f t="shared" ref="J7:L7" si="12">J6</f>
        <v>8100</v>
      </c>
      <c r="K7" s="15">
        <f t="shared" si="12"/>
        <v>9250</v>
      </c>
      <c r="L7" s="15">
        <f t="shared" si="12"/>
        <v>7600</v>
      </c>
      <c r="M7" s="15">
        <f t="shared" si="1"/>
        <v>719828.57142857136</v>
      </c>
      <c r="N7" s="15">
        <f t="shared" si="2"/>
        <v>895050</v>
      </c>
      <c r="O7" s="15">
        <f t="shared" si="3"/>
        <v>895050</v>
      </c>
      <c r="P7" s="15">
        <f t="shared" si="4"/>
        <v>1074060</v>
      </c>
      <c r="Q7" s="15">
        <f t="shared" ref="Q7:R7" si="13">H7*J7</f>
        <v>1342575</v>
      </c>
      <c r="R7" s="15">
        <f t="shared" si="13"/>
        <v>2453100</v>
      </c>
      <c r="S7" s="15">
        <f t="shared" ref="S7:X7" si="14">S6</f>
        <v>150000</v>
      </c>
      <c r="T7" s="15">
        <f t="shared" si="14"/>
        <v>250000</v>
      </c>
      <c r="U7" s="15">
        <f t="shared" si="14"/>
        <v>300000</v>
      </c>
      <c r="V7" s="15">
        <f t="shared" si="14"/>
        <v>250000</v>
      </c>
      <c r="W7" s="15">
        <f t="shared" si="14"/>
        <v>750000</v>
      </c>
      <c r="X7" s="15">
        <f t="shared" si="14"/>
        <v>1100000</v>
      </c>
      <c r="Y7" s="15">
        <f>(55500+9500+12500+9500+26500)*2</f>
        <v>227000</v>
      </c>
      <c r="Z7" s="15">
        <f t="shared" ref="Z7:AA7" si="15">Z6</f>
        <v>150000</v>
      </c>
      <c r="AA7" s="15">
        <f t="shared" si="15"/>
        <v>75000</v>
      </c>
      <c r="AB7" s="15">
        <f t="shared" si="6"/>
        <v>1246828.5714285714</v>
      </c>
      <c r="AC7" s="15">
        <f t="shared" si="7"/>
        <v>1522050</v>
      </c>
      <c r="AD7" s="15">
        <f t="shared" si="8"/>
        <v>1647050</v>
      </c>
      <c r="AE7" s="15">
        <f t="shared" si="9"/>
        <v>1776060</v>
      </c>
      <c r="AF7" s="15">
        <f t="shared" si="10"/>
        <v>2544575</v>
      </c>
      <c r="AG7" s="16">
        <f t="shared" si="11"/>
        <v>4230100</v>
      </c>
    </row>
    <row r="8" spans="1:33" ht="37.5" customHeight="1">
      <c r="A8" s="8">
        <v>3</v>
      </c>
      <c r="B8" s="9" t="s">
        <v>44</v>
      </c>
      <c r="C8" s="8">
        <f>230*2*1.2</f>
        <v>552</v>
      </c>
      <c r="D8" s="10">
        <f>C8*D5</f>
        <v>78.857142857142847</v>
      </c>
      <c r="E8" s="10">
        <f>C8*E5</f>
        <v>92</v>
      </c>
      <c r="F8" s="10">
        <f>C8*F5</f>
        <v>92</v>
      </c>
      <c r="G8" s="10">
        <f>C8*G5</f>
        <v>110.4</v>
      </c>
      <c r="H8" s="10">
        <f>C8*H5</f>
        <v>138</v>
      </c>
      <c r="I8" s="10">
        <f>C8*I5</f>
        <v>220.8</v>
      </c>
      <c r="J8" s="11">
        <f t="shared" ref="J8:L8" si="16">J7</f>
        <v>8100</v>
      </c>
      <c r="K8" s="11">
        <f t="shared" si="16"/>
        <v>9250</v>
      </c>
      <c r="L8" s="11">
        <f t="shared" si="16"/>
        <v>7600</v>
      </c>
      <c r="M8" s="11">
        <f t="shared" si="1"/>
        <v>599314.28571428568</v>
      </c>
      <c r="N8" s="11">
        <f t="shared" si="2"/>
        <v>745200</v>
      </c>
      <c r="O8" s="11">
        <f t="shared" si="3"/>
        <v>745200</v>
      </c>
      <c r="P8" s="11">
        <f t="shared" si="4"/>
        <v>894240</v>
      </c>
      <c r="Q8" s="11">
        <f t="shared" ref="Q8:R8" si="17">H8*J8</f>
        <v>1117800</v>
      </c>
      <c r="R8" s="11">
        <f t="shared" si="17"/>
        <v>2042400</v>
      </c>
      <c r="S8" s="11">
        <f t="shared" ref="S8:X8" si="18">S7</f>
        <v>150000</v>
      </c>
      <c r="T8" s="11">
        <f t="shared" si="18"/>
        <v>250000</v>
      </c>
      <c r="U8" s="11">
        <f t="shared" si="18"/>
        <v>300000</v>
      </c>
      <c r="V8" s="11">
        <f t="shared" si="18"/>
        <v>250000</v>
      </c>
      <c r="W8" s="11">
        <f t="shared" si="18"/>
        <v>750000</v>
      </c>
      <c r="X8" s="11">
        <f t="shared" si="18"/>
        <v>1100000</v>
      </c>
      <c r="Y8" s="11">
        <f>(55500+9500+12500+9500+12500)*2</f>
        <v>199000</v>
      </c>
      <c r="Z8" s="11">
        <f t="shared" ref="Z8:AA8" si="19">Z7</f>
        <v>150000</v>
      </c>
      <c r="AA8" s="11">
        <f t="shared" si="19"/>
        <v>75000</v>
      </c>
      <c r="AB8" s="11">
        <f t="shared" si="6"/>
        <v>1098314.2857142857</v>
      </c>
      <c r="AC8" s="11">
        <f t="shared" si="7"/>
        <v>1344200</v>
      </c>
      <c r="AD8" s="11">
        <f t="shared" si="8"/>
        <v>1469200</v>
      </c>
      <c r="AE8" s="11">
        <f t="shared" si="9"/>
        <v>1568240</v>
      </c>
      <c r="AF8" s="11">
        <f t="shared" si="10"/>
        <v>2291800</v>
      </c>
      <c r="AG8" s="11">
        <f t="shared" si="11"/>
        <v>3791400</v>
      </c>
    </row>
    <row r="9" spans="1:33" ht="37.5" customHeight="1">
      <c r="A9" s="12">
        <v>4</v>
      </c>
      <c r="B9" s="13" t="s">
        <v>45</v>
      </c>
      <c r="C9" s="12">
        <f t="shared" ref="C9:C10" si="20">175*2*1.2</f>
        <v>420</v>
      </c>
      <c r="D9" s="14">
        <f>C9*D5</f>
        <v>60</v>
      </c>
      <c r="E9" s="14">
        <f>C9*E5</f>
        <v>70</v>
      </c>
      <c r="F9" s="14">
        <f>C9*F5</f>
        <v>70</v>
      </c>
      <c r="G9" s="14">
        <f>C9*G5</f>
        <v>84</v>
      </c>
      <c r="H9" s="14">
        <f>C9*H5</f>
        <v>105</v>
      </c>
      <c r="I9" s="14">
        <f>C9*I5</f>
        <v>168</v>
      </c>
      <c r="J9" s="15">
        <f t="shared" ref="J9:L9" si="21">J8</f>
        <v>8100</v>
      </c>
      <c r="K9" s="15">
        <f t="shared" si="21"/>
        <v>9250</v>
      </c>
      <c r="L9" s="15">
        <f t="shared" si="21"/>
        <v>7600</v>
      </c>
      <c r="M9" s="15">
        <f t="shared" si="1"/>
        <v>456000</v>
      </c>
      <c r="N9" s="15">
        <f t="shared" si="2"/>
        <v>567000</v>
      </c>
      <c r="O9" s="15">
        <f t="shared" si="3"/>
        <v>567000</v>
      </c>
      <c r="P9" s="15">
        <f t="shared" si="4"/>
        <v>680400</v>
      </c>
      <c r="Q9" s="15">
        <f t="shared" ref="Q9:R9" si="22">H9*J9</f>
        <v>850500</v>
      </c>
      <c r="R9" s="15">
        <f t="shared" si="22"/>
        <v>1554000</v>
      </c>
      <c r="S9" s="15">
        <f t="shared" ref="S9:X9" si="23">S8</f>
        <v>150000</v>
      </c>
      <c r="T9" s="15">
        <f t="shared" si="23"/>
        <v>250000</v>
      </c>
      <c r="U9" s="15">
        <f t="shared" si="23"/>
        <v>300000</v>
      </c>
      <c r="V9" s="15">
        <f t="shared" si="23"/>
        <v>250000</v>
      </c>
      <c r="W9" s="15">
        <f t="shared" si="23"/>
        <v>750000</v>
      </c>
      <c r="X9" s="15">
        <f t="shared" si="23"/>
        <v>1100000</v>
      </c>
      <c r="Y9" s="15">
        <f t="shared" ref="Y9:Y11" si="24">(55500+9500+12500)*2</f>
        <v>155000</v>
      </c>
      <c r="Z9" s="15">
        <f t="shared" ref="Z9:AA9" si="25">Z8</f>
        <v>150000</v>
      </c>
      <c r="AA9" s="15">
        <f t="shared" si="25"/>
        <v>75000</v>
      </c>
      <c r="AB9" s="15">
        <f t="shared" si="6"/>
        <v>911000</v>
      </c>
      <c r="AC9" s="15">
        <f t="shared" si="7"/>
        <v>1122000</v>
      </c>
      <c r="AD9" s="15">
        <f t="shared" si="8"/>
        <v>1247000</v>
      </c>
      <c r="AE9" s="15">
        <f t="shared" si="9"/>
        <v>1310400</v>
      </c>
      <c r="AF9" s="15">
        <f t="shared" si="10"/>
        <v>1980500</v>
      </c>
      <c r="AG9" s="16">
        <f t="shared" si="11"/>
        <v>3259000</v>
      </c>
    </row>
    <row r="10" spans="1:33" ht="37.5" customHeight="1">
      <c r="A10" s="8">
        <v>5</v>
      </c>
      <c r="B10" s="9" t="s">
        <v>46</v>
      </c>
      <c r="C10" s="8">
        <f t="shared" si="20"/>
        <v>420</v>
      </c>
      <c r="D10" s="10">
        <f>C10*D5</f>
        <v>60</v>
      </c>
      <c r="E10" s="10">
        <f>C10*E5</f>
        <v>70</v>
      </c>
      <c r="F10" s="10">
        <f>C10*F5</f>
        <v>70</v>
      </c>
      <c r="G10" s="10">
        <f>C10*G5</f>
        <v>84</v>
      </c>
      <c r="H10" s="10">
        <f>C10*H5</f>
        <v>105</v>
      </c>
      <c r="I10" s="10">
        <f>C10*I5</f>
        <v>168</v>
      </c>
      <c r="J10" s="11">
        <f t="shared" ref="J10:L10" si="26">J9</f>
        <v>8100</v>
      </c>
      <c r="K10" s="11">
        <f t="shared" si="26"/>
        <v>9250</v>
      </c>
      <c r="L10" s="11">
        <f t="shared" si="26"/>
        <v>7600</v>
      </c>
      <c r="M10" s="11">
        <f t="shared" si="1"/>
        <v>456000</v>
      </c>
      <c r="N10" s="11">
        <f t="shared" si="2"/>
        <v>567000</v>
      </c>
      <c r="O10" s="11">
        <f t="shared" si="3"/>
        <v>567000</v>
      </c>
      <c r="P10" s="11">
        <f t="shared" si="4"/>
        <v>680400</v>
      </c>
      <c r="Q10" s="11">
        <f t="shared" ref="Q10:R10" si="27">H10*J10</f>
        <v>850500</v>
      </c>
      <c r="R10" s="11">
        <f t="shared" si="27"/>
        <v>1554000</v>
      </c>
      <c r="S10" s="11">
        <f t="shared" ref="S10:X10" si="28">S9</f>
        <v>150000</v>
      </c>
      <c r="T10" s="11">
        <f t="shared" si="28"/>
        <v>250000</v>
      </c>
      <c r="U10" s="11">
        <f t="shared" si="28"/>
        <v>300000</v>
      </c>
      <c r="V10" s="11">
        <f t="shared" si="28"/>
        <v>250000</v>
      </c>
      <c r="W10" s="11">
        <f t="shared" si="28"/>
        <v>750000</v>
      </c>
      <c r="X10" s="11">
        <f t="shared" si="28"/>
        <v>1100000</v>
      </c>
      <c r="Y10" s="11">
        <f t="shared" si="24"/>
        <v>155000</v>
      </c>
      <c r="Z10" s="11">
        <f t="shared" ref="Z10:AA10" si="29">Z9</f>
        <v>150000</v>
      </c>
      <c r="AA10" s="11">
        <f t="shared" si="29"/>
        <v>75000</v>
      </c>
      <c r="AB10" s="11">
        <f t="shared" si="6"/>
        <v>911000</v>
      </c>
      <c r="AC10" s="11">
        <f t="shared" si="7"/>
        <v>1122000</v>
      </c>
      <c r="AD10" s="11">
        <f t="shared" si="8"/>
        <v>1247000</v>
      </c>
      <c r="AE10" s="11">
        <f t="shared" si="9"/>
        <v>1310400</v>
      </c>
      <c r="AF10" s="11">
        <f t="shared" si="10"/>
        <v>1980500</v>
      </c>
      <c r="AG10" s="11">
        <f t="shared" si="11"/>
        <v>3259000</v>
      </c>
    </row>
    <row r="11" spans="1:33" ht="37.5" customHeight="1">
      <c r="A11" s="12">
        <v>6</v>
      </c>
      <c r="B11" s="13" t="s">
        <v>47</v>
      </c>
      <c r="C11" s="12">
        <f>170*2*1.2</f>
        <v>408</v>
      </c>
      <c r="D11" s="14">
        <f>C11*D5</f>
        <v>58.285714285714285</v>
      </c>
      <c r="E11" s="14">
        <f>C11*E5</f>
        <v>68</v>
      </c>
      <c r="F11" s="14">
        <f>C11*F5</f>
        <v>68</v>
      </c>
      <c r="G11" s="14">
        <f>C11*G5</f>
        <v>81.600000000000009</v>
      </c>
      <c r="H11" s="14">
        <f>C11*H5</f>
        <v>102</v>
      </c>
      <c r="I11" s="14">
        <f>C11*I5</f>
        <v>163.20000000000002</v>
      </c>
      <c r="J11" s="15">
        <f t="shared" ref="J11:L11" si="30">J10</f>
        <v>8100</v>
      </c>
      <c r="K11" s="15">
        <f t="shared" si="30"/>
        <v>9250</v>
      </c>
      <c r="L11" s="15">
        <f t="shared" si="30"/>
        <v>7600</v>
      </c>
      <c r="M11" s="15">
        <f t="shared" si="1"/>
        <v>442971.42857142858</v>
      </c>
      <c r="N11" s="15">
        <f t="shared" si="2"/>
        <v>550800</v>
      </c>
      <c r="O11" s="15">
        <f t="shared" si="3"/>
        <v>550800</v>
      </c>
      <c r="P11" s="15">
        <f t="shared" si="4"/>
        <v>660960.00000000012</v>
      </c>
      <c r="Q11" s="15">
        <f t="shared" ref="Q11:R11" si="31">H11*J11</f>
        <v>826200</v>
      </c>
      <c r="R11" s="15">
        <f t="shared" si="31"/>
        <v>1509600.0000000002</v>
      </c>
      <c r="S11" s="15">
        <f t="shared" ref="S11:X11" si="32">S10</f>
        <v>150000</v>
      </c>
      <c r="T11" s="15">
        <f t="shared" si="32"/>
        <v>250000</v>
      </c>
      <c r="U11" s="15">
        <f t="shared" si="32"/>
        <v>300000</v>
      </c>
      <c r="V11" s="15">
        <f t="shared" si="32"/>
        <v>250000</v>
      </c>
      <c r="W11" s="15">
        <f t="shared" si="32"/>
        <v>750000</v>
      </c>
      <c r="X11" s="15">
        <f t="shared" si="32"/>
        <v>1100000</v>
      </c>
      <c r="Y11" s="15">
        <f t="shared" si="24"/>
        <v>155000</v>
      </c>
      <c r="Z11" s="15">
        <f t="shared" ref="Z11:AA11" si="33">Z10</f>
        <v>150000</v>
      </c>
      <c r="AA11" s="15">
        <f t="shared" si="33"/>
        <v>75000</v>
      </c>
      <c r="AB11" s="15">
        <f t="shared" si="6"/>
        <v>897971.42857142864</v>
      </c>
      <c r="AC11" s="15">
        <f t="shared" si="7"/>
        <v>1105800</v>
      </c>
      <c r="AD11" s="15">
        <f t="shared" si="8"/>
        <v>1230800</v>
      </c>
      <c r="AE11" s="15">
        <f t="shared" si="9"/>
        <v>1290960</v>
      </c>
      <c r="AF11" s="15">
        <f t="shared" si="10"/>
        <v>1956200</v>
      </c>
      <c r="AG11" s="16">
        <f t="shared" si="11"/>
        <v>3214600</v>
      </c>
    </row>
    <row r="12" spans="1:33" ht="37.5" customHeight="1">
      <c r="A12" s="8">
        <v>7</v>
      </c>
      <c r="B12" s="9" t="s">
        <v>48</v>
      </c>
      <c r="C12" s="8">
        <f>165*2*1.2</f>
        <v>396</v>
      </c>
      <c r="D12" s="10">
        <f>C12*D5</f>
        <v>56.571428571428569</v>
      </c>
      <c r="E12" s="10">
        <f>C12*E5</f>
        <v>66</v>
      </c>
      <c r="F12" s="10">
        <f>C12*F5</f>
        <v>66</v>
      </c>
      <c r="G12" s="10">
        <f>C12*G5</f>
        <v>79.2</v>
      </c>
      <c r="H12" s="10">
        <f>C12*H5</f>
        <v>99</v>
      </c>
      <c r="I12" s="10">
        <f>C12*I5</f>
        <v>158.4</v>
      </c>
      <c r="J12" s="11">
        <f t="shared" ref="J12:L12" si="34">J11</f>
        <v>8100</v>
      </c>
      <c r="K12" s="11">
        <f t="shared" si="34"/>
        <v>9250</v>
      </c>
      <c r="L12" s="11">
        <f t="shared" si="34"/>
        <v>7600</v>
      </c>
      <c r="M12" s="11">
        <f t="shared" si="1"/>
        <v>429942.8571428571</v>
      </c>
      <c r="N12" s="11">
        <f t="shared" si="2"/>
        <v>534600</v>
      </c>
      <c r="O12" s="11">
        <f t="shared" si="3"/>
        <v>534600</v>
      </c>
      <c r="P12" s="11">
        <f t="shared" si="4"/>
        <v>641520</v>
      </c>
      <c r="Q12" s="11">
        <f t="shared" ref="Q12:R12" si="35">H12*J12</f>
        <v>801900</v>
      </c>
      <c r="R12" s="11">
        <f t="shared" si="35"/>
        <v>1465200</v>
      </c>
      <c r="S12" s="11">
        <f t="shared" ref="S12:X12" si="36">S11</f>
        <v>150000</v>
      </c>
      <c r="T12" s="11">
        <f t="shared" si="36"/>
        <v>250000</v>
      </c>
      <c r="U12" s="11">
        <f t="shared" si="36"/>
        <v>300000</v>
      </c>
      <c r="V12" s="11">
        <f t="shared" si="36"/>
        <v>250000</v>
      </c>
      <c r="W12" s="11">
        <f t="shared" si="36"/>
        <v>750000</v>
      </c>
      <c r="X12" s="11">
        <f t="shared" si="36"/>
        <v>1100000</v>
      </c>
      <c r="Y12" s="11">
        <f t="shared" ref="Y12:Y13" si="37">(55500+10500+9500)*2</f>
        <v>151000</v>
      </c>
      <c r="Z12" s="11">
        <f t="shared" ref="Z12:AA12" si="38">Z11</f>
        <v>150000</v>
      </c>
      <c r="AA12" s="11">
        <f t="shared" si="38"/>
        <v>75000</v>
      </c>
      <c r="AB12" s="11">
        <f t="shared" si="6"/>
        <v>880942.85714285704</v>
      </c>
      <c r="AC12" s="11">
        <f t="shared" si="7"/>
        <v>1085600</v>
      </c>
      <c r="AD12" s="11">
        <f t="shared" si="8"/>
        <v>1210600</v>
      </c>
      <c r="AE12" s="11">
        <f t="shared" si="9"/>
        <v>1267520</v>
      </c>
      <c r="AF12" s="11">
        <f t="shared" si="10"/>
        <v>1927900</v>
      </c>
      <c r="AG12" s="11">
        <f t="shared" si="11"/>
        <v>3166200</v>
      </c>
    </row>
    <row r="13" spans="1:33" ht="37.5" customHeight="1">
      <c r="A13" s="12">
        <v>8</v>
      </c>
      <c r="B13" s="13" t="s">
        <v>49</v>
      </c>
      <c r="C13" s="12">
        <f>180*2*1.2</f>
        <v>432</v>
      </c>
      <c r="D13" s="14">
        <f>C13*D5</f>
        <v>61.714285714285708</v>
      </c>
      <c r="E13" s="14">
        <f>C13*E5</f>
        <v>72</v>
      </c>
      <c r="F13" s="14">
        <f>C13*F5</f>
        <v>72</v>
      </c>
      <c r="G13" s="14">
        <f>C13*G5</f>
        <v>86.4</v>
      </c>
      <c r="H13" s="14">
        <f>C13*H5</f>
        <v>108</v>
      </c>
      <c r="I13" s="14">
        <f>C13*I5</f>
        <v>172.8</v>
      </c>
      <c r="J13" s="15">
        <f t="shared" ref="J13:L13" si="39">J12</f>
        <v>8100</v>
      </c>
      <c r="K13" s="15">
        <f t="shared" si="39"/>
        <v>9250</v>
      </c>
      <c r="L13" s="15">
        <f t="shared" si="39"/>
        <v>7600</v>
      </c>
      <c r="M13" s="15">
        <f t="shared" si="1"/>
        <v>469028.57142857136</v>
      </c>
      <c r="N13" s="15">
        <f t="shared" si="2"/>
        <v>583200</v>
      </c>
      <c r="O13" s="15">
        <f t="shared" si="3"/>
        <v>583200</v>
      </c>
      <c r="P13" s="15">
        <f t="shared" si="4"/>
        <v>699840</v>
      </c>
      <c r="Q13" s="15">
        <f t="shared" ref="Q13:R13" si="40">H13*J13</f>
        <v>874800</v>
      </c>
      <c r="R13" s="15">
        <f t="shared" si="40"/>
        <v>1598400</v>
      </c>
      <c r="S13" s="15">
        <f t="shared" ref="S13:X13" si="41">S12</f>
        <v>150000</v>
      </c>
      <c r="T13" s="15">
        <f t="shared" si="41"/>
        <v>250000</v>
      </c>
      <c r="U13" s="15">
        <f t="shared" si="41"/>
        <v>300000</v>
      </c>
      <c r="V13" s="15">
        <f t="shared" si="41"/>
        <v>250000</v>
      </c>
      <c r="W13" s="15">
        <f t="shared" si="41"/>
        <v>750000</v>
      </c>
      <c r="X13" s="15">
        <f t="shared" si="41"/>
        <v>1100000</v>
      </c>
      <c r="Y13" s="15">
        <f t="shared" si="37"/>
        <v>151000</v>
      </c>
      <c r="Z13" s="15">
        <f t="shared" ref="Z13:AA13" si="42">Z12</f>
        <v>150000</v>
      </c>
      <c r="AA13" s="15">
        <f t="shared" si="42"/>
        <v>75000</v>
      </c>
      <c r="AB13" s="15">
        <f t="shared" si="6"/>
        <v>920028.57142857136</v>
      </c>
      <c r="AC13" s="15">
        <f t="shared" si="7"/>
        <v>1134200</v>
      </c>
      <c r="AD13" s="15">
        <f t="shared" si="8"/>
        <v>1259200</v>
      </c>
      <c r="AE13" s="15">
        <f t="shared" si="9"/>
        <v>1325840</v>
      </c>
      <c r="AF13" s="15">
        <f t="shared" si="10"/>
        <v>2000800</v>
      </c>
      <c r="AG13" s="16">
        <f t="shared" si="11"/>
        <v>3299400</v>
      </c>
    </row>
    <row r="14" spans="1:33" ht="37.5" customHeight="1">
      <c r="A14" s="8">
        <v>9</v>
      </c>
      <c r="B14" s="9" t="s">
        <v>50</v>
      </c>
      <c r="C14" s="8">
        <f>130*2*1.2</f>
        <v>312</v>
      </c>
      <c r="D14" s="10">
        <f>C14*D5</f>
        <v>44.571428571428569</v>
      </c>
      <c r="E14" s="10">
        <f>C14*E5</f>
        <v>52</v>
      </c>
      <c r="F14" s="10">
        <f>C14*F5</f>
        <v>52</v>
      </c>
      <c r="G14" s="10">
        <f>C14*G5</f>
        <v>62.400000000000006</v>
      </c>
      <c r="H14" s="10">
        <f>C14*H5</f>
        <v>78</v>
      </c>
      <c r="I14" s="10">
        <f>C14*I5</f>
        <v>124.80000000000001</v>
      </c>
      <c r="J14" s="11">
        <f t="shared" ref="J14:L14" si="43">J13</f>
        <v>8100</v>
      </c>
      <c r="K14" s="11">
        <f t="shared" si="43"/>
        <v>9250</v>
      </c>
      <c r="L14" s="11">
        <f t="shared" si="43"/>
        <v>7600</v>
      </c>
      <c r="M14" s="11">
        <f t="shared" si="1"/>
        <v>338742.8571428571</v>
      </c>
      <c r="N14" s="11">
        <f t="shared" si="2"/>
        <v>421200</v>
      </c>
      <c r="O14" s="11">
        <f t="shared" si="3"/>
        <v>421200</v>
      </c>
      <c r="P14" s="11">
        <f t="shared" si="4"/>
        <v>505440.00000000006</v>
      </c>
      <c r="Q14" s="11">
        <f t="shared" ref="Q14:R14" si="44">H14*J14</f>
        <v>631800</v>
      </c>
      <c r="R14" s="11">
        <f t="shared" si="44"/>
        <v>1154400</v>
      </c>
      <c r="S14" s="11">
        <f t="shared" ref="S14:X14" si="45">S13</f>
        <v>150000</v>
      </c>
      <c r="T14" s="11">
        <f t="shared" si="45"/>
        <v>250000</v>
      </c>
      <c r="U14" s="11">
        <f t="shared" si="45"/>
        <v>300000</v>
      </c>
      <c r="V14" s="11">
        <f t="shared" si="45"/>
        <v>250000</v>
      </c>
      <c r="W14" s="11">
        <f t="shared" si="45"/>
        <v>750000</v>
      </c>
      <c r="X14" s="11">
        <f t="shared" si="45"/>
        <v>1100000</v>
      </c>
      <c r="Y14" s="11">
        <f>(55000)*2</f>
        <v>110000</v>
      </c>
      <c r="Z14" s="11">
        <f t="shared" ref="Z14:AA14" si="46">Z13</f>
        <v>150000</v>
      </c>
      <c r="AA14" s="11">
        <f t="shared" si="46"/>
        <v>75000</v>
      </c>
      <c r="AB14" s="11">
        <f t="shared" si="6"/>
        <v>748742.85714285704</v>
      </c>
      <c r="AC14" s="11">
        <f t="shared" si="7"/>
        <v>931200</v>
      </c>
      <c r="AD14" s="11">
        <f t="shared" si="8"/>
        <v>1056200</v>
      </c>
      <c r="AE14" s="11">
        <f t="shared" si="9"/>
        <v>1090440</v>
      </c>
      <c r="AF14" s="11">
        <f t="shared" si="10"/>
        <v>1716800</v>
      </c>
      <c r="AG14" s="11">
        <f t="shared" si="11"/>
        <v>2814400</v>
      </c>
    </row>
    <row r="15" spans="1:33" ht="37.5" customHeight="1">
      <c r="A15" s="12">
        <v>10</v>
      </c>
      <c r="B15" s="13" t="s">
        <v>51</v>
      </c>
      <c r="C15" s="12">
        <f>110*2*1.2</f>
        <v>264</v>
      </c>
      <c r="D15" s="14">
        <f>C15*D5</f>
        <v>37.714285714285715</v>
      </c>
      <c r="E15" s="14">
        <f>C15*E5</f>
        <v>44</v>
      </c>
      <c r="F15" s="14">
        <f>C15*F5</f>
        <v>44</v>
      </c>
      <c r="G15" s="14">
        <f>C15*G5</f>
        <v>52.800000000000004</v>
      </c>
      <c r="H15" s="14">
        <f>C15*H5</f>
        <v>66</v>
      </c>
      <c r="I15" s="14">
        <f>C15*I5</f>
        <v>105.60000000000001</v>
      </c>
      <c r="J15" s="15">
        <f t="shared" ref="J15:L15" si="47">J14</f>
        <v>8100</v>
      </c>
      <c r="K15" s="15">
        <f t="shared" si="47"/>
        <v>9250</v>
      </c>
      <c r="L15" s="15">
        <f t="shared" si="47"/>
        <v>7600</v>
      </c>
      <c r="M15" s="15">
        <f t="shared" si="1"/>
        <v>286628.57142857142</v>
      </c>
      <c r="N15" s="15">
        <f t="shared" si="2"/>
        <v>356400</v>
      </c>
      <c r="O15" s="15">
        <f t="shared" si="3"/>
        <v>356400</v>
      </c>
      <c r="P15" s="15">
        <f t="shared" si="4"/>
        <v>427680.00000000006</v>
      </c>
      <c r="Q15" s="15">
        <f t="shared" ref="Q15:R15" si="48">H15*J15</f>
        <v>534600</v>
      </c>
      <c r="R15" s="15">
        <f t="shared" si="48"/>
        <v>976800.00000000012</v>
      </c>
      <c r="S15" s="15">
        <f t="shared" ref="S15:X15" si="49">S14</f>
        <v>150000</v>
      </c>
      <c r="T15" s="15">
        <f t="shared" si="49"/>
        <v>250000</v>
      </c>
      <c r="U15" s="15">
        <f t="shared" si="49"/>
        <v>300000</v>
      </c>
      <c r="V15" s="15">
        <f t="shared" si="49"/>
        <v>250000</v>
      </c>
      <c r="W15" s="15">
        <f t="shared" si="49"/>
        <v>750000</v>
      </c>
      <c r="X15" s="15">
        <f t="shared" si="49"/>
        <v>1100000</v>
      </c>
      <c r="Y15" s="15">
        <f>48500*2</f>
        <v>97000</v>
      </c>
      <c r="Z15" s="15">
        <f t="shared" ref="Z15:AA15" si="50">Z14</f>
        <v>150000</v>
      </c>
      <c r="AA15" s="15">
        <f t="shared" si="50"/>
        <v>75000</v>
      </c>
      <c r="AB15" s="15">
        <f t="shared" si="6"/>
        <v>683628.57142857136</v>
      </c>
      <c r="AC15" s="15">
        <f t="shared" si="7"/>
        <v>853400</v>
      </c>
      <c r="AD15" s="15">
        <f t="shared" si="8"/>
        <v>978400</v>
      </c>
      <c r="AE15" s="15">
        <f t="shared" si="9"/>
        <v>999680</v>
      </c>
      <c r="AF15" s="15">
        <f t="shared" si="10"/>
        <v>1606600</v>
      </c>
      <c r="AG15" s="16">
        <f t="shared" si="11"/>
        <v>2623800</v>
      </c>
    </row>
    <row r="16" spans="1:33" ht="37.5" customHeight="1">
      <c r="A16" s="8">
        <v>11</v>
      </c>
      <c r="B16" s="9" t="s">
        <v>52</v>
      </c>
      <c r="C16" s="8">
        <f>70*2*1.2</f>
        <v>168</v>
      </c>
      <c r="D16" s="10">
        <f>C16*D5</f>
        <v>24</v>
      </c>
      <c r="E16" s="10">
        <f>C16*E5</f>
        <v>28</v>
      </c>
      <c r="F16" s="10">
        <f>C16*F5</f>
        <v>28</v>
      </c>
      <c r="G16" s="10">
        <f>C16*G5</f>
        <v>33.6</v>
      </c>
      <c r="H16" s="10">
        <f>C16*H5</f>
        <v>42</v>
      </c>
      <c r="I16" s="10">
        <f>C16*I5</f>
        <v>67.2</v>
      </c>
      <c r="J16" s="11">
        <f t="shared" ref="J16:L16" si="51">J15</f>
        <v>8100</v>
      </c>
      <c r="K16" s="11">
        <f t="shared" si="51"/>
        <v>9250</v>
      </c>
      <c r="L16" s="11">
        <f t="shared" si="51"/>
        <v>7600</v>
      </c>
      <c r="M16" s="11">
        <f t="shared" si="1"/>
        <v>182400</v>
      </c>
      <c r="N16" s="11">
        <f t="shared" si="2"/>
        <v>226800</v>
      </c>
      <c r="O16" s="11">
        <f t="shared" si="3"/>
        <v>226800</v>
      </c>
      <c r="P16" s="11">
        <f t="shared" si="4"/>
        <v>272160</v>
      </c>
      <c r="Q16" s="11">
        <f t="shared" ref="Q16:R16" si="52">H16*J16</f>
        <v>340200</v>
      </c>
      <c r="R16" s="11">
        <f t="shared" si="52"/>
        <v>621600</v>
      </c>
      <c r="S16" s="11">
        <f t="shared" ref="S16:X16" si="53">S15</f>
        <v>150000</v>
      </c>
      <c r="T16" s="11">
        <f t="shared" si="53"/>
        <v>250000</v>
      </c>
      <c r="U16" s="11">
        <f t="shared" si="53"/>
        <v>300000</v>
      </c>
      <c r="V16" s="11">
        <f t="shared" si="53"/>
        <v>250000</v>
      </c>
      <c r="W16" s="11">
        <f t="shared" si="53"/>
        <v>750000</v>
      </c>
      <c r="X16" s="11">
        <f t="shared" si="53"/>
        <v>1100000</v>
      </c>
      <c r="Y16" s="11">
        <f>32000*2</f>
        <v>64000</v>
      </c>
      <c r="Z16" s="11">
        <f t="shared" ref="Z16:AA16" si="54">Z15</f>
        <v>150000</v>
      </c>
      <c r="AA16" s="11">
        <f t="shared" si="54"/>
        <v>75000</v>
      </c>
      <c r="AB16" s="11">
        <f t="shared" si="6"/>
        <v>546400</v>
      </c>
      <c r="AC16" s="11">
        <f t="shared" si="7"/>
        <v>690800</v>
      </c>
      <c r="AD16" s="11">
        <f t="shared" si="8"/>
        <v>815800</v>
      </c>
      <c r="AE16" s="11">
        <f t="shared" si="9"/>
        <v>811160</v>
      </c>
      <c r="AF16" s="11">
        <f t="shared" si="10"/>
        <v>1379200</v>
      </c>
      <c r="AG16" s="11">
        <f t="shared" si="11"/>
        <v>2235600</v>
      </c>
    </row>
    <row r="17" spans="1:33" ht="37.5" customHeight="1">
      <c r="A17" s="12">
        <v>12</v>
      </c>
      <c r="B17" s="13" t="s">
        <v>53</v>
      </c>
      <c r="C17" s="12">
        <f>65*2*1.2</f>
        <v>156</v>
      </c>
      <c r="D17" s="14">
        <f>C17*D5</f>
        <v>22.285714285714285</v>
      </c>
      <c r="E17" s="14">
        <f>C17*E5</f>
        <v>26</v>
      </c>
      <c r="F17" s="14">
        <f>C17*F5</f>
        <v>26</v>
      </c>
      <c r="G17" s="14">
        <f>C17*G5</f>
        <v>31.200000000000003</v>
      </c>
      <c r="H17" s="14">
        <f>C17*H5</f>
        <v>39</v>
      </c>
      <c r="I17" s="14">
        <f>C17*I5</f>
        <v>62.400000000000006</v>
      </c>
      <c r="J17" s="15">
        <f t="shared" ref="J17:L17" si="55">J16</f>
        <v>8100</v>
      </c>
      <c r="K17" s="15">
        <f t="shared" si="55"/>
        <v>9250</v>
      </c>
      <c r="L17" s="15">
        <f t="shared" si="55"/>
        <v>7600</v>
      </c>
      <c r="M17" s="15">
        <f t="shared" si="1"/>
        <v>169371.42857142855</v>
      </c>
      <c r="N17" s="15">
        <f t="shared" si="2"/>
        <v>210600</v>
      </c>
      <c r="O17" s="15">
        <f t="shared" si="3"/>
        <v>210600</v>
      </c>
      <c r="P17" s="15">
        <f t="shared" si="4"/>
        <v>252720.00000000003</v>
      </c>
      <c r="Q17" s="15">
        <f t="shared" ref="Q17:R17" si="56">H17*J17</f>
        <v>315900</v>
      </c>
      <c r="R17" s="15">
        <f t="shared" si="56"/>
        <v>577200</v>
      </c>
      <c r="S17" s="15">
        <f t="shared" ref="S17:X17" si="57">S16</f>
        <v>150000</v>
      </c>
      <c r="T17" s="15">
        <f t="shared" si="57"/>
        <v>250000</v>
      </c>
      <c r="U17" s="15">
        <f t="shared" si="57"/>
        <v>300000</v>
      </c>
      <c r="V17" s="15">
        <f t="shared" si="57"/>
        <v>250000</v>
      </c>
      <c r="W17" s="15">
        <f t="shared" si="57"/>
        <v>750000</v>
      </c>
      <c r="X17" s="15">
        <f t="shared" si="57"/>
        <v>1100000</v>
      </c>
      <c r="Y17" s="15">
        <f>5500*2</f>
        <v>11000</v>
      </c>
      <c r="Z17" s="15">
        <f t="shared" ref="Z17:AA17" si="58">Z16</f>
        <v>150000</v>
      </c>
      <c r="AA17" s="15">
        <f t="shared" si="58"/>
        <v>75000</v>
      </c>
      <c r="AB17" s="15">
        <f t="shared" si="6"/>
        <v>480371.42857142852</v>
      </c>
      <c r="AC17" s="15">
        <f t="shared" si="7"/>
        <v>621600</v>
      </c>
      <c r="AD17" s="15">
        <f t="shared" si="8"/>
        <v>746600</v>
      </c>
      <c r="AE17" s="15">
        <f t="shared" si="9"/>
        <v>738720</v>
      </c>
      <c r="AF17" s="15">
        <f t="shared" si="10"/>
        <v>1301900</v>
      </c>
      <c r="AG17" s="16">
        <f t="shared" si="11"/>
        <v>2138200</v>
      </c>
    </row>
    <row r="18" spans="1:33" ht="37.5" customHeight="1">
      <c r="A18" s="8">
        <v>13</v>
      </c>
      <c r="B18" s="9" t="s">
        <v>54</v>
      </c>
      <c r="C18" s="17">
        <f>136*2*1.2</f>
        <v>326.39999999999998</v>
      </c>
      <c r="D18" s="10">
        <f>C18*D5</f>
        <v>46.628571428571419</v>
      </c>
      <c r="E18" s="10">
        <f>C18*E5</f>
        <v>54.399999999999991</v>
      </c>
      <c r="F18" s="10">
        <f>C18*F5</f>
        <v>54.399999999999991</v>
      </c>
      <c r="G18" s="10">
        <f>C18*G5</f>
        <v>65.28</v>
      </c>
      <c r="H18" s="10">
        <f>C18*H5</f>
        <v>81.599999999999994</v>
      </c>
      <c r="I18" s="10">
        <f>C18*I5</f>
        <v>130.56</v>
      </c>
      <c r="J18" s="11">
        <f t="shared" ref="J18:L18" si="59">J17</f>
        <v>8100</v>
      </c>
      <c r="K18" s="11">
        <f t="shared" si="59"/>
        <v>9250</v>
      </c>
      <c r="L18" s="11">
        <f t="shared" si="59"/>
        <v>7600</v>
      </c>
      <c r="M18" s="11">
        <f t="shared" si="1"/>
        <v>354377.14285714278</v>
      </c>
      <c r="N18" s="11">
        <f t="shared" si="2"/>
        <v>440639.99999999994</v>
      </c>
      <c r="O18" s="11">
        <f t="shared" si="3"/>
        <v>440639.99999999994</v>
      </c>
      <c r="P18" s="11">
        <f t="shared" si="4"/>
        <v>528768</v>
      </c>
      <c r="Q18" s="11">
        <f t="shared" ref="Q18:R18" si="60">H18*J18</f>
        <v>660960</v>
      </c>
      <c r="R18" s="11">
        <f t="shared" si="60"/>
        <v>1207680</v>
      </c>
      <c r="S18" s="11">
        <f t="shared" ref="S18:X18" si="61">S17</f>
        <v>150000</v>
      </c>
      <c r="T18" s="11">
        <f t="shared" si="61"/>
        <v>250000</v>
      </c>
      <c r="U18" s="11">
        <f t="shared" si="61"/>
        <v>300000</v>
      </c>
      <c r="V18" s="11">
        <f t="shared" si="61"/>
        <v>250000</v>
      </c>
      <c r="W18" s="11">
        <f t="shared" si="61"/>
        <v>750000</v>
      </c>
      <c r="X18" s="11">
        <f t="shared" si="61"/>
        <v>1100000</v>
      </c>
      <c r="Y18" s="11">
        <f>9500*2</f>
        <v>19000</v>
      </c>
      <c r="Z18" s="11">
        <f t="shared" ref="Z18:AA18" si="62">Z17</f>
        <v>150000</v>
      </c>
      <c r="AA18" s="11">
        <f t="shared" si="62"/>
        <v>75000</v>
      </c>
      <c r="AB18" s="11">
        <f t="shared" si="6"/>
        <v>673377.14285714272</v>
      </c>
      <c r="AC18" s="11">
        <f t="shared" si="7"/>
        <v>859640</v>
      </c>
      <c r="AD18" s="11">
        <f t="shared" si="8"/>
        <v>984640</v>
      </c>
      <c r="AE18" s="11">
        <f t="shared" si="9"/>
        <v>1022768</v>
      </c>
      <c r="AF18" s="11">
        <f t="shared" si="10"/>
        <v>1654960</v>
      </c>
      <c r="AG18" s="11">
        <f t="shared" si="11"/>
        <v>2776680</v>
      </c>
    </row>
    <row r="19" spans="1:33" ht="37.5" customHeight="1">
      <c r="A19" s="18">
        <v>14</v>
      </c>
      <c r="B19" s="19" t="s">
        <v>55</v>
      </c>
      <c r="C19" s="18">
        <f>215*2*1.2</f>
        <v>516</v>
      </c>
      <c r="D19" s="20">
        <f>C19*D5</f>
        <v>73.714285714285708</v>
      </c>
      <c r="E19" s="20">
        <f>C19*E5</f>
        <v>86</v>
      </c>
      <c r="F19" s="20">
        <f>C19*F5</f>
        <v>86</v>
      </c>
      <c r="G19" s="20">
        <f>C19*G5</f>
        <v>103.2</v>
      </c>
      <c r="H19" s="20">
        <f>C19*H5</f>
        <v>129</v>
      </c>
      <c r="I19" s="14">
        <f>C19*I5</f>
        <v>206.4</v>
      </c>
      <c r="J19" s="15">
        <f t="shared" ref="J19:L19" si="63">J18</f>
        <v>8100</v>
      </c>
      <c r="K19" s="15">
        <f t="shared" si="63"/>
        <v>9250</v>
      </c>
      <c r="L19" s="15">
        <f t="shared" si="63"/>
        <v>7600</v>
      </c>
      <c r="M19" s="15">
        <f t="shared" si="1"/>
        <v>560228.57142857136</v>
      </c>
      <c r="N19" s="15">
        <f t="shared" si="2"/>
        <v>696600</v>
      </c>
      <c r="O19" s="15">
        <f t="shared" si="3"/>
        <v>696600</v>
      </c>
      <c r="P19" s="15">
        <f t="shared" si="4"/>
        <v>835920</v>
      </c>
      <c r="Q19" s="15">
        <f t="shared" ref="Q19:R19" si="64">H19*J19</f>
        <v>1044900</v>
      </c>
      <c r="R19" s="15">
        <f t="shared" si="64"/>
        <v>1909200</v>
      </c>
      <c r="S19" s="16">
        <f t="shared" ref="S19:X19" si="65">S18</f>
        <v>150000</v>
      </c>
      <c r="T19" s="16">
        <f t="shared" si="65"/>
        <v>250000</v>
      </c>
      <c r="U19" s="16">
        <f t="shared" si="65"/>
        <v>300000</v>
      </c>
      <c r="V19" s="16">
        <f t="shared" si="65"/>
        <v>250000</v>
      </c>
      <c r="W19" s="16">
        <f t="shared" si="65"/>
        <v>750000</v>
      </c>
      <c r="X19" s="16">
        <f t="shared" si="65"/>
        <v>1100000</v>
      </c>
      <c r="Y19" s="16">
        <f>154500*2</f>
        <v>309000</v>
      </c>
      <c r="Z19" s="16">
        <f t="shared" ref="Z19:AA19" si="66">Z18</f>
        <v>150000</v>
      </c>
      <c r="AA19" s="16">
        <f t="shared" si="66"/>
        <v>75000</v>
      </c>
      <c r="AB19" s="15">
        <f t="shared" si="6"/>
        <v>1169228.5714285714</v>
      </c>
      <c r="AC19" s="15">
        <f t="shared" si="7"/>
        <v>1405600</v>
      </c>
      <c r="AD19" s="15">
        <f t="shared" si="8"/>
        <v>1530600</v>
      </c>
      <c r="AE19" s="15">
        <f t="shared" si="9"/>
        <v>1619920</v>
      </c>
      <c r="AF19" s="15">
        <f t="shared" si="10"/>
        <v>2328900</v>
      </c>
      <c r="AG19" s="16">
        <f t="shared" si="11"/>
        <v>3768200</v>
      </c>
    </row>
    <row r="20" spans="1:33" ht="37.5" customHeight="1">
      <c r="A20" s="8">
        <v>15</v>
      </c>
      <c r="B20" s="9" t="s">
        <v>56</v>
      </c>
      <c r="C20" s="17">
        <f>146*2*1.2</f>
        <v>350.4</v>
      </c>
      <c r="D20" s="10">
        <f>C20*D5</f>
        <v>50.05714285714285</v>
      </c>
      <c r="E20" s="10">
        <f>C20*E5</f>
        <v>58.399999999999991</v>
      </c>
      <c r="F20" s="10">
        <f>C20*F5</f>
        <v>58.399999999999991</v>
      </c>
      <c r="G20" s="10">
        <f>C20*G5</f>
        <v>70.08</v>
      </c>
      <c r="H20" s="10">
        <f>C20*H5</f>
        <v>87.6</v>
      </c>
      <c r="I20" s="10">
        <f>C20*I5</f>
        <v>140.16</v>
      </c>
      <c r="J20" s="11">
        <f t="shared" ref="J20:L20" si="67">J19</f>
        <v>8100</v>
      </c>
      <c r="K20" s="11">
        <f t="shared" si="67"/>
        <v>9250</v>
      </c>
      <c r="L20" s="11">
        <f t="shared" si="67"/>
        <v>7600</v>
      </c>
      <c r="M20" s="11">
        <f t="shared" si="1"/>
        <v>380434.28571428568</v>
      </c>
      <c r="N20" s="11">
        <f t="shared" si="2"/>
        <v>473039.99999999994</v>
      </c>
      <c r="O20" s="11">
        <f t="shared" si="3"/>
        <v>473039.99999999994</v>
      </c>
      <c r="P20" s="11">
        <f t="shared" si="4"/>
        <v>567648</v>
      </c>
      <c r="Q20" s="11">
        <f t="shared" ref="Q20:R20" si="68">H20*J20</f>
        <v>709560</v>
      </c>
      <c r="R20" s="11">
        <f t="shared" si="68"/>
        <v>1296480</v>
      </c>
      <c r="S20" s="11">
        <f t="shared" ref="S20:X20" si="69">S19</f>
        <v>150000</v>
      </c>
      <c r="T20" s="11">
        <f t="shared" si="69"/>
        <v>250000</v>
      </c>
      <c r="U20" s="11">
        <f t="shared" si="69"/>
        <v>300000</v>
      </c>
      <c r="V20" s="11">
        <f t="shared" si="69"/>
        <v>250000</v>
      </c>
      <c r="W20" s="11">
        <f t="shared" si="69"/>
        <v>750000</v>
      </c>
      <c r="X20" s="11">
        <f t="shared" si="69"/>
        <v>1100000</v>
      </c>
      <c r="Y20" s="11">
        <f>9500*2</f>
        <v>19000</v>
      </c>
      <c r="Z20" s="11">
        <f t="shared" ref="Z20:AA20" si="70">Z19</f>
        <v>150000</v>
      </c>
      <c r="AA20" s="11">
        <f t="shared" si="70"/>
        <v>75000</v>
      </c>
      <c r="AB20" s="11">
        <f t="shared" si="6"/>
        <v>699434.28571428568</v>
      </c>
      <c r="AC20" s="11">
        <f t="shared" si="7"/>
        <v>892040</v>
      </c>
      <c r="AD20" s="11">
        <f t="shared" si="8"/>
        <v>1017040</v>
      </c>
      <c r="AE20" s="11">
        <f t="shared" si="9"/>
        <v>1061648</v>
      </c>
      <c r="AF20" s="11">
        <f t="shared" si="10"/>
        <v>1703560</v>
      </c>
      <c r="AG20" s="11">
        <f t="shared" si="11"/>
        <v>2865480</v>
      </c>
    </row>
    <row r="21" spans="1:33" ht="37.5" customHeight="1">
      <c r="A21" s="12">
        <v>16</v>
      </c>
      <c r="B21" s="13" t="s">
        <v>57</v>
      </c>
      <c r="C21" s="12">
        <f>205*2*1.2</f>
        <v>492</v>
      </c>
      <c r="D21" s="14">
        <f>C21*D5</f>
        <v>70.285714285714278</v>
      </c>
      <c r="E21" s="14">
        <f>C21*E5</f>
        <v>82</v>
      </c>
      <c r="F21" s="14">
        <f>C21*F5</f>
        <v>82</v>
      </c>
      <c r="G21" s="14">
        <f>C21*G5</f>
        <v>98.4</v>
      </c>
      <c r="H21" s="14">
        <f>C21*H5</f>
        <v>123</v>
      </c>
      <c r="I21" s="14">
        <f>C21*I5</f>
        <v>196.8</v>
      </c>
      <c r="J21" s="15">
        <f t="shared" ref="J21:L21" si="71">J20</f>
        <v>8100</v>
      </c>
      <c r="K21" s="15">
        <f t="shared" si="71"/>
        <v>9250</v>
      </c>
      <c r="L21" s="15">
        <f t="shared" si="71"/>
        <v>7600</v>
      </c>
      <c r="M21" s="15">
        <f t="shared" si="1"/>
        <v>534171.42857142852</v>
      </c>
      <c r="N21" s="15">
        <f t="shared" si="2"/>
        <v>664200</v>
      </c>
      <c r="O21" s="15">
        <f t="shared" si="3"/>
        <v>664200</v>
      </c>
      <c r="P21" s="15">
        <f t="shared" si="4"/>
        <v>797040</v>
      </c>
      <c r="Q21" s="15">
        <f t="shared" ref="Q21:R21" si="72">H21*J21</f>
        <v>996300</v>
      </c>
      <c r="R21" s="15">
        <f t="shared" si="72"/>
        <v>1820400</v>
      </c>
      <c r="S21" s="15">
        <f t="shared" ref="S21:X21" si="73">S20</f>
        <v>150000</v>
      </c>
      <c r="T21" s="15">
        <f t="shared" si="73"/>
        <v>250000</v>
      </c>
      <c r="U21" s="15">
        <f t="shared" si="73"/>
        <v>300000</v>
      </c>
      <c r="V21" s="15">
        <f t="shared" si="73"/>
        <v>250000</v>
      </c>
      <c r="W21" s="15">
        <f t="shared" si="73"/>
        <v>750000</v>
      </c>
      <c r="X21" s="15">
        <f t="shared" si="73"/>
        <v>1100000</v>
      </c>
      <c r="Y21" s="16">
        <f>154500*2</f>
        <v>309000</v>
      </c>
      <c r="Z21" s="15">
        <f t="shared" ref="Z21:AA21" si="74">Z20</f>
        <v>150000</v>
      </c>
      <c r="AA21" s="15">
        <f t="shared" si="74"/>
        <v>75000</v>
      </c>
      <c r="AB21" s="15">
        <f t="shared" si="6"/>
        <v>1143171.4285714286</v>
      </c>
      <c r="AC21" s="15">
        <f t="shared" si="7"/>
        <v>1373200</v>
      </c>
      <c r="AD21" s="15">
        <f t="shared" si="8"/>
        <v>1498200</v>
      </c>
      <c r="AE21" s="15">
        <f t="shared" si="9"/>
        <v>1581040</v>
      </c>
      <c r="AF21" s="15">
        <f t="shared" si="10"/>
        <v>2280300</v>
      </c>
      <c r="AG21" s="16">
        <f t="shared" si="11"/>
        <v>3679400</v>
      </c>
    </row>
    <row r="22" spans="1:33" ht="37.5" customHeight="1">
      <c r="A22" s="8">
        <v>17</v>
      </c>
      <c r="B22" s="9" t="s">
        <v>58</v>
      </c>
      <c r="C22" s="8">
        <f>220*2*1.2</f>
        <v>528</v>
      </c>
      <c r="D22" s="10">
        <f>C22*D5</f>
        <v>75.428571428571431</v>
      </c>
      <c r="E22" s="10">
        <f>C22*E5</f>
        <v>88</v>
      </c>
      <c r="F22" s="10">
        <f>C22*F5</f>
        <v>88</v>
      </c>
      <c r="G22" s="10">
        <f>C22*G5</f>
        <v>105.60000000000001</v>
      </c>
      <c r="H22" s="10">
        <f>C22*H5</f>
        <v>132</v>
      </c>
      <c r="I22" s="10">
        <f>C22*I5</f>
        <v>211.20000000000002</v>
      </c>
      <c r="J22" s="11">
        <f t="shared" ref="J22:L22" si="75">J21</f>
        <v>8100</v>
      </c>
      <c r="K22" s="11">
        <f t="shared" si="75"/>
        <v>9250</v>
      </c>
      <c r="L22" s="11">
        <f t="shared" si="75"/>
        <v>7600</v>
      </c>
      <c r="M22" s="11">
        <f t="shared" si="1"/>
        <v>573257.14285714284</v>
      </c>
      <c r="N22" s="11">
        <f t="shared" si="2"/>
        <v>712800</v>
      </c>
      <c r="O22" s="11">
        <f t="shared" si="3"/>
        <v>712800</v>
      </c>
      <c r="P22" s="11">
        <f t="shared" si="4"/>
        <v>855360.00000000012</v>
      </c>
      <c r="Q22" s="11">
        <f t="shared" ref="Q22:R22" si="76">H22*J22</f>
        <v>1069200</v>
      </c>
      <c r="R22" s="11">
        <f t="shared" si="76"/>
        <v>1953600.0000000002</v>
      </c>
      <c r="S22" s="11">
        <f t="shared" ref="S22:X22" si="77">S21</f>
        <v>150000</v>
      </c>
      <c r="T22" s="11">
        <f t="shared" si="77"/>
        <v>250000</v>
      </c>
      <c r="U22" s="11">
        <f t="shared" si="77"/>
        <v>300000</v>
      </c>
      <c r="V22" s="11">
        <f t="shared" si="77"/>
        <v>250000</v>
      </c>
      <c r="W22" s="11">
        <f t="shared" si="77"/>
        <v>750000</v>
      </c>
      <c r="X22" s="11">
        <f t="shared" si="77"/>
        <v>1100000</v>
      </c>
      <c r="Y22" s="11">
        <f t="shared" ref="Y22:Y27" si="78">9500*2</f>
        <v>19000</v>
      </c>
      <c r="Z22" s="11">
        <f t="shared" ref="Z22:AA22" si="79">Z21</f>
        <v>150000</v>
      </c>
      <c r="AA22" s="11">
        <f t="shared" si="79"/>
        <v>75000</v>
      </c>
      <c r="AB22" s="11">
        <f t="shared" si="6"/>
        <v>892257.14285714284</v>
      </c>
      <c r="AC22" s="11">
        <f t="shared" si="7"/>
        <v>1131800</v>
      </c>
      <c r="AD22" s="11">
        <f t="shared" si="8"/>
        <v>1256800</v>
      </c>
      <c r="AE22" s="11">
        <f t="shared" si="9"/>
        <v>1349360</v>
      </c>
      <c r="AF22" s="11">
        <f t="shared" si="10"/>
        <v>2063200</v>
      </c>
      <c r="AG22" s="11">
        <f t="shared" si="11"/>
        <v>3522600</v>
      </c>
    </row>
    <row r="23" spans="1:33" ht="37.5" customHeight="1">
      <c r="A23" s="12">
        <v>18</v>
      </c>
      <c r="B23" s="13" t="s">
        <v>59</v>
      </c>
      <c r="C23" s="12">
        <f>140*2*1.2</f>
        <v>336</v>
      </c>
      <c r="D23" s="14">
        <f>C23*D5</f>
        <v>48</v>
      </c>
      <c r="E23" s="14">
        <f>C23*E5</f>
        <v>56</v>
      </c>
      <c r="F23" s="14">
        <f>C23*F5</f>
        <v>56</v>
      </c>
      <c r="G23" s="14">
        <f>C23*G5</f>
        <v>67.2</v>
      </c>
      <c r="H23" s="14">
        <f>C23*H5</f>
        <v>84</v>
      </c>
      <c r="I23" s="14">
        <f>C23*I5</f>
        <v>134.4</v>
      </c>
      <c r="J23" s="15">
        <f t="shared" ref="J23:L23" si="80">J22</f>
        <v>8100</v>
      </c>
      <c r="K23" s="15">
        <f t="shared" si="80"/>
        <v>9250</v>
      </c>
      <c r="L23" s="15">
        <f t="shared" si="80"/>
        <v>7600</v>
      </c>
      <c r="M23" s="15">
        <f t="shared" si="1"/>
        <v>364800</v>
      </c>
      <c r="N23" s="15">
        <f t="shared" si="2"/>
        <v>453600</v>
      </c>
      <c r="O23" s="15">
        <f t="shared" si="3"/>
        <v>453600</v>
      </c>
      <c r="P23" s="15">
        <f t="shared" si="4"/>
        <v>544320</v>
      </c>
      <c r="Q23" s="15">
        <f t="shared" ref="Q23:R23" si="81">H23*J23</f>
        <v>680400</v>
      </c>
      <c r="R23" s="15">
        <f t="shared" si="81"/>
        <v>1243200</v>
      </c>
      <c r="S23" s="15">
        <f t="shared" ref="S23:X23" si="82">S22</f>
        <v>150000</v>
      </c>
      <c r="T23" s="15">
        <f t="shared" si="82"/>
        <v>250000</v>
      </c>
      <c r="U23" s="15">
        <f t="shared" si="82"/>
        <v>300000</v>
      </c>
      <c r="V23" s="15">
        <f t="shared" si="82"/>
        <v>250000</v>
      </c>
      <c r="W23" s="15">
        <f t="shared" si="82"/>
        <v>750000</v>
      </c>
      <c r="X23" s="15">
        <f t="shared" si="82"/>
        <v>1100000</v>
      </c>
      <c r="Y23" s="15">
        <f t="shared" si="78"/>
        <v>19000</v>
      </c>
      <c r="Z23" s="15">
        <f t="shared" ref="Z23:AA23" si="83">Z22</f>
        <v>150000</v>
      </c>
      <c r="AA23" s="15">
        <f t="shared" si="83"/>
        <v>75000</v>
      </c>
      <c r="AB23" s="15">
        <f t="shared" si="6"/>
        <v>683800</v>
      </c>
      <c r="AC23" s="15">
        <f t="shared" si="7"/>
        <v>872600</v>
      </c>
      <c r="AD23" s="15">
        <f t="shared" si="8"/>
        <v>997600</v>
      </c>
      <c r="AE23" s="15">
        <f t="shared" si="9"/>
        <v>1038320</v>
      </c>
      <c r="AF23" s="15">
        <f t="shared" si="10"/>
        <v>1674400</v>
      </c>
      <c r="AG23" s="16">
        <f t="shared" si="11"/>
        <v>2812200</v>
      </c>
    </row>
    <row r="24" spans="1:33" ht="37.5" customHeight="1">
      <c r="A24" s="8">
        <v>19</v>
      </c>
      <c r="B24" s="9" t="s">
        <v>60</v>
      </c>
      <c r="C24" s="8">
        <f>415*2*1.2</f>
        <v>996</v>
      </c>
      <c r="D24" s="10">
        <f>C24*D5</f>
        <v>142.28571428571428</v>
      </c>
      <c r="E24" s="10">
        <f>C24*E5</f>
        <v>166</v>
      </c>
      <c r="F24" s="10">
        <f>C24*F5</f>
        <v>166</v>
      </c>
      <c r="G24" s="10">
        <f>C24*G5</f>
        <v>199.20000000000002</v>
      </c>
      <c r="H24" s="10">
        <f>C24*H5</f>
        <v>249</v>
      </c>
      <c r="I24" s="10">
        <f>C24*I5</f>
        <v>398.40000000000003</v>
      </c>
      <c r="J24" s="11">
        <f t="shared" ref="J24:L24" si="84">J23</f>
        <v>8100</v>
      </c>
      <c r="K24" s="11">
        <f t="shared" si="84"/>
        <v>9250</v>
      </c>
      <c r="L24" s="11">
        <f t="shared" si="84"/>
        <v>7600</v>
      </c>
      <c r="M24" s="11">
        <f t="shared" si="1"/>
        <v>1081371.4285714284</v>
      </c>
      <c r="N24" s="11">
        <f t="shared" si="2"/>
        <v>1344600</v>
      </c>
      <c r="O24" s="11">
        <f t="shared" si="3"/>
        <v>1344600</v>
      </c>
      <c r="P24" s="11">
        <f t="shared" si="4"/>
        <v>1613520.0000000002</v>
      </c>
      <c r="Q24" s="11">
        <f t="shared" ref="Q24:R24" si="85">H24*J24</f>
        <v>2016900</v>
      </c>
      <c r="R24" s="11">
        <f t="shared" si="85"/>
        <v>3685200.0000000005</v>
      </c>
      <c r="S24" s="11">
        <f t="shared" ref="S24:X24" si="86">S23</f>
        <v>150000</v>
      </c>
      <c r="T24" s="11">
        <f t="shared" si="86"/>
        <v>250000</v>
      </c>
      <c r="U24" s="11">
        <f t="shared" si="86"/>
        <v>300000</v>
      </c>
      <c r="V24" s="11">
        <f t="shared" si="86"/>
        <v>250000</v>
      </c>
      <c r="W24" s="11">
        <f t="shared" si="86"/>
        <v>750000</v>
      </c>
      <c r="X24" s="11">
        <f t="shared" si="86"/>
        <v>1100000</v>
      </c>
      <c r="Y24" s="11">
        <f t="shared" si="78"/>
        <v>19000</v>
      </c>
      <c r="Z24" s="11">
        <f t="shared" ref="Z24:AA24" si="87">Z23</f>
        <v>150000</v>
      </c>
      <c r="AA24" s="11">
        <f t="shared" si="87"/>
        <v>75000</v>
      </c>
      <c r="AB24" s="11">
        <f t="shared" si="6"/>
        <v>1400371.4285714284</v>
      </c>
      <c r="AC24" s="11">
        <f t="shared" si="7"/>
        <v>1763600</v>
      </c>
      <c r="AD24" s="11">
        <f t="shared" si="8"/>
        <v>1888600</v>
      </c>
      <c r="AE24" s="11">
        <f t="shared" si="9"/>
        <v>2107520</v>
      </c>
      <c r="AF24" s="11">
        <f t="shared" si="10"/>
        <v>3010900</v>
      </c>
      <c r="AG24" s="11">
        <f t="shared" si="11"/>
        <v>5254200</v>
      </c>
    </row>
    <row r="25" spans="1:33" ht="37.5" customHeight="1">
      <c r="A25" s="12">
        <v>20</v>
      </c>
      <c r="B25" s="13" t="s">
        <v>61</v>
      </c>
      <c r="C25" s="12">
        <f>470*2*1.2</f>
        <v>1128</v>
      </c>
      <c r="D25" s="14">
        <f>C25*D5</f>
        <v>161.14285714285714</v>
      </c>
      <c r="E25" s="14">
        <f>C25*E5</f>
        <v>188</v>
      </c>
      <c r="F25" s="14">
        <f>C25*F5</f>
        <v>188</v>
      </c>
      <c r="G25" s="14">
        <f>C25*G5</f>
        <v>225.60000000000002</v>
      </c>
      <c r="H25" s="14">
        <f>C25*H5</f>
        <v>282</v>
      </c>
      <c r="I25" s="14">
        <f>C25*I5</f>
        <v>451.20000000000005</v>
      </c>
      <c r="J25" s="15">
        <f t="shared" ref="J25:L25" si="88">J24</f>
        <v>8100</v>
      </c>
      <c r="K25" s="15">
        <f t="shared" si="88"/>
        <v>9250</v>
      </c>
      <c r="L25" s="15">
        <f t="shared" si="88"/>
        <v>7600</v>
      </c>
      <c r="M25" s="15">
        <f t="shared" si="1"/>
        <v>1224685.7142857143</v>
      </c>
      <c r="N25" s="15">
        <f t="shared" si="2"/>
        <v>1522800</v>
      </c>
      <c r="O25" s="15">
        <f t="shared" si="3"/>
        <v>1522800</v>
      </c>
      <c r="P25" s="15">
        <f t="shared" si="4"/>
        <v>1827360.0000000002</v>
      </c>
      <c r="Q25" s="15">
        <f t="shared" ref="Q25:R25" si="89">H25*J25</f>
        <v>2284200</v>
      </c>
      <c r="R25" s="15">
        <f t="shared" si="89"/>
        <v>4173600.0000000005</v>
      </c>
      <c r="S25" s="15">
        <f t="shared" ref="S25:X25" si="90">S24</f>
        <v>150000</v>
      </c>
      <c r="T25" s="15">
        <f t="shared" si="90"/>
        <v>250000</v>
      </c>
      <c r="U25" s="15">
        <f t="shared" si="90"/>
        <v>300000</v>
      </c>
      <c r="V25" s="15">
        <f t="shared" si="90"/>
        <v>250000</v>
      </c>
      <c r="W25" s="15">
        <f t="shared" si="90"/>
        <v>750000</v>
      </c>
      <c r="X25" s="15">
        <f t="shared" si="90"/>
        <v>1100000</v>
      </c>
      <c r="Y25" s="15">
        <f t="shared" si="78"/>
        <v>19000</v>
      </c>
      <c r="Z25" s="15">
        <f t="shared" ref="Z25:AA25" si="91">Z24</f>
        <v>150000</v>
      </c>
      <c r="AA25" s="15">
        <f t="shared" si="91"/>
        <v>75000</v>
      </c>
      <c r="AB25" s="15">
        <f t="shared" si="6"/>
        <v>1543685.7142857143</v>
      </c>
      <c r="AC25" s="15">
        <f t="shared" si="7"/>
        <v>1941800</v>
      </c>
      <c r="AD25" s="15">
        <f t="shared" si="8"/>
        <v>2066800</v>
      </c>
      <c r="AE25" s="15">
        <f t="shared" si="9"/>
        <v>2321360</v>
      </c>
      <c r="AF25" s="15">
        <f t="shared" si="10"/>
        <v>3278200</v>
      </c>
      <c r="AG25" s="16">
        <f t="shared" si="11"/>
        <v>5742600</v>
      </c>
    </row>
    <row r="26" spans="1:33" ht="37.5" customHeight="1">
      <c r="A26" s="8">
        <v>21</v>
      </c>
      <c r="B26" s="9" t="s">
        <v>62</v>
      </c>
      <c r="C26" s="8">
        <f>100*2*1.2</f>
        <v>240</v>
      </c>
      <c r="D26" s="10">
        <f>C26*D5</f>
        <v>34.285714285714285</v>
      </c>
      <c r="E26" s="10">
        <f>C26*E5</f>
        <v>40</v>
      </c>
      <c r="F26" s="10">
        <f>C26*F5</f>
        <v>40</v>
      </c>
      <c r="G26" s="10">
        <f>C26*G5</f>
        <v>48</v>
      </c>
      <c r="H26" s="10">
        <f>C26*H5</f>
        <v>60</v>
      </c>
      <c r="I26" s="10">
        <f>C26*I5</f>
        <v>96</v>
      </c>
      <c r="J26" s="11">
        <f t="shared" ref="J26:L26" si="92">J25</f>
        <v>8100</v>
      </c>
      <c r="K26" s="11">
        <f t="shared" si="92"/>
        <v>9250</v>
      </c>
      <c r="L26" s="11">
        <f t="shared" si="92"/>
        <v>7600</v>
      </c>
      <c r="M26" s="11">
        <f t="shared" si="1"/>
        <v>260571.42857142855</v>
      </c>
      <c r="N26" s="11">
        <f t="shared" si="2"/>
        <v>324000</v>
      </c>
      <c r="O26" s="11">
        <f t="shared" si="3"/>
        <v>324000</v>
      </c>
      <c r="P26" s="11">
        <f t="shared" si="4"/>
        <v>388800</v>
      </c>
      <c r="Q26" s="11">
        <f t="shared" ref="Q26:R26" si="93">H26*J26</f>
        <v>486000</v>
      </c>
      <c r="R26" s="11">
        <f t="shared" si="93"/>
        <v>888000</v>
      </c>
      <c r="S26" s="11">
        <f t="shared" ref="S26:X26" si="94">S25</f>
        <v>150000</v>
      </c>
      <c r="T26" s="11">
        <f t="shared" si="94"/>
        <v>250000</v>
      </c>
      <c r="U26" s="11">
        <f t="shared" si="94"/>
        <v>300000</v>
      </c>
      <c r="V26" s="11">
        <f t="shared" si="94"/>
        <v>250000</v>
      </c>
      <c r="W26" s="11">
        <f t="shared" si="94"/>
        <v>750000</v>
      </c>
      <c r="X26" s="11">
        <f t="shared" si="94"/>
        <v>1100000</v>
      </c>
      <c r="Y26" s="11">
        <f t="shared" si="78"/>
        <v>19000</v>
      </c>
      <c r="Z26" s="11">
        <f t="shared" ref="Z26:AA26" si="95">Z25</f>
        <v>150000</v>
      </c>
      <c r="AA26" s="11">
        <f t="shared" si="95"/>
        <v>75000</v>
      </c>
      <c r="AB26" s="11">
        <f t="shared" si="6"/>
        <v>579571.42857142852</v>
      </c>
      <c r="AC26" s="11">
        <f t="shared" si="7"/>
        <v>743000</v>
      </c>
      <c r="AD26" s="11">
        <f t="shared" si="8"/>
        <v>868000</v>
      </c>
      <c r="AE26" s="11">
        <f t="shared" si="9"/>
        <v>882800</v>
      </c>
      <c r="AF26" s="11">
        <f t="shared" si="10"/>
        <v>1480000</v>
      </c>
      <c r="AG26" s="11">
        <f t="shared" si="11"/>
        <v>2457000</v>
      </c>
    </row>
    <row r="27" spans="1:33" ht="37.5" customHeight="1">
      <c r="A27" s="12">
        <v>22</v>
      </c>
      <c r="B27" s="13" t="s">
        <v>63</v>
      </c>
      <c r="C27" s="12">
        <f>44*2*1.5</f>
        <v>132</v>
      </c>
      <c r="D27" s="14">
        <f>C27*D5</f>
        <v>18.857142857142858</v>
      </c>
      <c r="E27" s="14">
        <f>C27*E5</f>
        <v>22</v>
      </c>
      <c r="F27" s="14">
        <f>C27*F5</f>
        <v>22</v>
      </c>
      <c r="G27" s="14">
        <f>C27*G5</f>
        <v>26.400000000000002</v>
      </c>
      <c r="H27" s="14">
        <f>C27*H5</f>
        <v>33</v>
      </c>
      <c r="I27" s="14">
        <f>C27*I5</f>
        <v>52.800000000000004</v>
      </c>
      <c r="J27" s="15">
        <f t="shared" ref="J27:L27" si="96">J26</f>
        <v>8100</v>
      </c>
      <c r="K27" s="15">
        <f t="shared" si="96"/>
        <v>9250</v>
      </c>
      <c r="L27" s="15">
        <f t="shared" si="96"/>
        <v>7600</v>
      </c>
      <c r="M27" s="15">
        <f t="shared" si="1"/>
        <v>143314.28571428571</v>
      </c>
      <c r="N27" s="15">
        <f t="shared" si="2"/>
        <v>178200</v>
      </c>
      <c r="O27" s="15">
        <f t="shared" si="3"/>
        <v>178200</v>
      </c>
      <c r="P27" s="15">
        <f t="shared" si="4"/>
        <v>213840.00000000003</v>
      </c>
      <c r="Q27" s="15">
        <f t="shared" ref="Q27:R27" si="97">H27*J27</f>
        <v>267300</v>
      </c>
      <c r="R27" s="15">
        <f t="shared" si="97"/>
        <v>488400.00000000006</v>
      </c>
      <c r="S27" s="15">
        <f t="shared" ref="S27:X27" si="98">S26</f>
        <v>150000</v>
      </c>
      <c r="T27" s="15">
        <f t="shared" si="98"/>
        <v>250000</v>
      </c>
      <c r="U27" s="15">
        <f t="shared" si="98"/>
        <v>300000</v>
      </c>
      <c r="V27" s="15">
        <f t="shared" si="98"/>
        <v>250000</v>
      </c>
      <c r="W27" s="15">
        <f t="shared" si="98"/>
        <v>750000</v>
      </c>
      <c r="X27" s="15">
        <f t="shared" si="98"/>
        <v>1100000</v>
      </c>
      <c r="Y27" s="15">
        <f t="shared" si="78"/>
        <v>19000</v>
      </c>
      <c r="Z27" s="15">
        <f t="shared" ref="Z27:AA27" si="99">Z26</f>
        <v>150000</v>
      </c>
      <c r="AA27" s="15">
        <f t="shared" si="99"/>
        <v>75000</v>
      </c>
      <c r="AB27" s="15">
        <f t="shared" si="6"/>
        <v>462314.28571428568</v>
      </c>
      <c r="AC27" s="15">
        <f t="shared" si="7"/>
        <v>597200</v>
      </c>
      <c r="AD27" s="15">
        <f t="shared" si="8"/>
        <v>722200</v>
      </c>
      <c r="AE27" s="15">
        <f t="shared" si="9"/>
        <v>707840</v>
      </c>
      <c r="AF27" s="15">
        <f t="shared" si="10"/>
        <v>1261300</v>
      </c>
      <c r="AG27" s="16">
        <f t="shared" si="11"/>
        <v>2057400</v>
      </c>
    </row>
    <row r="28" spans="1:33" ht="37.5" customHeight="1">
      <c r="A28" s="8">
        <v>23</v>
      </c>
      <c r="B28" s="9" t="s">
        <v>64</v>
      </c>
      <c r="C28" s="8">
        <f t="shared" ref="C28:C29" si="100">60*2*1.2</f>
        <v>144</v>
      </c>
      <c r="D28" s="10">
        <f>C28*D5</f>
        <v>20.571428571428569</v>
      </c>
      <c r="E28" s="10">
        <f>C28*E5</f>
        <v>24</v>
      </c>
      <c r="F28" s="10">
        <f>C28*F5</f>
        <v>24</v>
      </c>
      <c r="G28" s="10">
        <f>C28*G5</f>
        <v>28.8</v>
      </c>
      <c r="H28" s="10">
        <f>H5*C28</f>
        <v>36</v>
      </c>
      <c r="I28" s="10">
        <f>C28*I5</f>
        <v>57.6</v>
      </c>
      <c r="J28" s="11">
        <f t="shared" ref="J28:L28" si="101">J27</f>
        <v>8100</v>
      </c>
      <c r="K28" s="11">
        <f t="shared" si="101"/>
        <v>9250</v>
      </c>
      <c r="L28" s="11">
        <f t="shared" si="101"/>
        <v>7600</v>
      </c>
      <c r="M28" s="11">
        <f t="shared" si="1"/>
        <v>156342.85714285713</v>
      </c>
      <c r="N28" s="11">
        <f t="shared" si="2"/>
        <v>194400</v>
      </c>
      <c r="O28" s="11">
        <f t="shared" si="3"/>
        <v>194400</v>
      </c>
      <c r="P28" s="11">
        <f t="shared" si="4"/>
        <v>233280</v>
      </c>
      <c r="Q28" s="11">
        <f t="shared" ref="Q28:R28" si="102">H28*J28</f>
        <v>291600</v>
      </c>
      <c r="R28" s="11">
        <f t="shared" si="102"/>
        <v>532800</v>
      </c>
      <c r="S28" s="11">
        <f t="shared" ref="S28:X28" si="103">S27</f>
        <v>150000</v>
      </c>
      <c r="T28" s="11">
        <f t="shared" si="103"/>
        <v>250000</v>
      </c>
      <c r="U28" s="11">
        <f t="shared" si="103"/>
        <v>300000</v>
      </c>
      <c r="V28" s="11">
        <f t="shared" si="103"/>
        <v>250000</v>
      </c>
      <c r="W28" s="11">
        <f t="shared" si="103"/>
        <v>750000</v>
      </c>
      <c r="X28" s="11">
        <f t="shared" si="103"/>
        <v>1100000</v>
      </c>
      <c r="Y28" s="11">
        <f t="shared" ref="Y28:Y29" si="104">(4500+6000)*2</f>
        <v>21000</v>
      </c>
      <c r="Z28" s="11">
        <f t="shared" ref="Z28:AA28" si="105">Z27</f>
        <v>150000</v>
      </c>
      <c r="AA28" s="11">
        <f t="shared" si="105"/>
        <v>75000</v>
      </c>
      <c r="AB28" s="11">
        <f t="shared" si="6"/>
        <v>477342.85714285716</v>
      </c>
      <c r="AC28" s="11">
        <f t="shared" si="7"/>
        <v>615400</v>
      </c>
      <c r="AD28" s="11">
        <f t="shared" si="8"/>
        <v>740400</v>
      </c>
      <c r="AE28" s="11">
        <f t="shared" si="9"/>
        <v>729280</v>
      </c>
      <c r="AF28" s="11">
        <f t="shared" si="10"/>
        <v>1287600</v>
      </c>
      <c r="AG28" s="11">
        <f t="shared" si="11"/>
        <v>2103800</v>
      </c>
    </row>
    <row r="29" spans="1:33" ht="37.5" customHeight="1">
      <c r="A29" s="12">
        <v>24</v>
      </c>
      <c r="B29" s="13" t="s">
        <v>65</v>
      </c>
      <c r="C29" s="12">
        <f t="shared" si="100"/>
        <v>144</v>
      </c>
      <c r="D29" s="14">
        <f>C29*D5</f>
        <v>20.571428571428569</v>
      </c>
      <c r="E29" s="14">
        <f>C29*E5</f>
        <v>24</v>
      </c>
      <c r="F29" s="14">
        <f>C29*F5</f>
        <v>24</v>
      </c>
      <c r="G29" s="14">
        <f>C29*G5</f>
        <v>28.8</v>
      </c>
      <c r="H29" s="14">
        <f>C29*H5</f>
        <v>36</v>
      </c>
      <c r="I29" s="14">
        <f>C29*I5</f>
        <v>57.6</v>
      </c>
      <c r="J29" s="15">
        <f t="shared" ref="J29:L29" si="106">J28</f>
        <v>8100</v>
      </c>
      <c r="K29" s="15">
        <f t="shared" si="106"/>
        <v>9250</v>
      </c>
      <c r="L29" s="15">
        <f t="shared" si="106"/>
        <v>7600</v>
      </c>
      <c r="M29" s="15">
        <f t="shared" si="1"/>
        <v>156342.85714285713</v>
      </c>
      <c r="N29" s="15">
        <f t="shared" si="2"/>
        <v>194400</v>
      </c>
      <c r="O29" s="15">
        <f t="shared" si="3"/>
        <v>194400</v>
      </c>
      <c r="P29" s="15">
        <f t="shared" si="4"/>
        <v>233280</v>
      </c>
      <c r="Q29" s="15">
        <f t="shared" ref="Q29:R29" si="107">H29*J29</f>
        <v>291600</v>
      </c>
      <c r="R29" s="15">
        <f t="shared" si="107"/>
        <v>532800</v>
      </c>
      <c r="S29" s="15">
        <f t="shared" ref="S29:X29" si="108">S28</f>
        <v>150000</v>
      </c>
      <c r="T29" s="15">
        <f t="shared" si="108"/>
        <v>250000</v>
      </c>
      <c r="U29" s="15">
        <f t="shared" si="108"/>
        <v>300000</v>
      </c>
      <c r="V29" s="15">
        <f t="shared" si="108"/>
        <v>250000</v>
      </c>
      <c r="W29" s="15">
        <f t="shared" si="108"/>
        <v>750000</v>
      </c>
      <c r="X29" s="15">
        <f t="shared" si="108"/>
        <v>1100000</v>
      </c>
      <c r="Y29" s="15">
        <f t="shared" si="104"/>
        <v>21000</v>
      </c>
      <c r="Z29" s="15">
        <f t="shared" ref="Z29:AA29" si="109">Z28</f>
        <v>150000</v>
      </c>
      <c r="AA29" s="15">
        <f t="shared" si="109"/>
        <v>75000</v>
      </c>
      <c r="AB29" s="15">
        <f t="shared" si="6"/>
        <v>477342.85714285716</v>
      </c>
      <c r="AC29" s="15">
        <f t="shared" si="7"/>
        <v>615400</v>
      </c>
      <c r="AD29" s="15">
        <f t="shared" si="8"/>
        <v>740400</v>
      </c>
      <c r="AE29" s="15">
        <f t="shared" si="9"/>
        <v>729280</v>
      </c>
      <c r="AF29" s="15">
        <f t="shared" si="10"/>
        <v>1287600</v>
      </c>
      <c r="AG29" s="16">
        <f t="shared" si="11"/>
        <v>2103800</v>
      </c>
    </row>
    <row r="30" spans="1:33" ht="37.5" customHeight="1">
      <c r="A30" s="8">
        <v>25</v>
      </c>
      <c r="B30" s="9" t="s">
        <v>66</v>
      </c>
      <c r="C30" s="8">
        <f>30*2*1.2</f>
        <v>72</v>
      </c>
      <c r="D30" s="10">
        <f>C30*D5</f>
        <v>10.285714285714285</v>
      </c>
      <c r="E30" s="10">
        <f>C30*E5</f>
        <v>12</v>
      </c>
      <c r="F30" s="10">
        <f>C30*F5</f>
        <v>12</v>
      </c>
      <c r="G30" s="10">
        <f>C30*G5</f>
        <v>14.4</v>
      </c>
      <c r="H30" s="10">
        <f>C30*H5</f>
        <v>18</v>
      </c>
      <c r="I30" s="10">
        <f>C30*I5</f>
        <v>28.8</v>
      </c>
      <c r="J30" s="11">
        <f t="shared" ref="J30:L30" si="110">J29</f>
        <v>8100</v>
      </c>
      <c r="K30" s="11">
        <f t="shared" si="110"/>
        <v>9250</v>
      </c>
      <c r="L30" s="11">
        <f t="shared" si="110"/>
        <v>7600</v>
      </c>
      <c r="M30" s="11">
        <f t="shared" si="1"/>
        <v>78171.428571428565</v>
      </c>
      <c r="N30" s="11">
        <f t="shared" si="2"/>
        <v>97200</v>
      </c>
      <c r="O30" s="11">
        <f t="shared" si="3"/>
        <v>97200</v>
      </c>
      <c r="P30" s="11">
        <f t="shared" si="4"/>
        <v>116640</v>
      </c>
      <c r="Q30" s="11">
        <f t="shared" ref="Q30:R30" si="111">H30*J30</f>
        <v>145800</v>
      </c>
      <c r="R30" s="11">
        <f t="shared" si="111"/>
        <v>266400</v>
      </c>
      <c r="S30" s="11">
        <f t="shared" ref="S30:X30" si="112">S29</f>
        <v>150000</v>
      </c>
      <c r="T30" s="11">
        <f t="shared" si="112"/>
        <v>250000</v>
      </c>
      <c r="U30" s="11">
        <f t="shared" si="112"/>
        <v>300000</v>
      </c>
      <c r="V30" s="11">
        <f t="shared" si="112"/>
        <v>250000</v>
      </c>
      <c r="W30" s="11">
        <f t="shared" si="112"/>
        <v>750000</v>
      </c>
      <c r="X30" s="11">
        <f t="shared" si="112"/>
        <v>1100000</v>
      </c>
      <c r="Y30" s="11"/>
      <c r="Z30" s="11">
        <f t="shared" ref="Z30:AA30" si="113">Z29</f>
        <v>150000</v>
      </c>
      <c r="AA30" s="11">
        <f t="shared" si="113"/>
        <v>75000</v>
      </c>
      <c r="AB30" s="11">
        <f t="shared" si="6"/>
        <v>378171.42857142858</v>
      </c>
      <c r="AC30" s="11">
        <f t="shared" si="7"/>
        <v>497200</v>
      </c>
      <c r="AD30" s="11">
        <f t="shared" si="8"/>
        <v>622200</v>
      </c>
      <c r="AE30" s="11">
        <f t="shared" si="9"/>
        <v>591640</v>
      </c>
      <c r="AF30" s="11">
        <f t="shared" si="10"/>
        <v>1120800</v>
      </c>
      <c r="AG30" s="11">
        <f t="shared" si="11"/>
        <v>1816400</v>
      </c>
    </row>
    <row r="31" spans="1:33" ht="37.5" customHeight="1">
      <c r="A31" s="12">
        <v>26</v>
      </c>
      <c r="B31" s="13" t="s">
        <v>67</v>
      </c>
      <c r="C31" s="12">
        <f>50*2*1.2</f>
        <v>120</v>
      </c>
      <c r="D31" s="14">
        <f>C31*D5</f>
        <v>17.142857142857142</v>
      </c>
      <c r="E31" s="14">
        <f>C31*E5</f>
        <v>20</v>
      </c>
      <c r="F31" s="14">
        <f>C31*F5</f>
        <v>20</v>
      </c>
      <c r="G31" s="14">
        <f>C31*G5</f>
        <v>24</v>
      </c>
      <c r="H31" s="14">
        <f>C31*H5</f>
        <v>30</v>
      </c>
      <c r="I31" s="14">
        <f>C31*I5</f>
        <v>48</v>
      </c>
      <c r="J31" s="15">
        <f t="shared" ref="J31:L31" si="114">J30</f>
        <v>8100</v>
      </c>
      <c r="K31" s="15">
        <f t="shared" si="114"/>
        <v>9250</v>
      </c>
      <c r="L31" s="15">
        <f t="shared" si="114"/>
        <v>7600</v>
      </c>
      <c r="M31" s="15">
        <f t="shared" si="1"/>
        <v>130285.71428571428</v>
      </c>
      <c r="N31" s="15">
        <f t="shared" si="2"/>
        <v>162000</v>
      </c>
      <c r="O31" s="15">
        <f t="shared" si="3"/>
        <v>162000</v>
      </c>
      <c r="P31" s="15">
        <f t="shared" si="4"/>
        <v>194400</v>
      </c>
      <c r="Q31" s="15">
        <f t="shared" ref="Q31:R31" si="115">H31*J31</f>
        <v>243000</v>
      </c>
      <c r="R31" s="15">
        <f t="shared" si="115"/>
        <v>444000</v>
      </c>
      <c r="S31" s="15">
        <f t="shared" ref="S31:X31" si="116">S30</f>
        <v>150000</v>
      </c>
      <c r="T31" s="15">
        <f t="shared" si="116"/>
        <v>250000</v>
      </c>
      <c r="U31" s="15">
        <f t="shared" si="116"/>
        <v>300000</v>
      </c>
      <c r="V31" s="15">
        <f t="shared" si="116"/>
        <v>250000</v>
      </c>
      <c r="W31" s="15">
        <f t="shared" si="116"/>
        <v>750000</v>
      </c>
      <c r="X31" s="15">
        <f t="shared" si="116"/>
        <v>1100000</v>
      </c>
      <c r="Y31" s="15">
        <f>(4500+6000)*2</f>
        <v>21000</v>
      </c>
      <c r="Z31" s="15">
        <f t="shared" ref="Z31:AA31" si="117">Z30</f>
        <v>150000</v>
      </c>
      <c r="AA31" s="15">
        <f t="shared" si="117"/>
        <v>75000</v>
      </c>
      <c r="AB31" s="15">
        <f t="shared" si="6"/>
        <v>451285.71428571426</v>
      </c>
      <c r="AC31" s="15">
        <f t="shared" si="7"/>
        <v>583000</v>
      </c>
      <c r="AD31" s="15">
        <f t="shared" si="8"/>
        <v>708000</v>
      </c>
      <c r="AE31" s="15">
        <f t="shared" si="9"/>
        <v>690400</v>
      </c>
      <c r="AF31" s="15">
        <f t="shared" si="10"/>
        <v>1239000</v>
      </c>
      <c r="AG31" s="16">
        <f t="shared" si="11"/>
        <v>2015000</v>
      </c>
    </row>
    <row r="32" spans="1:33"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31"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E33" t="s">
        <v>68</v>
      </c>
    </row>
    <row r="34" spans="2:31" ht="15.75" customHeight="1">
      <c r="B34" s="21" t="s">
        <v>69</v>
      </c>
      <c r="C34" s="22"/>
      <c r="D34" s="23"/>
      <c r="E34" s="23"/>
      <c r="F34" s="22"/>
      <c r="G34" s="22"/>
      <c r="H34" s="22"/>
      <c r="I34" s="22"/>
      <c r="J34" s="22"/>
      <c r="K34" s="22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31" ht="15.75" customHeight="1">
      <c r="B35" s="22" t="s">
        <v>70</v>
      </c>
      <c r="C35" s="22"/>
      <c r="D35" s="22"/>
      <c r="E35" s="22"/>
      <c r="F35" s="22"/>
      <c r="G35" s="22"/>
      <c r="H35" s="22"/>
      <c r="I35" s="22"/>
      <c r="J35" s="22"/>
      <c r="K35" s="22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31" ht="15.75" customHeight="1">
      <c r="B36" s="22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31" ht="15.75" customHeight="1">
      <c r="B37" s="22" t="s">
        <v>72</v>
      </c>
      <c r="C37" s="22"/>
      <c r="D37" s="22"/>
      <c r="E37" s="22"/>
      <c r="F37" s="22"/>
      <c r="G37" s="22"/>
      <c r="H37" s="22"/>
      <c r="I37" s="22"/>
      <c r="J37" s="22"/>
      <c r="K37" s="22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31" ht="15.75" customHeight="1">
      <c r="B38" s="22" t="s">
        <v>73</v>
      </c>
      <c r="C38" s="22"/>
      <c r="D38" s="22"/>
      <c r="E38" s="22"/>
      <c r="F38" s="22"/>
      <c r="G38" s="22"/>
      <c r="H38" s="22"/>
      <c r="I38" s="22"/>
      <c r="J38" s="22"/>
      <c r="K38" s="22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31"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31"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31"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31"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31"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31"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31"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31"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31"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31"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2:27"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2:27"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2:27"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2:27"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2:27"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2:27"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2:27"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2:27"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2:27"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2:27"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2:27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2:27"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2:27"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2:27"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2:27"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2:27"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2:27"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2:27"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2:27"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2:27"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2:27"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2:27"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2:27"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2:27"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2:27"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2:27"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2:27"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2:27"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2:27"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2:27"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2:27"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2:27"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2:27"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2:27"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2:27"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2:27"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2:27"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2:27"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2:27"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2:27"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2:27"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2:27"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2:27"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2:27"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2:27"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2:27"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2:27"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2:27"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2:27"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2:27"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2:27"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2:27"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</sheetData>
  <mergeCells count="32">
    <mergeCell ref="A3:A5"/>
    <mergeCell ref="D3:H3"/>
    <mergeCell ref="C4:C5"/>
    <mergeCell ref="B4:B5"/>
    <mergeCell ref="Z3:AA3"/>
    <mergeCell ref="S3:X3"/>
    <mergeCell ref="L4:L5"/>
    <mergeCell ref="J4:J5"/>
    <mergeCell ref="M3:M5"/>
    <mergeCell ref="AB3:AG3"/>
    <mergeCell ref="J3:L3"/>
    <mergeCell ref="K4:K5"/>
    <mergeCell ref="AE4:AE5"/>
    <mergeCell ref="AF4:AF5"/>
    <mergeCell ref="Z4:Z5"/>
    <mergeCell ref="Y4:Y5"/>
    <mergeCell ref="R3:R5"/>
    <mergeCell ref="S4:S5"/>
    <mergeCell ref="AB4:AB5"/>
    <mergeCell ref="AA4:AA5"/>
    <mergeCell ref="N3:N5"/>
    <mergeCell ref="O3:O5"/>
    <mergeCell ref="P3:P5"/>
    <mergeCell ref="Q3:Q5"/>
    <mergeCell ref="AG4:AG5"/>
    <mergeCell ref="AD4:AD5"/>
    <mergeCell ref="AC4:AC5"/>
    <mergeCell ref="T4:T5"/>
    <mergeCell ref="X4:X5"/>
    <mergeCell ref="W4:W5"/>
    <mergeCell ref="V4:V5"/>
    <mergeCell ref="U4:U5"/>
  </mergeCells>
  <pageMargins left="0.7" right="0.7" top="0.75" bottom="0.75" header="0.3" footer="0.3"/>
  <pageSetup paperSize="3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workbookViewId="0"/>
  </sheetViews>
  <sheetFormatPr defaultColWidth="14.42578125" defaultRowHeight="15" customHeight="1"/>
  <cols>
    <col min="1" max="1" width="3.7109375" customWidth="1"/>
    <col min="2" max="2" width="37.28515625" customWidth="1"/>
    <col min="3" max="3" width="9.5703125" customWidth="1"/>
    <col min="4" max="8" width="11.140625" customWidth="1"/>
    <col min="9" max="10" width="9.5703125" customWidth="1"/>
    <col min="11" max="16" width="9.7109375" customWidth="1"/>
    <col min="17" max="21" width="14.85546875" customWidth="1"/>
  </cols>
  <sheetData>
    <row r="1" spans="1:21" ht="15.75" customHeight="1">
      <c r="A1" s="1" t="s">
        <v>74</v>
      </c>
      <c r="J1" s="2"/>
      <c r="K1" s="2"/>
      <c r="L1" s="2"/>
      <c r="M1" s="2"/>
      <c r="N1" s="2"/>
      <c r="O1" s="2"/>
      <c r="P1" s="2"/>
    </row>
    <row r="2" spans="1:21">
      <c r="J2" s="2"/>
      <c r="K2" s="2"/>
      <c r="L2" s="2"/>
      <c r="M2" s="2"/>
      <c r="N2" s="2"/>
      <c r="O2" s="2"/>
      <c r="P2" s="2"/>
    </row>
    <row r="3" spans="1:21" ht="43.5" customHeight="1">
      <c r="A3" s="41" t="s">
        <v>1</v>
      </c>
      <c r="B3" s="3" t="s">
        <v>2</v>
      </c>
      <c r="C3" s="4" t="s">
        <v>3</v>
      </c>
      <c r="D3" s="42" t="s">
        <v>4</v>
      </c>
      <c r="E3" s="35"/>
      <c r="F3" s="35"/>
      <c r="G3" s="35"/>
      <c r="H3" s="36"/>
      <c r="I3" s="37" t="s">
        <v>5</v>
      </c>
      <c r="J3" s="38"/>
      <c r="K3" s="37" t="s">
        <v>12</v>
      </c>
      <c r="L3" s="35"/>
      <c r="M3" s="35"/>
      <c r="N3" s="35"/>
      <c r="O3" s="36"/>
      <c r="P3" s="6" t="s">
        <v>13</v>
      </c>
      <c r="Q3" s="34" t="s">
        <v>75</v>
      </c>
      <c r="R3" s="35"/>
      <c r="S3" s="35"/>
      <c r="T3" s="35"/>
      <c r="U3" s="36"/>
    </row>
    <row r="4" spans="1:21" ht="41.25" customHeight="1">
      <c r="A4" s="33"/>
      <c r="B4" s="32" t="s">
        <v>16</v>
      </c>
      <c r="C4" s="32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43" t="s">
        <v>24</v>
      </c>
      <c r="J4" s="43" t="s">
        <v>26</v>
      </c>
      <c r="K4" s="27" t="s">
        <v>27</v>
      </c>
      <c r="L4" s="27" t="s">
        <v>76</v>
      </c>
      <c r="M4" s="27" t="s">
        <v>29</v>
      </c>
      <c r="N4" s="27" t="s">
        <v>30</v>
      </c>
      <c r="O4" s="27" t="s">
        <v>31</v>
      </c>
      <c r="P4" s="27" t="s">
        <v>33</v>
      </c>
      <c r="Q4" s="32" t="s">
        <v>36</v>
      </c>
      <c r="R4" s="32" t="s">
        <v>77</v>
      </c>
      <c r="S4" s="27" t="s">
        <v>38</v>
      </c>
      <c r="T4" s="27" t="s">
        <v>39</v>
      </c>
      <c r="U4" s="32" t="s">
        <v>40</v>
      </c>
    </row>
    <row r="5" spans="1:21" ht="36" customHeight="1">
      <c r="A5" s="28"/>
      <c r="B5" s="28"/>
      <c r="C5" s="28"/>
      <c r="D5" s="7">
        <f>1/7</f>
        <v>0.14285714285714285</v>
      </c>
      <c r="E5" s="7">
        <f t="shared" ref="E5:F5" si="0">1/6</f>
        <v>0.16666666666666666</v>
      </c>
      <c r="F5" s="7">
        <f t="shared" si="0"/>
        <v>0.16666666666666666</v>
      </c>
      <c r="G5" s="7">
        <f>1/5</f>
        <v>0.2</v>
      </c>
      <c r="H5" s="7">
        <f>1/4</f>
        <v>0.25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26.25" customHeight="1">
      <c r="A6" s="8">
        <v>1</v>
      </c>
      <c r="B6" s="9" t="s">
        <v>42</v>
      </c>
      <c r="C6" s="8">
        <f>160*2*1.25</f>
        <v>400</v>
      </c>
      <c r="D6" s="10">
        <f>C6*D5</f>
        <v>57.142857142857139</v>
      </c>
      <c r="E6" s="10">
        <f>C6*E5</f>
        <v>66.666666666666657</v>
      </c>
      <c r="F6" s="10">
        <f>C6*F5</f>
        <v>66.666666666666657</v>
      </c>
      <c r="G6" s="10">
        <f>C6*G5</f>
        <v>80</v>
      </c>
      <c r="H6" s="10">
        <f>C6*H5</f>
        <v>100</v>
      </c>
      <c r="I6" s="11">
        <v>7300</v>
      </c>
      <c r="J6" s="11">
        <v>7500</v>
      </c>
      <c r="K6" s="11">
        <v>150000</v>
      </c>
      <c r="L6" s="11">
        <v>250000</v>
      </c>
      <c r="M6" s="11">
        <v>300000</v>
      </c>
      <c r="N6" s="11">
        <v>250000</v>
      </c>
      <c r="O6" s="11">
        <v>750000</v>
      </c>
      <c r="P6" s="11">
        <f>(53000+9000)*2</f>
        <v>124000</v>
      </c>
      <c r="Q6" s="11">
        <f t="shared" ref="Q6:Q30" si="1">(D6*J6)+K6+P6</f>
        <v>702571.42857142852</v>
      </c>
      <c r="R6" s="11">
        <f t="shared" ref="R6:R30" si="2">(E6*I6)+L6+P6</f>
        <v>860666.66666666651</v>
      </c>
      <c r="S6" s="11">
        <f t="shared" ref="S6:S30" si="3">(F6*I6)+M6+P6</f>
        <v>910666.66666666651</v>
      </c>
      <c r="T6" s="11">
        <f t="shared" ref="T6:T30" si="4">(G6*I6)+N6+P6</f>
        <v>958000</v>
      </c>
      <c r="U6" s="11">
        <f t="shared" ref="U6:U30" si="5">(H6*I6)+O6+P6</f>
        <v>1604000</v>
      </c>
    </row>
    <row r="7" spans="1:21" ht="26.25" customHeight="1">
      <c r="A7" s="12">
        <v>2</v>
      </c>
      <c r="B7" s="13" t="s">
        <v>43</v>
      </c>
      <c r="C7" s="12">
        <f>255*2*1.3</f>
        <v>663</v>
      </c>
      <c r="D7" s="14">
        <f>C7*D5</f>
        <v>94.714285714285708</v>
      </c>
      <c r="E7" s="14">
        <f>C7*E5</f>
        <v>110.5</v>
      </c>
      <c r="F7" s="14">
        <f>C7*F5</f>
        <v>110.5</v>
      </c>
      <c r="G7" s="14">
        <f>C7*G5</f>
        <v>132.6</v>
      </c>
      <c r="H7" s="14">
        <f>C7*H5</f>
        <v>165.75</v>
      </c>
      <c r="I7" s="15">
        <v>7300</v>
      </c>
      <c r="J7" s="15">
        <v>7500</v>
      </c>
      <c r="K7" s="15">
        <f t="shared" ref="K7:O7" si="6">K6</f>
        <v>150000</v>
      </c>
      <c r="L7" s="15">
        <f t="shared" si="6"/>
        <v>250000</v>
      </c>
      <c r="M7" s="15">
        <f t="shared" si="6"/>
        <v>300000</v>
      </c>
      <c r="N7" s="15">
        <f t="shared" si="6"/>
        <v>250000</v>
      </c>
      <c r="O7" s="15">
        <f t="shared" si="6"/>
        <v>750000</v>
      </c>
      <c r="P7" s="15">
        <f>(53000+9000+12000+9000+24000)*2</f>
        <v>214000</v>
      </c>
      <c r="Q7" s="15">
        <f t="shared" si="1"/>
        <v>1074357.1428571427</v>
      </c>
      <c r="R7" s="15">
        <f t="shared" si="2"/>
        <v>1270650</v>
      </c>
      <c r="S7" s="15">
        <f t="shared" si="3"/>
        <v>1320650</v>
      </c>
      <c r="T7" s="15">
        <f t="shared" si="4"/>
        <v>1431980</v>
      </c>
      <c r="U7" s="15">
        <f t="shared" si="5"/>
        <v>2173975</v>
      </c>
    </row>
    <row r="8" spans="1:21" ht="26.25" customHeight="1">
      <c r="A8" s="8">
        <v>3</v>
      </c>
      <c r="B8" s="9" t="s">
        <v>44</v>
      </c>
      <c r="C8" s="8">
        <f>230*2*1.2</f>
        <v>552</v>
      </c>
      <c r="D8" s="10">
        <f>C8*D5</f>
        <v>78.857142857142847</v>
      </c>
      <c r="E8" s="10">
        <f>C8*E5</f>
        <v>92</v>
      </c>
      <c r="F8" s="10">
        <f>C8*F5</f>
        <v>92</v>
      </c>
      <c r="G8" s="10">
        <f>C8*G5</f>
        <v>110.4</v>
      </c>
      <c r="H8" s="10">
        <f>C8*H5</f>
        <v>138</v>
      </c>
      <c r="I8" s="11">
        <v>7300</v>
      </c>
      <c r="J8" s="11">
        <v>7500</v>
      </c>
      <c r="K8" s="11">
        <f t="shared" ref="K8:O8" si="7">K7</f>
        <v>150000</v>
      </c>
      <c r="L8" s="11">
        <f t="shared" si="7"/>
        <v>250000</v>
      </c>
      <c r="M8" s="11">
        <f t="shared" si="7"/>
        <v>300000</v>
      </c>
      <c r="N8" s="11">
        <f t="shared" si="7"/>
        <v>250000</v>
      </c>
      <c r="O8" s="11">
        <f t="shared" si="7"/>
        <v>750000</v>
      </c>
      <c r="P8" s="11">
        <f>(53000+9000+12000+9000+12000)*2</f>
        <v>190000</v>
      </c>
      <c r="Q8" s="11">
        <f t="shared" si="1"/>
        <v>931428.57142857136</v>
      </c>
      <c r="R8" s="11">
        <f t="shared" si="2"/>
        <v>1111600</v>
      </c>
      <c r="S8" s="11">
        <f t="shared" si="3"/>
        <v>1161600</v>
      </c>
      <c r="T8" s="11">
        <f t="shared" si="4"/>
        <v>1245920</v>
      </c>
      <c r="U8" s="11">
        <f t="shared" si="5"/>
        <v>1947400</v>
      </c>
    </row>
    <row r="9" spans="1:21" ht="26.25" customHeight="1">
      <c r="A9" s="12">
        <v>4</v>
      </c>
      <c r="B9" s="13" t="s">
        <v>45</v>
      </c>
      <c r="C9" s="12">
        <f t="shared" ref="C9:C10" si="8">175*2*1.2</f>
        <v>420</v>
      </c>
      <c r="D9" s="14">
        <f>C9*D5</f>
        <v>60</v>
      </c>
      <c r="E9" s="14">
        <f>C9*E5</f>
        <v>70</v>
      </c>
      <c r="F9" s="14">
        <f>C9*F5</f>
        <v>70</v>
      </c>
      <c r="G9" s="14">
        <f>C9*G5</f>
        <v>84</v>
      </c>
      <c r="H9" s="14">
        <f>C9*H5</f>
        <v>105</v>
      </c>
      <c r="I9" s="15">
        <v>7300</v>
      </c>
      <c r="J9" s="15">
        <v>7500</v>
      </c>
      <c r="K9" s="15">
        <f t="shared" ref="K9:O9" si="9">K8</f>
        <v>150000</v>
      </c>
      <c r="L9" s="15">
        <f t="shared" si="9"/>
        <v>250000</v>
      </c>
      <c r="M9" s="15">
        <f t="shared" si="9"/>
        <v>300000</v>
      </c>
      <c r="N9" s="15">
        <f t="shared" si="9"/>
        <v>250000</v>
      </c>
      <c r="O9" s="15">
        <f t="shared" si="9"/>
        <v>750000</v>
      </c>
      <c r="P9" s="15">
        <f>(53000+9000+7000)*2</f>
        <v>138000</v>
      </c>
      <c r="Q9" s="15">
        <f t="shared" si="1"/>
        <v>738000</v>
      </c>
      <c r="R9" s="15">
        <f t="shared" si="2"/>
        <v>899000</v>
      </c>
      <c r="S9" s="15">
        <f t="shared" si="3"/>
        <v>949000</v>
      </c>
      <c r="T9" s="15">
        <f t="shared" si="4"/>
        <v>1001200</v>
      </c>
      <c r="U9" s="15">
        <f t="shared" si="5"/>
        <v>1654500</v>
      </c>
    </row>
    <row r="10" spans="1:21" ht="26.25" customHeight="1">
      <c r="A10" s="8">
        <v>5</v>
      </c>
      <c r="B10" s="9" t="s">
        <v>46</v>
      </c>
      <c r="C10" s="8">
        <f t="shared" si="8"/>
        <v>420</v>
      </c>
      <c r="D10" s="10">
        <f>C10*D5</f>
        <v>60</v>
      </c>
      <c r="E10" s="10">
        <f>C10*E5</f>
        <v>70</v>
      </c>
      <c r="F10" s="10">
        <f>C10*F5</f>
        <v>70</v>
      </c>
      <c r="G10" s="10">
        <f>C10*G5</f>
        <v>84</v>
      </c>
      <c r="H10" s="10">
        <f>C10*H5</f>
        <v>105</v>
      </c>
      <c r="I10" s="11">
        <v>7300</v>
      </c>
      <c r="J10" s="11">
        <v>7500</v>
      </c>
      <c r="K10" s="11">
        <f t="shared" ref="K10:O10" si="10">K9</f>
        <v>150000</v>
      </c>
      <c r="L10" s="11">
        <f t="shared" si="10"/>
        <v>250000</v>
      </c>
      <c r="M10" s="11">
        <f t="shared" si="10"/>
        <v>300000</v>
      </c>
      <c r="N10" s="11">
        <f t="shared" si="10"/>
        <v>250000</v>
      </c>
      <c r="O10" s="11">
        <f t="shared" si="10"/>
        <v>750000</v>
      </c>
      <c r="P10" s="11">
        <f t="shared" ref="P10:P11" si="11">(53000+9000+12000)*2</f>
        <v>148000</v>
      </c>
      <c r="Q10" s="11">
        <f t="shared" si="1"/>
        <v>748000</v>
      </c>
      <c r="R10" s="11">
        <f t="shared" si="2"/>
        <v>909000</v>
      </c>
      <c r="S10" s="11">
        <f t="shared" si="3"/>
        <v>959000</v>
      </c>
      <c r="T10" s="11">
        <f t="shared" si="4"/>
        <v>1011200</v>
      </c>
      <c r="U10" s="11">
        <f t="shared" si="5"/>
        <v>1664500</v>
      </c>
    </row>
    <row r="11" spans="1:21" ht="26.25" customHeight="1">
      <c r="A11" s="12">
        <v>6</v>
      </c>
      <c r="B11" s="13" t="s">
        <v>47</v>
      </c>
      <c r="C11" s="12">
        <f>170*2*1.2</f>
        <v>408</v>
      </c>
      <c r="D11" s="14">
        <f>C11*D5</f>
        <v>58.285714285714285</v>
      </c>
      <c r="E11" s="14">
        <f>C11*E5</f>
        <v>68</v>
      </c>
      <c r="F11" s="14">
        <f>C11*F5</f>
        <v>68</v>
      </c>
      <c r="G11" s="14">
        <f>C11*G5</f>
        <v>81.600000000000009</v>
      </c>
      <c r="H11" s="14">
        <f>C11*H5</f>
        <v>102</v>
      </c>
      <c r="I11" s="15">
        <v>7300</v>
      </c>
      <c r="J11" s="15">
        <v>7500</v>
      </c>
      <c r="K11" s="15">
        <f t="shared" ref="K11:O11" si="12">K10</f>
        <v>150000</v>
      </c>
      <c r="L11" s="15">
        <f t="shared" si="12"/>
        <v>250000</v>
      </c>
      <c r="M11" s="15">
        <f t="shared" si="12"/>
        <v>300000</v>
      </c>
      <c r="N11" s="15">
        <f t="shared" si="12"/>
        <v>250000</v>
      </c>
      <c r="O11" s="15">
        <f t="shared" si="12"/>
        <v>750000</v>
      </c>
      <c r="P11" s="15">
        <f t="shared" si="11"/>
        <v>148000</v>
      </c>
      <c r="Q11" s="15">
        <f t="shared" si="1"/>
        <v>735142.85714285716</v>
      </c>
      <c r="R11" s="15">
        <f t="shared" si="2"/>
        <v>894400</v>
      </c>
      <c r="S11" s="15">
        <f t="shared" si="3"/>
        <v>944400</v>
      </c>
      <c r="T11" s="15">
        <f t="shared" si="4"/>
        <v>993680.00000000012</v>
      </c>
      <c r="U11" s="15">
        <f t="shared" si="5"/>
        <v>1642600</v>
      </c>
    </row>
    <row r="12" spans="1:21" ht="26.25" customHeight="1">
      <c r="A12" s="8">
        <v>7</v>
      </c>
      <c r="B12" s="9" t="s">
        <v>48</v>
      </c>
      <c r="C12" s="8">
        <f>165*2*1.2</f>
        <v>396</v>
      </c>
      <c r="D12" s="10">
        <f>C12*D5</f>
        <v>56.571428571428569</v>
      </c>
      <c r="E12" s="10">
        <f>C12*E5</f>
        <v>66</v>
      </c>
      <c r="F12" s="10">
        <f>C12*F5</f>
        <v>66</v>
      </c>
      <c r="G12" s="10">
        <f>C12*G5</f>
        <v>79.2</v>
      </c>
      <c r="H12" s="10">
        <f>C12*H5</f>
        <v>99</v>
      </c>
      <c r="I12" s="11">
        <v>7300</v>
      </c>
      <c r="J12" s="11">
        <v>7500</v>
      </c>
      <c r="K12" s="11">
        <f t="shared" ref="K12:O12" si="13">K11</f>
        <v>150000</v>
      </c>
      <c r="L12" s="11">
        <f t="shared" si="13"/>
        <v>250000</v>
      </c>
      <c r="M12" s="11">
        <f t="shared" si="13"/>
        <v>300000</v>
      </c>
      <c r="N12" s="11">
        <f t="shared" si="13"/>
        <v>250000</v>
      </c>
      <c r="O12" s="11">
        <f t="shared" si="13"/>
        <v>750000</v>
      </c>
      <c r="P12" s="11">
        <f t="shared" ref="P12:P13" si="14">(53000+9500+9000)*2</f>
        <v>143000</v>
      </c>
      <c r="Q12" s="11">
        <f t="shared" si="1"/>
        <v>717285.71428571432</v>
      </c>
      <c r="R12" s="11">
        <f t="shared" si="2"/>
        <v>874800</v>
      </c>
      <c r="S12" s="11">
        <f t="shared" si="3"/>
        <v>924800</v>
      </c>
      <c r="T12" s="11">
        <f t="shared" si="4"/>
        <v>971160</v>
      </c>
      <c r="U12" s="11">
        <f t="shared" si="5"/>
        <v>1615700</v>
      </c>
    </row>
    <row r="13" spans="1:21" ht="26.25" customHeight="1">
      <c r="A13" s="12">
        <v>8</v>
      </c>
      <c r="B13" s="13" t="s">
        <v>49</v>
      </c>
      <c r="C13" s="12">
        <f>180*2*1.2</f>
        <v>432</v>
      </c>
      <c r="D13" s="14">
        <f>C13*D5</f>
        <v>61.714285714285708</v>
      </c>
      <c r="E13" s="14">
        <f>C13*E5</f>
        <v>72</v>
      </c>
      <c r="F13" s="14">
        <f>C13*F5</f>
        <v>72</v>
      </c>
      <c r="G13" s="14">
        <f>C13*G5</f>
        <v>86.4</v>
      </c>
      <c r="H13" s="14">
        <f>C13*H5</f>
        <v>108</v>
      </c>
      <c r="I13" s="15">
        <v>7300</v>
      </c>
      <c r="J13" s="15">
        <v>7500</v>
      </c>
      <c r="K13" s="15">
        <f t="shared" ref="K13:O13" si="15">K12</f>
        <v>150000</v>
      </c>
      <c r="L13" s="15">
        <f t="shared" si="15"/>
        <v>250000</v>
      </c>
      <c r="M13" s="15">
        <f t="shared" si="15"/>
        <v>300000</v>
      </c>
      <c r="N13" s="15">
        <f t="shared" si="15"/>
        <v>250000</v>
      </c>
      <c r="O13" s="15">
        <f t="shared" si="15"/>
        <v>750000</v>
      </c>
      <c r="P13" s="15">
        <f t="shared" si="14"/>
        <v>143000</v>
      </c>
      <c r="Q13" s="15">
        <f t="shared" si="1"/>
        <v>755857.14285714284</v>
      </c>
      <c r="R13" s="15">
        <f t="shared" si="2"/>
        <v>918600</v>
      </c>
      <c r="S13" s="15">
        <f t="shared" si="3"/>
        <v>968600</v>
      </c>
      <c r="T13" s="15">
        <f t="shared" si="4"/>
        <v>1023720</v>
      </c>
      <c r="U13" s="15">
        <f t="shared" si="5"/>
        <v>1681400</v>
      </c>
    </row>
    <row r="14" spans="1:21" ht="26.25" customHeight="1">
      <c r="A14" s="8">
        <v>9</v>
      </c>
      <c r="B14" s="9" t="s">
        <v>50</v>
      </c>
      <c r="C14" s="8">
        <f>130*2*1.2</f>
        <v>312</v>
      </c>
      <c r="D14" s="10">
        <f>C14*D5</f>
        <v>44.571428571428569</v>
      </c>
      <c r="E14" s="10">
        <f>C14*E5</f>
        <v>52</v>
      </c>
      <c r="F14" s="10">
        <f>C14*F5</f>
        <v>52</v>
      </c>
      <c r="G14" s="10">
        <f>C14*G5</f>
        <v>62.400000000000006</v>
      </c>
      <c r="H14" s="10">
        <f>C14*H5</f>
        <v>78</v>
      </c>
      <c r="I14" s="11">
        <v>7300</v>
      </c>
      <c r="J14" s="11">
        <v>7500</v>
      </c>
      <c r="K14" s="11">
        <f t="shared" ref="K14:O14" si="16">K13</f>
        <v>150000</v>
      </c>
      <c r="L14" s="11">
        <f t="shared" si="16"/>
        <v>250000</v>
      </c>
      <c r="M14" s="11">
        <f t="shared" si="16"/>
        <v>300000</v>
      </c>
      <c r="N14" s="11">
        <f t="shared" si="16"/>
        <v>250000</v>
      </c>
      <c r="O14" s="11">
        <f t="shared" si="16"/>
        <v>750000</v>
      </c>
      <c r="P14" s="11">
        <f>(53000)*2</f>
        <v>106000</v>
      </c>
      <c r="Q14" s="11">
        <f t="shared" si="1"/>
        <v>590285.71428571432</v>
      </c>
      <c r="R14" s="11">
        <f t="shared" si="2"/>
        <v>735600</v>
      </c>
      <c r="S14" s="11">
        <f t="shared" si="3"/>
        <v>785600</v>
      </c>
      <c r="T14" s="11">
        <f t="shared" si="4"/>
        <v>811520</v>
      </c>
      <c r="U14" s="11">
        <f t="shared" si="5"/>
        <v>1425400</v>
      </c>
    </row>
    <row r="15" spans="1:21" ht="26.25" customHeight="1">
      <c r="A15" s="12">
        <v>10</v>
      </c>
      <c r="B15" s="13" t="s">
        <v>51</v>
      </c>
      <c r="C15" s="12">
        <f>110*2*1.2</f>
        <v>264</v>
      </c>
      <c r="D15" s="14">
        <f>C15*D5</f>
        <v>37.714285714285715</v>
      </c>
      <c r="E15" s="14">
        <f>C15*E5</f>
        <v>44</v>
      </c>
      <c r="F15" s="14">
        <f>C15*F5</f>
        <v>44</v>
      </c>
      <c r="G15" s="14">
        <f>C15*G5</f>
        <v>52.800000000000004</v>
      </c>
      <c r="H15" s="14">
        <f>C15*H5</f>
        <v>66</v>
      </c>
      <c r="I15" s="15">
        <v>7300</v>
      </c>
      <c r="J15" s="15">
        <v>7500</v>
      </c>
      <c r="K15" s="15">
        <f t="shared" ref="K15:O15" si="17">K14</f>
        <v>150000</v>
      </c>
      <c r="L15" s="15">
        <f t="shared" si="17"/>
        <v>250000</v>
      </c>
      <c r="M15" s="15">
        <f t="shared" si="17"/>
        <v>300000</v>
      </c>
      <c r="N15" s="15">
        <f t="shared" si="17"/>
        <v>250000</v>
      </c>
      <c r="O15" s="15">
        <f t="shared" si="17"/>
        <v>750000</v>
      </c>
      <c r="P15" s="15">
        <f>45000*2</f>
        <v>90000</v>
      </c>
      <c r="Q15" s="15">
        <f t="shared" si="1"/>
        <v>522857.14285714284</v>
      </c>
      <c r="R15" s="15">
        <f t="shared" si="2"/>
        <v>661200</v>
      </c>
      <c r="S15" s="15">
        <f t="shared" si="3"/>
        <v>711200</v>
      </c>
      <c r="T15" s="15">
        <f t="shared" si="4"/>
        <v>725440</v>
      </c>
      <c r="U15" s="15">
        <f t="shared" si="5"/>
        <v>1321800</v>
      </c>
    </row>
    <row r="16" spans="1:21" ht="26.25" customHeight="1">
      <c r="A16" s="8">
        <v>11</v>
      </c>
      <c r="B16" s="9" t="s">
        <v>52</v>
      </c>
      <c r="C16" s="8">
        <f>70*2*1.2</f>
        <v>168</v>
      </c>
      <c r="D16" s="10">
        <f>C16*D5</f>
        <v>24</v>
      </c>
      <c r="E16" s="10">
        <f>C16*E5</f>
        <v>28</v>
      </c>
      <c r="F16" s="10">
        <f>C16*F5</f>
        <v>28</v>
      </c>
      <c r="G16" s="10">
        <f>C16*G5</f>
        <v>33.6</v>
      </c>
      <c r="H16" s="10">
        <f>C16*H5</f>
        <v>42</v>
      </c>
      <c r="I16" s="11">
        <v>7300</v>
      </c>
      <c r="J16" s="11">
        <v>7500</v>
      </c>
      <c r="K16" s="11">
        <f t="shared" ref="K16:O16" si="18">K15</f>
        <v>150000</v>
      </c>
      <c r="L16" s="11">
        <f t="shared" si="18"/>
        <v>250000</v>
      </c>
      <c r="M16" s="11">
        <f t="shared" si="18"/>
        <v>300000</v>
      </c>
      <c r="N16" s="11">
        <f t="shared" si="18"/>
        <v>250000</v>
      </c>
      <c r="O16" s="11">
        <f t="shared" si="18"/>
        <v>750000</v>
      </c>
      <c r="P16" s="11">
        <f>28500*2</f>
        <v>57000</v>
      </c>
      <c r="Q16" s="11">
        <f t="shared" si="1"/>
        <v>387000</v>
      </c>
      <c r="R16" s="11">
        <f t="shared" si="2"/>
        <v>511400</v>
      </c>
      <c r="S16" s="11">
        <f t="shared" si="3"/>
        <v>561400</v>
      </c>
      <c r="T16" s="11">
        <f t="shared" si="4"/>
        <v>552280</v>
      </c>
      <c r="U16" s="11">
        <f t="shared" si="5"/>
        <v>1113600</v>
      </c>
    </row>
    <row r="17" spans="1:21" ht="26.25" customHeight="1">
      <c r="A17" s="12">
        <v>12</v>
      </c>
      <c r="B17" s="13" t="s">
        <v>53</v>
      </c>
      <c r="C17" s="12">
        <f>65*2*1.2</f>
        <v>156</v>
      </c>
      <c r="D17" s="14">
        <f>C17*D5</f>
        <v>22.285714285714285</v>
      </c>
      <c r="E17" s="14">
        <f>C17*E5</f>
        <v>26</v>
      </c>
      <c r="F17" s="14">
        <f>C17*F5</f>
        <v>26</v>
      </c>
      <c r="G17" s="14">
        <f>C17*G5</f>
        <v>31.200000000000003</v>
      </c>
      <c r="H17" s="14">
        <f>C17*H5</f>
        <v>39</v>
      </c>
      <c r="I17" s="15">
        <v>7300</v>
      </c>
      <c r="J17" s="15">
        <v>7500</v>
      </c>
      <c r="K17" s="15">
        <f t="shared" ref="K17:O17" si="19">K16</f>
        <v>150000</v>
      </c>
      <c r="L17" s="15">
        <f t="shared" si="19"/>
        <v>250000</v>
      </c>
      <c r="M17" s="15">
        <f t="shared" si="19"/>
        <v>300000</v>
      </c>
      <c r="N17" s="15">
        <f t="shared" si="19"/>
        <v>250000</v>
      </c>
      <c r="O17" s="15">
        <f t="shared" si="19"/>
        <v>750000</v>
      </c>
      <c r="P17" s="15">
        <f>3500*2</f>
        <v>7000</v>
      </c>
      <c r="Q17" s="15">
        <f t="shared" si="1"/>
        <v>324142.85714285716</v>
      </c>
      <c r="R17" s="15">
        <f t="shared" si="2"/>
        <v>446800</v>
      </c>
      <c r="S17" s="15">
        <f t="shared" si="3"/>
        <v>496800</v>
      </c>
      <c r="T17" s="15">
        <f t="shared" si="4"/>
        <v>484760</v>
      </c>
      <c r="U17" s="15">
        <f t="shared" si="5"/>
        <v>1041700</v>
      </c>
    </row>
    <row r="18" spans="1:21" ht="26.25" customHeight="1">
      <c r="A18" s="8">
        <v>13</v>
      </c>
      <c r="B18" s="9" t="s">
        <v>54</v>
      </c>
      <c r="C18" s="17">
        <f>136*2*1.2</f>
        <v>326.39999999999998</v>
      </c>
      <c r="D18" s="10">
        <f>C18*D5</f>
        <v>46.628571428571419</v>
      </c>
      <c r="E18" s="10">
        <f>C18*E5</f>
        <v>54.399999999999991</v>
      </c>
      <c r="F18" s="10">
        <f>C18*F5</f>
        <v>54.399999999999991</v>
      </c>
      <c r="G18" s="10">
        <f>C18*G5</f>
        <v>65.28</v>
      </c>
      <c r="H18" s="10">
        <f>C18*H5</f>
        <v>81.599999999999994</v>
      </c>
      <c r="I18" s="11">
        <v>7300</v>
      </c>
      <c r="J18" s="11">
        <v>7500</v>
      </c>
      <c r="K18" s="11">
        <f t="shared" ref="K18:O18" si="20">K17</f>
        <v>150000</v>
      </c>
      <c r="L18" s="11">
        <f t="shared" si="20"/>
        <v>250000</v>
      </c>
      <c r="M18" s="11">
        <f t="shared" si="20"/>
        <v>300000</v>
      </c>
      <c r="N18" s="11">
        <f t="shared" si="20"/>
        <v>250000</v>
      </c>
      <c r="O18" s="11">
        <f t="shared" si="20"/>
        <v>750000</v>
      </c>
      <c r="P18" s="11">
        <f>18000</f>
        <v>18000</v>
      </c>
      <c r="Q18" s="11">
        <f t="shared" si="1"/>
        <v>517714.28571428562</v>
      </c>
      <c r="R18" s="11">
        <f t="shared" si="2"/>
        <v>665120</v>
      </c>
      <c r="S18" s="11">
        <f t="shared" si="3"/>
        <v>715120</v>
      </c>
      <c r="T18" s="11">
        <f t="shared" si="4"/>
        <v>744544</v>
      </c>
      <c r="U18" s="11">
        <f t="shared" si="5"/>
        <v>1363680</v>
      </c>
    </row>
    <row r="19" spans="1:21" ht="26.25" customHeight="1">
      <c r="A19" s="18">
        <v>14</v>
      </c>
      <c r="B19" s="19" t="s">
        <v>55</v>
      </c>
      <c r="C19" s="18">
        <f>215*2*1.2</f>
        <v>516</v>
      </c>
      <c r="D19" s="20">
        <f>C19*D5</f>
        <v>73.714285714285708</v>
      </c>
      <c r="E19" s="20">
        <f>C19*E5</f>
        <v>86</v>
      </c>
      <c r="F19" s="20">
        <f>C19*F5</f>
        <v>86</v>
      </c>
      <c r="G19" s="20">
        <f>C19*G5</f>
        <v>103.2</v>
      </c>
      <c r="H19" s="20">
        <f>C19*H5</f>
        <v>129</v>
      </c>
      <c r="I19" s="15">
        <v>7300</v>
      </c>
      <c r="J19" s="15">
        <v>7500</v>
      </c>
      <c r="K19" s="16">
        <f t="shared" ref="K19:O19" si="21">K18</f>
        <v>150000</v>
      </c>
      <c r="L19" s="16">
        <f t="shared" si="21"/>
        <v>250000</v>
      </c>
      <c r="M19" s="16">
        <f t="shared" si="21"/>
        <v>300000</v>
      </c>
      <c r="N19" s="16">
        <f t="shared" si="21"/>
        <v>250000</v>
      </c>
      <c r="O19" s="16">
        <f t="shared" si="21"/>
        <v>750000</v>
      </c>
      <c r="P19" s="16">
        <f>140500*2</f>
        <v>281000</v>
      </c>
      <c r="Q19" s="16">
        <f t="shared" si="1"/>
        <v>983857.14285714284</v>
      </c>
      <c r="R19" s="16">
        <f t="shared" si="2"/>
        <v>1158800</v>
      </c>
      <c r="S19" s="16">
        <f t="shared" si="3"/>
        <v>1208800</v>
      </c>
      <c r="T19" s="16">
        <f t="shared" si="4"/>
        <v>1284360</v>
      </c>
      <c r="U19" s="16">
        <f t="shared" si="5"/>
        <v>1972700</v>
      </c>
    </row>
    <row r="20" spans="1:21" ht="26.25" customHeight="1">
      <c r="A20" s="8">
        <v>15</v>
      </c>
      <c r="B20" s="9" t="s">
        <v>56</v>
      </c>
      <c r="C20" s="17">
        <f>146*2*1.2</f>
        <v>350.4</v>
      </c>
      <c r="D20" s="10">
        <f>C20*D5</f>
        <v>50.05714285714285</v>
      </c>
      <c r="E20" s="10">
        <f>C20*E5</f>
        <v>58.399999999999991</v>
      </c>
      <c r="F20" s="10">
        <f>C20*F5</f>
        <v>58.399999999999991</v>
      </c>
      <c r="G20" s="10">
        <f>C20*G5</f>
        <v>70.08</v>
      </c>
      <c r="H20" s="10">
        <f>C20*H5</f>
        <v>87.6</v>
      </c>
      <c r="I20" s="11">
        <v>7300</v>
      </c>
      <c r="J20" s="11">
        <v>7500</v>
      </c>
      <c r="K20" s="11">
        <f t="shared" ref="K20:O20" si="22">K19</f>
        <v>150000</v>
      </c>
      <c r="L20" s="11">
        <f t="shared" si="22"/>
        <v>250000</v>
      </c>
      <c r="M20" s="11">
        <f t="shared" si="22"/>
        <v>300000</v>
      </c>
      <c r="N20" s="11">
        <f t="shared" si="22"/>
        <v>250000</v>
      </c>
      <c r="O20" s="11">
        <f t="shared" si="22"/>
        <v>750000</v>
      </c>
      <c r="P20" s="11">
        <f>18000</f>
        <v>18000</v>
      </c>
      <c r="Q20" s="11">
        <f t="shared" si="1"/>
        <v>543428.57142857136</v>
      </c>
      <c r="R20" s="11">
        <f t="shared" si="2"/>
        <v>694320</v>
      </c>
      <c r="S20" s="11">
        <f t="shared" si="3"/>
        <v>744320</v>
      </c>
      <c r="T20" s="11">
        <f t="shared" si="4"/>
        <v>779584</v>
      </c>
      <c r="U20" s="11">
        <f t="shared" si="5"/>
        <v>1407480</v>
      </c>
    </row>
    <row r="21" spans="1:21" ht="26.25" customHeight="1">
      <c r="A21" s="12">
        <v>16</v>
      </c>
      <c r="B21" s="13" t="s">
        <v>57</v>
      </c>
      <c r="C21" s="12">
        <f>205*2*1.2</f>
        <v>492</v>
      </c>
      <c r="D21" s="14">
        <f>C21*D5</f>
        <v>70.285714285714278</v>
      </c>
      <c r="E21" s="14">
        <f>C21*E5</f>
        <v>82</v>
      </c>
      <c r="F21" s="14">
        <f>C21*F5</f>
        <v>82</v>
      </c>
      <c r="G21" s="14">
        <f>C21*G5</f>
        <v>98.4</v>
      </c>
      <c r="H21" s="14">
        <f>C21*H5</f>
        <v>123</v>
      </c>
      <c r="I21" s="15">
        <v>7300</v>
      </c>
      <c r="J21" s="15">
        <v>7500</v>
      </c>
      <c r="K21" s="15">
        <f t="shared" ref="K21:O21" si="23">K20</f>
        <v>150000</v>
      </c>
      <c r="L21" s="15">
        <f t="shared" si="23"/>
        <v>250000</v>
      </c>
      <c r="M21" s="15">
        <f t="shared" si="23"/>
        <v>300000</v>
      </c>
      <c r="N21" s="15">
        <f t="shared" si="23"/>
        <v>250000</v>
      </c>
      <c r="O21" s="15">
        <f t="shared" si="23"/>
        <v>750000</v>
      </c>
      <c r="P21" s="15">
        <f>138000*2</f>
        <v>276000</v>
      </c>
      <c r="Q21" s="15">
        <f t="shared" si="1"/>
        <v>953142.85714285704</v>
      </c>
      <c r="R21" s="15">
        <f t="shared" si="2"/>
        <v>1124600</v>
      </c>
      <c r="S21" s="15">
        <f t="shared" si="3"/>
        <v>1174600</v>
      </c>
      <c r="T21" s="15">
        <f t="shared" si="4"/>
        <v>1244320</v>
      </c>
      <c r="U21" s="15">
        <f t="shared" si="5"/>
        <v>1923900</v>
      </c>
    </row>
    <row r="22" spans="1:21" ht="26.25" customHeight="1">
      <c r="A22" s="8">
        <v>17</v>
      </c>
      <c r="B22" s="9" t="s">
        <v>58</v>
      </c>
      <c r="C22" s="8">
        <f>220*2*1.2</f>
        <v>528</v>
      </c>
      <c r="D22" s="10">
        <f>C22*D5</f>
        <v>75.428571428571431</v>
      </c>
      <c r="E22" s="10">
        <f>C22*E5</f>
        <v>88</v>
      </c>
      <c r="F22" s="10">
        <f>C22*F5</f>
        <v>88</v>
      </c>
      <c r="G22" s="10">
        <f>C22*G5</f>
        <v>105.60000000000001</v>
      </c>
      <c r="H22" s="10">
        <f>C22*H5</f>
        <v>132</v>
      </c>
      <c r="I22" s="11">
        <v>7300</v>
      </c>
      <c r="J22" s="11">
        <v>7500</v>
      </c>
      <c r="K22" s="11">
        <f t="shared" ref="K22:O22" si="24">K21</f>
        <v>150000</v>
      </c>
      <c r="L22" s="11">
        <f t="shared" si="24"/>
        <v>250000</v>
      </c>
      <c r="M22" s="11">
        <f t="shared" si="24"/>
        <v>300000</v>
      </c>
      <c r="N22" s="11">
        <f t="shared" si="24"/>
        <v>250000</v>
      </c>
      <c r="O22" s="11">
        <f t="shared" si="24"/>
        <v>750000</v>
      </c>
      <c r="P22" s="11">
        <f t="shared" ref="P22:P27" si="25">9000*2</f>
        <v>18000</v>
      </c>
      <c r="Q22" s="11">
        <f t="shared" si="1"/>
        <v>733714.28571428568</v>
      </c>
      <c r="R22" s="11">
        <f t="shared" si="2"/>
        <v>910400</v>
      </c>
      <c r="S22" s="11">
        <f t="shared" si="3"/>
        <v>960400</v>
      </c>
      <c r="T22" s="11">
        <f t="shared" si="4"/>
        <v>1038880.0000000001</v>
      </c>
      <c r="U22" s="11">
        <f t="shared" si="5"/>
        <v>1731600</v>
      </c>
    </row>
    <row r="23" spans="1:21" ht="26.25" customHeight="1">
      <c r="A23" s="12">
        <v>18</v>
      </c>
      <c r="B23" s="13" t="s">
        <v>59</v>
      </c>
      <c r="C23" s="12">
        <f>140*2*1.2</f>
        <v>336</v>
      </c>
      <c r="D23" s="14">
        <f>C23*D5</f>
        <v>48</v>
      </c>
      <c r="E23" s="14">
        <f>C23*E5</f>
        <v>56</v>
      </c>
      <c r="F23" s="14">
        <f>C23*F5</f>
        <v>56</v>
      </c>
      <c r="G23" s="14">
        <f>C23*G5</f>
        <v>67.2</v>
      </c>
      <c r="H23" s="14">
        <f>C23*H5</f>
        <v>84</v>
      </c>
      <c r="I23" s="15">
        <v>7300</v>
      </c>
      <c r="J23" s="15">
        <v>7500</v>
      </c>
      <c r="K23" s="15">
        <f t="shared" ref="K23:O23" si="26">K22</f>
        <v>150000</v>
      </c>
      <c r="L23" s="15">
        <f t="shared" si="26"/>
        <v>250000</v>
      </c>
      <c r="M23" s="15">
        <f t="shared" si="26"/>
        <v>300000</v>
      </c>
      <c r="N23" s="15">
        <f t="shared" si="26"/>
        <v>250000</v>
      </c>
      <c r="O23" s="15">
        <f t="shared" si="26"/>
        <v>750000</v>
      </c>
      <c r="P23" s="15">
        <f t="shared" si="25"/>
        <v>18000</v>
      </c>
      <c r="Q23" s="15">
        <f t="shared" si="1"/>
        <v>528000</v>
      </c>
      <c r="R23" s="15">
        <f t="shared" si="2"/>
        <v>676800</v>
      </c>
      <c r="S23" s="15">
        <f t="shared" si="3"/>
        <v>726800</v>
      </c>
      <c r="T23" s="15">
        <f t="shared" si="4"/>
        <v>758560</v>
      </c>
      <c r="U23" s="15">
        <f t="shared" si="5"/>
        <v>1381200</v>
      </c>
    </row>
    <row r="24" spans="1:21" ht="26.25" customHeight="1">
      <c r="A24" s="8">
        <v>19</v>
      </c>
      <c r="B24" s="9" t="s">
        <v>60</v>
      </c>
      <c r="C24" s="8">
        <f>415*2*1.2</f>
        <v>996</v>
      </c>
      <c r="D24" s="10">
        <f>C24*D5</f>
        <v>142.28571428571428</v>
      </c>
      <c r="E24" s="10">
        <f>C24*E5</f>
        <v>166</v>
      </c>
      <c r="F24" s="10">
        <f>C24*F5</f>
        <v>166</v>
      </c>
      <c r="G24" s="10">
        <f>C24*G5</f>
        <v>199.20000000000002</v>
      </c>
      <c r="H24" s="10">
        <f>C24*H5</f>
        <v>249</v>
      </c>
      <c r="I24" s="11">
        <v>7300</v>
      </c>
      <c r="J24" s="11">
        <v>7500</v>
      </c>
      <c r="K24" s="11">
        <f t="shared" ref="K24:O24" si="27">K23</f>
        <v>150000</v>
      </c>
      <c r="L24" s="11">
        <f t="shared" si="27"/>
        <v>250000</v>
      </c>
      <c r="M24" s="11">
        <f t="shared" si="27"/>
        <v>300000</v>
      </c>
      <c r="N24" s="11">
        <f t="shared" si="27"/>
        <v>250000</v>
      </c>
      <c r="O24" s="11">
        <f t="shared" si="27"/>
        <v>750000</v>
      </c>
      <c r="P24" s="11">
        <f t="shared" si="25"/>
        <v>18000</v>
      </c>
      <c r="Q24" s="11">
        <f t="shared" si="1"/>
        <v>1235142.857142857</v>
      </c>
      <c r="R24" s="11">
        <f t="shared" si="2"/>
        <v>1479800</v>
      </c>
      <c r="S24" s="11">
        <f t="shared" si="3"/>
        <v>1529800</v>
      </c>
      <c r="T24" s="11">
        <f t="shared" si="4"/>
        <v>1722160.0000000002</v>
      </c>
      <c r="U24" s="11">
        <f t="shared" si="5"/>
        <v>2585700</v>
      </c>
    </row>
    <row r="25" spans="1:21" ht="26.25" customHeight="1">
      <c r="A25" s="12">
        <v>20</v>
      </c>
      <c r="B25" s="13" t="s">
        <v>61</v>
      </c>
      <c r="C25" s="12">
        <f>470*2*1.2</f>
        <v>1128</v>
      </c>
      <c r="D25" s="14">
        <f>C25*D5</f>
        <v>161.14285714285714</v>
      </c>
      <c r="E25" s="14">
        <f>C25*E5</f>
        <v>188</v>
      </c>
      <c r="F25" s="14">
        <f>C25*F5</f>
        <v>188</v>
      </c>
      <c r="G25" s="14">
        <f>C25*G5</f>
        <v>225.60000000000002</v>
      </c>
      <c r="H25" s="14">
        <f>C25*H5</f>
        <v>282</v>
      </c>
      <c r="I25" s="15">
        <v>7300</v>
      </c>
      <c r="J25" s="15">
        <v>7500</v>
      </c>
      <c r="K25" s="15">
        <f t="shared" ref="K25:O25" si="28">K24</f>
        <v>150000</v>
      </c>
      <c r="L25" s="15">
        <f t="shared" si="28"/>
        <v>250000</v>
      </c>
      <c r="M25" s="15">
        <f t="shared" si="28"/>
        <v>300000</v>
      </c>
      <c r="N25" s="15">
        <f t="shared" si="28"/>
        <v>250000</v>
      </c>
      <c r="O25" s="15">
        <f t="shared" si="28"/>
        <v>750000</v>
      </c>
      <c r="P25" s="15">
        <f t="shared" si="25"/>
        <v>18000</v>
      </c>
      <c r="Q25" s="15">
        <f t="shared" si="1"/>
        <v>1376571.4285714286</v>
      </c>
      <c r="R25" s="15">
        <f t="shared" si="2"/>
        <v>1640400</v>
      </c>
      <c r="S25" s="15">
        <f t="shared" si="3"/>
        <v>1690400</v>
      </c>
      <c r="T25" s="15">
        <f t="shared" si="4"/>
        <v>1914880.0000000002</v>
      </c>
      <c r="U25" s="15">
        <f t="shared" si="5"/>
        <v>2826600</v>
      </c>
    </row>
    <row r="26" spans="1:21" ht="26.25" customHeight="1">
      <c r="A26" s="8">
        <v>21</v>
      </c>
      <c r="B26" s="9" t="s">
        <v>62</v>
      </c>
      <c r="C26" s="8">
        <f>100*2*1.2</f>
        <v>240</v>
      </c>
      <c r="D26" s="10">
        <f>C26*D5</f>
        <v>34.285714285714285</v>
      </c>
      <c r="E26" s="10">
        <f>C26*E5</f>
        <v>40</v>
      </c>
      <c r="F26" s="10">
        <f>C26*F5</f>
        <v>40</v>
      </c>
      <c r="G26" s="10">
        <f>C26*G5</f>
        <v>48</v>
      </c>
      <c r="H26" s="10">
        <f>C26*H5</f>
        <v>60</v>
      </c>
      <c r="I26" s="11">
        <v>7300</v>
      </c>
      <c r="J26" s="11">
        <v>7500</v>
      </c>
      <c r="K26" s="11">
        <f t="shared" ref="K26:O26" si="29">K25</f>
        <v>150000</v>
      </c>
      <c r="L26" s="11">
        <f t="shared" si="29"/>
        <v>250000</v>
      </c>
      <c r="M26" s="11">
        <f t="shared" si="29"/>
        <v>300000</v>
      </c>
      <c r="N26" s="11">
        <f t="shared" si="29"/>
        <v>250000</v>
      </c>
      <c r="O26" s="11">
        <f t="shared" si="29"/>
        <v>750000</v>
      </c>
      <c r="P26" s="11">
        <f t="shared" si="25"/>
        <v>18000</v>
      </c>
      <c r="Q26" s="11">
        <f t="shared" si="1"/>
        <v>425142.85714285716</v>
      </c>
      <c r="R26" s="11">
        <f t="shared" si="2"/>
        <v>560000</v>
      </c>
      <c r="S26" s="11">
        <f t="shared" si="3"/>
        <v>610000</v>
      </c>
      <c r="T26" s="11">
        <f t="shared" si="4"/>
        <v>618400</v>
      </c>
      <c r="U26" s="11">
        <f t="shared" si="5"/>
        <v>1206000</v>
      </c>
    </row>
    <row r="27" spans="1:21" ht="26.25" customHeight="1">
      <c r="A27" s="12">
        <v>22</v>
      </c>
      <c r="B27" s="13" t="s">
        <v>63</v>
      </c>
      <c r="C27" s="12">
        <f>44*2*1.5</f>
        <v>132</v>
      </c>
      <c r="D27" s="14">
        <f>C27*D5</f>
        <v>18.857142857142858</v>
      </c>
      <c r="E27" s="14">
        <f>C27*E5</f>
        <v>22</v>
      </c>
      <c r="F27" s="14">
        <f>C27*F5</f>
        <v>22</v>
      </c>
      <c r="G27" s="14">
        <f>C27*G5</f>
        <v>26.400000000000002</v>
      </c>
      <c r="H27" s="14">
        <f>C27*H5</f>
        <v>33</v>
      </c>
      <c r="I27" s="15">
        <v>7300</v>
      </c>
      <c r="J27" s="15">
        <v>7500</v>
      </c>
      <c r="K27" s="15">
        <f t="shared" ref="K27:O27" si="30">K26</f>
        <v>150000</v>
      </c>
      <c r="L27" s="15">
        <f t="shared" si="30"/>
        <v>250000</v>
      </c>
      <c r="M27" s="15">
        <f t="shared" si="30"/>
        <v>300000</v>
      </c>
      <c r="N27" s="15">
        <f t="shared" si="30"/>
        <v>250000</v>
      </c>
      <c r="O27" s="15">
        <f t="shared" si="30"/>
        <v>750000</v>
      </c>
      <c r="P27" s="15">
        <f t="shared" si="25"/>
        <v>18000</v>
      </c>
      <c r="Q27" s="15">
        <f t="shared" si="1"/>
        <v>309428.57142857142</v>
      </c>
      <c r="R27" s="15">
        <f t="shared" si="2"/>
        <v>428600</v>
      </c>
      <c r="S27" s="15">
        <f t="shared" si="3"/>
        <v>478600</v>
      </c>
      <c r="T27" s="15">
        <f t="shared" si="4"/>
        <v>460720</v>
      </c>
      <c r="U27" s="15">
        <f t="shared" si="5"/>
        <v>1008900</v>
      </c>
    </row>
    <row r="28" spans="1:21" ht="26.25" customHeight="1">
      <c r="A28" s="8">
        <v>23</v>
      </c>
      <c r="B28" s="9" t="s">
        <v>64</v>
      </c>
      <c r="C28" s="8">
        <f t="shared" ref="C28:C29" si="31">60*2*1.2</f>
        <v>144</v>
      </c>
      <c r="D28" s="10">
        <f>C28*D5</f>
        <v>20.571428571428569</v>
      </c>
      <c r="E28" s="10">
        <f>C28*E5</f>
        <v>24</v>
      </c>
      <c r="F28" s="10">
        <f>C28*F5</f>
        <v>24</v>
      </c>
      <c r="G28" s="10">
        <f>C28*G5</f>
        <v>28.8</v>
      </c>
      <c r="H28" s="10">
        <f>H5*C28</f>
        <v>36</v>
      </c>
      <c r="I28" s="11">
        <v>7300</v>
      </c>
      <c r="J28" s="11">
        <v>7500</v>
      </c>
      <c r="K28" s="11">
        <f t="shared" ref="K28:O28" si="32">K27</f>
        <v>150000</v>
      </c>
      <c r="L28" s="11">
        <f t="shared" si="32"/>
        <v>250000</v>
      </c>
      <c r="M28" s="11">
        <f t="shared" si="32"/>
        <v>300000</v>
      </c>
      <c r="N28" s="11">
        <f t="shared" si="32"/>
        <v>250000</v>
      </c>
      <c r="O28" s="11">
        <f t="shared" si="32"/>
        <v>750000</v>
      </c>
      <c r="P28" s="11">
        <f t="shared" ref="P28:P29" si="33">4500*2</f>
        <v>9000</v>
      </c>
      <c r="Q28" s="11">
        <f t="shared" si="1"/>
        <v>313285.71428571426</v>
      </c>
      <c r="R28" s="11">
        <f t="shared" si="2"/>
        <v>434200</v>
      </c>
      <c r="S28" s="11">
        <f t="shared" si="3"/>
        <v>484200</v>
      </c>
      <c r="T28" s="11">
        <f t="shared" si="4"/>
        <v>469240</v>
      </c>
      <c r="U28" s="11">
        <f t="shared" si="5"/>
        <v>1021800</v>
      </c>
    </row>
    <row r="29" spans="1:21" ht="26.25" customHeight="1">
      <c r="A29" s="12">
        <v>24</v>
      </c>
      <c r="B29" s="13" t="s">
        <v>65</v>
      </c>
      <c r="C29" s="12">
        <f t="shared" si="31"/>
        <v>144</v>
      </c>
      <c r="D29" s="14">
        <f>C29*D5</f>
        <v>20.571428571428569</v>
      </c>
      <c r="E29" s="14">
        <f>C29*E5</f>
        <v>24</v>
      </c>
      <c r="F29" s="14">
        <f>C29*F5</f>
        <v>24</v>
      </c>
      <c r="G29" s="14">
        <f>C29*G5</f>
        <v>28.8</v>
      </c>
      <c r="H29" s="14">
        <f>C29*H5</f>
        <v>36</v>
      </c>
      <c r="I29" s="15">
        <v>7300</v>
      </c>
      <c r="J29" s="15">
        <v>7500</v>
      </c>
      <c r="K29" s="15">
        <f t="shared" ref="K29:O29" si="34">K28</f>
        <v>150000</v>
      </c>
      <c r="L29" s="15">
        <f t="shared" si="34"/>
        <v>250000</v>
      </c>
      <c r="M29" s="15">
        <f t="shared" si="34"/>
        <v>300000</v>
      </c>
      <c r="N29" s="15">
        <f t="shared" si="34"/>
        <v>250000</v>
      </c>
      <c r="O29" s="15">
        <f t="shared" si="34"/>
        <v>750000</v>
      </c>
      <c r="P29" s="15">
        <f t="shared" si="33"/>
        <v>9000</v>
      </c>
      <c r="Q29" s="15">
        <f t="shared" si="1"/>
        <v>313285.71428571426</v>
      </c>
      <c r="R29" s="15">
        <f t="shared" si="2"/>
        <v>434200</v>
      </c>
      <c r="S29" s="15">
        <f t="shared" si="3"/>
        <v>484200</v>
      </c>
      <c r="T29" s="15">
        <f t="shared" si="4"/>
        <v>469240</v>
      </c>
      <c r="U29" s="15">
        <f t="shared" si="5"/>
        <v>1021800</v>
      </c>
    </row>
    <row r="30" spans="1:21" ht="26.25" customHeight="1">
      <c r="A30" s="8">
        <v>25</v>
      </c>
      <c r="B30" s="9" t="s">
        <v>66</v>
      </c>
      <c r="C30" s="8">
        <f>25*2*1.2</f>
        <v>60</v>
      </c>
      <c r="D30" s="10">
        <f>C30*D5</f>
        <v>8.5714285714285712</v>
      </c>
      <c r="E30" s="10">
        <f>C30*E5</f>
        <v>10</v>
      </c>
      <c r="F30" s="10">
        <f>C30*F5</f>
        <v>10</v>
      </c>
      <c r="G30" s="10">
        <f>C30*G5</f>
        <v>12</v>
      </c>
      <c r="H30" s="10">
        <f>C30*H5</f>
        <v>15</v>
      </c>
      <c r="I30" s="11">
        <v>7300</v>
      </c>
      <c r="J30" s="11">
        <v>7500</v>
      </c>
      <c r="K30" s="11">
        <f t="shared" ref="K30:O30" si="35">K29</f>
        <v>150000</v>
      </c>
      <c r="L30" s="11">
        <f t="shared" si="35"/>
        <v>250000</v>
      </c>
      <c r="M30" s="11">
        <f t="shared" si="35"/>
        <v>300000</v>
      </c>
      <c r="N30" s="11">
        <f t="shared" si="35"/>
        <v>250000</v>
      </c>
      <c r="O30" s="11">
        <f t="shared" si="35"/>
        <v>750000</v>
      </c>
      <c r="P30" s="11"/>
      <c r="Q30" s="11">
        <f t="shared" si="1"/>
        <v>214285.71428571429</v>
      </c>
      <c r="R30" s="11">
        <f t="shared" si="2"/>
        <v>323000</v>
      </c>
      <c r="S30" s="11">
        <f t="shared" si="3"/>
        <v>373000</v>
      </c>
      <c r="T30" s="11">
        <f t="shared" si="4"/>
        <v>337600</v>
      </c>
      <c r="U30" s="11">
        <f t="shared" si="5"/>
        <v>859500</v>
      </c>
    </row>
    <row r="31" spans="1:21">
      <c r="J31" s="2"/>
      <c r="K31" s="2"/>
      <c r="L31" s="2"/>
      <c r="M31" s="2"/>
      <c r="N31" s="2"/>
      <c r="O31" s="2"/>
      <c r="P31" s="2"/>
    </row>
    <row r="32" spans="1:21">
      <c r="J32" s="2"/>
      <c r="K32" s="2"/>
      <c r="L32" s="2"/>
      <c r="M32" s="2"/>
      <c r="N32" s="2"/>
      <c r="O32" s="2"/>
      <c r="P32" s="2"/>
      <c r="T32" t="s">
        <v>78</v>
      </c>
    </row>
    <row r="33" spans="2:16">
      <c r="B33" s="25" t="s">
        <v>69</v>
      </c>
      <c r="D33" s="26"/>
      <c r="E33" s="26"/>
      <c r="J33" s="2"/>
      <c r="K33" s="2"/>
      <c r="L33" s="2"/>
      <c r="M33" s="2"/>
      <c r="N33" s="2"/>
      <c r="O33" s="2"/>
      <c r="P33" s="2"/>
    </row>
    <row r="34" spans="2:16">
      <c r="B34" t="s">
        <v>70</v>
      </c>
      <c r="J34" s="2"/>
      <c r="K34" s="2"/>
      <c r="L34" s="2"/>
      <c r="M34" s="2"/>
      <c r="N34" s="2"/>
      <c r="O34" s="2"/>
      <c r="P34" s="2"/>
    </row>
    <row r="35" spans="2:16">
      <c r="B35" t="s">
        <v>71</v>
      </c>
      <c r="J35" s="2"/>
      <c r="K35" s="2"/>
      <c r="L35" s="2"/>
      <c r="M35" s="2"/>
      <c r="N35" s="2"/>
      <c r="O35" s="2"/>
      <c r="P35" s="2"/>
    </row>
    <row r="36" spans="2:16">
      <c r="B36" t="s">
        <v>79</v>
      </c>
      <c r="J36" s="2"/>
      <c r="K36" s="2"/>
      <c r="L36" s="2"/>
      <c r="M36" s="2"/>
      <c r="N36" s="2"/>
      <c r="O36" s="2"/>
      <c r="P36" s="2"/>
    </row>
    <row r="37" spans="2:16">
      <c r="B37" t="s">
        <v>80</v>
      </c>
      <c r="J37" s="2"/>
      <c r="K37" s="2"/>
      <c r="L37" s="2"/>
      <c r="M37" s="2"/>
      <c r="N37" s="2"/>
      <c r="O37" s="2"/>
      <c r="P37" s="2"/>
    </row>
    <row r="38" spans="2:16">
      <c r="J38" s="2"/>
      <c r="K38" s="2"/>
      <c r="L38" s="2"/>
      <c r="M38" s="2"/>
      <c r="N38" s="2"/>
      <c r="O38" s="2"/>
      <c r="P38" s="2"/>
    </row>
    <row r="39" spans="2:16">
      <c r="J39" s="2"/>
      <c r="K39" s="2"/>
      <c r="L39" s="2"/>
      <c r="M39" s="2"/>
      <c r="N39" s="2"/>
      <c r="O39" s="2"/>
      <c r="P39" s="2"/>
    </row>
    <row r="40" spans="2:16">
      <c r="J40" s="2"/>
      <c r="K40" s="2"/>
      <c r="L40" s="2"/>
      <c r="M40" s="2"/>
      <c r="N40" s="2"/>
      <c r="O40" s="2"/>
      <c r="P40" s="2"/>
    </row>
    <row r="41" spans="2:16">
      <c r="J41" s="2"/>
      <c r="K41" s="2"/>
      <c r="L41" s="2"/>
      <c r="M41" s="2"/>
      <c r="N41" s="2"/>
      <c r="O41" s="2"/>
      <c r="P41" s="2"/>
    </row>
    <row r="42" spans="2:16">
      <c r="J42" s="2"/>
      <c r="K42" s="2"/>
      <c r="L42" s="2"/>
      <c r="M42" s="2"/>
      <c r="N42" s="2"/>
      <c r="O42" s="2"/>
      <c r="P42" s="2"/>
    </row>
    <row r="43" spans="2:16">
      <c r="J43" s="2"/>
      <c r="K43" s="2"/>
      <c r="L43" s="2"/>
      <c r="M43" s="2"/>
      <c r="N43" s="2"/>
      <c r="O43" s="2"/>
      <c r="P43" s="2"/>
    </row>
    <row r="44" spans="2:16">
      <c r="J44" s="2"/>
      <c r="K44" s="2"/>
      <c r="L44" s="2"/>
      <c r="M44" s="2"/>
      <c r="N44" s="2"/>
      <c r="O44" s="2"/>
      <c r="P44" s="2"/>
    </row>
    <row r="45" spans="2:16">
      <c r="J45" s="2"/>
      <c r="K45" s="2"/>
      <c r="L45" s="2"/>
      <c r="M45" s="2"/>
      <c r="N45" s="2"/>
      <c r="O45" s="2"/>
      <c r="P45" s="2"/>
    </row>
    <row r="46" spans="2:16">
      <c r="J46" s="2"/>
      <c r="K46" s="2"/>
      <c r="L46" s="2"/>
      <c r="M46" s="2"/>
      <c r="N46" s="2"/>
      <c r="O46" s="2"/>
      <c r="P46" s="2"/>
    </row>
    <row r="47" spans="2:16">
      <c r="J47" s="2"/>
      <c r="K47" s="2"/>
      <c r="L47" s="2"/>
      <c r="M47" s="2"/>
      <c r="N47" s="2"/>
      <c r="O47" s="2"/>
      <c r="P47" s="2"/>
    </row>
    <row r="48" spans="2:16">
      <c r="J48" s="2"/>
      <c r="K48" s="2"/>
      <c r="L48" s="2"/>
      <c r="M48" s="2"/>
      <c r="N48" s="2"/>
      <c r="O48" s="2"/>
      <c r="P48" s="2"/>
    </row>
    <row r="49" spans="10:16">
      <c r="J49" s="2"/>
      <c r="K49" s="2"/>
      <c r="L49" s="2"/>
      <c r="M49" s="2"/>
      <c r="N49" s="2"/>
      <c r="O49" s="2"/>
      <c r="P49" s="2"/>
    </row>
    <row r="50" spans="10:16">
      <c r="J50" s="2"/>
      <c r="K50" s="2"/>
      <c r="L50" s="2"/>
      <c r="M50" s="2"/>
      <c r="N50" s="2"/>
      <c r="O50" s="2"/>
      <c r="P50" s="2"/>
    </row>
    <row r="51" spans="10:16">
      <c r="J51" s="2"/>
      <c r="K51" s="2"/>
      <c r="L51" s="2"/>
      <c r="M51" s="2"/>
      <c r="N51" s="2"/>
      <c r="O51" s="2"/>
      <c r="P51" s="2"/>
    </row>
    <row r="52" spans="10:16">
      <c r="J52" s="2"/>
      <c r="K52" s="2"/>
      <c r="L52" s="2"/>
      <c r="M52" s="2"/>
      <c r="N52" s="2"/>
      <c r="O52" s="2"/>
      <c r="P52" s="2"/>
    </row>
    <row r="53" spans="10:16">
      <c r="J53" s="2"/>
      <c r="K53" s="2"/>
      <c r="L53" s="2"/>
      <c r="M53" s="2"/>
      <c r="N53" s="2"/>
      <c r="O53" s="2"/>
      <c r="P53" s="2"/>
    </row>
    <row r="54" spans="10:16">
      <c r="J54" s="2"/>
      <c r="K54" s="2"/>
      <c r="L54" s="2"/>
      <c r="M54" s="2"/>
      <c r="N54" s="2"/>
      <c r="O54" s="2"/>
      <c r="P54" s="2"/>
    </row>
    <row r="55" spans="10:16">
      <c r="J55" s="2"/>
      <c r="K55" s="2"/>
      <c r="L55" s="2"/>
      <c r="M55" s="2"/>
      <c r="N55" s="2"/>
      <c r="O55" s="2"/>
      <c r="P55" s="2"/>
    </row>
    <row r="56" spans="10:16">
      <c r="J56" s="2"/>
      <c r="K56" s="2"/>
      <c r="L56" s="2"/>
      <c r="M56" s="2"/>
      <c r="N56" s="2"/>
      <c r="O56" s="2"/>
      <c r="P56" s="2"/>
    </row>
    <row r="57" spans="10:16">
      <c r="J57" s="2"/>
      <c r="K57" s="2"/>
      <c r="L57" s="2"/>
      <c r="M57" s="2"/>
      <c r="N57" s="2"/>
      <c r="O57" s="2"/>
      <c r="P57" s="2"/>
    </row>
    <row r="58" spans="10:16">
      <c r="J58" s="2"/>
      <c r="K58" s="2"/>
      <c r="L58" s="2"/>
      <c r="M58" s="2"/>
      <c r="N58" s="2"/>
      <c r="O58" s="2"/>
      <c r="P58" s="2"/>
    </row>
    <row r="59" spans="10:16">
      <c r="J59" s="2"/>
      <c r="K59" s="2"/>
      <c r="L59" s="2"/>
      <c r="M59" s="2"/>
      <c r="N59" s="2"/>
      <c r="O59" s="2"/>
      <c r="P59" s="2"/>
    </row>
    <row r="60" spans="10:16">
      <c r="J60" s="2"/>
      <c r="K60" s="2"/>
      <c r="L60" s="2"/>
      <c r="M60" s="2"/>
      <c r="N60" s="2"/>
      <c r="O60" s="2"/>
      <c r="P60" s="2"/>
    </row>
    <row r="61" spans="10:16">
      <c r="J61" s="2"/>
      <c r="K61" s="2"/>
      <c r="L61" s="2"/>
      <c r="M61" s="2"/>
      <c r="N61" s="2"/>
      <c r="O61" s="2"/>
      <c r="P61" s="2"/>
    </row>
    <row r="62" spans="10:16">
      <c r="J62" s="2"/>
      <c r="K62" s="2"/>
      <c r="L62" s="2"/>
      <c r="M62" s="2"/>
      <c r="N62" s="2"/>
      <c r="O62" s="2"/>
      <c r="P62" s="2"/>
    </row>
    <row r="63" spans="10:16">
      <c r="J63" s="2"/>
      <c r="K63" s="2"/>
      <c r="L63" s="2"/>
      <c r="M63" s="2"/>
      <c r="N63" s="2"/>
      <c r="O63" s="2"/>
      <c r="P63" s="2"/>
    </row>
    <row r="64" spans="10:16">
      <c r="J64" s="2"/>
      <c r="K64" s="2"/>
      <c r="L64" s="2"/>
      <c r="M64" s="2"/>
      <c r="N64" s="2"/>
      <c r="O64" s="2"/>
      <c r="P64" s="2"/>
    </row>
    <row r="65" spans="10:16">
      <c r="J65" s="2"/>
      <c r="K65" s="2"/>
      <c r="L65" s="2"/>
      <c r="M65" s="2"/>
      <c r="N65" s="2"/>
      <c r="O65" s="2"/>
      <c r="P65" s="2"/>
    </row>
    <row r="66" spans="10:16">
      <c r="J66" s="2"/>
      <c r="K66" s="2"/>
      <c r="L66" s="2"/>
      <c r="M66" s="2"/>
      <c r="N66" s="2"/>
      <c r="O66" s="2"/>
      <c r="P66" s="2"/>
    </row>
    <row r="67" spans="10:16">
      <c r="J67" s="2"/>
      <c r="K67" s="2"/>
      <c r="L67" s="2"/>
      <c r="M67" s="2"/>
      <c r="N67" s="2"/>
      <c r="O67" s="2"/>
      <c r="P67" s="2"/>
    </row>
    <row r="68" spans="10:16">
      <c r="J68" s="2"/>
      <c r="K68" s="2"/>
      <c r="L68" s="2"/>
      <c r="M68" s="2"/>
      <c r="N68" s="2"/>
      <c r="O68" s="2"/>
      <c r="P68" s="2"/>
    </row>
    <row r="69" spans="10:16">
      <c r="J69" s="2"/>
      <c r="K69" s="2"/>
      <c r="L69" s="2"/>
      <c r="M69" s="2"/>
      <c r="N69" s="2"/>
      <c r="O69" s="2"/>
      <c r="P69" s="2"/>
    </row>
    <row r="70" spans="10:16">
      <c r="J70" s="2"/>
      <c r="K70" s="2"/>
      <c r="L70" s="2"/>
      <c r="M70" s="2"/>
      <c r="N70" s="2"/>
      <c r="O70" s="2"/>
      <c r="P70" s="2"/>
    </row>
    <row r="71" spans="10:16">
      <c r="J71" s="2"/>
      <c r="K71" s="2"/>
      <c r="L71" s="2"/>
      <c r="M71" s="2"/>
      <c r="N71" s="2"/>
      <c r="O71" s="2"/>
      <c r="P71" s="2"/>
    </row>
    <row r="72" spans="10:16">
      <c r="J72" s="2"/>
      <c r="K72" s="2"/>
      <c r="L72" s="2"/>
      <c r="M72" s="2"/>
      <c r="N72" s="2"/>
      <c r="O72" s="2"/>
      <c r="P72" s="2"/>
    </row>
    <row r="73" spans="10:16">
      <c r="J73" s="2"/>
      <c r="K73" s="2"/>
      <c r="L73" s="2"/>
      <c r="M73" s="2"/>
      <c r="N73" s="2"/>
      <c r="O73" s="2"/>
      <c r="P73" s="2"/>
    </row>
    <row r="74" spans="10:16">
      <c r="J74" s="2"/>
      <c r="K74" s="2"/>
      <c r="L74" s="2"/>
      <c r="M74" s="2"/>
      <c r="N74" s="2"/>
      <c r="O74" s="2"/>
      <c r="P74" s="2"/>
    </row>
    <row r="75" spans="10:16">
      <c r="J75" s="2"/>
      <c r="K75" s="2"/>
      <c r="L75" s="2"/>
      <c r="M75" s="2"/>
      <c r="N75" s="2"/>
      <c r="O75" s="2"/>
      <c r="P75" s="2"/>
    </row>
    <row r="76" spans="10:16">
      <c r="J76" s="2"/>
      <c r="K76" s="2"/>
      <c r="L76" s="2"/>
      <c r="M76" s="2"/>
      <c r="N76" s="2"/>
      <c r="O76" s="2"/>
      <c r="P76" s="2"/>
    </row>
    <row r="77" spans="10:16">
      <c r="J77" s="2"/>
      <c r="K77" s="2"/>
      <c r="L77" s="2"/>
      <c r="M77" s="2"/>
      <c r="N77" s="2"/>
      <c r="O77" s="2"/>
      <c r="P77" s="2"/>
    </row>
    <row r="78" spans="10:16">
      <c r="J78" s="2"/>
      <c r="K78" s="2"/>
      <c r="L78" s="2"/>
      <c r="M78" s="2"/>
      <c r="N78" s="2"/>
      <c r="O78" s="2"/>
      <c r="P78" s="2"/>
    </row>
    <row r="79" spans="10:16">
      <c r="J79" s="2"/>
      <c r="K79" s="2"/>
      <c r="L79" s="2"/>
      <c r="M79" s="2"/>
      <c r="N79" s="2"/>
      <c r="O79" s="2"/>
      <c r="P79" s="2"/>
    </row>
    <row r="80" spans="10:16">
      <c r="J80" s="2"/>
      <c r="K80" s="2"/>
      <c r="L80" s="2"/>
      <c r="M80" s="2"/>
      <c r="N80" s="2"/>
      <c r="O80" s="2"/>
      <c r="P80" s="2"/>
    </row>
    <row r="81" spans="10:16">
      <c r="J81" s="2"/>
      <c r="K81" s="2"/>
      <c r="L81" s="2"/>
      <c r="M81" s="2"/>
      <c r="N81" s="2"/>
      <c r="O81" s="2"/>
      <c r="P81" s="2"/>
    </row>
    <row r="82" spans="10:16">
      <c r="J82" s="2"/>
      <c r="K82" s="2"/>
      <c r="L82" s="2"/>
      <c r="M82" s="2"/>
      <c r="N82" s="2"/>
      <c r="O82" s="2"/>
      <c r="P82" s="2"/>
    </row>
    <row r="83" spans="10:16">
      <c r="J83" s="2"/>
      <c r="K83" s="2"/>
      <c r="L83" s="2"/>
      <c r="M83" s="2"/>
      <c r="N83" s="2"/>
      <c r="O83" s="2"/>
      <c r="P83" s="2"/>
    </row>
    <row r="84" spans="10:16">
      <c r="J84" s="2"/>
      <c r="K84" s="2"/>
      <c r="L84" s="2"/>
      <c r="M84" s="2"/>
      <c r="N84" s="2"/>
      <c r="O84" s="2"/>
      <c r="P84" s="2"/>
    </row>
    <row r="85" spans="10:16">
      <c r="J85" s="2"/>
      <c r="K85" s="2"/>
      <c r="L85" s="2"/>
      <c r="M85" s="2"/>
      <c r="N85" s="2"/>
      <c r="O85" s="2"/>
      <c r="P85" s="2"/>
    </row>
    <row r="86" spans="10:16">
      <c r="J86" s="2"/>
      <c r="K86" s="2"/>
      <c r="L86" s="2"/>
      <c r="M86" s="2"/>
      <c r="N86" s="2"/>
      <c r="O86" s="2"/>
      <c r="P86" s="2"/>
    </row>
    <row r="87" spans="10:16">
      <c r="J87" s="2"/>
      <c r="K87" s="2"/>
      <c r="L87" s="2"/>
      <c r="M87" s="2"/>
      <c r="N87" s="2"/>
      <c r="O87" s="2"/>
      <c r="P87" s="2"/>
    </row>
    <row r="88" spans="10:16">
      <c r="J88" s="2"/>
      <c r="K88" s="2"/>
      <c r="L88" s="2"/>
      <c r="M88" s="2"/>
      <c r="N88" s="2"/>
      <c r="O88" s="2"/>
      <c r="P88" s="2"/>
    </row>
    <row r="89" spans="10:16">
      <c r="J89" s="2"/>
      <c r="K89" s="2"/>
      <c r="L89" s="2"/>
      <c r="M89" s="2"/>
      <c r="N89" s="2"/>
      <c r="O89" s="2"/>
      <c r="P89" s="2"/>
    </row>
    <row r="90" spans="10:16">
      <c r="J90" s="2"/>
      <c r="K90" s="2"/>
      <c r="L90" s="2"/>
      <c r="M90" s="2"/>
      <c r="N90" s="2"/>
      <c r="O90" s="2"/>
      <c r="P90" s="2"/>
    </row>
    <row r="91" spans="10:16">
      <c r="J91" s="2"/>
      <c r="K91" s="2"/>
      <c r="L91" s="2"/>
      <c r="M91" s="2"/>
      <c r="N91" s="2"/>
      <c r="O91" s="2"/>
      <c r="P91" s="2"/>
    </row>
    <row r="92" spans="10:16">
      <c r="J92" s="2"/>
      <c r="K92" s="2"/>
      <c r="L92" s="2"/>
      <c r="M92" s="2"/>
      <c r="N92" s="2"/>
      <c r="O92" s="2"/>
      <c r="P92" s="2"/>
    </row>
    <row r="93" spans="10:16">
      <c r="J93" s="2"/>
      <c r="K93" s="2"/>
      <c r="L93" s="2"/>
      <c r="M93" s="2"/>
      <c r="N93" s="2"/>
      <c r="O93" s="2"/>
      <c r="P93" s="2"/>
    </row>
    <row r="94" spans="10:16">
      <c r="J94" s="2"/>
      <c r="K94" s="2"/>
      <c r="L94" s="2"/>
      <c r="M94" s="2"/>
      <c r="N94" s="2"/>
      <c r="O94" s="2"/>
      <c r="P94" s="2"/>
    </row>
    <row r="95" spans="10:16">
      <c r="J95" s="2"/>
      <c r="K95" s="2"/>
      <c r="L95" s="2"/>
      <c r="M95" s="2"/>
      <c r="N95" s="2"/>
      <c r="O95" s="2"/>
      <c r="P95" s="2"/>
    </row>
    <row r="96" spans="10:16">
      <c r="J96" s="2"/>
      <c r="K96" s="2"/>
      <c r="L96" s="2"/>
      <c r="M96" s="2"/>
      <c r="N96" s="2"/>
      <c r="O96" s="2"/>
      <c r="P96" s="2"/>
    </row>
    <row r="97" spans="10:16">
      <c r="J97" s="2"/>
      <c r="K97" s="2"/>
      <c r="L97" s="2"/>
      <c r="M97" s="2"/>
      <c r="N97" s="2"/>
      <c r="O97" s="2"/>
      <c r="P97" s="2"/>
    </row>
    <row r="98" spans="10:16">
      <c r="J98" s="2"/>
      <c r="K98" s="2"/>
      <c r="L98" s="2"/>
      <c r="M98" s="2"/>
      <c r="N98" s="2"/>
      <c r="O98" s="2"/>
      <c r="P98" s="2"/>
    </row>
    <row r="99" spans="10:16">
      <c r="J99" s="2"/>
      <c r="K99" s="2"/>
      <c r="L99" s="2"/>
      <c r="M99" s="2"/>
      <c r="N99" s="2"/>
      <c r="O99" s="2"/>
      <c r="P99" s="2"/>
    </row>
    <row r="100" spans="10:16">
      <c r="J100" s="2"/>
      <c r="K100" s="2"/>
      <c r="L100" s="2"/>
      <c r="M100" s="2"/>
      <c r="N100" s="2"/>
      <c r="O100" s="2"/>
      <c r="P100" s="2"/>
    </row>
  </sheetData>
  <mergeCells count="20">
    <mergeCell ref="O4:O5"/>
    <mergeCell ref="I3:J3"/>
    <mergeCell ref="K3:O3"/>
    <mergeCell ref="Q3:U3"/>
    <mergeCell ref="C4:C5"/>
    <mergeCell ref="I4:I5"/>
    <mergeCell ref="J4:J5"/>
    <mergeCell ref="U4:U5"/>
    <mergeCell ref="M4:M5"/>
    <mergeCell ref="D3:H3"/>
    <mergeCell ref="B4:B5"/>
    <mergeCell ref="A3:A5"/>
    <mergeCell ref="K4:K5"/>
    <mergeCell ref="L4:L5"/>
    <mergeCell ref="N4:N5"/>
    <mergeCell ref="R4:R5"/>
    <mergeCell ref="P4:P5"/>
    <mergeCell ref="Q4:Q5"/>
    <mergeCell ref="S4:S5"/>
    <mergeCell ref="T4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11" width="8" customWidth="1"/>
  </cols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11" width="8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Total</vt:lpstr>
      <vt:lpstr>Perawatan, BBM &amp; Tol</vt:lpstr>
      <vt:lpstr>Sheet2</vt:lpstr>
      <vt:lpstr>Sheet3</vt:lpstr>
      <vt:lpstr>Total!Print_Titles</vt:lpstr>
    </vt:vector>
  </TitlesOfParts>
  <Company>sp-pool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Windows User</cp:lastModifiedBy>
  <cp:lastPrinted>2018-03-30T05:32:36Z</cp:lastPrinted>
  <dcterms:created xsi:type="dcterms:W3CDTF">2015-12-02T06:05:52Z</dcterms:created>
  <dcterms:modified xsi:type="dcterms:W3CDTF">2018-03-30T05:32:39Z</dcterms:modified>
</cp:coreProperties>
</file>