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sdewitt/github/aid-sim/"/>
    </mc:Choice>
  </mc:AlternateContent>
  <xr:revisionPtr revIDLastSave="0" documentId="13_ncr:1_{70706D68-5DE8-5949-BA96-569527F19077}" xr6:coauthVersionLast="47" xr6:coauthVersionMax="47" xr10:uidLastSave="{00000000-0000-0000-0000-000000000000}"/>
  <bookViews>
    <workbookView xWindow="1400" yWindow="760" windowWidth="28840" windowHeight="18880" xr2:uid="{D3DF85D3-3794-E84F-8D75-6BE89C44F61B}"/>
  </bookViews>
  <sheets>
    <sheet name="Sheet1" sheetId="1" r:id="rId1"/>
    <sheet name="DZ d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K14" i="1" s="1"/>
  <c r="I13" i="1"/>
  <c r="I12" i="1"/>
  <c r="I10" i="1"/>
  <c r="K10" i="1" s="1"/>
  <c r="I9" i="1"/>
  <c r="K9" i="1" s="1"/>
  <c r="I8" i="1"/>
  <c r="J8" i="1" s="1"/>
  <c r="M8" i="1" s="1"/>
  <c r="I7" i="1"/>
  <c r="K7" i="1" s="1"/>
  <c r="I6" i="1"/>
  <c r="I5" i="1"/>
  <c r="J5" i="1" s="1"/>
  <c r="M5" i="1" s="1"/>
  <c r="I4" i="1"/>
  <c r="I3" i="1"/>
  <c r="J3" i="1" s="1"/>
  <c r="M3" i="1" s="1"/>
  <c r="I2" i="1"/>
  <c r="J2" i="1"/>
  <c r="M2" i="1" s="1"/>
  <c r="L2" i="1"/>
  <c r="K2" i="1"/>
  <c r="H15" i="2"/>
  <c r="H14" i="2"/>
  <c r="H13" i="2"/>
  <c r="H6" i="2"/>
  <c r="H2" i="2"/>
  <c r="H3" i="2"/>
  <c r="F16" i="1"/>
  <c r="F15" i="1"/>
  <c r="K15" i="1" s="1"/>
  <c r="F14" i="1"/>
  <c r="F13" i="1"/>
  <c r="L16" i="1"/>
  <c r="L15" i="1"/>
  <c r="L14" i="1"/>
  <c r="L13" i="1"/>
  <c r="L12" i="1"/>
  <c r="K12" i="1"/>
  <c r="L8" i="1"/>
  <c r="L9" i="1"/>
  <c r="L10" i="1"/>
  <c r="J4" i="1"/>
  <c r="M4" i="1" s="1"/>
  <c r="K6" i="1"/>
  <c r="J6" i="1"/>
  <c r="M6" i="1" s="1"/>
  <c r="K4" i="1"/>
  <c r="L7" i="1"/>
  <c r="L4" i="1"/>
  <c r="L5" i="1"/>
  <c r="L6" i="1"/>
  <c r="L3" i="1"/>
  <c r="J10" i="1" l="1"/>
  <c r="M10" i="1" s="1"/>
  <c r="J7" i="1"/>
  <c r="M7" i="1" s="1"/>
  <c r="K8" i="1"/>
  <c r="K3" i="1"/>
  <c r="J14" i="1"/>
  <c r="M14" i="1" s="1"/>
  <c r="J13" i="1"/>
  <c r="M13" i="1" s="1"/>
  <c r="K13" i="1"/>
  <c r="K16" i="1"/>
  <c r="J16" i="1"/>
  <c r="M16" i="1" s="1"/>
  <c r="K5" i="1"/>
  <c r="J12" i="1"/>
  <c r="M12" i="1" s="1"/>
  <c r="J15" i="1"/>
  <c r="M15" i="1" s="1"/>
  <c r="J9" i="1"/>
  <c r="M9" i="1" s="1"/>
</calcChain>
</file>

<file path=xl/sharedStrings.xml><?xml version="1.0" encoding="utf-8"?>
<sst xmlns="http://schemas.openxmlformats.org/spreadsheetml/2006/main" count="83" uniqueCount="66">
  <si>
    <t># in bursting node</t>
  </si>
  <si>
    <t># desc of bursting node</t>
  </si>
  <si>
    <t># total GC seq</t>
  </si>
  <si>
    <t>Normalization factor</t>
  </si>
  <si>
    <t># divisions</t>
  </si>
  <si>
    <t>RY_GC6_1</t>
  </si>
  <si>
    <t>C_GC3_2</t>
  </si>
  <si>
    <t>Y_GC4_2</t>
  </si>
  <si>
    <t>G_GC2_1</t>
  </si>
  <si>
    <t>C_GC5_3</t>
  </si>
  <si>
    <t>CR_GC5_1</t>
  </si>
  <si>
    <t>Norm burst</t>
  </si>
  <si>
    <t>Norm  desc</t>
  </si>
  <si>
    <t># cells in the bursting node of the clonal tree</t>
  </si>
  <si>
    <t># descendents of the bursting node</t>
  </si>
  <si>
    <t>total # of sequences recovered from a single GC</t>
  </si>
  <si>
    <t>normalized # of cells in the bursting node</t>
  </si>
  <si>
    <t>normalized # of descendents of the bursting node</t>
  </si>
  <si>
    <t>fraction of bursting node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</si>
  <si>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</si>
  <si>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</si>
  <si>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</si>
  <si>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</si>
  <si>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</si>
  <si>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</si>
  <si>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</si>
  <si>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</si>
  <si>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</si>
  <si>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number of divisions a single cell underwent to achieve the bursting node</t>
  </si>
  <si>
    <t>Column key</t>
  </si>
  <si>
    <t>Tas_4_LN1_GC1</t>
  </si>
  <si>
    <t>Tas_4_LN2_GC1</t>
  </si>
  <si>
    <t>Tas_S9_LN3_GC1</t>
  </si>
  <si>
    <t>K</t>
  </si>
  <si>
    <t>BB density</t>
  </si>
  <si>
    <t>normalization factor for BB cells if we assume each GC contains 2000 cells</t>
  </si>
  <si>
    <t>Density of BB cells in a single GC, obtained by flow</t>
  </si>
  <si>
    <t>dpi</t>
  </si>
  <si>
    <t>dpt</t>
  </si>
  <si>
    <t>days post immunization</t>
  </si>
  <si>
    <t>days post tamoxifen</t>
  </si>
  <si>
    <t>L</t>
  </si>
  <si>
    <t>ID</t>
  </si>
  <si>
    <t>M8-5.2:3_1 RY</t>
  </si>
  <si>
    <t>M8-4.1:2_1 Y</t>
  </si>
  <si>
    <t>M9-6.1:4_1 R</t>
  </si>
  <si>
    <t>M7-6.1:12_1 G</t>
  </si>
  <si>
    <t>L1-3.1:15_12 R</t>
  </si>
  <si>
    <t>NDS</t>
  </si>
  <si>
    <t>Counts</t>
  </si>
  <si>
    <t>Experiment</t>
  </si>
  <si>
    <t>File</t>
  </si>
  <si>
    <t>Area</t>
  </si>
  <si>
    <t>GC_03</t>
  </si>
  <si>
    <t>DZ density</t>
  </si>
  <si>
    <t>S6</t>
  </si>
  <si>
    <t>20230410 BB timecourse/Day 17</t>
  </si>
  <si>
    <t>20230410 BB timecourse/Day 21</t>
  </si>
  <si>
    <t>GC_02</t>
  </si>
  <si>
    <t>Figure 1</t>
  </si>
  <si>
    <t>GC5-2</t>
  </si>
  <si>
    <t>GC4-1</t>
  </si>
  <si>
    <t>GC6-1</t>
  </si>
  <si>
    <t>AI_ID</t>
  </si>
  <si>
    <t>BB(DZ) density</t>
  </si>
  <si>
    <t>Fig 1.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</si>
</sst>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color theme="7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5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0" fontId="2" fillId="0" borderId="1" xfId="1" applyFont="1" applyFill="1" applyBorder="1"/>
    <xf numFmtId="0" fontId="3" fillId="3" borderId="1" xfId="0" applyFont="1" applyFill="1" applyBorder="1"/>
    <xf numFmtId="2" fontId="0" fillId="3" borderId="1" xfId="0" applyNumberFormat="1" applyFill="1" applyBorder="1"/>
    <xf numFmtId="164" fontId="0" fillId="3" borderId="1" xfId="0" applyNumberFormat="1" applyFill="1" applyBorder="1"/>
    <xf numFmtId="0" fontId="4" fillId="3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5F54-158C-8B42-BFD6-2BC530E21180}">
  <dimension ref="A1:R22"/>
  <sheetViews>
    <sheetView tabSelected="1" zoomScale="83" zoomScaleNormal="83" workbookViewId="0">
      <selection activeCell="I3" sqref="I3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4.6640625" customWidth="1"/>
    <col min="4" max="4" width="20.33203125" customWidth="1"/>
    <col min="5" max="5" width="14.33203125" customWidth="1"/>
    <col min="6" max="6" width="13.83203125" customWidth="1"/>
    <col min="7" max="7" width="14.83203125" customWidth="1"/>
    <col min="8" max="8" width="8" customWidth="1"/>
    <col min="9" max="9" width="18.83203125" customWidth="1"/>
    <col min="10" max="10" width="15" customWidth="1"/>
    <col min="18" max="18" width="59.5" bestFit="1" customWidth="1"/>
  </cols>
  <sheetData>
    <row r="1" spans="1:18" x14ac:dyDescent="0.2">
      <c r="A1" s="2" t="s">
        <v>42</v>
      </c>
      <c r="B1" s="2" t="s">
        <v>65</v>
      </c>
      <c r="C1" s="2" t="s">
        <v>0</v>
      </c>
      <c r="D1" s="2" t="s">
        <v>1</v>
      </c>
      <c r="E1" s="2" t="s">
        <v>2</v>
      </c>
      <c r="F1" s="2" t="s">
        <v>34</v>
      </c>
      <c r="G1" s="2" t="s">
        <v>64</v>
      </c>
      <c r="H1" s="2" t="s">
        <v>48</v>
      </c>
      <c r="I1" s="2" t="s">
        <v>3</v>
      </c>
      <c r="J1" s="2" t="s">
        <v>11</v>
      </c>
      <c r="K1" s="2" t="s">
        <v>12</v>
      </c>
      <c r="L1" s="2"/>
      <c r="M1" s="2" t="s">
        <v>4</v>
      </c>
      <c r="N1" s="2" t="s">
        <v>37</v>
      </c>
      <c r="O1" s="2" t="s">
        <v>38</v>
      </c>
      <c r="Q1" t="s">
        <v>29</v>
      </c>
    </row>
    <row r="2" spans="1:18" x14ac:dyDescent="0.2">
      <c r="A2" s="2" t="s">
        <v>5</v>
      </c>
      <c r="B2" s="2"/>
      <c r="C2" s="2">
        <v>12</v>
      </c>
      <c r="D2" s="2">
        <v>8</v>
      </c>
      <c r="E2" s="2">
        <v>27</v>
      </c>
      <c r="F2" s="2">
        <v>0.71699999999999997</v>
      </c>
      <c r="G2" s="5">
        <v>0.85318559556786711</v>
      </c>
      <c r="H2" s="2"/>
      <c r="I2" s="6">
        <f t="shared" ref="I2:I10" si="0">2000*G2/E2</f>
        <v>63.198933005027193</v>
      </c>
      <c r="J2" s="7">
        <f>C2*I2</f>
        <v>758.38719606032635</v>
      </c>
      <c r="K2" s="7">
        <f>D2*I2</f>
        <v>505.59146404021755</v>
      </c>
      <c r="L2" s="7">
        <f>C2/(C2+D2)*100</f>
        <v>60</v>
      </c>
      <c r="M2" s="6">
        <f>LOG(J2, 2)</f>
        <v>9.5667907970275063</v>
      </c>
      <c r="N2" s="2">
        <v>17</v>
      </c>
      <c r="O2" s="2">
        <v>10</v>
      </c>
      <c r="Q2" s="2" t="s">
        <v>19</v>
      </c>
      <c r="R2" s="2" t="s">
        <v>13</v>
      </c>
    </row>
    <row r="3" spans="1:18" x14ac:dyDescent="0.2">
      <c r="A3" s="2" t="s">
        <v>6</v>
      </c>
      <c r="B3" s="2">
        <v>1</v>
      </c>
      <c r="C3" s="2">
        <v>31</v>
      </c>
      <c r="D3" s="2">
        <v>42</v>
      </c>
      <c r="E3" s="2">
        <v>78</v>
      </c>
      <c r="F3" s="8">
        <v>0.748</v>
      </c>
      <c r="G3" s="5">
        <v>1.0065858130368261</v>
      </c>
      <c r="H3" s="8"/>
      <c r="I3" s="6">
        <f t="shared" si="0"/>
        <v>25.809892641969903</v>
      </c>
      <c r="J3" s="7">
        <f t="shared" ref="J3:J10" si="1">C3*I3</f>
        <v>800.10667190106699</v>
      </c>
      <c r="K3" s="7">
        <f t="shared" ref="K3:K10" si="2">D3*I3</f>
        <v>1084.0154909627358</v>
      </c>
      <c r="L3" s="7">
        <f>C3/(C3+D3)*100</f>
        <v>42.465753424657535</v>
      </c>
      <c r="M3" s="6">
        <f t="shared" ref="M3:M10" si="3">LOG(J3, 2)</f>
        <v>9.6440485457289906</v>
      </c>
      <c r="N3" s="2">
        <v>17</v>
      </c>
      <c r="O3" s="2">
        <v>10</v>
      </c>
      <c r="Q3" s="2" t="s">
        <v>20</v>
      </c>
      <c r="R3" s="2" t="s">
        <v>14</v>
      </c>
    </row>
    <row r="4" spans="1:18" x14ac:dyDescent="0.2">
      <c r="A4" s="2" t="s">
        <v>7</v>
      </c>
      <c r="B4" s="2"/>
      <c r="C4" s="2">
        <v>6</v>
      </c>
      <c r="D4" s="2">
        <v>26</v>
      </c>
      <c r="E4" s="2">
        <v>62</v>
      </c>
      <c r="F4" s="2">
        <v>0.65200000000000002</v>
      </c>
      <c r="G4" s="5"/>
      <c r="H4" s="2"/>
      <c r="I4" s="6">
        <f t="shared" si="0"/>
        <v>0</v>
      </c>
      <c r="J4" s="7">
        <f t="shared" si="1"/>
        <v>0</v>
      </c>
      <c r="K4" s="7">
        <f t="shared" si="2"/>
        <v>0</v>
      </c>
      <c r="L4" s="7">
        <f t="shared" ref="L4:L10" si="4">C4/(C4+D4)*100</f>
        <v>18.75</v>
      </c>
      <c r="M4" s="6" t="e">
        <f>LOG(J4, 2)</f>
        <v>#NUM!</v>
      </c>
      <c r="N4" s="2">
        <v>21</v>
      </c>
      <c r="O4" s="2">
        <v>14</v>
      </c>
      <c r="Q4" s="2" t="s">
        <v>21</v>
      </c>
      <c r="R4" s="2" t="s">
        <v>15</v>
      </c>
    </row>
    <row r="5" spans="1:18" x14ac:dyDescent="0.2">
      <c r="A5" s="2" t="s">
        <v>8</v>
      </c>
      <c r="B5" s="2"/>
      <c r="C5" s="2">
        <v>2</v>
      </c>
      <c r="D5" s="2">
        <v>18</v>
      </c>
      <c r="E5" s="2">
        <v>58</v>
      </c>
      <c r="F5" s="2">
        <v>0.87599999999999989</v>
      </c>
      <c r="G5" s="5"/>
      <c r="H5" s="2"/>
      <c r="I5" s="6">
        <f t="shared" si="0"/>
        <v>0</v>
      </c>
      <c r="J5" s="7">
        <f t="shared" si="1"/>
        <v>0</v>
      </c>
      <c r="K5" s="7">
        <f t="shared" si="2"/>
        <v>0</v>
      </c>
      <c r="L5" s="7">
        <f t="shared" si="4"/>
        <v>10</v>
      </c>
      <c r="M5" s="6" t="e">
        <f t="shared" si="3"/>
        <v>#NUM!</v>
      </c>
      <c r="N5" s="2">
        <v>21</v>
      </c>
      <c r="O5" s="2">
        <v>14</v>
      </c>
      <c r="Q5" s="2" t="s">
        <v>22</v>
      </c>
      <c r="R5" t="s">
        <v>36</v>
      </c>
    </row>
    <row r="6" spans="1:18" x14ac:dyDescent="0.2">
      <c r="A6" s="2" t="s">
        <v>9</v>
      </c>
      <c r="B6" s="2">
        <v>2</v>
      </c>
      <c r="C6" s="2">
        <v>15</v>
      </c>
      <c r="D6" s="2">
        <v>15</v>
      </c>
      <c r="E6" s="2">
        <v>44</v>
      </c>
      <c r="F6" s="2">
        <v>0.65599999999999992</v>
      </c>
      <c r="G6" s="5">
        <v>0.90742375079216619</v>
      </c>
      <c r="H6" s="2"/>
      <c r="I6" s="6">
        <f t="shared" si="0"/>
        <v>41.246534126916643</v>
      </c>
      <c r="J6" s="7">
        <f t="shared" si="1"/>
        <v>618.6980119037496</v>
      </c>
      <c r="K6" s="7">
        <f t="shared" si="2"/>
        <v>618.6980119037496</v>
      </c>
      <c r="L6" s="7">
        <f t="shared" si="4"/>
        <v>50</v>
      </c>
      <c r="M6" s="6">
        <f t="shared" si="3"/>
        <v>9.2730915878426323</v>
      </c>
      <c r="N6" s="2">
        <v>21</v>
      </c>
      <c r="O6" s="2">
        <v>14</v>
      </c>
      <c r="Q6" s="2" t="s">
        <v>23</v>
      </c>
      <c r="R6" s="2" t="s">
        <v>35</v>
      </c>
    </row>
    <row r="7" spans="1:18" x14ac:dyDescent="0.2">
      <c r="A7" s="2" t="s">
        <v>10</v>
      </c>
      <c r="B7" s="2"/>
      <c r="C7" s="2">
        <v>5</v>
      </c>
      <c r="D7" s="2">
        <v>7</v>
      </c>
      <c r="E7" s="2">
        <v>28</v>
      </c>
      <c r="F7" s="2">
        <v>0.76300000000000001</v>
      </c>
      <c r="G7" s="5"/>
      <c r="H7" s="2"/>
      <c r="I7" s="6">
        <f t="shared" si="0"/>
        <v>0</v>
      </c>
      <c r="J7" s="7">
        <f t="shared" si="1"/>
        <v>0</v>
      </c>
      <c r="K7" s="7">
        <f t="shared" si="2"/>
        <v>0</v>
      </c>
      <c r="L7" s="7">
        <f t="shared" si="4"/>
        <v>41.666666666666671</v>
      </c>
      <c r="M7" s="6" t="e">
        <f t="shared" si="3"/>
        <v>#NUM!</v>
      </c>
      <c r="N7" s="2">
        <v>21</v>
      </c>
      <c r="O7" s="2">
        <v>14</v>
      </c>
      <c r="Q7" s="2" t="s">
        <v>24</v>
      </c>
      <c r="R7" s="2" t="s">
        <v>16</v>
      </c>
    </row>
    <row r="8" spans="1:18" x14ac:dyDescent="0.2">
      <c r="A8" s="4" t="s">
        <v>30</v>
      </c>
      <c r="B8" s="2"/>
      <c r="C8" s="4">
        <v>6</v>
      </c>
      <c r="D8" s="9">
        <v>28</v>
      </c>
      <c r="E8" s="4">
        <v>52</v>
      </c>
      <c r="F8" s="4">
        <v>0.91800000000000004</v>
      </c>
      <c r="G8" s="4">
        <v>0.91800000000000004</v>
      </c>
      <c r="H8" s="4">
        <v>0.71</v>
      </c>
      <c r="I8" s="6">
        <f t="shared" si="0"/>
        <v>35.307692307692307</v>
      </c>
      <c r="J8" s="11">
        <f t="shared" si="1"/>
        <v>211.84615384615384</v>
      </c>
      <c r="K8" s="11">
        <f t="shared" si="2"/>
        <v>988.61538461538453</v>
      </c>
      <c r="L8" s="11">
        <f t="shared" si="4"/>
        <v>17.647058823529413</v>
      </c>
      <c r="M8" s="10">
        <f t="shared" si="3"/>
        <v>7.7268731259938725</v>
      </c>
      <c r="N8" s="4">
        <v>15</v>
      </c>
      <c r="O8" s="4">
        <v>10</v>
      </c>
      <c r="Q8" s="2" t="s">
        <v>25</v>
      </c>
      <c r="R8" s="2" t="s">
        <v>17</v>
      </c>
    </row>
    <row r="9" spans="1:18" x14ac:dyDescent="0.2">
      <c r="A9" s="4" t="s">
        <v>31</v>
      </c>
      <c r="B9" s="2"/>
      <c r="C9" s="4">
        <v>17</v>
      </c>
      <c r="D9" s="12">
        <v>47</v>
      </c>
      <c r="E9" s="12">
        <v>70</v>
      </c>
      <c r="F9" s="4">
        <v>0.95499999999999996</v>
      </c>
      <c r="G9" s="4">
        <v>0.95499999999999996</v>
      </c>
      <c r="H9" s="4">
        <v>0.86</v>
      </c>
      <c r="I9" s="6">
        <f t="shared" si="0"/>
        <v>27.285714285714285</v>
      </c>
      <c r="J9" s="11">
        <f t="shared" si="1"/>
        <v>463.85714285714283</v>
      </c>
      <c r="K9" s="11">
        <f t="shared" si="2"/>
        <v>1282.4285714285713</v>
      </c>
      <c r="L9" s="11">
        <f t="shared" si="4"/>
        <v>26.5625</v>
      </c>
      <c r="M9" s="10">
        <f t="shared" si="3"/>
        <v>8.8575367472284849</v>
      </c>
      <c r="N9" s="4">
        <v>15</v>
      </c>
      <c r="O9" s="4">
        <v>10</v>
      </c>
      <c r="Q9" s="2" t="s">
        <v>26</v>
      </c>
      <c r="R9" s="2" t="s">
        <v>18</v>
      </c>
    </row>
    <row r="10" spans="1:18" x14ac:dyDescent="0.2">
      <c r="A10" s="4" t="s">
        <v>32</v>
      </c>
      <c r="B10" s="2"/>
      <c r="C10" s="4">
        <v>8</v>
      </c>
      <c r="D10" s="4">
        <v>45</v>
      </c>
      <c r="E10" s="4">
        <v>74</v>
      </c>
      <c r="F10" s="4">
        <v>1</v>
      </c>
      <c r="G10" s="4">
        <v>1</v>
      </c>
      <c r="H10" s="4">
        <v>0.84</v>
      </c>
      <c r="I10" s="6">
        <f t="shared" si="0"/>
        <v>27.027027027027028</v>
      </c>
      <c r="J10" s="11">
        <f t="shared" si="1"/>
        <v>216.21621621621622</v>
      </c>
      <c r="K10" s="11">
        <f t="shared" si="2"/>
        <v>1216.2162162162163</v>
      </c>
      <c r="L10" s="11">
        <f t="shared" si="4"/>
        <v>15.09433962264151</v>
      </c>
      <c r="M10" s="10">
        <f t="shared" si="3"/>
        <v>7.7563309190331369</v>
      </c>
      <c r="N10" s="4">
        <v>15</v>
      </c>
      <c r="O10" s="4">
        <v>10</v>
      </c>
      <c r="Q10" s="2" t="s">
        <v>27</v>
      </c>
      <c r="R10" s="2" t="s">
        <v>28</v>
      </c>
    </row>
    <row r="11" spans="1:18" x14ac:dyDescent="0.2">
      <c r="A11" s="2"/>
      <c r="B11" s="2"/>
      <c r="C11" s="2"/>
      <c r="D11" s="2"/>
      <c r="E11" s="2"/>
      <c r="F11" s="6"/>
      <c r="G11" s="5"/>
      <c r="H11" s="6"/>
      <c r="I11" s="6"/>
      <c r="J11" s="7"/>
      <c r="K11" s="7"/>
      <c r="L11" s="2"/>
      <c r="M11" s="6"/>
      <c r="N11" s="2"/>
      <c r="O11" s="2"/>
      <c r="Q11" s="2" t="s">
        <v>33</v>
      </c>
      <c r="R11" s="2" t="s">
        <v>39</v>
      </c>
    </row>
    <row r="12" spans="1:18" x14ac:dyDescent="0.2">
      <c r="A12" s="2" t="s">
        <v>47</v>
      </c>
      <c r="B12" s="2"/>
      <c r="C12" s="3">
        <v>15</v>
      </c>
      <c r="D12" s="2">
        <v>38</v>
      </c>
      <c r="E12" s="2">
        <v>75</v>
      </c>
      <c r="F12" s="2">
        <v>0.52</v>
      </c>
      <c r="G12" s="5"/>
      <c r="H12" s="2"/>
      <c r="I12" s="6">
        <f>2000*G12/E12</f>
        <v>0</v>
      </c>
      <c r="J12" s="7">
        <f t="shared" ref="J12:J16" si="5">C12*I12</f>
        <v>0</v>
      </c>
      <c r="K12" s="7">
        <f t="shared" ref="K12:K16" si="6">D12*I12</f>
        <v>0</v>
      </c>
      <c r="L12" s="7">
        <f t="shared" ref="L12:L16" si="7">C12/(C12+D12)*100</f>
        <v>28.30188679245283</v>
      </c>
      <c r="M12" s="6" t="e">
        <f t="shared" ref="M12:M16" si="8">LOG(J12, 2)</f>
        <v>#NUM!</v>
      </c>
      <c r="N12" s="2">
        <v>17</v>
      </c>
      <c r="O12" s="2">
        <v>10</v>
      </c>
      <c r="Q12" s="2" t="s">
        <v>41</v>
      </c>
      <c r="R12" s="2" t="s">
        <v>40</v>
      </c>
    </row>
    <row r="13" spans="1:18" x14ac:dyDescent="0.2">
      <c r="A13" s="2" t="s">
        <v>43</v>
      </c>
      <c r="B13" s="2">
        <v>4</v>
      </c>
      <c r="C13" s="2">
        <v>13</v>
      </c>
      <c r="D13" s="2">
        <v>55</v>
      </c>
      <c r="E13" s="2">
        <v>89</v>
      </c>
      <c r="F13" s="2">
        <f>(100-39)/100</f>
        <v>0.61</v>
      </c>
      <c r="G13" s="5">
        <v>0.92092624065891604</v>
      </c>
      <c r="H13" s="2"/>
      <c r="I13" s="6">
        <f>2000*G13/E13</f>
        <v>20.694971700200362</v>
      </c>
      <c r="J13" s="7">
        <f t="shared" si="5"/>
        <v>269.03463210260469</v>
      </c>
      <c r="K13" s="7">
        <f t="shared" si="6"/>
        <v>1138.2234435110199</v>
      </c>
      <c r="L13" s="7">
        <f t="shared" si="7"/>
        <v>19.117647058823529</v>
      </c>
      <c r="M13" s="6">
        <f t="shared" si="8"/>
        <v>8.0716480887525659</v>
      </c>
      <c r="N13" s="2">
        <v>21</v>
      </c>
      <c r="O13" s="2">
        <v>14</v>
      </c>
    </row>
    <row r="14" spans="1:18" x14ac:dyDescent="0.2">
      <c r="A14" s="2" t="s">
        <v>44</v>
      </c>
      <c r="B14" s="2">
        <v>3</v>
      </c>
      <c r="C14" s="2">
        <v>17</v>
      </c>
      <c r="D14" s="2">
        <v>49</v>
      </c>
      <c r="E14" s="2">
        <v>90</v>
      </c>
      <c r="F14" s="2">
        <f>(100-33.9)/100</f>
        <v>0.66099999999999992</v>
      </c>
      <c r="G14" s="5">
        <v>0.7974232826796197</v>
      </c>
      <c r="H14" s="2"/>
      <c r="I14" s="6">
        <f>2000*G14/E14</f>
        <v>17.720517392880438</v>
      </c>
      <c r="J14" s="7">
        <f t="shared" si="5"/>
        <v>301.24879567896744</v>
      </c>
      <c r="K14" s="7">
        <f t="shared" si="6"/>
        <v>868.30535225114147</v>
      </c>
      <c r="L14" s="7">
        <f t="shared" si="7"/>
        <v>25.757575757575758</v>
      </c>
      <c r="M14" s="6">
        <f t="shared" si="8"/>
        <v>8.2348116635772275</v>
      </c>
      <c r="N14" s="2">
        <v>21</v>
      </c>
      <c r="O14" s="2">
        <v>14</v>
      </c>
    </row>
    <row r="15" spans="1:18" x14ac:dyDescent="0.2">
      <c r="A15" s="2" t="s">
        <v>45</v>
      </c>
      <c r="B15" s="2">
        <v>5</v>
      </c>
      <c r="C15" s="2">
        <v>13</v>
      </c>
      <c r="D15" s="2">
        <v>40</v>
      </c>
      <c r="E15" s="2">
        <v>82</v>
      </c>
      <c r="F15" s="2">
        <f>(100-52.7)/100</f>
        <v>0.47299999999999998</v>
      </c>
      <c r="G15" s="5">
        <v>0.95090988665885623</v>
      </c>
      <c r="H15" s="2"/>
      <c r="I15" s="6">
        <f>2000*G15/E15</f>
        <v>23.19292406485015</v>
      </c>
      <c r="J15" s="7">
        <f t="shared" si="5"/>
        <v>301.50801284305197</v>
      </c>
      <c r="K15" s="7">
        <f t="shared" si="6"/>
        <v>927.71696259400596</v>
      </c>
      <c r="L15" s="7">
        <f t="shared" si="7"/>
        <v>24.528301886792452</v>
      </c>
      <c r="M15" s="6">
        <f t="shared" si="8"/>
        <v>8.2360525333107759</v>
      </c>
      <c r="N15" s="2">
        <v>21</v>
      </c>
      <c r="O15" s="2">
        <v>14</v>
      </c>
    </row>
    <row r="16" spans="1:18" x14ac:dyDescent="0.2">
      <c r="A16" s="2" t="s">
        <v>46</v>
      </c>
      <c r="B16" s="2"/>
      <c r="C16" s="2">
        <v>3</v>
      </c>
      <c r="D16" s="2">
        <v>43</v>
      </c>
      <c r="E16" s="2">
        <v>91</v>
      </c>
      <c r="F16" s="2">
        <f>(100-69.5)/100</f>
        <v>0.30499999999999999</v>
      </c>
      <c r="G16" s="5"/>
      <c r="H16" s="2"/>
      <c r="I16" s="6">
        <f>2000*G16/E16</f>
        <v>0</v>
      </c>
      <c r="J16" s="7">
        <f t="shared" si="5"/>
        <v>0</v>
      </c>
      <c r="K16" s="7">
        <f t="shared" si="6"/>
        <v>0</v>
      </c>
      <c r="L16" s="7">
        <f t="shared" si="7"/>
        <v>6.5217391304347823</v>
      </c>
      <c r="M16" s="6" t="e">
        <f t="shared" si="8"/>
        <v>#NUM!</v>
      </c>
      <c r="N16" s="2">
        <v>21</v>
      </c>
      <c r="O16" s="2">
        <v>14</v>
      </c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70E3-7198-A44D-83EA-79AD0EF331E5}">
  <dimension ref="A1:I16"/>
  <sheetViews>
    <sheetView workbookViewId="0">
      <selection activeCell="D23" sqref="D23"/>
    </sheetView>
  </sheetViews>
  <sheetFormatPr baseColWidth="10" defaultRowHeight="16" x14ac:dyDescent="0.2"/>
  <cols>
    <col min="1" max="1" width="21.6640625" customWidth="1"/>
    <col min="2" max="2" width="10.1640625" customWidth="1"/>
    <col min="3" max="3" width="21.6640625" customWidth="1"/>
    <col min="4" max="4" width="22.1640625" customWidth="1"/>
    <col min="8" max="8" width="13.33203125" customWidth="1"/>
  </cols>
  <sheetData>
    <row r="1" spans="1:9" x14ac:dyDescent="0.2">
      <c r="A1" t="s">
        <v>42</v>
      </c>
      <c r="B1" t="s">
        <v>63</v>
      </c>
      <c r="C1" t="s">
        <v>0</v>
      </c>
      <c r="D1" t="s">
        <v>50</v>
      </c>
      <c r="E1" t="s">
        <v>51</v>
      </c>
      <c r="F1" t="s">
        <v>52</v>
      </c>
      <c r="G1" t="s">
        <v>49</v>
      </c>
      <c r="H1" t="s">
        <v>54</v>
      </c>
      <c r="I1" t="s">
        <v>59</v>
      </c>
    </row>
    <row r="2" spans="1:9" x14ac:dyDescent="0.2">
      <c r="A2" s="2" t="s">
        <v>5</v>
      </c>
      <c r="B2" s="2">
        <v>1</v>
      </c>
      <c r="C2" s="2">
        <v>12</v>
      </c>
      <c r="D2" s="2" t="s">
        <v>56</v>
      </c>
      <c r="E2" s="2" t="s">
        <v>55</v>
      </c>
      <c r="F2" s="2">
        <v>3.61</v>
      </c>
      <c r="G2" s="2">
        <v>308</v>
      </c>
      <c r="H2" s="2">
        <f>G2/F2*0.01</f>
        <v>0.85318559556786711</v>
      </c>
      <c r="I2" s="2"/>
    </row>
    <row r="3" spans="1:9" x14ac:dyDescent="0.2">
      <c r="A3" s="2" t="s">
        <v>6</v>
      </c>
      <c r="B3" s="2">
        <v>2</v>
      </c>
      <c r="C3" s="2">
        <v>31</v>
      </c>
      <c r="D3" s="2" t="s">
        <v>56</v>
      </c>
      <c r="E3" s="2" t="s">
        <v>53</v>
      </c>
      <c r="F3" s="2">
        <v>26624.654999999999</v>
      </c>
      <c r="G3" s="2">
        <v>268</v>
      </c>
      <c r="H3" s="2">
        <f>G3/F3*100</f>
        <v>1.0065858130368261</v>
      </c>
      <c r="I3" s="2">
        <v>1</v>
      </c>
    </row>
    <row r="4" spans="1:9" x14ac:dyDescent="0.2">
      <c r="A4" s="2" t="s">
        <v>7</v>
      </c>
      <c r="B4" s="2">
        <v>4</v>
      </c>
      <c r="C4" s="2">
        <v>6</v>
      </c>
      <c r="D4" s="2"/>
      <c r="E4" s="2"/>
      <c r="F4" s="2"/>
      <c r="G4" s="2"/>
      <c r="H4" s="2"/>
      <c r="I4" s="2"/>
    </row>
    <row r="5" spans="1:9" x14ac:dyDescent="0.2">
      <c r="A5" s="2" t="s">
        <v>8</v>
      </c>
      <c r="B5" s="2">
        <v>5</v>
      </c>
      <c r="C5" s="2">
        <v>2</v>
      </c>
      <c r="D5" s="2"/>
      <c r="E5" s="2"/>
      <c r="F5" s="2"/>
      <c r="G5" s="2"/>
      <c r="H5" s="2"/>
      <c r="I5" s="2"/>
    </row>
    <row r="6" spans="1:9" x14ac:dyDescent="0.2">
      <c r="A6" s="2" t="s">
        <v>9</v>
      </c>
      <c r="B6" s="2">
        <v>6</v>
      </c>
      <c r="C6" s="2">
        <v>15</v>
      </c>
      <c r="D6" s="2" t="s">
        <v>57</v>
      </c>
      <c r="E6" s="2" t="s">
        <v>58</v>
      </c>
      <c r="F6" s="2">
        <v>17081.325000000001</v>
      </c>
      <c r="G6" s="2">
        <v>155</v>
      </c>
      <c r="H6" s="2">
        <f>G6/F6*100</f>
        <v>0.90742375079216619</v>
      </c>
      <c r="I6" s="2">
        <v>2</v>
      </c>
    </row>
    <row r="7" spans="1:9" x14ac:dyDescent="0.2">
      <c r="A7" s="2" t="s">
        <v>10</v>
      </c>
      <c r="B7" s="2">
        <v>7</v>
      </c>
      <c r="C7" s="2">
        <v>5</v>
      </c>
      <c r="D7" s="2"/>
      <c r="E7" s="2"/>
      <c r="F7" s="2"/>
      <c r="G7" s="2"/>
      <c r="H7" s="2"/>
      <c r="I7" s="2"/>
    </row>
    <row r="8" spans="1:9" x14ac:dyDescent="0.2">
      <c r="A8" s="4" t="s">
        <v>30</v>
      </c>
      <c r="B8" s="4"/>
      <c r="C8" s="4">
        <v>6</v>
      </c>
      <c r="D8" s="2"/>
      <c r="E8" s="2"/>
      <c r="F8" s="2"/>
      <c r="G8" s="2"/>
      <c r="H8" s="2"/>
      <c r="I8" s="2"/>
    </row>
    <row r="9" spans="1:9" x14ac:dyDescent="0.2">
      <c r="A9" s="4" t="s">
        <v>31</v>
      </c>
      <c r="B9" s="4"/>
      <c r="C9" s="4">
        <v>17</v>
      </c>
      <c r="D9" s="2"/>
      <c r="E9" s="2"/>
      <c r="F9" s="2"/>
      <c r="G9" s="2"/>
      <c r="H9" s="2"/>
      <c r="I9" s="2"/>
    </row>
    <row r="10" spans="1:9" x14ac:dyDescent="0.2">
      <c r="A10" s="4" t="s">
        <v>32</v>
      </c>
      <c r="B10" s="4"/>
      <c r="C10" s="4">
        <v>8</v>
      </c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 t="s">
        <v>47</v>
      </c>
      <c r="B12" s="4">
        <v>3</v>
      </c>
      <c r="C12" s="3">
        <v>15</v>
      </c>
      <c r="D12" s="2"/>
      <c r="E12" s="2"/>
      <c r="F12" s="2"/>
      <c r="G12" s="2"/>
      <c r="H12" s="2"/>
      <c r="I12" s="2"/>
    </row>
    <row r="13" spans="1:9" x14ac:dyDescent="0.2">
      <c r="A13" s="2" t="s">
        <v>43</v>
      </c>
      <c r="B13" s="4">
        <v>8</v>
      </c>
      <c r="C13" s="2">
        <v>13</v>
      </c>
      <c r="D13" s="2"/>
      <c r="E13" s="2" t="s">
        <v>60</v>
      </c>
      <c r="F13" s="2">
        <v>8904.0789999999997</v>
      </c>
      <c r="G13" s="2">
        <v>82</v>
      </c>
      <c r="H13" s="2">
        <f>G13/F13*100</f>
        <v>0.92092624065891604</v>
      </c>
      <c r="I13" s="2">
        <v>4</v>
      </c>
    </row>
    <row r="14" spans="1:9" x14ac:dyDescent="0.2">
      <c r="A14" s="2" t="s">
        <v>44</v>
      </c>
      <c r="B14" s="4">
        <v>9</v>
      </c>
      <c r="C14" s="2">
        <v>17</v>
      </c>
      <c r="D14" s="2"/>
      <c r="E14" s="2" t="s">
        <v>61</v>
      </c>
      <c r="F14" s="2">
        <v>20190.03</v>
      </c>
      <c r="G14" s="2">
        <v>161</v>
      </c>
      <c r="H14" s="2">
        <f>G14/F14*100</f>
        <v>0.7974232826796197</v>
      </c>
      <c r="I14" s="2">
        <v>3</v>
      </c>
    </row>
    <row r="15" spans="1:9" x14ac:dyDescent="0.2">
      <c r="A15" s="2" t="s">
        <v>45</v>
      </c>
      <c r="B15" s="4">
        <v>10</v>
      </c>
      <c r="C15" s="2">
        <v>13</v>
      </c>
      <c r="D15" s="2"/>
      <c r="E15" s="2" t="s">
        <v>62</v>
      </c>
      <c r="F15" s="2">
        <v>16405.34</v>
      </c>
      <c r="G15" s="2">
        <v>156</v>
      </c>
      <c r="H15" s="2">
        <f>G15/F15*100</f>
        <v>0.95090988665885623</v>
      </c>
      <c r="I15" s="2">
        <v>5</v>
      </c>
    </row>
    <row r="16" spans="1:9" x14ac:dyDescent="0.2">
      <c r="A16" s="2" t="s">
        <v>46</v>
      </c>
      <c r="B16" s="4">
        <v>11</v>
      </c>
      <c r="C16" s="2">
        <v>3</v>
      </c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DZ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Pae</dc:creator>
  <cp:lastModifiedBy>William DeWitt</cp:lastModifiedBy>
  <dcterms:created xsi:type="dcterms:W3CDTF">2024-03-26T21:30:26Z</dcterms:created>
  <dcterms:modified xsi:type="dcterms:W3CDTF">2024-04-05T08:49:01Z</dcterms:modified>
</cp:coreProperties>
</file>