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heepae/Dropbox @RU Dropbox/Victora Laboratory/Lab-shared/lab papers/in progress/2024 Pae burst mutations/revision/Data/Figure1/"/>
    </mc:Choice>
  </mc:AlternateContent>
  <xr:revisionPtr revIDLastSave="0" documentId="8_{DF0AA2E6-3FA0-084C-B16F-A70C01CCE824}" xr6:coauthVersionLast="47" xr6:coauthVersionMax="47" xr10:uidLastSave="{00000000-0000-0000-0000-000000000000}"/>
  <bookViews>
    <workbookView xWindow="0" yWindow="500" windowWidth="29280" windowHeight="19340" xr2:uid="{D3DF85D3-3794-E84F-8D75-6BE89C44F61B}"/>
  </bookViews>
  <sheets>
    <sheet name="Sheet1" sheetId="1" r:id="rId1"/>
    <sheet name="DZ density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" l="1"/>
  <c r="O26" i="1"/>
  <c r="N26" i="1"/>
  <c r="M28" i="1"/>
  <c r="M27" i="1"/>
  <c r="M26" i="1"/>
  <c r="M25" i="1"/>
  <c r="M23" i="1"/>
  <c r="M22" i="1"/>
  <c r="M3" i="1"/>
  <c r="N28" i="1"/>
  <c r="Q28" i="1"/>
  <c r="P28" i="1"/>
  <c r="N25" i="1"/>
  <c r="P25" i="1" s="1"/>
  <c r="O25" i="1"/>
  <c r="R25" i="1" s="1"/>
  <c r="Q25" i="1"/>
  <c r="P26" i="1"/>
  <c r="Q26" i="1"/>
  <c r="N27" i="1"/>
  <c r="P27" i="1" s="1"/>
  <c r="Q27" i="1"/>
  <c r="O23" i="1"/>
  <c r="N23" i="1"/>
  <c r="O28" i="1" l="1"/>
  <c r="R28" i="1" s="1"/>
  <c r="R26" i="1"/>
  <c r="O27" i="1"/>
  <c r="R27" i="1" s="1"/>
  <c r="D27" i="1" l="1"/>
  <c r="Q24" i="1" l="1"/>
  <c r="N24" i="1"/>
  <c r="P24" i="1" s="1"/>
  <c r="Q23" i="1"/>
  <c r="P23" i="1"/>
  <c r="Q22" i="1"/>
  <c r="N22" i="1"/>
  <c r="P22" i="1" s="1"/>
  <c r="R23" i="1" l="1"/>
  <c r="O22" i="1"/>
  <c r="R22" i="1" s="1"/>
  <c r="O24" i="1"/>
  <c r="R24" i="1" s="1"/>
  <c r="P2" i="1" l="1"/>
  <c r="O2" i="1"/>
  <c r="N2" i="1"/>
  <c r="Q4" i="1"/>
  <c r="Q5" i="1"/>
  <c r="O5" i="1"/>
  <c r="N5" i="1"/>
  <c r="P5" i="1"/>
  <c r="M7" i="1" l="1"/>
  <c r="M2" i="1" l="1"/>
  <c r="N17" i="1" l="1"/>
  <c r="N16" i="1"/>
  <c r="N15" i="1"/>
  <c r="P15" i="1" s="1"/>
  <c r="N14" i="1"/>
  <c r="N13" i="1"/>
  <c r="P13" i="1" s="1"/>
  <c r="N11" i="1"/>
  <c r="P11" i="1" s="1"/>
  <c r="N10" i="1"/>
  <c r="P10" i="1" s="1"/>
  <c r="N9" i="1"/>
  <c r="O9" i="1" s="1"/>
  <c r="R9" i="1" s="1"/>
  <c r="N8" i="1"/>
  <c r="P8" i="1" s="1"/>
  <c r="N7" i="1"/>
  <c r="P7" i="1" s="1"/>
  <c r="R5" i="1"/>
  <c r="N4" i="1"/>
  <c r="O4" i="1" s="1"/>
  <c r="R4" i="1" s="1"/>
  <c r="N3" i="1"/>
  <c r="O3" i="1" s="1"/>
  <c r="R3" i="1" s="1"/>
  <c r="R2" i="1"/>
  <c r="Q2" i="1"/>
  <c r="H15" i="2"/>
  <c r="H14" i="2"/>
  <c r="H13" i="2"/>
  <c r="H6" i="2"/>
  <c r="H2" i="2"/>
  <c r="H3" i="2"/>
  <c r="F17" i="1"/>
  <c r="F16" i="1"/>
  <c r="F15" i="1"/>
  <c r="F14" i="1"/>
  <c r="Q17" i="1"/>
  <c r="Q16" i="1"/>
  <c r="Q15" i="1"/>
  <c r="Q14" i="1"/>
  <c r="Q13" i="1"/>
  <c r="Q9" i="1"/>
  <c r="Q10" i="1"/>
  <c r="Q11" i="1"/>
  <c r="Q8" i="1"/>
  <c r="Q7" i="1"/>
  <c r="Q3" i="1"/>
  <c r="P4" i="1" l="1"/>
  <c r="O7" i="1"/>
  <c r="R7" i="1" s="1"/>
  <c r="P16" i="1"/>
  <c r="O11" i="1"/>
  <c r="R11" i="1" s="1"/>
  <c r="O8" i="1"/>
  <c r="R8" i="1" s="1"/>
  <c r="P9" i="1"/>
  <c r="P3" i="1"/>
  <c r="O15" i="1"/>
  <c r="R15" i="1" s="1"/>
  <c r="O14" i="1"/>
  <c r="R14" i="1" s="1"/>
  <c r="P14" i="1"/>
  <c r="P17" i="1"/>
  <c r="O17" i="1"/>
  <c r="R17" i="1" s="1"/>
  <c r="O13" i="1"/>
  <c r="R13" i="1" s="1"/>
  <c r="O16" i="1"/>
  <c r="R16" i="1" s="1"/>
  <c r="O10" i="1"/>
  <c r="R10" i="1" s="1"/>
</calcChain>
</file>

<file path=xl/sharedStrings.xml><?xml version="1.0" encoding="utf-8"?>
<sst xmlns="http://schemas.openxmlformats.org/spreadsheetml/2006/main" count="114" uniqueCount="85">
  <si>
    <t># in bursting node</t>
  </si>
  <si>
    <t># desc of bursting node</t>
  </si>
  <si>
    <t># total GC seq</t>
  </si>
  <si>
    <t>Normalization factor</t>
  </si>
  <si>
    <t># divisions</t>
  </si>
  <si>
    <t>RY_GC6_1</t>
  </si>
  <si>
    <t>C_GC3_2</t>
  </si>
  <si>
    <t>Y_GC4_2</t>
  </si>
  <si>
    <t>G_GC2_1</t>
  </si>
  <si>
    <t>C_GC5_3</t>
  </si>
  <si>
    <t>CR_GC5_1</t>
  </si>
  <si>
    <t>Norm burst</t>
  </si>
  <si>
    <t>Norm  desc</t>
  </si>
  <si>
    <t># cells in the bursting node of the clonal tree</t>
  </si>
  <si>
    <t># descendents of the bursting node</t>
  </si>
  <si>
    <t>total # of sequences recovered from a single GC</t>
  </si>
  <si>
    <t>normalized # of cells in the bursting node</t>
  </si>
  <si>
    <t>normalized # of descendents of the bursting node</t>
  </si>
  <si>
    <t>fraction of bursting node</t>
  </si>
  <si>
    <t>B</t>
  </si>
  <si>
    <t>C</t>
  </si>
  <si>
    <t>D</t>
  </si>
  <si>
    <t>E</t>
  </si>
  <si>
    <t>F</t>
  </si>
  <si>
    <t>G</t>
  </si>
  <si>
    <t>H</t>
  </si>
  <si>
    <t>I</t>
  </si>
  <si>
    <t>J</t>
  </si>
  <si>
    <t>number of divisions a single cell underwent to achieve the bursting node</t>
  </si>
  <si>
    <t>Column key</t>
  </si>
  <si>
    <t>Tas_4_LN1_GC1</t>
  </si>
  <si>
    <t>Tas_4_LN2_GC1</t>
  </si>
  <si>
    <t>Tas_S9_LN3_GC1</t>
  </si>
  <si>
    <t>K</t>
  </si>
  <si>
    <t>BB density</t>
  </si>
  <si>
    <t>normalization factor for BB cells if we assume each GC contains 2000 cells</t>
  </si>
  <si>
    <t>Density of BB cells in a single GC, obtained by flow</t>
  </si>
  <si>
    <t>dpi</t>
  </si>
  <si>
    <t>dpt</t>
  </si>
  <si>
    <t>days post immunization</t>
  </si>
  <si>
    <t>days post tamoxifen</t>
  </si>
  <si>
    <t>L</t>
  </si>
  <si>
    <t>ID</t>
  </si>
  <si>
    <t>M8-5.2:3_1 RY</t>
  </si>
  <si>
    <t>M8-4.1:2_1 Y</t>
  </si>
  <si>
    <t>M9-6.1:4_1 R</t>
  </si>
  <si>
    <t>M7-6.1:12_1 G</t>
  </si>
  <si>
    <t>L1-3.1:15_12 R</t>
  </si>
  <si>
    <t>NDS</t>
  </si>
  <si>
    <t>Counts</t>
  </si>
  <si>
    <t>Experiment</t>
  </si>
  <si>
    <t>File</t>
  </si>
  <si>
    <t>Area</t>
  </si>
  <si>
    <t>GC_03</t>
  </si>
  <si>
    <t>DZ density</t>
  </si>
  <si>
    <t>S6</t>
  </si>
  <si>
    <t>20230410 BB timecourse/Day 17</t>
  </si>
  <si>
    <t>20230410 BB timecourse/Day 21</t>
  </si>
  <si>
    <t>GC_02</t>
  </si>
  <si>
    <t>Figure 1</t>
  </si>
  <si>
    <t>GC5-2</t>
  </si>
  <si>
    <t>GC4-1</t>
  </si>
  <si>
    <t>GC6-1</t>
  </si>
  <si>
    <t>AI_ID</t>
  </si>
  <si>
    <t>BB(DZ) density</t>
  </si>
  <si>
    <t>Fig 1. ID</t>
  </si>
  <si>
    <t>Folder</t>
  </si>
  <si>
    <t>20230410 BB timecourse/Day17</t>
  </si>
  <si>
    <t>S2-1.fcs</t>
  </si>
  <si>
    <t>S4-2.fcs</t>
  </si>
  <si>
    <t>S5-1.fcs</t>
  </si>
  <si>
    <t>S5-3.fcs</t>
  </si>
  <si>
    <t>20230410 BB timecourse/Day21</t>
  </si>
  <si>
    <t>File DZ density</t>
  </si>
  <si>
    <t>File BB dominance</t>
  </si>
  <si>
    <t>Color dominance flow</t>
  </si>
  <si>
    <t>20230410 BB timecourse/Day24</t>
  </si>
  <si>
    <t xml:space="preserve"> burst</t>
  </si>
  <si>
    <t>M4L-S22: G</t>
  </si>
  <si>
    <t>M3R-S6: CY</t>
  </si>
  <si>
    <t>M7L-S22: R</t>
  </si>
  <si>
    <t>M1L_-S51:Y</t>
  </si>
  <si>
    <t>M1L-S21: C</t>
  </si>
  <si>
    <t>M2L-S7:Y</t>
  </si>
  <si>
    <t>M3L-S21: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</si>
</sst>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scheme val="minor"/>
    </font>
    <font>
      <sz val="12"/>
      <name val="Aptos Narrow"/>
      <scheme val="minor"/>
    </font>
    <font>
      <sz val="12"/>
      <color rgb="FFFF0000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0" fillId="0" borderId="1" xfId="0" applyBorder="1"/>
    <xf numFmtId="0" fontId="2" fillId="0" borderId="1" xfId="0" applyFont="1" applyBorder="1"/>
    <xf numFmtId="0" fontId="0" fillId="3" borderId="1" xfId="0" applyFill="1" applyBorder="1"/>
    <xf numFmtId="2" fontId="0" fillId="0" borderId="1" xfId="0" applyNumberFormat="1" applyBorder="1"/>
    <xf numFmtId="164" fontId="0" fillId="0" borderId="1" xfId="0" applyNumberFormat="1" applyBorder="1"/>
    <xf numFmtId="2" fontId="0" fillId="3" borderId="1" xfId="0" applyNumberFormat="1" applyFill="1" applyBorder="1"/>
    <xf numFmtId="164" fontId="0" fillId="3" borderId="1" xfId="0" applyNumberFormat="1" applyFill="1" applyBorder="1"/>
    <xf numFmtId="0" fontId="5" fillId="0" borderId="1" xfId="0" applyFont="1" applyBorder="1"/>
    <xf numFmtId="0" fontId="6" fillId="0" borderId="1" xfId="0" applyFont="1" applyBorder="1"/>
    <xf numFmtId="0" fontId="7" fillId="4" borderId="1" xfId="0" applyFont="1" applyFill="1" applyBorder="1"/>
    <xf numFmtId="0" fontId="8" fillId="4" borderId="1" xfId="1" applyFont="1" applyFill="1" applyBorder="1"/>
    <xf numFmtId="2" fontId="7" fillId="4" borderId="1" xfId="0" applyNumberFormat="1" applyFont="1" applyFill="1" applyBorder="1"/>
    <xf numFmtId="164" fontId="7" fillId="4" borderId="1" xfId="0" applyNumberFormat="1" applyFont="1" applyFill="1" applyBorder="1"/>
    <xf numFmtId="0" fontId="7" fillId="4" borderId="0" xfId="0" applyFont="1" applyFill="1"/>
    <xf numFmtId="0" fontId="3" fillId="0" borderId="1" xfId="0" applyFont="1" applyBorder="1"/>
    <xf numFmtId="0" fontId="4" fillId="0" borderId="1" xfId="0" applyFont="1" applyBorder="1"/>
    <xf numFmtId="0" fontId="0" fillId="4" borderId="1" xfId="0" applyFill="1" applyBorder="1"/>
    <xf numFmtId="2" fontId="0" fillId="4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0" fontId="7" fillId="4" borderId="2" xfId="0" applyFont="1" applyFill="1" applyBorder="1"/>
    <xf numFmtId="2" fontId="7" fillId="4" borderId="2" xfId="0" applyNumberFormat="1" applyFont="1" applyFill="1" applyBorder="1"/>
    <xf numFmtId="164" fontId="7" fillId="4" borderId="2" xfId="0" applyNumberFormat="1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5F54-158C-8B42-BFD6-2BC530E21180}">
  <dimension ref="A1:W28"/>
  <sheetViews>
    <sheetView tabSelected="1" topLeftCell="F1" zoomScale="98" zoomScaleNormal="98" workbookViewId="0">
      <selection activeCell="J25" sqref="J24:J25"/>
    </sheetView>
  </sheetViews>
  <sheetFormatPr baseColWidth="10" defaultRowHeight="16" x14ac:dyDescent="0.2"/>
  <cols>
    <col min="1" max="1" width="14.1640625" bestFit="1" customWidth="1"/>
    <col min="2" max="2" width="14.1640625" customWidth="1"/>
    <col min="3" max="3" width="14.6640625" customWidth="1"/>
    <col min="4" max="4" width="20.33203125" customWidth="1"/>
    <col min="5" max="5" width="14.33203125" customWidth="1"/>
    <col min="6" max="6" width="13.83203125" customWidth="1"/>
    <col min="7" max="7" width="14.83203125" customWidth="1"/>
    <col min="8" max="8" width="20.1640625" customWidth="1"/>
    <col min="9" max="9" width="17" customWidth="1"/>
    <col min="10" max="11" width="14.83203125" customWidth="1"/>
    <col min="12" max="12" width="27.33203125" customWidth="1"/>
    <col min="13" max="13" width="8" customWidth="1"/>
    <col min="14" max="14" width="18.83203125" customWidth="1"/>
    <col min="15" max="15" width="15" customWidth="1"/>
    <col min="16" max="16" width="12" bestFit="1" customWidth="1"/>
    <col min="17" max="18" width="11" bestFit="1" customWidth="1"/>
    <col min="23" max="23" width="59.5" bestFit="1" customWidth="1"/>
  </cols>
  <sheetData>
    <row r="1" spans="1:23" x14ac:dyDescent="0.2">
      <c r="A1" s="2" t="s">
        <v>42</v>
      </c>
      <c r="B1" s="2" t="s">
        <v>65</v>
      </c>
      <c r="C1" s="2" t="s">
        <v>0</v>
      </c>
      <c r="D1" s="2" t="s">
        <v>1</v>
      </c>
      <c r="E1" s="2" t="s">
        <v>2</v>
      </c>
      <c r="F1" s="2" t="s">
        <v>34</v>
      </c>
      <c r="G1" s="2" t="s">
        <v>64</v>
      </c>
      <c r="H1" s="2" t="s">
        <v>75</v>
      </c>
      <c r="I1" s="2" t="s">
        <v>74</v>
      </c>
      <c r="J1" s="2" t="s">
        <v>73</v>
      </c>
      <c r="K1" s="2" t="s">
        <v>59</v>
      </c>
      <c r="L1" s="2" t="s">
        <v>66</v>
      </c>
      <c r="M1" s="2" t="s">
        <v>48</v>
      </c>
      <c r="N1" s="2" t="s">
        <v>3</v>
      </c>
      <c r="O1" s="2" t="s">
        <v>11</v>
      </c>
      <c r="P1" s="2" t="s">
        <v>12</v>
      </c>
      <c r="Q1" s="2" t="s">
        <v>77</v>
      </c>
      <c r="R1" s="2" t="s">
        <v>4</v>
      </c>
      <c r="S1" s="2" t="s">
        <v>37</v>
      </c>
      <c r="T1" s="2" t="s">
        <v>38</v>
      </c>
      <c r="V1" t="s">
        <v>29</v>
      </c>
    </row>
    <row r="2" spans="1:23" x14ac:dyDescent="0.2">
      <c r="A2" s="2" t="s">
        <v>5</v>
      </c>
      <c r="B2" s="2"/>
      <c r="C2" s="2">
        <v>12</v>
      </c>
      <c r="D2" s="2">
        <v>8</v>
      </c>
      <c r="E2" s="2">
        <v>27</v>
      </c>
      <c r="F2" s="2">
        <v>0.71699999999999997</v>
      </c>
      <c r="G2" s="2">
        <v>0.85318559556786711</v>
      </c>
      <c r="H2" s="2">
        <v>0.50704225352112675</v>
      </c>
      <c r="I2" s="2">
        <v>6.1</v>
      </c>
      <c r="J2" s="2" t="s">
        <v>55</v>
      </c>
      <c r="K2" s="2"/>
      <c r="L2" s="2" t="s">
        <v>67</v>
      </c>
      <c r="M2" s="2">
        <f>G2*H2</f>
        <v>0.432601147048496</v>
      </c>
      <c r="N2" s="5">
        <f>2000*G2/E2</f>
        <v>63.198933005027193</v>
      </c>
      <c r="O2" s="6">
        <f>C2*N2</f>
        <v>758.38719606032635</v>
      </c>
      <c r="P2" s="6">
        <f>D2*N2</f>
        <v>505.59146404021755</v>
      </c>
      <c r="Q2" s="6">
        <f>C2/(C2+D2)*100</f>
        <v>60</v>
      </c>
      <c r="R2" s="5">
        <f>LOG(O2, 2)</f>
        <v>9.5667907970275063</v>
      </c>
      <c r="S2" s="2">
        <v>17</v>
      </c>
      <c r="T2" s="2">
        <v>10</v>
      </c>
      <c r="V2" s="2" t="s">
        <v>19</v>
      </c>
      <c r="W2" s="2" t="s">
        <v>13</v>
      </c>
    </row>
    <row r="3" spans="1:23" s="15" customFormat="1" x14ac:dyDescent="0.2">
      <c r="A3" s="11" t="s">
        <v>6</v>
      </c>
      <c r="B3" s="11">
        <v>1</v>
      </c>
      <c r="C3" s="11">
        <v>31</v>
      </c>
      <c r="D3" s="11">
        <v>42</v>
      </c>
      <c r="E3" s="11">
        <v>78</v>
      </c>
      <c r="F3" s="12">
        <v>0.748</v>
      </c>
      <c r="G3" s="11">
        <v>1.0065858130368261</v>
      </c>
      <c r="H3" s="11">
        <v>0.65291936978683962</v>
      </c>
      <c r="I3" s="11">
        <v>3.2</v>
      </c>
      <c r="J3" s="11" t="s">
        <v>53</v>
      </c>
      <c r="K3" s="11">
        <v>1</v>
      </c>
      <c r="L3" s="11" t="s">
        <v>67</v>
      </c>
      <c r="M3" s="11">
        <f>G3*H3</f>
        <v>0.65721937468437808</v>
      </c>
      <c r="N3" s="13">
        <f>2000*G3/E3</f>
        <v>25.809892641969903</v>
      </c>
      <c r="O3" s="14">
        <f>C3*N3</f>
        <v>800.10667190106699</v>
      </c>
      <c r="P3" s="14">
        <f>D3*N3</f>
        <v>1084.0154909627358</v>
      </c>
      <c r="Q3" s="14">
        <f>C3/(C3+D3)*100</f>
        <v>42.465753424657535</v>
      </c>
      <c r="R3" s="13">
        <f t="shared" ref="R3:R11" si="0">LOG(O3, 2)</f>
        <v>9.6440485457289906</v>
      </c>
      <c r="S3" s="11">
        <v>17</v>
      </c>
      <c r="T3" s="11">
        <v>10</v>
      </c>
      <c r="V3" s="11" t="s">
        <v>20</v>
      </c>
      <c r="W3" s="11" t="s">
        <v>14</v>
      </c>
    </row>
    <row r="4" spans="1:23" x14ac:dyDescent="0.2">
      <c r="A4" s="2" t="s">
        <v>7</v>
      </c>
      <c r="B4" s="2"/>
      <c r="C4" s="2">
        <v>6</v>
      </c>
      <c r="D4" s="2">
        <v>26</v>
      </c>
      <c r="E4" s="2">
        <v>62</v>
      </c>
      <c r="F4" s="2">
        <v>0.65200000000000002</v>
      </c>
      <c r="G4" s="2">
        <v>0.65200000000000002</v>
      </c>
      <c r="H4" s="2">
        <v>0.46065428824049515</v>
      </c>
      <c r="I4" s="2" t="s">
        <v>69</v>
      </c>
      <c r="J4" s="2"/>
      <c r="K4" s="2"/>
      <c r="L4" s="2" t="s">
        <v>72</v>
      </c>
      <c r="M4" s="2"/>
      <c r="N4" s="5">
        <f>2000*G4/E4</f>
        <v>21.032258064516128</v>
      </c>
      <c r="O4" s="6">
        <f>C4*N4</f>
        <v>126.19354838709677</v>
      </c>
      <c r="P4" s="6">
        <f>D4*N4</f>
        <v>546.83870967741927</v>
      </c>
      <c r="Q4" s="6">
        <f>C4/(C4+D4)*100</f>
        <v>18.75</v>
      </c>
      <c r="R4" s="5">
        <f>LOG(O4, 2)</f>
        <v>6.9794943445653583</v>
      </c>
      <c r="S4" s="2">
        <v>21</v>
      </c>
      <c r="T4" s="2">
        <v>14</v>
      </c>
      <c r="V4" s="2" t="s">
        <v>21</v>
      </c>
      <c r="W4" s="2" t="s">
        <v>15</v>
      </c>
    </row>
    <row r="5" spans="1:23" x14ac:dyDescent="0.2">
      <c r="A5" s="9" t="s">
        <v>8</v>
      </c>
      <c r="B5" s="9"/>
      <c r="C5" s="9">
        <v>2</v>
      </c>
      <c r="D5" s="9">
        <v>18</v>
      </c>
      <c r="E5" s="9">
        <v>58</v>
      </c>
      <c r="F5" s="10">
        <v>0.87599999999999989</v>
      </c>
      <c r="G5" s="10">
        <v>0.87599999999999989</v>
      </c>
      <c r="H5" s="2"/>
      <c r="I5" s="2"/>
      <c r="J5" s="2"/>
      <c r="K5" s="2"/>
      <c r="L5" s="2" t="s">
        <v>76</v>
      </c>
      <c r="M5" s="2"/>
      <c r="N5" s="5">
        <f>2000*G5/E5</f>
        <v>30.206896551724135</v>
      </c>
      <c r="O5" s="6">
        <f>C5*N5</f>
        <v>60.41379310344827</v>
      </c>
      <c r="P5" s="6">
        <f>D5*N5</f>
        <v>543.72413793103442</v>
      </c>
      <c r="Q5" s="6">
        <f>C5/(C5+D5)*100</f>
        <v>10</v>
      </c>
      <c r="R5" s="5">
        <f t="shared" si="0"/>
        <v>5.9168060644736009</v>
      </c>
      <c r="S5" s="2">
        <v>21</v>
      </c>
      <c r="T5" s="2">
        <v>14</v>
      </c>
      <c r="V5" s="2" t="s">
        <v>22</v>
      </c>
      <c r="W5" t="s">
        <v>36</v>
      </c>
    </row>
    <row r="6" spans="1:23" x14ac:dyDescent="0.2">
      <c r="A6" s="9" t="s">
        <v>8</v>
      </c>
      <c r="B6" s="9"/>
      <c r="C6" s="9"/>
      <c r="D6" s="9"/>
      <c r="E6" s="9"/>
      <c r="F6" s="10">
        <v>0.42599999999999999</v>
      </c>
      <c r="G6" s="2"/>
      <c r="H6" s="2">
        <v>0.31254147312541475</v>
      </c>
      <c r="I6" s="2" t="s">
        <v>68</v>
      </c>
      <c r="J6" s="2"/>
      <c r="K6" s="2"/>
      <c r="L6" s="2" t="s">
        <v>72</v>
      </c>
      <c r="M6" s="2"/>
      <c r="N6" s="5"/>
      <c r="O6" s="6"/>
      <c r="P6" s="6"/>
      <c r="Q6" s="6"/>
      <c r="R6" s="5"/>
      <c r="S6" s="2"/>
      <c r="T6" s="2"/>
      <c r="V6" s="2"/>
    </row>
    <row r="7" spans="1:23" s="15" customFormat="1" x14ac:dyDescent="0.2">
      <c r="A7" s="11" t="s">
        <v>9</v>
      </c>
      <c r="B7" s="11">
        <v>2</v>
      </c>
      <c r="C7" s="11">
        <v>15</v>
      </c>
      <c r="D7" s="11">
        <v>15</v>
      </c>
      <c r="E7" s="11">
        <v>44</v>
      </c>
      <c r="F7" s="11">
        <v>0.65599999999999992</v>
      </c>
      <c r="G7" s="11">
        <v>0.90742375079216619</v>
      </c>
      <c r="H7" s="15">
        <v>0.7558139534883721</v>
      </c>
      <c r="I7" s="11" t="s">
        <v>71</v>
      </c>
      <c r="J7" s="11" t="s">
        <v>58</v>
      </c>
      <c r="K7" s="11">
        <v>2</v>
      </c>
      <c r="L7" s="11" t="s">
        <v>72</v>
      </c>
      <c r="M7" s="11">
        <f>G7*H7</f>
        <v>0.68584353257547448</v>
      </c>
      <c r="N7" s="13">
        <f>2000*G7/E7</f>
        <v>41.246534126916643</v>
      </c>
      <c r="O7" s="14">
        <f>C7*N7</f>
        <v>618.6980119037496</v>
      </c>
      <c r="P7" s="14">
        <f>D7*N7</f>
        <v>618.6980119037496</v>
      </c>
      <c r="Q7" s="14">
        <f>C7/(C7+D7)*100</f>
        <v>50</v>
      </c>
      <c r="R7" s="13">
        <f t="shared" si="0"/>
        <v>9.2730915878426323</v>
      </c>
      <c r="S7" s="11">
        <v>21</v>
      </c>
      <c r="T7" s="11">
        <v>14</v>
      </c>
      <c r="V7" s="11" t="s">
        <v>23</v>
      </c>
      <c r="W7" s="11" t="s">
        <v>35</v>
      </c>
    </row>
    <row r="8" spans="1:23" x14ac:dyDescent="0.2">
      <c r="A8" s="2" t="s">
        <v>10</v>
      </c>
      <c r="B8" s="2"/>
      <c r="C8" s="2">
        <v>5</v>
      </c>
      <c r="D8" s="2">
        <v>7</v>
      </c>
      <c r="E8" s="2">
        <v>28</v>
      </c>
      <c r="F8" s="2">
        <v>0.76300000000000001</v>
      </c>
      <c r="G8" s="2"/>
      <c r="H8" s="2">
        <v>0.43977591036414565</v>
      </c>
      <c r="I8" s="2" t="s">
        <v>70</v>
      </c>
      <c r="J8" s="2"/>
      <c r="K8" s="2"/>
      <c r="L8" s="2" t="s">
        <v>72</v>
      </c>
      <c r="M8" s="2"/>
      <c r="N8" s="5">
        <f>2000*G8/E8</f>
        <v>0</v>
      </c>
      <c r="O8" s="6">
        <f>C8*N8</f>
        <v>0</v>
      </c>
      <c r="P8" s="6">
        <f>D8*N8</f>
        <v>0</v>
      </c>
      <c r="Q8" s="6">
        <f>C8/(C8+D8)*100</f>
        <v>41.666666666666671</v>
      </c>
      <c r="R8" s="5" t="e">
        <f t="shared" si="0"/>
        <v>#NUM!</v>
      </c>
      <c r="S8" s="2">
        <v>21</v>
      </c>
      <c r="T8" s="2">
        <v>14</v>
      </c>
      <c r="V8" s="2" t="s">
        <v>24</v>
      </c>
      <c r="W8" s="2" t="s">
        <v>16</v>
      </c>
    </row>
    <row r="9" spans="1:23" x14ac:dyDescent="0.2">
      <c r="A9" s="2" t="s">
        <v>30</v>
      </c>
      <c r="B9" s="2"/>
      <c r="C9" s="2">
        <v>6</v>
      </c>
      <c r="D9" s="16">
        <v>28</v>
      </c>
      <c r="E9" s="2">
        <v>52</v>
      </c>
      <c r="F9" s="2">
        <v>0.91800000000000004</v>
      </c>
      <c r="G9" s="2">
        <v>0.91800000000000004</v>
      </c>
      <c r="H9" s="2"/>
      <c r="I9" s="2"/>
      <c r="J9" s="2"/>
      <c r="K9" s="2"/>
      <c r="L9" s="4"/>
      <c r="M9" s="4">
        <v>0.71</v>
      </c>
      <c r="N9" s="5">
        <f>2000*G9/E9</f>
        <v>35.307692307692307</v>
      </c>
      <c r="O9" s="8">
        <f>C9*N9</f>
        <v>211.84615384615384</v>
      </c>
      <c r="P9" s="8">
        <f>D9*N9</f>
        <v>988.61538461538453</v>
      </c>
      <c r="Q9" s="8">
        <f>C9/(C9+D9)*100</f>
        <v>17.647058823529413</v>
      </c>
      <c r="R9" s="7">
        <f t="shared" si="0"/>
        <v>7.7268731259938725</v>
      </c>
      <c r="S9" s="4">
        <v>15</v>
      </c>
      <c r="T9" s="4">
        <v>10</v>
      </c>
      <c r="V9" s="2" t="s">
        <v>25</v>
      </c>
      <c r="W9" s="2" t="s">
        <v>17</v>
      </c>
    </row>
    <row r="10" spans="1:23" x14ac:dyDescent="0.2">
      <c r="A10" s="2" t="s">
        <v>31</v>
      </c>
      <c r="B10" s="2"/>
      <c r="C10" s="2">
        <v>17</v>
      </c>
      <c r="D10" s="17">
        <v>47</v>
      </c>
      <c r="E10" s="17">
        <v>70</v>
      </c>
      <c r="F10" s="2">
        <v>0.95499999999999996</v>
      </c>
      <c r="G10" s="2">
        <v>0.95499999999999996</v>
      </c>
      <c r="H10" s="2"/>
      <c r="I10" s="2"/>
      <c r="J10" s="2"/>
      <c r="K10" s="2"/>
      <c r="L10" s="4"/>
      <c r="M10" s="4">
        <v>0.86</v>
      </c>
      <c r="N10" s="5">
        <f>2000*G10/E10</f>
        <v>27.285714285714285</v>
      </c>
      <c r="O10" s="8">
        <f>C10*N10</f>
        <v>463.85714285714283</v>
      </c>
      <c r="P10" s="8">
        <f>D10*N10</f>
        <v>1282.4285714285713</v>
      </c>
      <c r="Q10" s="8">
        <f>C10/(C10+D10)*100</f>
        <v>26.5625</v>
      </c>
      <c r="R10" s="7">
        <f t="shared" si="0"/>
        <v>8.8575367472284849</v>
      </c>
      <c r="S10" s="4">
        <v>15</v>
      </c>
      <c r="T10" s="4">
        <v>10</v>
      </c>
      <c r="V10" s="2" t="s">
        <v>26</v>
      </c>
      <c r="W10" s="2" t="s">
        <v>18</v>
      </c>
    </row>
    <row r="11" spans="1:23" x14ac:dyDescent="0.2">
      <c r="A11" s="2" t="s">
        <v>32</v>
      </c>
      <c r="B11" s="2"/>
      <c r="C11" s="2">
        <v>8</v>
      </c>
      <c r="D11" s="2">
        <v>45</v>
      </c>
      <c r="E11" s="2">
        <v>74</v>
      </c>
      <c r="F11" s="2">
        <v>1</v>
      </c>
      <c r="G11" s="2">
        <v>1</v>
      </c>
      <c r="H11" s="2"/>
      <c r="I11" s="2"/>
      <c r="J11" s="2"/>
      <c r="K11" s="2"/>
      <c r="L11" s="4"/>
      <c r="M11" s="4">
        <v>0.84</v>
      </c>
      <c r="N11" s="5">
        <f>2000*G11/E11</f>
        <v>27.027027027027028</v>
      </c>
      <c r="O11" s="8">
        <f>C11*N11</f>
        <v>216.21621621621622</v>
      </c>
      <c r="P11" s="8">
        <f>D11*N11</f>
        <v>1216.2162162162163</v>
      </c>
      <c r="Q11" s="8">
        <f>C11/(C11+D11)*100</f>
        <v>15.09433962264151</v>
      </c>
      <c r="R11" s="7">
        <f t="shared" si="0"/>
        <v>7.7563309190331369</v>
      </c>
      <c r="S11" s="4">
        <v>15</v>
      </c>
      <c r="T11" s="4">
        <v>10</v>
      </c>
      <c r="V11" s="2" t="s">
        <v>27</v>
      </c>
      <c r="W11" s="2" t="s">
        <v>28</v>
      </c>
    </row>
    <row r="12" spans="1:23" x14ac:dyDescent="0.2">
      <c r="A12" s="2"/>
      <c r="B12" s="2"/>
      <c r="C12" s="2"/>
      <c r="D12" s="2"/>
      <c r="E12" s="2"/>
      <c r="F12" s="5"/>
      <c r="G12" s="2"/>
      <c r="H12" s="2"/>
      <c r="I12" s="2"/>
      <c r="J12" s="2"/>
      <c r="K12" s="2"/>
      <c r="L12" s="2"/>
      <c r="M12" s="5"/>
      <c r="N12" s="5"/>
      <c r="O12" s="6"/>
      <c r="P12" s="6"/>
      <c r="Q12" s="2"/>
      <c r="R12" s="5"/>
      <c r="S12" s="2"/>
      <c r="T12" s="2"/>
      <c r="V12" s="2" t="s">
        <v>33</v>
      </c>
      <c r="W12" s="2" t="s">
        <v>39</v>
      </c>
    </row>
    <row r="13" spans="1:23" x14ac:dyDescent="0.2">
      <c r="A13" s="2" t="s">
        <v>47</v>
      </c>
      <c r="B13" s="2"/>
      <c r="C13" s="3">
        <v>15</v>
      </c>
      <c r="D13" s="2">
        <v>38</v>
      </c>
      <c r="E13" s="2">
        <v>75</v>
      </c>
      <c r="F13" s="2">
        <v>0.52</v>
      </c>
      <c r="G13" s="2"/>
      <c r="H13" s="2"/>
      <c r="I13" s="2"/>
      <c r="J13" s="2"/>
      <c r="K13" s="2"/>
      <c r="L13" s="2"/>
      <c r="M13" s="2"/>
      <c r="N13" s="5">
        <f>2000*G13/E13</f>
        <v>0</v>
      </c>
      <c r="O13" s="6">
        <f>C13*N13</f>
        <v>0</v>
      </c>
      <c r="P13" s="6">
        <f>D13*N13</f>
        <v>0</v>
      </c>
      <c r="Q13" s="6">
        <f>C13/(C13+D13)*100</f>
        <v>28.30188679245283</v>
      </c>
      <c r="R13" s="5" t="e">
        <f>LOG(O13, 2)</f>
        <v>#NUM!</v>
      </c>
      <c r="S13" s="2">
        <v>17</v>
      </c>
      <c r="T13" s="2">
        <v>10</v>
      </c>
      <c r="V13" s="2" t="s">
        <v>41</v>
      </c>
      <c r="W13" s="2" t="s">
        <v>40</v>
      </c>
    </row>
    <row r="14" spans="1:23" s="15" customFormat="1" x14ac:dyDescent="0.2">
      <c r="A14" s="11" t="s">
        <v>43</v>
      </c>
      <c r="B14" s="11">
        <v>3</v>
      </c>
      <c r="C14" s="11">
        <v>13</v>
      </c>
      <c r="D14" s="11">
        <v>55</v>
      </c>
      <c r="E14" s="11">
        <v>89</v>
      </c>
      <c r="F14" s="11">
        <f>(100-39)/100</f>
        <v>0.61</v>
      </c>
      <c r="G14" s="11">
        <v>0.92092624065891604</v>
      </c>
      <c r="H14" s="11"/>
      <c r="I14" s="11"/>
      <c r="J14" s="11" t="s">
        <v>60</v>
      </c>
      <c r="K14" s="11">
        <v>4</v>
      </c>
      <c r="L14" s="11"/>
      <c r="M14" s="11"/>
      <c r="N14" s="13">
        <f>2000*G14/E14</f>
        <v>20.694971700200362</v>
      </c>
      <c r="O14" s="14">
        <f>C14*N14</f>
        <v>269.03463210260469</v>
      </c>
      <c r="P14" s="14">
        <f>D14*N14</f>
        <v>1138.2234435110199</v>
      </c>
      <c r="Q14" s="14">
        <f>C14/(C14+D14)*100</f>
        <v>19.117647058823529</v>
      </c>
      <c r="R14" s="13">
        <f>LOG(O14, 2)</f>
        <v>8.0716480887525659</v>
      </c>
      <c r="S14" s="11">
        <v>21</v>
      </c>
      <c r="T14" s="11">
        <v>14</v>
      </c>
    </row>
    <row r="15" spans="1:23" s="15" customFormat="1" x14ac:dyDescent="0.2">
      <c r="A15" s="11" t="s">
        <v>44</v>
      </c>
      <c r="B15" s="11">
        <v>4</v>
      </c>
      <c r="C15" s="11">
        <v>17</v>
      </c>
      <c r="D15" s="11">
        <v>49</v>
      </c>
      <c r="E15" s="11">
        <v>90</v>
      </c>
      <c r="F15" s="11">
        <f>(100-33.9)/100</f>
        <v>0.66099999999999992</v>
      </c>
      <c r="G15" s="11">
        <v>0.7974232826796197</v>
      </c>
      <c r="H15" s="11"/>
      <c r="I15" s="11"/>
      <c r="J15" s="11" t="s">
        <v>61</v>
      </c>
      <c r="K15" s="11">
        <v>3</v>
      </c>
      <c r="L15" s="11"/>
      <c r="M15" s="11"/>
      <c r="N15" s="13">
        <f>2000*G15/E15</f>
        <v>17.720517392880438</v>
      </c>
      <c r="O15" s="14">
        <f>C15*N15</f>
        <v>301.24879567896744</v>
      </c>
      <c r="P15" s="14">
        <f>D15*N15</f>
        <v>868.30535225114147</v>
      </c>
      <c r="Q15" s="14">
        <f>C15/(C15+D15)*100</f>
        <v>25.757575757575758</v>
      </c>
      <c r="R15" s="13">
        <f>LOG(O15, 2)</f>
        <v>8.2348116635772275</v>
      </c>
      <c r="S15" s="11">
        <v>21</v>
      </c>
      <c r="T15" s="11">
        <v>14</v>
      </c>
    </row>
    <row r="16" spans="1:23" s="15" customFormat="1" x14ac:dyDescent="0.2">
      <c r="A16" s="11" t="s">
        <v>45</v>
      </c>
      <c r="B16" s="11">
        <v>5</v>
      </c>
      <c r="C16" s="11">
        <v>13</v>
      </c>
      <c r="D16" s="11">
        <v>40</v>
      </c>
      <c r="E16" s="11">
        <v>82</v>
      </c>
      <c r="F16" s="11">
        <f>(100-52.7)/100</f>
        <v>0.47299999999999998</v>
      </c>
      <c r="G16" s="11">
        <v>0.95090988665885623</v>
      </c>
      <c r="H16" s="11"/>
      <c r="I16" s="11"/>
      <c r="J16" s="11" t="s">
        <v>62</v>
      </c>
      <c r="K16" s="11">
        <v>5</v>
      </c>
      <c r="L16" s="11"/>
      <c r="M16" s="11"/>
      <c r="N16" s="13">
        <f>2000*G16/E16</f>
        <v>23.19292406485015</v>
      </c>
      <c r="O16" s="14">
        <f>C16*N16</f>
        <v>301.50801284305197</v>
      </c>
      <c r="P16" s="14">
        <f>D16*N16</f>
        <v>927.71696259400596</v>
      </c>
      <c r="Q16" s="14">
        <f>C16/(C16+D16)*100</f>
        <v>24.528301886792452</v>
      </c>
      <c r="R16" s="13">
        <f>LOG(O16, 2)</f>
        <v>8.2360525333107759</v>
      </c>
      <c r="S16" s="11">
        <v>21</v>
      </c>
      <c r="T16" s="11">
        <v>14</v>
      </c>
    </row>
    <row r="17" spans="1:20" x14ac:dyDescent="0.2">
      <c r="A17" s="2" t="s">
        <v>46</v>
      </c>
      <c r="B17" s="2"/>
      <c r="C17" s="2">
        <v>3</v>
      </c>
      <c r="D17" s="2">
        <v>43</v>
      </c>
      <c r="E17" s="2">
        <v>91</v>
      </c>
      <c r="F17" s="2">
        <f>(100-69.5)/100</f>
        <v>0.30499999999999999</v>
      </c>
      <c r="G17" s="2"/>
      <c r="H17" s="2"/>
      <c r="I17" s="2"/>
      <c r="J17" s="2"/>
      <c r="K17" s="2"/>
      <c r="L17" s="2"/>
      <c r="M17" s="2"/>
      <c r="N17" s="5">
        <f>2000*G17/E17</f>
        <v>0</v>
      </c>
      <c r="O17" s="6">
        <f>C17*N17</f>
        <v>0</v>
      </c>
      <c r="P17" s="6">
        <f>D17*N17</f>
        <v>0</v>
      </c>
      <c r="Q17" s="6">
        <f>C17/(C17+D17)*100</f>
        <v>6.5217391304347823</v>
      </c>
      <c r="R17" s="5" t="e">
        <f>LOG(O17, 2)</f>
        <v>#NUM!</v>
      </c>
      <c r="S17" s="2">
        <v>21</v>
      </c>
      <c r="T17" s="2">
        <v>14</v>
      </c>
    </row>
    <row r="18" spans="1:20" x14ac:dyDescent="0.2">
      <c r="N18" s="1"/>
    </row>
    <row r="19" spans="1:20" x14ac:dyDescent="0.2">
      <c r="N19" s="1"/>
    </row>
    <row r="20" spans="1:20" x14ac:dyDescent="0.2">
      <c r="N20" s="1"/>
    </row>
    <row r="21" spans="1:20" x14ac:dyDescent="0.2">
      <c r="A21">
        <v>20241102</v>
      </c>
      <c r="N21" s="1"/>
    </row>
    <row r="22" spans="1:20" s="21" customFormat="1" x14ac:dyDescent="0.2">
      <c r="A22" s="11" t="s">
        <v>79</v>
      </c>
      <c r="B22" s="11"/>
      <c r="C22" s="11">
        <v>17</v>
      </c>
      <c r="D22" s="11">
        <v>12</v>
      </c>
      <c r="E22" s="11">
        <v>45</v>
      </c>
      <c r="F22" s="11"/>
      <c r="G22" s="11">
        <v>0.80033498465413244</v>
      </c>
      <c r="H22" s="11">
        <v>0.71693735498839906</v>
      </c>
      <c r="I22" s="11"/>
      <c r="J22" s="11"/>
      <c r="K22" s="11"/>
      <c r="L22" s="11"/>
      <c r="M22" s="11">
        <f t="shared" ref="M22:M28" si="1">G22*H22</f>
        <v>0.57379004700261471</v>
      </c>
      <c r="N22" s="14">
        <f>2000*G22/E22</f>
        <v>35.570443762405887</v>
      </c>
      <c r="O22" s="14">
        <f>C22*N22</f>
        <v>604.69754396090002</v>
      </c>
      <c r="P22" s="14">
        <f>D22*N22</f>
        <v>426.84532514887064</v>
      </c>
      <c r="Q22" s="14">
        <f>C22/(C22+D22)*100</f>
        <v>58.620689655172406</v>
      </c>
      <c r="R22" s="14">
        <f>LOG(O22, 2)</f>
        <v>9.2400699091269729</v>
      </c>
      <c r="S22" s="11">
        <v>17</v>
      </c>
      <c r="T22" s="11">
        <v>12</v>
      </c>
    </row>
    <row r="23" spans="1:20" s="15" customFormat="1" x14ac:dyDescent="0.2">
      <c r="A23" s="22" t="s">
        <v>78</v>
      </c>
      <c r="B23" s="22"/>
      <c r="C23" s="22">
        <v>32</v>
      </c>
      <c r="D23" s="22">
        <v>36</v>
      </c>
      <c r="E23" s="22">
        <v>71</v>
      </c>
      <c r="F23" s="22"/>
      <c r="G23" s="22">
        <v>0.69046647051665011</v>
      </c>
      <c r="H23" s="22">
        <v>0.74675324675324672</v>
      </c>
      <c r="I23" s="22"/>
      <c r="J23" s="22"/>
      <c r="K23" s="22"/>
      <c r="L23" s="22"/>
      <c r="M23" s="22">
        <f t="shared" si="1"/>
        <v>0.51560807863256342</v>
      </c>
      <c r="N23" s="23">
        <f>2000*G23/E23</f>
        <v>19.449759732863384</v>
      </c>
      <c r="O23" s="24">
        <f>C23*N23</f>
        <v>622.3923114516283</v>
      </c>
      <c r="P23" s="24">
        <f>D23*N23</f>
        <v>700.19135038308184</v>
      </c>
      <c r="Q23" s="24">
        <f>C23/(C23+D23)*100</f>
        <v>47.058823529411761</v>
      </c>
      <c r="R23" s="23">
        <f>LOG(O23, 2)</f>
        <v>9.2816804282814775</v>
      </c>
      <c r="S23" s="22">
        <v>17</v>
      </c>
      <c r="T23" s="22">
        <v>12</v>
      </c>
    </row>
    <row r="24" spans="1:20" s="18" customFormat="1" x14ac:dyDescent="0.2">
      <c r="A24" s="11" t="s">
        <v>80</v>
      </c>
      <c r="B24" s="11"/>
      <c r="C24" s="11">
        <v>10</v>
      </c>
      <c r="D24" s="11">
        <v>32</v>
      </c>
      <c r="E24" s="11">
        <v>77</v>
      </c>
      <c r="F24" s="11"/>
      <c r="G24" s="11">
        <v>0.70772813227956644</v>
      </c>
      <c r="H24" s="11">
        <v>0.71818181818181814</v>
      </c>
      <c r="M24" s="11">
        <f>G24*H24</f>
        <v>0.50827747681896129</v>
      </c>
      <c r="N24" s="19">
        <f>2000*G24/E24</f>
        <v>18.382548890378349</v>
      </c>
      <c r="O24" s="20">
        <f>C24*N24</f>
        <v>183.82548890378348</v>
      </c>
      <c r="P24" s="20">
        <f>D24*N24</f>
        <v>588.24156449210716</v>
      </c>
      <c r="Q24" s="20">
        <f>C24/(C24+D24)*100</f>
        <v>23.809523809523807</v>
      </c>
      <c r="R24" s="19">
        <f>LOG(O24, 2)</f>
        <v>7.5221930117093425</v>
      </c>
      <c r="S24" s="18">
        <v>17</v>
      </c>
      <c r="T24" s="18">
        <v>12</v>
      </c>
    </row>
    <row r="25" spans="1:20" s="11" customFormat="1" x14ac:dyDescent="0.2">
      <c r="A25" s="11" t="s">
        <v>81</v>
      </c>
      <c r="C25" s="11">
        <v>13</v>
      </c>
      <c r="D25" s="11">
        <v>41</v>
      </c>
      <c r="E25" s="11">
        <v>68</v>
      </c>
      <c r="G25" s="11">
        <v>0.76263518806743447</v>
      </c>
      <c r="H25" s="11">
        <v>0.85833333333333328</v>
      </c>
      <c r="M25" s="11">
        <f t="shared" si="1"/>
        <v>0.65459520309121455</v>
      </c>
      <c r="N25" s="13">
        <f t="shared" ref="N25:N27" si="2">2000*G25/E25</f>
        <v>22.43044670786572</v>
      </c>
      <c r="O25" s="14">
        <f t="shared" ref="O25:O27" si="3">C25*N25</f>
        <v>291.59580720225438</v>
      </c>
      <c r="P25" s="14">
        <f t="shared" ref="P25:P27" si="4">D25*N25</f>
        <v>919.64831502249456</v>
      </c>
      <c r="Q25" s="14">
        <f t="shared" ref="Q25:Q27" si="5">C25/(C25+D25)*100</f>
        <v>24.074074074074073</v>
      </c>
      <c r="R25" s="13">
        <f t="shared" ref="R25:R27" si="6">LOG(O25, 2)</f>
        <v>8.1878261653654913</v>
      </c>
      <c r="S25" s="11">
        <v>17</v>
      </c>
      <c r="T25" s="11">
        <v>12</v>
      </c>
    </row>
    <row r="26" spans="1:20" s="11" customFormat="1" x14ac:dyDescent="0.2">
      <c r="A26" s="11" t="s">
        <v>82</v>
      </c>
      <c r="C26" s="11">
        <v>10</v>
      </c>
      <c r="D26" s="11">
        <v>24</v>
      </c>
      <c r="E26" s="11">
        <v>90</v>
      </c>
      <c r="G26" s="11">
        <v>0.82148165890870917</v>
      </c>
      <c r="H26" s="11">
        <v>0.6344827586206897</v>
      </c>
      <c r="M26" s="11">
        <f t="shared" si="1"/>
        <v>0.52121594910069824</v>
      </c>
      <c r="N26" s="13">
        <f>2000*G26/E26</f>
        <v>18.255147975749093</v>
      </c>
      <c r="O26" s="14">
        <f>C26*N26</f>
        <v>182.55147975749094</v>
      </c>
      <c r="P26" s="14">
        <f t="shared" si="4"/>
        <v>438.12355141797821</v>
      </c>
      <c r="Q26" s="14">
        <f t="shared" si="5"/>
        <v>29.411764705882355</v>
      </c>
      <c r="R26" s="13">
        <f t="shared" si="6"/>
        <v>7.5121595530429559</v>
      </c>
      <c r="S26" s="11">
        <v>17</v>
      </c>
      <c r="T26" s="11">
        <v>12</v>
      </c>
    </row>
    <row r="27" spans="1:20" s="11" customFormat="1" x14ac:dyDescent="0.2">
      <c r="A27" s="11" t="s">
        <v>83</v>
      </c>
      <c r="C27" s="11">
        <v>5</v>
      </c>
      <c r="D27" s="11">
        <f>38-C27</f>
        <v>33</v>
      </c>
      <c r="E27" s="11">
        <v>56</v>
      </c>
      <c r="G27" s="11">
        <v>0.76495029301736417</v>
      </c>
      <c r="H27" s="11">
        <v>0.75427350427350426</v>
      </c>
      <c r="M27" s="11">
        <f t="shared" si="1"/>
        <v>0.57698173810925113</v>
      </c>
      <c r="N27" s="13">
        <f t="shared" si="2"/>
        <v>27.319653322048719</v>
      </c>
      <c r="O27" s="14">
        <f t="shared" si="3"/>
        <v>136.5982666102436</v>
      </c>
      <c r="P27" s="14">
        <f t="shared" si="4"/>
        <v>901.54855962760769</v>
      </c>
      <c r="Q27" s="14">
        <f t="shared" si="5"/>
        <v>13.157894736842104</v>
      </c>
      <c r="R27" s="13">
        <f t="shared" si="6"/>
        <v>7.0937953661650104</v>
      </c>
      <c r="S27" s="11">
        <v>17</v>
      </c>
      <c r="T27" s="11">
        <v>12</v>
      </c>
    </row>
    <row r="28" spans="1:20" s="11" customFormat="1" x14ac:dyDescent="0.2">
      <c r="A28" s="11" t="s">
        <v>84</v>
      </c>
      <c r="C28" s="11">
        <v>11</v>
      </c>
      <c r="D28" s="11">
        <v>37</v>
      </c>
      <c r="E28" s="11">
        <v>57</v>
      </c>
      <c r="G28" s="11">
        <v>0.7946320493723702</v>
      </c>
      <c r="H28" s="11">
        <v>0.83636363636363631</v>
      </c>
      <c r="M28" s="11">
        <f t="shared" si="1"/>
        <v>0.66460135038416412</v>
      </c>
      <c r="N28" s="13">
        <f>2000*G28/E28</f>
        <v>27.881826293767375</v>
      </c>
      <c r="O28" s="14">
        <f t="shared" ref="O28" si="7">C28*N28</f>
        <v>306.7000892314411</v>
      </c>
      <c r="P28" s="14">
        <f t="shared" ref="P28" si="8">D28*N28</f>
        <v>1031.6275728693929</v>
      </c>
      <c r="Q28" s="14">
        <f t="shared" ref="Q28" si="9">C28/(C28+D28)*100</f>
        <v>22.916666666666664</v>
      </c>
      <c r="R28" s="13">
        <f t="shared" ref="R28" si="10">LOG(O28, 2)</f>
        <v>8.260684776117964</v>
      </c>
      <c r="S28" s="11">
        <v>17</v>
      </c>
      <c r="T28" s="11">
        <v>12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770E3-7198-A44D-83EA-79AD0EF331E5}">
  <dimension ref="A1:I16"/>
  <sheetViews>
    <sheetView workbookViewId="0">
      <selection activeCell="F2" sqref="F2:G2"/>
    </sheetView>
  </sheetViews>
  <sheetFormatPr baseColWidth="10" defaultRowHeight="16" x14ac:dyDescent="0.2"/>
  <cols>
    <col min="1" max="1" width="21.6640625" customWidth="1"/>
    <col min="2" max="2" width="10.1640625" customWidth="1"/>
    <col min="3" max="3" width="21.6640625" customWidth="1"/>
    <col min="4" max="4" width="32" customWidth="1"/>
    <col min="8" max="8" width="13.33203125" customWidth="1"/>
  </cols>
  <sheetData>
    <row r="1" spans="1:9" x14ac:dyDescent="0.2">
      <c r="A1" t="s">
        <v>42</v>
      </c>
      <c r="B1" t="s">
        <v>63</v>
      </c>
      <c r="C1" t="s">
        <v>0</v>
      </c>
      <c r="D1" t="s">
        <v>50</v>
      </c>
      <c r="E1" t="s">
        <v>51</v>
      </c>
      <c r="F1" t="s">
        <v>52</v>
      </c>
      <c r="G1" t="s">
        <v>49</v>
      </c>
      <c r="H1" t="s">
        <v>54</v>
      </c>
      <c r="I1" t="s">
        <v>59</v>
      </c>
    </row>
    <row r="2" spans="1:9" x14ac:dyDescent="0.2">
      <c r="A2" s="2" t="s">
        <v>5</v>
      </c>
      <c r="B2" s="2">
        <v>1</v>
      </c>
      <c r="C2" s="2">
        <v>12</v>
      </c>
      <c r="D2" s="2" t="s">
        <v>56</v>
      </c>
      <c r="E2" s="2" t="s">
        <v>55</v>
      </c>
      <c r="F2" s="2">
        <v>3.61</v>
      </c>
      <c r="G2" s="2">
        <v>308</v>
      </c>
      <c r="H2" s="2">
        <f>G2/F2*0.01</f>
        <v>0.85318559556786711</v>
      </c>
      <c r="I2" s="2"/>
    </row>
    <row r="3" spans="1:9" x14ac:dyDescent="0.2">
      <c r="A3" s="2" t="s">
        <v>6</v>
      </c>
      <c r="B3" s="2">
        <v>2</v>
      </c>
      <c r="C3" s="2">
        <v>31</v>
      </c>
      <c r="D3" s="2" t="s">
        <v>56</v>
      </c>
      <c r="E3" s="2" t="s">
        <v>53</v>
      </c>
      <c r="F3" s="2">
        <v>26624.654999999999</v>
      </c>
      <c r="G3" s="2">
        <v>268</v>
      </c>
      <c r="H3" s="2">
        <f>G3/F3*100</f>
        <v>1.0065858130368261</v>
      </c>
      <c r="I3" s="2">
        <v>1</v>
      </c>
    </row>
    <row r="4" spans="1:9" x14ac:dyDescent="0.2">
      <c r="A4" s="2" t="s">
        <v>7</v>
      </c>
      <c r="B4" s="2">
        <v>4</v>
      </c>
      <c r="C4" s="2">
        <v>6</v>
      </c>
      <c r="D4" s="2"/>
      <c r="E4" s="2"/>
      <c r="F4" s="2"/>
      <c r="G4" s="2"/>
      <c r="H4" s="2"/>
      <c r="I4" s="2"/>
    </row>
    <row r="5" spans="1:9" x14ac:dyDescent="0.2">
      <c r="A5" s="2" t="s">
        <v>8</v>
      </c>
      <c r="B5" s="2">
        <v>5</v>
      </c>
      <c r="C5" s="2">
        <v>2</v>
      </c>
      <c r="D5" s="2"/>
      <c r="E5" s="2"/>
      <c r="F5" s="2"/>
      <c r="G5" s="2"/>
      <c r="H5" s="2"/>
      <c r="I5" s="2"/>
    </row>
    <row r="6" spans="1:9" x14ac:dyDescent="0.2">
      <c r="A6" s="2" t="s">
        <v>9</v>
      </c>
      <c r="B6" s="2">
        <v>6</v>
      </c>
      <c r="C6" s="2">
        <v>15</v>
      </c>
      <c r="D6" s="2" t="s">
        <v>57</v>
      </c>
      <c r="E6" s="2" t="s">
        <v>58</v>
      </c>
      <c r="F6" s="2">
        <v>17081.325000000001</v>
      </c>
      <c r="G6" s="2">
        <v>155</v>
      </c>
      <c r="H6" s="2">
        <f>G6/F6*100</f>
        <v>0.90742375079216619</v>
      </c>
      <c r="I6" s="2">
        <v>2</v>
      </c>
    </row>
    <row r="7" spans="1:9" x14ac:dyDescent="0.2">
      <c r="A7" s="2" t="s">
        <v>10</v>
      </c>
      <c r="B7" s="2">
        <v>7</v>
      </c>
      <c r="C7" s="2">
        <v>5</v>
      </c>
      <c r="D7" s="2"/>
      <c r="E7" s="2"/>
      <c r="F7" s="2"/>
      <c r="G7" s="2"/>
      <c r="H7" s="2"/>
      <c r="I7" s="2"/>
    </row>
    <row r="8" spans="1:9" x14ac:dyDescent="0.2">
      <c r="A8" s="4" t="s">
        <v>30</v>
      </c>
      <c r="B8" s="4"/>
      <c r="C8" s="4">
        <v>6</v>
      </c>
      <c r="D8" s="2"/>
      <c r="E8" s="2"/>
      <c r="F8" s="2"/>
      <c r="G8" s="2"/>
      <c r="H8" s="2"/>
      <c r="I8" s="2"/>
    </row>
    <row r="9" spans="1:9" x14ac:dyDescent="0.2">
      <c r="A9" s="4" t="s">
        <v>31</v>
      </c>
      <c r="B9" s="4"/>
      <c r="C9" s="4">
        <v>17</v>
      </c>
      <c r="D9" s="2"/>
      <c r="E9" s="2"/>
      <c r="F9" s="2"/>
      <c r="G9" s="2"/>
      <c r="H9" s="2"/>
      <c r="I9" s="2"/>
    </row>
    <row r="10" spans="1:9" x14ac:dyDescent="0.2">
      <c r="A10" s="4" t="s">
        <v>32</v>
      </c>
      <c r="B10" s="4"/>
      <c r="C10" s="4">
        <v>8</v>
      </c>
      <c r="D10" s="2"/>
      <c r="E10" s="2"/>
      <c r="F10" s="2"/>
      <c r="G10" s="2"/>
      <c r="H10" s="2"/>
      <c r="I10" s="2"/>
    </row>
    <row r="11" spans="1:9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">
      <c r="A12" s="2" t="s">
        <v>47</v>
      </c>
      <c r="B12" s="4">
        <v>3</v>
      </c>
      <c r="C12" s="3">
        <v>15</v>
      </c>
      <c r="D12" s="2"/>
      <c r="E12" s="2"/>
      <c r="F12" s="2"/>
      <c r="G12" s="2"/>
      <c r="H12" s="2"/>
      <c r="I12" s="2"/>
    </row>
    <row r="13" spans="1:9" x14ac:dyDescent="0.2">
      <c r="A13" s="2" t="s">
        <v>43</v>
      </c>
      <c r="B13" s="4">
        <v>8</v>
      </c>
      <c r="C13" s="2">
        <v>13</v>
      </c>
      <c r="D13" s="2"/>
      <c r="E13" s="2" t="s">
        <v>60</v>
      </c>
      <c r="F13" s="2">
        <v>8904.0789999999997</v>
      </c>
      <c r="G13" s="2">
        <v>82</v>
      </c>
      <c r="H13" s="2">
        <f>G13/F13*100</f>
        <v>0.92092624065891604</v>
      </c>
      <c r="I13" s="2">
        <v>4</v>
      </c>
    </row>
    <row r="14" spans="1:9" x14ac:dyDescent="0.2">
      <c r="A14" s="2" t="s">
        <v>44</v>
      </c>
      <c r="B14" s="4">
        <v>9</v>
      </c>
      <c r="C14" s="2">
        <v>17</v>
      </c>
      <c r="D14" s="2"/>
      <c r="E14" s="2" t="s">
        <v>61</v>
      </c>
      <c r="F14" s="2">
        <v>20190.03</v>
      </c>
      <c r="G14" s="2">
        <v>161</v>
      </c>
      <c r="H14" s="2">
        <f>G14/F14*100</f>
        <v>0.7974232826796197</v>
      </c>
      <c r="I14" s="2">
        <v>3</v>
      </c>
    </row>
    <row r="15" spans="1:9" x14ac:dyDescent="0.2">
      <c r="A15" s="2" t="s">
        <v>45</v>
      </c>
      <c r="B15" s="4">
        <v>10</v>
      </c>
      <c r="C15" s="2">
        <v>13</v>
      </c>
      <c r="D15" s="2"/>
      <c r="E15" s="2" t="s">
        <v>62</v>
      </c>
      <c r="F15" s="2">
        <v>16405.34</v>
      </c>
      <c r="G15" s="2">
        <v>156</v>
      </c>
      <c r="H15" s="2">
        <f>G15/F15*100</f>
        <v>0.95090988665885623</v>
      </c>
      <c r="I15" s="2">
        <v>5</v>
      </c>
    </row>
    <row r="16" spans="1:9" x14ac:dyDescent="0.2">
      <c r="A16" s="2" t="s">
        <v>46</v>
      </c>
      <c r="B16" s="4">
        <v>11</v>
      </c>
      <c r="C16" s="2">
        <v>3</v>
      </c>
      <c r="D16" s="2"/>
      <c r="E16" s="2"/>
      <c r="F16" s="2"/>
      <c r="G16" s="2"/>
      <c r="H16" s="2"/>
      <c r="I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DZ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Juhee Pae</dc:creator>
  <cp:lastModifiedBy>Juhee Pae</cp:lastModifiedBy>
  <dcterms:created xsi:type="dcterms:W3CDTF">2024-03-26T21:30:26Z</dcterms:created>
  <dcterms:modified xsi:type="dcterms:W3CDTF">2024-11-02T21:01:23Z</dcterms:modified>
</cp:coreProperties>
</file>