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victora/Desktop/"/>
    </mc:Choice>
  </mc:AlternateContent>
  <xr:revisionPtr revIDLastSave="0" documentId="13_ncr:1_{9ADB6102-5C0C-764C-A701-33E0636F28FE}" xr6:coauthVersionLast="47" xr6:coauthVersionMax="47" xr10:uidLastSave="{00000000-0000-0000-0000-000000000000}"/>
  <bookViews>
    <workbookView xWindow="0" yWindow="760" windowWidth="29280" windowHeight="18880" xr2:uid="{D3DF85D3-3794-E84F-8D75-6BE89C44F61B}"/>
  </bookViews>
  <sheets>
    <sheet name="Sheet1" sheetId="1" r:id="rId1"/>
    <sheet name="DZ dens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11" i="1"/>
  <c r="E4" i="1"/>
  <c r="E8" i="1"/>
  <c r="E10" i="1"/>
  <c r="E7" i="1"/>
  <c r="E9" i="1"/>
  <c r="E13" i="1"/>
  <c r="E2" i="1"/>
  <c r="J4" i="1"/>
  <c r="K4" i="1" s="1"/>
  <c r="I10" i="1"/>
  <c r="J9" i="1"/>
  <c r="L9" i="1" s="1"/>
  <c r="I13" i="1"/>
  <c r="I12" i="1"/>
  <c r="I9" i="1"/>
  <c r="I7" i="1"/>
  <c r="I8" i="1"/>
  <c r="I4" i="1"/>
  <c r="I2" i="1"/>
  <c r="J13" i="1"/>
  <c r="M13" i="1"/>
  <c r="L13" i="1"/>
  <c r="J7" i="1"/>
  <c r="L7" i="1" s="1"/>
  <c r="M7" i="1"/>
  <c r="M9" i="1"/>
  <c r="J12" i="1"/>
  <c r="J8" i="1"/>
  <c r="K8" i="1" s="1"/>
  <c r="K7" i="1" l="1"/>
  <c r="N7" i="1" s="1"/>
  <c r="K9" i="1"/>
  <c r="N9" i="1" s="1"/>
  <c r="K13" i="1"/>
  <c r="N13" i="1" s="1"/>
  <c r="K12" i="1"/>
  <c r="N12" i="1" s="1"/>
  <c r="D12" i="1" l="1"/>
  <c r="E12" i="1" s="1"/>
  <c r="M12" i="1" l="1"/>
  <c r="L12" i="1"/>
  <c r="M10" i="1"/>
  <c r="J10" i="1"/>
  <c r="L10" i="1" s="1"/>
  <c r="M8" i="1"/>
  <c r="L8" i="1"/>
  <c r="M4" i="1"/>
  <c r="L4" i="1"/>
  <c r="N8" i="1" l="1"/>
  <c r="N4" i="1"/>
  <c r="K10" i="1"/>
  <c r="N10" i="1" s="1"/>
  <c r="I3" i="1" l="1"/>
  <c r="J11" i="1" l="1"/>
  <c r="J6" i="1"/>
  <c r="L6" i="1" s="1"/>
  <c r="J5" i="1"/>
  <c r="J3" i="1"/>
  <c r="L3" i="1" s="1"/>
  <c r="J2" i="1"/>
  <c r="K2" i="1" s="1"/>
  <c r="N2" i="1" s="1"/>
  <c r="H15" i="2"/>
  <c r="H14" i="2"/>
  <c r="H13" i="2"/>
  <c r="H6" i="2"/>
  <c r="H2" i="2"/>
  <c r="H3" i="2"/>
  <c r="M11" i="1"/>
  <c r="M6" i="1"/>
  <c r="M5" i="1"/>
  <c r="M3" i="1"/>
  <c r="M2" i="1"/>
  <c r="K3" i="1" l="1"/>
  <c r="N3" i="1" s="1"/>
  <c r="L11" i="1"/>
  <c r="L2" i="1"/>
  <c r="K6" i="1"/>
  <c r="N6" i="1" s="1"/>
  <c r="K5" i="1"/>
  <c r="N5" i="1" s="1"/>
  <c r="L5" i="1"/>
  <c r="K11" i="1"/>
  <c r="N11" i="1" s="1"/>
</calcChain>
</file>

<file path=xl/sharedStrings.xml><?xml version="1.0" encoding="utf-8"?>
<sst xmlns="http://schemas.openxmlformats.org/spreadsheetml/2006/main" count="105" uniqueCount="97">
  <si>
    <t># in bursting node</t>
  </si>
  <si>
    <t># desc of bursting node</t>
  </si>
  <si>
    <t># divisions</t>
  </si>
  <si>
    <t>RY_GC6_1</t>
  </si>
  <si>
    <t>C_GC3_2</t>
  </si>
  <si>
    <t>Y_GC4_2</t>
  </si>
  <si>
    <t>G_GC2_1</t>
  </si>
  <si>
    <t>C_GC5_3</t>
  </si>
  <si>
    <t>CR_GC5_1</t>
  </si>
  <si>
    <t>Norm burst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</si>
  <si>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</si>
  <si>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</si>
  <si>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</si>
  <si>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</si>
  <si>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</si>
  <si>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</si>
  <si>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</si>
  <si>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</si>
  <si>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</si>
  <si>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Tas_4_LN1_GC1</t>
  </si>
  <si>
    <t>Tas_4_LN2_GC1</t>
  </si>
  <si>
    <t>Tas_S9_LN3_GC1</t>
  </si>
  <si>
    <t>K</t>
  </si>
  <si>
    <t>L</t>
  </si>
  <si>
    <t>ID</t>
  </si>
  <si>
    <t>M8-5.2:3_1 RY</t>
  </si>
  <si>
    <t>M8-4.1:2_1 Y</t>
  </si>
  <si>
    <t>M9-6.1:4_1 R</t>
  </si>
  <si>
    <t>M7-6.1:12_1 G</t>
  </si>
  <si>
    <t>L1-3.1:15_12 R</t>
  </si>
  <si>
    <t>NDS</t>
  </si>
  <si>
    <t>Counts</t>
  </si>
  <si>
    <t>Experiment</t>
  </si>
  <si>
    <t>File</t>
  </si>
  <si>
    <t>Area</t>
  </si>
  <si>
    <t>GC_03</t>
  </si>
  <si>
    <t>DZ density</t>
  </si>
  <si>
    <t>S6</t>
  </si>
  <si>
    <t>20230410 BB timecourse/Day 17</t>
  </si>
  <si>
    <t>20230410 BB timecourse/Day 21</t>
  </si>
  <si>
    <t>GC_02</t>
  </si>
  <si>
    <t>Figure 1</t>
  </si>
  <si>
    <t>GC5-2</t>
  </si>
  <si>
    <t>GC4-1</t>
  </si>
  <si>
    <t>GC6-1</t>
  </si>
  <si>
    <t>AI_ID</t>
  </si>
  <si>
    <t>BB(DZ) density</t>
  </si>
  <si>
    <t>Color dominance flow</t>
  </si>
  <si>
    <t>M4L-S22: G</t>
  </si>
  <si>
    <t>M3R-S6: CY</t>
  </si>
  <si>
    <t>M7L-S22: R</t>
  </si>
  <si>
    <t>M1L_-S51:Y</t>
  </si>
  <si>
    <t>M1L-S21: C</t>
  </si>
  <si>
    <t>M2L-S7:Y</t>
  </si>
  <si>
    <t>M3L-S21: C</t>
  </si>
  <si>
    <t>Fig 1c/ED1b ID</t>
  </si>
  <si>
    <t>i</t>
  </si>
  <si>
    <t>Days post-tamoxifen</t>
  </si>
  <si>
    <t>Days post-immunization</t>
  </si>
  <si>
    <t>ii</t>
  </si>
  <si>
    <t>iii</t>
  </si>
  <si>
    <t>iv</t>
  </si>
  <si>
    <t># total in burst</t>
  </si>
  <si>
    <t>v</t>
  </si>
  <si>
    <t>vii</t>
  </si>
  <si>
    <t>vi</t>
  </si>
  <si>
    <t>viii</t>
  </si>
  <si>
    <t>ix</t>
  </si>
  <si>
    <t>x</t>
  </si>
  <si>
    <t>xi</t>
  </si>
  <si>
    <t>xii</t>
  </si>
  <si>
    <t>Normalization factor 2K cells</t>
  </si>
  <si>
    <t># total  GC seq</t>
  </si>
  <si>
    <t xml:space="preserve"> % in bursting node</t>
  </si>
  <si>
    <t>Norm desc</t>
  </si>
  <si>
    <t>A</t>
  </si>
  <si>
    <t>Original GC ID</t>
  </si>
  <si>
    <t>GC ID in Fig 1b. and  ED Fig. 1c.</t>
  </si>
  <si>
    <t># of identical sequences in the bursting (parental) node</t>
  </si>
  <si>
    <t># of descendants of the bursting (parental) node</t>
  </si>
  <si>
    <t>Total # of cells in burst (C+D)</t>
  </si>
  <si>
    <t>Total # of cells sequenced in GC (includes non clone members)</t>
  </si>
  <si>
    <t>Density of brainbow colored cells in DZ (microscopy)</t>
  </si>
  <si>
    <t>Color dominance (% most frequent color, measured by flow cytometry)</t>
  </si>
  <si>
    <t>Normalization factor used to extrapolate numbers to a 2,000 cell GC (2000*G/F)</t>
  </si>
  <si>
    <t>M</t>
  </si>
  <si>
    <t>N</t>
  </si>
  <si>
    <t>O</t>
  </si>
  <si>
    <t>P</t>
  </si>
  <si>
    <t>Sampling day post-immunization</t>
  </si>
  <si>
    <t>Sampling day post-tamoxifen</t>
  </si>
  <si>
    <t>Estimated number of divisions, assuming no loss of cells (Log2(K))</t>
  </si>
  <si>
    <t>% of cells in a burst that are in the parental node ((C/E)*100)</t>
  </si>
  <si>
    <r>
      <t>Column key</t>
    </r>
    <r>
      <rPr>
        <b/>
        <sz val="12"/>
        <color theme="1"/>
        <rFont val="Aptos Narrow"/>
        <scheme val="minor"/>
      </rPr>
      <t xml:space="preserve"> (parameters in bold are used in simulations)</t>
    </r>
  </si>
  <si>
    <t>Normalized Dominance score (G*H)</t>
  </si>
  <si>
    <t>Extrapolated number of identical cells in burst assuming 2,000 cell GC (C*J)</t>
  </si>
  <si>
    <t>Extrapolated number of burst (parental) node descendents    assuming 2,000 cell GC (D*J)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</si>
</sst>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Fill="1"/>
    <xf numFmtId="0" fontId="3" fillId="0" borderId="1" xfId="0" applyFont="1" applyFill="1" applyBorder="1"/>
    <xf numFmtId="0" fontId="2" fillId="0" borderId="1" xfId="0" applyFont="1" applyFill="1" applyBorder="1"/>
    <xf numFmtId="0" fontId="3" fillId="0" borderId="0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0" xfId="0" applyBorder="1"/>
    <xf numFmtId="2" fontId="2" fillId="3" borderId="0" xfId="0" applyNumberFormat="1" applyFont="1" applyFill="1" applyBorder="1"/>
    <xf numFmtId="0" fontId="2" fillId="0" borderId="0" xfId="0" applyFont="1" applyFill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5F54-158C-8B42-BFD6-2BC530E21180}">
  <dimension ref="A1:S18"/>
  <sheetViews>
    <sheetView tabSelected="1" topLeftCell="G1" zoomScale="98" zoomScaleNormal="98" workbookViewId="0">
      <selection activeCell="R23" sqref="R23"/>
    </sheetView>
  </sheetViews>
  <sheetFormatPr baseColWidth="10" defaultRowHeight="16" x14ac:dyDescent="0.2"/>
  <cols>
    <col min="1" max="1" width="12.83203125" style="10" customWidth="1"/>
    <col min="2" max="2" width="11.5" style="10" customWidth="1"/>
    <col min="3" max="3" width="10" style="10" customWidth="1"/>
    <col min="4" max="4" width="13.33203125" style="10" customWidth="1"/>
    <col min="5" max="5" width="13.1640625" style="10" customWidth="1"/>
    <col min="6" max="9" width="12.83203125" style="10" customWidth="1"/>
    <col min="10" max="10" width="14.1640625" style="10" customWidth="1"/>
    <col min="11" max="16" width="12.83203125" style="10" customWidth="1"/>
    <col min="17" max="18" width="10.83203125" style="10"/>
    <col min="19" max="19" width="76.5" style="10" customWidth="1"/>
    <col min="20" max="16384" width="10.83203125" style="10"/>
  </cols>
  <sheetData>
    <row r="1" spans="1:19" s="12" customFormat="1" ht="16" customHeight="1" x14ac:dyDescent="0.2">
      <c r="A1" s="12" t="s">
        <v>24</v>
      </c>
      <c r="B1" s="12" t="s">
        <v>55</v>
      </c>
      <c r="C1" s="10" t="s">
        <v>0</v>
      </c>
      <c r="D1" s="13" t="s">
        <v>1</v>
      </c>
      <c r="E1" s="12" t="s">
        <v>62</v>
      </c>
      <c r="F1" s="12" t="s">
        <v>72</v>
      </c>
      <c r="G1" s="12" t="s">
        <v>46</v>
      </c>
      <c r="H1" s="12" t="s">
        <v>47</v>
      </c>
      <c r="I1" s="12" t="s">
        <v>30</v>
      </c>
      <c r="J1" s="12" t="s">
        <v>71</v>
      </c>
      <c r="K1" s="12" t="s">
        <v>9</v>
      </c>
      <c r="L1" s="12" t="s">
        <v>74</v>
      </c>
      <c r="M1" s="12" t="s">
        <v>73</v>
      </c>
      <c r="N1" s="12" t="s">
        <v>2</v>
      </c>
      <c r="O1" s="12" t="s">
        <v>58</v>
      </c>
      <c r="P1" s="12" t="s">
        <v>57</v>
      </c>
      <c r="R1" s="4" t="s">
        <v>93</v>
      </c>
      <c r="S1" s="4"/>
    </row>
    <row r="2" spans="1:19" s="8" customFormat="1" x14ac:dyDescent="0.2">
      <c r="A2" s="8" t="s">
        <v>4</v>
      </c>
      <c r="B2" s="8" t="s">
        <v>56</v>
      </c>
      <c r="C2" s="8">
        <v>31</v>
      </c>
      <c r="D2" s="8">
        <v>42</v>
      </c>
      <c r="E2" s="8">
        <f>D2+C2</f>
        <v>73</v>
      </c>
      <c r="F2" s="8">
        <v>78</v>
      </c>
      <c r="G2" s="9">
        <v>1.0065858130368261</v>
      </c>
      <c r="H2" s="9">
        <v>0.65291936978683962</v>
      </c>
      <c r="I2" s="9">
        <f>G2*H2</f>
        <v>0.65721937468437808</v>
      </c>
      <c r="J2" s="9">
        <f>2000*G2/F2</f>
        <v>25.809892641969903</v>
      </c>
      <c r="K2" s="9">
        <f>C2*J2</f>
        <v>800.10667190106699</v>
      </c>
      <c r="L2" s="9">
        <f>D2*J2</f>
        <v>1084.0154909627358</v>
      </c>
      <c r="M2" s="9">
        <f>C2/(C2+D2)*100</f>
        <v>42.465753424657535</v>
      </c>
      <c r="N2" s="9">
        <f>LOG(K2, 2)</f>
        <v>9.6440485457289906</v>
      </c>
      <c r="O2" s="8">
        <v>17</v>
      </c>
      <c r="P2" s="8">
        <v>10</v>
      </c>
      <c r="R2" s="5" t="s">
        <v>75</v>
      </c>
      <c r="S2" s="5" t="s">
        <v>76</v>
      </c>
    </row>
    <row r="3" spans="1:19" s="8" customFormat="1" x14ac:dyDescent="0.2">
      <c r="A3" s="8" t="s">
        <v>7</v>
      </c>
      <c r="B3" s="8" t="s">
        <v>59</v>
      </c>
      <c r="C3" s="8">
        <v>15</v>
      </c>
      <c r="D3" s="8">
        <v>15</v>
      </c>
      <c r="E3" s="8">
        <f>D3+C3</f>
        <v>30</v>
      </c>
      <c r="F3" s="8">
        <v>44</v>
      </c>
      <c r="G3" s="9">
        <v>0.90742375079216619</v>
      </c>
      <c r="H3" s="9">
        <v>0.7558139534883721</v>
      </c>
      <c r="I3" s="9">
        <f>G3*H3</f>
        <v>0.68584353257547448</v>
      </c>
      <c r="J3" s="9">
        <f>2000*G3/F3</f>
        <v>41.246534126916643</v>
      </c>
      <c r="K3" s="9">
        <f>C3*J3</f>
        <v>618.6980119037496</v>
      </c>
      <c r="L3" s="9">
        <f>D3*J3</f>
        <v>618.6980119037496</v>
      </c>
      <c r="M3" s="9">
        <f>C3/(C3+D3)*100</f>
        <v>50</v>
      </c>
      <c r="N3" s="9">
        <f>LOG(K3, 2)</f>
        <v>9.2730915878426323</v>
      </c>
      <c r="O3" s="8">
        <v>21</v>
      </c>
      <c r="P3" s="8">
        <v>14</v>
      </c>
      <c r="R3" s="6" t="s">
        <v>10</v>
      </c>
      <c r="S3" s="6" t="s">
        <v>77</v>
      </c>
    </row>
    <row r="4" spans="1:19" s="8" customFormat="1" x14ac:dyDescent="0.2">
      <c r="A4" s="8" t="s">
        <v>49</v>
      </c>
      <c r="B4" s="8" t="s">
        <v>60</v>
      </c>
      <c r="C4" s="8">
        <v>17</v>
      </c>
      <c r="D4" s="8">
        <v>12</v>
      </c>
      <c r="E4" s="8">
        <f>D4+C4</f>
        <v>29</v>
      </c>
      <c r="F4" s="8">
        <v>45</v>
      </c>
      <c r="G4" s="9">
        <v>0.80033498465413244</v>
      </c>
      <c r="H4" s="9">
        <v>0.71693735498839906</v>
      </c>
      <c r="I4" s="9">
        <f>G4*H4</f>
        <v>0.57379004700261471</v>
      </c>
      <c r="J4" s="9">
        <f>2000*G4/F4</f>
        <v>35.570443762405887</v>
      </c>
      <c r="K4" s="9">
        <f>C4*J4</f>
        <v>604.69754396090002</v>
      </c>
      <c r="L4" s="9">
        <f>D4*J4</f>
        <v>426.84532514887064</v>
      </c>
      <c r="M4" s="9">
        <f>C4/(C4+D4)*100</f>
        <v>58.620689655172406</v>
      </c>
      <c r="N4" s="9">
        <f>LOG(K4, 2)</f>
        <v>9.2400699091269729</v>
      </c>
      <c r="O4" s="8">
        <v>17</v>
      </c>
      <c r="P4" s="8">
        <v>12</v>
      </c>
      <c r="R4" s="5" t="s">
        <v>11</v>
      </c>
      <c r="S4" s="5" t="s">
        <v>78</v>
      </c>
    </row>
    <row r="5" spans="1:19" s="8" customFormat="1" x14ac:dyDescent="0.2">
      <c r="A5" s="8" t="s">
        <v>25</v>
      </c>
      <c r="B5" s="8" t="s">
        <v>61</v>
      </c>
      <c r="C5" s="8">
        <v>13</v>
      </c>
      <c r="D5" s="8">
        <v>55</v>
      </c>
      <c r="E5" s="8">
        <f>D5+C5</f>
        <v>68</v>
      </c>
      <c r="F5" s="8">
        <v>89</v>
      </c>
      <c r="G5" s="9">
        <v>0.92092624065891604</v>
      </c>
      <c r="H5" s="11"/>
      <c r="I5" s="11"/>
      <c r="J5" s="9">
        <f>2000*G5/F5</f>
        <v>20.694971700200362</v>
      </c>
      <c r="K5" s="9">
        <f>C5*J5</f>
        <v>269.03463210260469</v>
      </c>
      <c r="L5" s="9">
        <f>D5*J5</f>
        <v>1138.2234435110199</v>
      </c>
      <c r="M5" s="9">
        <f>C5/(C5+D5)*100</f>
        <v>19.117647058823529</v>
      </c>
      <c r="N5" s="9">
        <f>LOG(K5, 2)</f>
        <v>8.0716480887525659</v>
      </c>
      <c r="O5" s="8">
        <v>21</v>
      </c>
      <c r="P5" s="8">
        <v>14</v>
      </c>
      <c r="R5" s="5" t="s">
        <v>12</v>
      </c>
      <c r="S5" s="5" t="s">
        <v>79</v>
      </c>
    </row>
    <row r="6" spans="1:19" s="8" customFormat="1" x14ac:dyDescent="0.2">
      <c r="A6" s="8" t="s">
        <v>26</v>
      </c>
      <c r="B6" s="8" t="s">
        <v>63</v>
      </c>
      <c r="C6" s="8">
        <v>17</v>
      </c>
      <c r="D6" s="8">
        <v>49</v>
      </c>
      <c r="E6" s="8">
        <f>D6+C6</f>
        <v>66</v>
      </c>
      <c r="F6" s="8">
        <v>90</v>
      </c>
      <c r="G6" s="9">
        <v>0.7974232826796197</v>
      </c>
      <c r="H6" s="11"/>
      <c r="I6" s="11"/>
      <c r="J6" s="9">
        <f>2000*G6/F6</f>
        <v>17.720517392880438</v>
      </c>
      <c r="K6" s="9">
        <f>C6*J6</f>
        <v>301.24879567896744</v>
      </c>
      <c r="L6" s="9">
        <f>D6*J6</f>
        <v>868.30535225114147</v>
      </c>
      <c r="M6" s="9">
        <f>C6/(C6+D6)*100</f>
        <v>25.757575757575758</v>
      </c>
      <c r="N6" s="9">
        <f>LOG(K6, 2)</f>
        <v>8.2348116635772275</v>
      </c>
      <c r="O6" s="8">
        <v>21</v>
      </c>
      <c r="P6" s="8">
        <v>14</v>
      </c>
      <c r="R6" s="6" t="s">
        <v>13</v>
      </c>
      <c r="S6" s="6" t="s">
        <v>80</v>
      </c>
    </row>
    <row r="7" spans="1:19" s="8" customFormat="1" x14ac:dyDescent="0.2">
      <c r="A7" s="8" t="s">
        <v>51</v>
      </c>
      <c r="B7" s="8" t="s">
        <v>65</v>
      </c>
      <c r="C7" s="8">
        <v>13</v>
      </c>
      <c r="D7" s="8">
        <v>41</v>
      </c>
      <c r="E7" s="8">
        <f>D7+C7</f>
        <v>54</v>
      </c>
      <c r="F7" s="8">
        <v>68</v>
      </c>
      <c r="G7" s="9">
        <v>0.76263518806743447</v>
      </c>
      <c r="H7" s="9">
        <v>0.85833333333333328</v>
      </c>
      <c r="I7" s="9">
        <f>G7*H7</f>
        <v>0.65459520309121455</v>
      </c>
      <c r="J7" s="9">
        <f>2000*G7/F7</f>
        <v>22.43044670786572</v>
      </c>
      <c r="K7" s="9">
        <f>C7*J7</f>
        <v>291.59580720225438</v>
      </c>
      <c r="L7" s="9">
        <f>D7*J7</f>
        <v>919.64831502249456</v>
      </c>
      <c r="M7" s="9">
        <f>C7/(C7+D7)*100</f>
        <v>24.074074074074073</v>
      </c>
      <c r="N7" s="9">
        <f>LOG(K7, 2)</f>
        <v>8.1878261653654913</v>
      </c>
      <c r="O7" s="8">
        <v>17</v>
      </c>
      <c r="P7" s="8">
        <v>12</v>
      </c>
      <c r="R7" s="5" t="s">
        <v>14</v>
      </c>
      <c r="S7" s="5" t="s">
        <v>81</v>
      </c>
    </row>
    <row r="8" spans="1:19" s="8" customFormat="1" x14ac:dyDescent="0.2">
      <c r="A8" s="8" t="s">
        <v>48</v>
      </c>
      <c r="B8" s="8" t="s">
        <v>64</v>
      </c>
      <c r="C8" s="8">
        <v>32</v>
      </c>
      <c r="D8" s="8">
        <v>36</v>
      </c>
      <c r="E8" s="8">
        <f>D8+C8</f>
        <v>68</v>
      </c>
      <c r="F8" s="8">
        <v>71</v>
      </c>
      <c r="G8" s="9">
        <v>0.69046647051665011</v>
      </c>
      <c r="H8" s="9">
        <v>0.74675324675324672</v>
      </c>
      <c r="I8" s="9">
        <f>G8*H8</f>
        <v>0.51560807863256342</v>
      </c>
      <c r="J8" s="9">
        <f>2000*G8/F8</f>
        <v>19.449759732863384</v>
      </c>
      <c r="K8" s="9">
        <f>C8*J8</f>
        <v>622.3923114516283</v>
      </c>
      <c r="L8" s="9">
        <f>D8*J8</f>
        <v>700.19135038308184</v>
      </c>
      <c r="M8" s="9">
        <f>C8/(C8+D8)*100</f>
        <v>47.058823529411761</v>
      </c>
      <c r="N8" s="9">
        <f>LOG(K8, 2)</f>
        <v>9.2816804282814775</v>
      </c>
      <c r="O8" s="8">
        <v>17</v>
      </c>
      <c r="P8" s="8">
        <v>12</v>
      </c>
      <c r="R8" s="6" t="s">
        <v>15</v>
      </c>
      <c r="S8" s="6" t="s">
        <v>82</v>
      </c>
    </row>
    <row r="9" spans="1:19" s="8" customFormat="1" x14ac:dyDescent="0.2">
      <c r="A9" s="8" t="s">
        <v>52</v>
      </c>
      <c r="B9" s="8" t="s">
        <v>66</v>
      </c>
      <c r="C9" s="8">
        <v>10</v>
      </c>
      <c r="D9" s="8">
        <v>24</v>
      </c>
      <c r="E9" s="8">
        <f>D9+C9</f>
        <v>34</v>
      </c>
      <c r="F9" s="8">
        <v>90</v>
      </c>
      <c r="G9" s="9">
        <v>0.82148165890870917</v>
      </c>
      <c r="H9" s="9">
        <v>0.6344827586206897</v>
      </c>
      <c r="I9" s="9">
        <f>G9*H9</f>
        <v>0.52121594910069824</v>
      </c>
      <c r="J9" s="9">
        <f>2000*G9/F9</f>
        <v>18.255147975749093</v>
      </c>
      <c r="K9" s="9">
        <f>C9*J9</f>
        <v>182.55147975749094</v>
      </c>
      <c r="L9" s="9">
        <f>D9*J9</f>
        <v>438.12355141797821</v>
      </c>
      <c r="M9" s="9">
        <f>C9/(C9+D9)*100</f>
        <v>29.411764705882355</v>
      </c>
      <c r="N9" s="9">
        <f>LOG(K9, 2)</f>
        <v>7.5121595530429559</v>
      </c>
      <c r="O9" s="8">
        <v>17</v>
      </c>
      <c r="P9" s="8">
        <v>12</v>
      </c>
      <c r="R9" s="6" t="s">
        <v>16</v>
      </c>
      <c r="S9" s="6" t="s">
        <v>83</v>
      </c>
    </row>
    <row r="10" spans="1:19" s="8" customFormat="1" x14ac:dyDescent="0.2">
      <c r="A10" s="8" t="s">
        <v>50</v>
      </c>
      <c r="B10" s="8" t="s">
        <v>67</v>
      </c>
      <c r="C10" s="8">
        <v>10</v>
      </c>
      <c r="D10" s="8">
        <v>32</v>
      </c>
      <c r="E10" s="8">
        <f>D10+C10</f>
        <v>42</v>
      </c>
      <c r="F10" s="8">
        <v>77</v>
      </c>
      <c r="G10" s="9">
        <v>0.70772813227956644</v>
      </c>
      <c r="H10" s="9">
        <v>0.71818181818181814</v>
      </c>
      <c r="I10" s="9">
        <f>G10*H10</f>
        <v>0.50827747681896129</v>
      </c>
      <c r="J10" s="9">
        <f>2000*G10/F10</f>
        <v>18.382548890378349</v>
      </c>
      <c r="K10" s="9">
        <f>C10*J10</f>
        <v>183.82548890378348</v>
      </c>
      <c r="L10" s="9">
        <f>D10*J10</f>
        <v>588.24156449210716</v>
      </c>
      <c r="M10" s="9">
        <f>C10/(C10+D10)*100</f>
        <v>23.809523809523807</v>
      </c>
      <c r="N10" s="9">
        <f>LOG(K10, 2)</f>
        <v>7.5221930117093425</v>
      </c>
      <c r="O10" s="8">
        <v>17</v>
      </c>
      <c r="P10" s="8">
        <v>12</v>
      </c>
      <c r="R10" s="6" t="s">
        <v>17</v>
      </c>
      <c r="S10" s="6" t="s">
        <v>94</v>
      </c>
    </row>
    <row r="11" spans="1:19" s="8" customFormat="1" x14ac:dyDescent="0.2">
      <c r="A11" s="8" t="s">
        <v>27</v>
      </c>
      <c r="B11" s="8" t="s">
        <v>68</v>
      </c>
      <c r="C11" s="8">
        <v>13</v>
      </c>
      <c r="D11" s="8">
        <v>40</v>
      </c>
      <c r="E11" s="8">
        <f>D11+C11</f>
        <v>53</v>
      </c>
      <c r="F11" s="8">
        <v>82</v>
      </c>
      <c r="G11" s="9">
        <v>0.95090988665885623</v>
      </c>
      <c r="H11" s="11"/>
      <c r="I11" s="11"/>
      <c r="J11" s="9">
        <f>2000*G11/F11</f>
        <v>23.19292406485015</v>
      </c>
      <c r="K11" s="9">
        <f>C11*J11</f>
        <v>301.50801284305197</v>
      </c>
      <c r="L11" s="9">
        <f>D11*J11</f>
        <v>927.71696259400596</v>
      </c>
      <c r="M11" s="9">
        <f>C11/(C11+D11)*100</f>
        <v>24.528301886792452</v>
      </c>
      <c r="N11" s="9">
        <f>LOG(K11, 2)</f>
        <v>8.2360525333107759</v>
      </c>
      <c r="O11" s="8">
        <v>21</v>
      </c>
      <c r="P11" s="8">
        <v>14</v>
      </c>
      <c r="R11" s="6" t="s">
        <v>18</v>
      </c>
      <c r="S11" s="6" t="s">
        <v>84</v>
      </c>
    </row>
    <row r="12" spans="1:19" s="8" customFormat="1" x14ac:dyDescent="0.2">
      <c r="A12" s="8" t="s">
        <v>53</v>
      </c>
      <c r="B12" s="8" t="s">
        <v>69</v>
      </c>
      <c r="C12" s="8">
        <v>5</v>
      </c>
      <c r="D12" s="8">
        <f>38-C12</f>
        <v>33</v>
      </c>
      <c r="E12" s="8">
        <f>D12+C12</f>
        <v>38</v>
      </c>
      <c r="F12" s="8">
        <v>56</v>
      </c>
      <c r="G12" s="9">
        <v>0.76495029301736417</v>
      </c>
      <c r="H12" s="9">
        <v>0.75427350427350426</v>
      </c>
      <c r="I12" s="9">
        <f>G12*H12</f>
        <v>0.57698173810925113</v>
      </c>
      <c r="J12" s="9">
        <f>2000*G12/F12</f>
        <v>27.319653322048719</v>
      </c>
      <c r="K12" s="9">
        <f>C12*J12</f>
        <v>136.5982666102436</v>
      </c>
      <c r="L12" s="9">
        <f>D12*J12</f>
        <v>901.54855962760769</v>
      </c>
      <c r="M12" s="9">
        <f>C12/(C12+D12)*100</f>
        <v>13.157894736842104</v>
      </c>
      <c r="N12" s="9">
        <f>LOG(K12, 2)</f>
        <v>7.0937953661650104</v>
      </c>
      <c r="O12" s="8">
        <v>17</v>
      </c>
      <c r="P12" s="8">
        <v>12</v>
      </c>
      <c r="R12" s="5" t="s">
        <v>22</v>
      </c>
      <c r="S12" s="5" t="s">
        <v>95</v>
      </c>
    </row>
    <row r="13" spans="1:19" s="8" customFormat="1" x14ac:dyDescent="0.2">
      <c r="A13" s="8" t="s">
        <v>54</v>
      </c>
      <c r="B13" s="8" t="s">
        <v>70</v>
      </c>
      <c r="C13" s="8">
        <v>11</v>
      </c>
      <c r="D13" s="8">
        <v>37</v>
      </c>
      <c r="E13" s="8">
        <f>D13+C13</f>
        <v>48</v>
      </c>
      <c r="F13" s="8">
        <v>57</v>
      </c>
      <c r="G13" s="9">
        <v>0.7946320493723702</v>
      </c>
      <c r="H13" s="9">
        <v>0.83636363636363631</v>
      </c>
      <c r="I13" s="9">
        <f>G13*H13</f>
        <v>0.66460135038416412</v>
      </c>
      <c r="J13" s="9">
        <f>2000*G13/F13</f>
        <v>27.881826293767375</v>
      </c>
      <c r="K13" s="9">
        <f>C13*J13</f>
        <v>306.7000892314411</v>
      </c>
      <c r="L13" s="9">
        <f>D13*J13</f>
        <v>1031.6275728693929</v>
      </c>
      <c r="M13" s="9">
        <f>C13/(C13+D13)*100</f>
        <v>22.916666666666664</v>
      </c>
      <c r="N13" s="9">
        <f>LOG(K13, 2)</f>
        <v>8.260684776117964</v>
      </c>
      <c r="O13" s="8">
        <v>17</v>
      </c>
      <c r="P13" s="8">
        <v>12</v>
      </c>
      <c r="R13" s="5" t="s">
        <v>23</v>
      </c>
      <c r="S13" s="5" t="s">
        <v>96</v>
      </c>
    </row>
    <row r="14" spans="1:19" s="8" customFormat="1" x14ac:dyDescent="0.2">
      <c r="R14" s="6" t="s">
        <v>85</v>
      </c>
      <c r="S14" s="6" t="s">
        <v>92</v>
      </c>
    </row>
    <row r="15" spans="1:19" s="7" customFormat="1" x14ac:dyDescent="0.2">
      <c r="R15" s="6" t="s">
        <v>86</v>
      </c>
      <c r="S15" s="6" t="s">
        <v>91</v>
      </c>
    </row>
    <row r="16" spans="1:19" s="7" customFormat="1" x14ac:dyDescent="0.2">
      <c r="R16" s="6" t="s">
        <v>87</v>
      </c>
      <c r="S16" s="6" t="s">
        <v>89</v>
      </c>
    </row>
    <row r="17" spans="18:19" s="7" customFormat="1" x14ac:dyDescent="0.2">
      <c r="R17" s="6" t="s">
        <v>88</v>
      </c>
      <c r="S17" s="6" t="s">
        <v>90</v>
      </c>
    </row>
    <row r="18" spans="18:19" s="7" customFormat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70E3-7198-A44D-83EA-79AD0EF331E5}">
  <dimension ref="A1:I16"/>
  <sheetViews>
    <sheetView workbookViewId="0">
      <selection activeCell="F2" sqref="F2:G2"/>
    </sheetView>
  </sheetViews>
  <sheetFormatPr baseColWidth="10" defaultRowHeight="16" x14ac:dyDescent="0.2"/>
  <cols>
    <col min="1" max="1" width="21.6640625" customWidth="1"/>
    <col min="2" max="2" width="10.1640625" customWidth="1"/>
    <col min="3" max="3" width="21.6640625" customWidth="1"/>
    <col min="4" max="4" width="32" customWidth="1"/>
    <col min="8" max="8" width="13.33203125" customWidth="1"/>
  </cols>
  <sheetData>
    <row r="1" spans="1:9" x14ac:dyDescent="0.2">
      <c r="A1" t="s">
        <v>24</v>
      </c>
      <c r="B1" t="s">
        <v>45</v>
      </c>
      <c r="C1" t="s">
        <v>0</v>
      </c>
      <c r="D1" t="s">
        <v>32</v>
      </c>
      <c r="E1" t="s">
        <v>33</v>
      </c>
      <c r="F1" t="s">
        <v>34</v>
      </c>
      <c r="G1" t="s">
        <v>31</v>
      </c>
      <c r="H1" t="s">
        <v>36</v>
      </c>
      <c r="I1" t="s">
        <v>41</v>
      </c>
    </row>
    <row r="2" spans="1:9" x14ac:dyDescent="0.2">
      <c r="A2" s="1" t="s">
        <v>3</v>
      </c>
      <c r="B2" s="1">
        <v>1</v>
      </c>
      <c r="C2" s="1">
        <v>12</v>
      </c>
      <c r="D2" s="1" t="s">
        <v>38</v>
      </c>
      <c r="E2" s="1" t="s">
        <v>37</v>
      </c>
      <c r="F2" s="1">
        <v>3.61</v>
      </c>
      <c r="G2" s="1">
        <v>308</v>
      </c>
      <c r="H2" s="1">
        <f>G2/F2*0.01</f>
        <v>0.85318559556786711</v>
      </c>
      <c r="I2" s="1"/>
    </row>
    <row r="3" spans="1:9" x14ac:dyDescent="0.2">
      <c r="A3" s="1" t="s">
        <v>4</v>
      </c>
      <c r="B3" s="1">
        <v>2</v>
      </c>
      <c r="C3" s="1">
        <v>31</v>
      </c>
      <c r="D3" s="1" t="s">
        <v>38</v>
      </c>
      <c r="E3" s="1" t="s">
        <v>35</v>
      </c>
      <c r="F3" s="1">
        <v>26624.654999999999</v>
      </c>
      <c r="G3" s="1">
        <v>268</v>
      </c>
      <c r="H3" s="1">
        <f>G3/F3*100</f>
        <v>1.0065858130368261</v>
      </c>
      <c r="I3" s="1">
        <v>1</v>
      </c>
    </row>
    <row r="4" spans="1:9" x14ac:dyDescent="0.2">
      <c r="A4" s="1" t="s">
        <v>5</v>
      </c>
      <c r="B4" s="1">
        <v>4</v>
      </c>
      <c r="C4" s="1">
        <v>6</v>
      </c>
      <c r="D4" s="1"/>
      <c r="E4" s="1"/>
      <c r="F4" s="1"/>
      <c r="G4" s="1"/>
      <c r="H4" s="1"/>
      <c r="I4" s="1"/>
    </row>
    <row r="5" spans="1:9" x14ac:dyDescent="0.2">
      <c r="A5" s="1" t="s">
        <v>6</v>
      </c>
      <c r="B5" s="1">
        <v>5</v>
      </c>
      <c r="C5" s="1">
        <v>2</v>
      </c>
      <c r="D5" s="1"/>
      <c r="E5" s="1"/>
      <c r="F5" s="1"/>
      <c r="G5" s="1"/>
      <c r="H5" s="1"/>
      <c r="I5" s="1"/>
    </row>
    <row r="6" spans="1:9" x14ac:dyDescent="0.2">
      <c r="A6" s="1" t="s">
        <v>7</v>
      </c>
      <c r="B6" s="1">
        <v>6</v>
      </c>
      <c r="C6" s="1">
        <v>15</v>
      </c>
      <c r="D6" s="1" t="s">
        <v>39</v>
      </c>
      <c r="E6" s="1" t="s">
        <v>40</v>
      </c>
      <c r="F6" s="1">
        <v>17081.325000000001</v>
      </c>
      <c r="G6" s="1">
        <v>155</v>
      </c>
      <c r="H6" s="1">
        <f>G6/F6*100</f>
        <v>0.90742375079216619</v>
      </c>
      <c r="I6" s="1">
        <v>2</v>
      </c>
    </row>
    <row r="7" spans="1:9" x14ac:dyDescent="0.2">
      <c r="A7" s="1" t="s">
        <v>8</v>
      </c>
      <c r="B7" s="1">
        <v>7</v>
      </c>
      <c r="C7" s="1">
        <v>5</v>
      </c>
      <c r="D7" s="1"/>
      <c r="E7" s="1"/>
      <c r="F7" s="1"/>
      <c r="G7" s="1"/>
      <c r="H7" s="1"/>
      <c r="I7" s="1"/>
    </row>
    <row r="8" spans="1:9" x14ac:dyDescent="0.2">
      <c r="A8" s="3" t="s">
        <v>19</v>
      </c>
      <c r="B8" s="3"/>
      <c r="C8" s="3">
        <v>6</v>
      </c>
      <c r="D8" s="1"/>
      <c r="E8" s="1"/>
      <c r="F8" s="1"/>
      <c r="G8" s="1"/>
      <c r="H8" s="1"/>
      <c r="I8" s="1"/>
    </row>
    <row r="9" spans="1:9" x14ac:dyDescent="0.2">
      <c r="A9" s="3" t="s">
        <v>20</v>
      </c>
      <c r="B9" s="3"/>
      <c r="C9" s="3">
        <v>17</v>
      </c>
      <c r="D9" s="1"/>
      <c r="E9" s="1"/>
      <c r="F9" s="1"/>
      <c r="G9" s="1"/>
      <c r="H9" s="1"/>
      <c r="I9" s="1"/>
    </row>
    <row r="10" spans="1:9" x14ac:dyDescent="0.2">
      <c r="A10" s="3" t="s">
        <v>21</v>
      </c>
      <c r="B10" s="3"/>
      <c r="C10" s="3">
        <v>8</v>
      </c>
      <c r="D10" s="1"/>
      <c r="E10" s="1"/>
      <c r="F10" s="1"/>
      <c r="G10" s="1"/>
      <c r="H10" s="1"/>
      <c r="I10" s="1"/>
    </row>
    <row r="11" spans="1:9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">
      <c r="A12" s="1" t="s">
        <v>29</v>
      </c>
      <c r="B12" s="3">
        <v>3</v>
      </c>
      <c r="C12" s="2">
        <v>15</v>
      </c>
      <c r="D12" s="1"/>
      <c r="E12" s="1"/>
      <c r="F12" s="1"/>
      <c r="G12" s="1"/>
      <c r="H12" s="1"/>
      <c r="I12" s="1"/>
    </row>
    <row r="13" spans="1:9" x14ac:dyDescent="0.2">
      <c r="A13" s="1" t="s">
        <v>25</v>
      </c>
      <c r="B13" s="3">
        <v>8</v>
      </c>
      <c r="C13" s="1">
        <v>13</v>
      </c>
      <c r="D13" s="1"/>
      <c r="E13" s="1" t="s">
        <v>42</v>
      </c>
      <c r="F13" s="1">
        <v>8904.0789999999997</v>
      </c>
      <c r="G13" s="1">
        <v>82</v>
      </c>
      <c r="H13" s="1">
        <f>G13/F13*100</f>
        <v>0.92092624065891604</v>
      </c>
      <c r="I13" s="1">
        <v>4</v>
      </c>
    </row>
    <row r="14" spans="1:9" x14ac:dyDescent="0.2">
      <c r="A14" s="1" t="s">
        <v>26</v>
      </c>
      <c r="B14" s="3">
        <v>9</v>
      </c>
      <c r="C14" s="1">
        <v>17</v>
      </c>
      <c r="D14" s="1"/>
      <c r="E14" s="1" t="s">
        <v>43</v>
      </c>
      <c r="F14" s="1">
        <v>20190.03</v>
      </c>
      <c r="G14" s="1">
        <v>161</v>
      </c>
      <c r="H14" s="1">
        <f>G14/F14*100</f>
        <v>0.7974232826796197</v>
      </c>
      <c r="I14" s="1">
        <v>3</v>
      </c>
    </row>
    <row r="15" spans="1:9" x14ac:dyDescent="0.2">
      <c r="A15" s="1" t="s">
        <v>27</v>
      </c>
      <c r="B15" s="3">
        <v>10</v>
      </c>
      <c r="C15" s="1">
        <v>13</v>
      </c>
      <c r="D15" s="1"/>
      <c r="E15" s="1" t="s">
        <v>44</v>
      </c>
      <c r="F15" s="1">
        <v>16405.34</v>
      </c>
      <c r="G15" s="1">
        <v>156</v>
      </c>
      <c r="H15" s="1">
        <f>G15/F15*100</f>
        <v>0.95090988665885623</v>
      </c>
      <c r="I15" s="1">
        <v>5</v>
      </c>
    </row>
    <row r="16" spans="1:9" x14ac:dyDescent="0.2">
      <c r="A16" s="1" t="s">
        <v>28</v>
      </c>
      <c r="B16" s="3">
        <v>11</v>
      </c>
      <c r="C16" s="1">
        <v>3</v>
      </c>
      <c r="D16" s="1"/>
      <c r="E16" s="1"/>
      <c r="F16" s="1"/>
      <c r="G16" s="1"/>
      <c r="H16" s="1"/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DZ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Juhee Pae</dc:creator>
  <cp:lastModifiedBy>Gabriel Victora</cp:lastModifiedBy>
  <dcterms:created xsi:type="dcterms:W3CDTF">2024-03-26T21:30:26Z</dcterms:created>
  <dcterms:modified xsi:type="dcterms:W3CDTF">2024-11-10T17:09:39Z</dcterms:modified>
</cp:coreProperties>
</file>