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65" windowWidth="38040" windowHeight="17295" activeTab="6"/>
  </bookViews>
  <sheets>
    <sheet name="Sheet1" sheetId="5" r:id="rId1"/>
    <sheet name="Current" sheetId="2" r:id="rId2"/>
    <sheet name="Map working" sheetId="3" r:id="rId3"/>
    <sheet name="PostcodeLookup" sheetId="4" r:id="rId4"/>
    <sheet name="OriginalBackup" sheetId="1" r:id="rId5"/>
    <sheet name="Sheet2" sheetId="6" r:id="rId6"/>
    <sheet name="Groundswell Sparks" sheetId="7" r:id="rId7"/>
  </sheets>
  <definedNames>
    <definedName name="_xlnm._FilterDatabase" localSheetId="1" hidden="1">Current!$A$1:$AI$237</definedName>
    <definedName name="_xlnm._FilterDatabase" localSheetId="2" hidden="1">'Map working'!$A$1:$E$131</definedName>
  </definedName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AI240" i="2" l="1"/>
  <c r="AI239" i="2"/>
  <c r="AH240" i="2"/>
  <c r="AH239" i="2"/>
  <c r="G131" i="3" l="1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4" i="2" l="1"/>
  <c r="Q11" i="2"/>
  <c r="Q13" i="2"/>
  <c r="Q17" i="2"/>
  <c r="Q18" i="2"/>
  <c r="Q75" i="2"/>
  <c r="Q38" i="2"/>
  <c r="Q39" i="2"/>
  <c r="N44" i="2"/>
  <c r="Q48" i="2"/>
  <c r="Q50" i="2"/>
  <c r="Q20" i="2"/>
  <c r="Q63" i="2"/>
  <c r="Q77" i="2"/>
  <c r="Q80" i="2"/>
  <c r="Q81" i="2"/>
  <c r="N86" i="2"/>
  <c r="Q88" i="2"/>
  <c r="Q89" i="2"/>
  <c r="Q91" i="2"/>
  <c r="Q102" i="2"/>
  <c r="Q108" i="2"/>
  <c r="Q110" i="2"/>
  <c r="N115" i="2"/>
  <c r="N116" i="2"/>
  <c r="Q116" i="2"/>
  <c r="Q127" i="2"/>
  <c r="Q137" i="2"/>
  <c r="Q141" i="2"/>
  <c r="Q145" i="2"/>
  <c r="Q149" i="2"/>
  <c r="Q151" i="2"/>
  <c r="Q152" i="2"/>
  <c r="Q153" i="2"/>
  <c r="Q164" i="2"/>
  <c r="N173" i="2"/>
  <c r="Q176" i="2"/>
  <c r="Q179" i="2"/>
  <c r="Q200" i="2"/>
  <c r="Q201" i="2"/>
  <c r="Q205" i="2"/>
  <c r="Q210" i="2"/>
  <c r="Q211" i="2"/>
  <c r="Q213" i="2"/>
  <c r="Q192" i="2"/>
  <c r="Q150" i="2"/>
  <c r="Q41" i="2"/>
  <c r="Q163" i="2"/>
  <c r="Q107" i="2"/>
  <c r="Q132" i="2"/>
  <c r="Q93" i="2"/>
  <c r="Q26" i="2"/>
  <c r="Q84" i="2"/>
  <c r="Q7" i="2"/>
  <c r="Q165" i="2"/>
  <c r="Q170" i="2"/>
  <c r="Q181" i="2"/>
  <c r="Q185" i="2"/>
  <c r="Q125" i="2"/>
  <c r="Q2" i="2"/>
  <c r="Q206" i="2"/>
  <c r="Q214" i="2"/>
  <c r="Q199" i="2"/>
  <c r="Q101" i="2"/>
  <c r="Q218" i="2"/>
  <c r="Q191" i="2"/>
  <c r="Q61" i="2"/>
  <c r="Q193" i="2"/>
  <c r="Q74" i="2"/>
  <c r="Q56" i="2"/>
  <c r="Q55" i="2"/>
  <c r="Q231" i="2"/>
  <c r="Q129" i="2"/>
  <c r="K216" i="1"/>
  <c r="K214" i="1"/>
  <c r="K213" i="1"/>
  <c r="K212" i="1"/>
  <c r="K209" i="1"/>
  <c r="K208" i="1"/>
  <c r="K203" i="1"/>
  <c r="K200" i="1"/>
  <c r="H198" i="1"/>
  <c r="K194" i="1"/>
  <c r="K188" i="1"/>
  <c r="K187" i="1"/>
  <c r="K186" i="1"/>
  <c r="K185" i="1"/>
  <c r="K182" i="1"/>
  <c r="K177" i="1"/>
  <c r="K174" i="1"/>
  <c r="K169" i="1"/>
  <c r="K163" i="1"/>
  <c r="H163" i="1"/>
  <c r="H162" i="1"/>
  <c r="K159" i="1"/>
  <c r="K157" i="1"/>
  <c r="K153" i="1"/>
  <c r="K145" i="1"/>
  <c r="K143" i="1"/>
  <c r="K142" i="1"/>
  <c r="H140" i="1"/>
  <c r="K138" i="1"/>
  <c r="K137" i="1"/>
  <c r="K135" i="1"/>
  <c r="K131" i="1"/>
  <c r="K129" i="1"/>
  <c r="K123" i="1"/>
  <c r="K121" i="1"/>
  <c r="H119" i="1"/>
  <c r="K115" i="1"/>
  <c r="K114" i="1"/>
  <c r="K112" i="1"/>
  <c r="K101" i="1"/>
  <c r="K100" i="1"/>
  <c r="K97" i="1"/>
  <c r="K95" i="1"/>
  <c r="K91" i="1"/>
  <c r="K89" i="1"/>
  <c r="K87" i="1"/>
  <c r="K86" i="1"/>
  <c r="K85" i="1"/>
  <c r="K83" i="1"/>
  <c r="K82" i="1"/>
  <c r="K81" i="1"/>
  <c r="K80" i="1"/>
  <c r="K78" i="1"/>
  <c r="K77" i="1"/>
  <c r="K75" i="1"/>
  <c r="K74" i="1"/>
  <c r="K73" i="1"/>
  <c r="K71" i="1"/>
  <c r="K68" i="1"/>
  <c r="K67" i="1"/>
  <c r="K65" i="1"/>
  <c r="K60" i="1"/>
  <c r="K58" i="1"/>
  <c r="K57" i="1"/>
  <c r="K55" i="1"/>
  <c r="K54" i="1"/>
  <c r="K41" i="1"/>
  <c r="K30" i="1"/>
  <c r="K25" i="1"/>
  <c r="K24" i="1"/>
  <c r="K23" i="1"/>
  <c r="K15" i="1"/>
  <c r="K14" i="1"/>
</calcChain>
</file>

<file path=xl/sharedStrings.xml><?xml version="1.0" encoding="utf-8"?>
<sst xmlns="http://schemas.openxmlformats.org/spreadsheetml/2006/main" count="4323" uniqueCount="1179">
  <si>
    <t>map ref</t>
  </si>
  <si>
    <t>Suggested by</t>
  </si>
  <si>
    <t>Contact person</t>
  </si>
  <si>
    <t>Name</t>
  </si>
  <si>
    <t>Added to Gmail</t>
  </si>
  <si>
    <t>position</t>
  </si>
  <si>
    <t>Phone</t>
  </si>
  <si>
    <t>Mobile Phone</t>
  </si>
  <si>
    <t>website</t>
  </si>
  <si>
    <t>Email address</t>
  </si>
  <si>
    <t>Street Address</t>
  </si>
  <si>
    <t>City</t>
  </si>
  <si>
    <t>Postcode</t>
  </si>
  <si>
    <t xml:space="preserve"> sector (business, govt, community etc)</t>
  </si>
  <si>
    <t>what issue does it address? (food, water, energy, community awareness, etc)</t>
  </si>
  <si>
    <t>how? Ie what type of project or service)</t>
  </si>
  <si>
    <t>Notes</t>
  </si>
  <si>
    <t>Invtn sent for Feb 2017 events</t>
  </si>
  <si>
    <t>For April/May</t>
  </si>
  <si>
    <t>Formal chase up</t>
  </si>
  <si>
    <t>Informal chaseup</t>
  </si>
  <si>
    <t>Workshop attended</t>
  </si>
  <si>
    <t>Form submitted</t>
  </si>
  <si>
    <t>Keep informed</t>
  </si>
  <si>
    <t>Website Map</t>
  </si>
  <si>
    <t>Alice House - 101 Ramu Parade, HW</t>
  </si>
  <si>
    <t>Suzanne Crellin</t>
  </si>
  <si>
    <t>Yes</t>
  </si>
  <si>
    <t>staff</t>
  </si>
  <si>
    <t>suzanne.crellin@oae.vic.edu.au</t>
  </si>
  <si>
    <t>seedlings</t>
  </si>
  <si>
    <t>YES</t>
  </si>
  <si>
    <t>Attended</t>
  </si>
  <si>
    <t>Wed</t>
  </si>
  <si>
    <t>done</t>
  </si>
  <si>
    <t>Y</t>
  </si>
  <si>
    <t>Care for the Common Home Community Coalition - St Francis Xavier parish, 86 Mayona Rd, Montmorency</t>
  </si>
  <si>
    <t>Marie Wood</t>
  </si>
  <si>
    <t>0429 423 164</t>
  </si>
  <si>
    <t>marie.t.wood@gmail.com</t>
  </si>
  <si>
    <t>Friends of Andrew Yandell Habitat Reserve - Greensborough</t>
  </si>
  <si>
    <t>Donna Stoddart</t>
  </si>
  <si>
    <t>0401 227 340</t>
  </si>
  <si>
    <t>donna.stoddart@bsl.org.au, donnastoddart@optusnet.com.au</t>
  </si>
  <si>
    <t>Friends of Anthony Beale Reserve - 227 St Helena Rd, St Helena</t>
  </si>
  <si>
    <t>Tim Dickinson</t>
  </si>
  <si>
    <t>0421 087 514</t>
  </si>
  <si>
    <t>https://www.facebook.com/FriendsofAnthonyBeale/</t>
  </si>
  <si>
    <t>timdickinson242@hotmail.com</t>
  </si>
  <si>
    <t>Friends of Monty Bushlands</t>
  </si>
  <si>
    <t>Pam &amp; Julia/Bianca Carnovale</t>
  </si>
  <si>
    <t>Yes (Pam)</t>
  </si>
  <si>
    <t>0466 486 780 (Bianca)</t>
  </si>
  <si>
    <t xml:space="preserve">Julia 94392378 or Pam 94391853 </t>
  </si>
  <si>
    <t>biancacarno@hotmail.com</t>
  </si>
  <si>
    <t>3-year-old group, weeding, planting. Stewardship of environmental reserves in Monty</t>
  </si>
  <si>
    <t>39/262</t>
  </si>
  <si>
    <t>Friends of Salt Creek - Rosanna Parklands</t>
  </si>
  <si>
    <t>Katherine Barling, member</t>
  </si>
  <si>
    <t>Louise Muller/Stefan Bodnar</t>
  </si>
  <si>
    <t>President</t>
  </si>
  <si>
    <t>0438 553 587</t>
  </si>
  <si>
    <t>walou12@gmail.com, foscap09@gmail.com, stefanb@aanet.com.au</t>
  </si>
  <si>
    <t>Rosanna</t>
  </si>
  <si>
    <t>group of locals caring and plantingand weeding for Salt Creek in Rosanna Parklands</t>
  </si>
  <si>
    <t>Friends of Wilson Reserve, Ivanhoe</t>
  </si>
  <si>
    <t>Robert Bender; Margaret</t>
  </si>
  <si>
    <t>9499 2413</t>
  </si>
  <si>
    <t>fowr@aanet.com.au, jmfiev@aanet.com.au</t>
  </si>
  <si>
    <t>Yes (Margaret)</t>
  </si>
  <si>
    <t>Green &amp; Local Auction fundraiser - Sustainable Macleod</t>
  </si>
  <si>
    <t>sustainablemacleod@gmail.com</t>
  </si>
  <si>
    <t>Rotunda Macleod Park, Aberdeen Road Macleod</t>
  </si>
  <si>
    <t>Heidelberg Healthcare Pharmacy and Compounding - 1/119 Burgundy Street Heidelberg</t>
  </si>
  <si>
    <t>Carolyn Nguyen</t>
  </si>
  <si>
    <t>0402 886 925</t>
  </si>
  <si>
    <t>carolyn.nguyen@supernerd.com.au</t>
  </si>
  <si>
    <t>Macleod Organic Community Garden - 2/40 Somers Ave, Macleod</t>
  </si>
  <si>
    <t>Paul Gale-Baker/ Robin Gale-Baker/Marina Bistrin</t>
  </si>
  <si>
    <t>http://www.mocg.club/</t>
  </si>
  <si>
    <t>40 Somers Ave</t>
  </si>
  <si>
    <t>Macleod</t>
  </si>
  <si>
    <t>Macleod Veggie Swap</t>
  </si>
  <si>
    <t>Robin Gale-Baker</t>
  </si>
  <si>
    <t>Monty Food Swap</t>
  </si>
  <si>
    <t>Katherin Barling</t>
  </si>
  <si>
    <t>Katherine</t>
  </si>
  <si>
    <t>0439 652 680</t>
  </si>
  <si>
    <t>Montmorency</t>
  </si>
  <si>
    <t>1st Sunday of the month at Montmorency Primary School or  in the warmer months at Were Street</t>
  </si>
  <si>
    <t>Murundaka - 42 Bamfield Rd, Heidelberg Heights</t>
  </si>
  <si>
    <t>Giselle Wilkinson/Kaz</t>
  </si>
  <si>
    <t>42 bamfield Road</t>
  </si>
  <si>
    <t>Heidelberg Heights</t>
  </si>
  <si>
    <t>Olympic Village Veggie Swap - Olympic Leisure Car Park, Alamein Rd, HW</t>
  </si>
  <si>
    <t>Greta Gillies</t>
  </si>
  <si>
    <t>Heidelberg West</t>
  </si>
  <si>
    <t>community</t>
  </si>
  <si>
    <t>1st Saturday 10.00am - 11.00am</t>
  </si>
  <si>
    <t>Speaking of Sustainability - Based at St Pius X Primary School</t>
  </si>
  <si>
    <t>Andrew/Charles Pakana</t>
  </si>
  <si>
    <t>speakingofsustainability@gmail.com</t>
  </si>
  <si>
    <t>St Francis Xavier Social Justice Group - 86 Mayona Rd, Monmorency</t>
  </si>
  <si>
    <t>Jossie French/Fr Terry and Gloria Lappin</t>
  </si>
  <si>
    <t>9435 2178/94353885 (Jossie)</t>
  </si>
  <si>
    <r>
      <t xml:space="preserve">office@sfxmonty.org, </t>
    </r>
    <r>
      <rPr>
        <sz val="10"/>
        <rFont val="Arial"/>
      </rPr>
      <t>6lappin@gmail.com, gjfrench@bigpond.net.au (Jossie)</t>
    </r>
  </si>
  <si>
    <t>Care for our common home, waste management booklet encouraging reduce, reuse, recycling and sharing resource knowledge</t>
  </si>
  <si>
    <t>Formal invited</t>
  </si>
  <si>
    <t>St John's Church Community Garden - Heidelberg</t>
  </si>
  <si>
    <t>Katrina/Corrie</t>
  </si>
  <si>
    <t>0412 225 325 (Corrie)</t>
  </si>
  <si>
    <t>kr800gold@gmail.com, corrie4@bigpond.com</t>
  </si>
  <si>
    <t>19 &amp; 67</t>
  </si>
  <si>
    <t>St Pius X Primary School - Waterdale Rd, HW</t>
  </si>
  <si>
    <t>Barbara Gomez</t>
  </si>
  <si>
    <t>Principal</t>
  </si>
  <si>
    <t>0409 529 882</t>
  </si>
  <si>
    <t>bgomex@spxhw.catholic.edu.au</t>
  </si>
  <si>
    <t>Waterdale Road</t>
  </si>
  <si>
    <t>community garden, veggies, chooks, native garden, natural play space</t>
  </si>
  <si>
    <t>Viewbank Primary School</t>
  </si>
  <si>
    <t>Kelsey Kennedy/Sita Fatchen</t>
  </si>
  <si>
    <t>0432 144 185 (Sita)</t>
  </si>
  <si>
    <t>fatchen.sita.s@edumail.vic.gov.au, viewbank.ps@edumail.vic.gov.au</t>
  </si>
  <si>
    <t>Warringal Food Swap</t>
  </si>
  <si>
    <t>Penny Grose</t>
  </si>
  <si>
    <t>convenor</t>
  </si>
  <si>
    <t>warringal@transitionbanyule.org.au</t>
  </si>
  <si>
    <t>summer food swaps shared locally and set up by two passionate locals</t>
  </si>
  <si>
    <t>Darebin Creek Management Committee</t>
  </si>
  <si>
    <t>Adrian Infante</t>
  </si>
  <si>
    <t>adrian@dcmc.org.au</t>
  </si>
  <si>
    <t>Darebin Froggers</t>
  </si>
  <si>
    <t xml:space="preserve">Peter Grenfell </t>
  </si>
  <si>
    <t>9499 4454 (Darebin creek management committee)</t>
  </si>
  <si>
    <t>Darebin Parklands Association (friends of group)</t>
  </si>
  <si>
    <t>coordinator</t>
  </si>
  <si>
    <t>9449 4454</t>
  </si>
  <si>
    <t>0412 508 195</t>
  </si>
  <si>
    <t>Friends of Darebin Creek</t>
  </si>
  <si>
    <t>(03) 9499 4454</t>
  </si>
  <si>
    <t>Friends of Pecks Dam, Monmorency</t>
  </si>
  <si>
    <t>Georg Stolfo</t>
  </si>
  <si>
    <t>stolfo@iprimus.com.au</t>
  </si>
  <si>
    <t>community &amp; Council</t>
  </si>
  <si>
    <t>water</t>
  </si>
  <si>
    <t>environment group</t>
  </si>
  <si>
    <t>newly re-formed group advocated for Council review of water exit and entry to the dam. Council working with Melbourne Water to build sustainably long-term</t>
  </si>
  <si>
    <t>Emailed 5.3</t>
  </si>
  <si>
    <t>Transition 3081 Rough Trade Rummage - Johnson Reserve, Heidelberg Heights</t>
  </si>
  <si>
    <t>Boger Rd Watsonia Street Composting</t>
  </si>
  <si>
    <t>Che Hall</t>
  </si>
  <si>
    <t>0404 350 449</t>
  </si>
  <si>
    <t>Friends of Aminya Reserve</t>
  </si>
  <si>
    <t>0404 359 449</t>
  </si>
  <si>
    <t>Yarra Valley Climate Action Group (YVCAG)</t>
  </si>
  <si>
    <t>John Merory</t>
  </si>
  <si>
    <t>have a facebook page</t>
  </si>
  <si>
    <t>Artesian Studios</t>
  </si>
  <si>
    <t>Anna Taifernopoulos</t>
  </si>
  <si>
    <t>0423 771 056</t>
  </si>
  <si>
    <t>artersianstudios@gmail.com</t>
  </si>
  <si>
    <t>Inspiring art for sustainability. Children imagining their future.</t>
  </si>
  <si>
    <t>Australian Breast-feeding Association, Banksia group - Monthly Meetings at The Harmony Centre, HW Mall</t>
  </si>
  <si>
    <t>Christine Di Pasquale/Rebecca Holland</t>
  </si>
  <si>
    <t>Group Leader</t>
  </si>
  <si>
    <t>0410 416 444</t>
  </si>
  <si>
    <t>chris_howes@hotmail.com</t>
  </si>
  <si>
    <t>well-being</t>
  </si>
  <si>
    <t>awareness-raising and support</t>
  </si>
  <si>
    <t>supporting and empowering women to breastfeed and providing community education about breast-feeding and parenting</t>
  </si>
  <si>
    <t>chase up</t>
  </si>
  <si>
    <t>Banyule Bike Train</t>
  </si>
  <si>
    <t>Banyule Edible Garden Tours (Transition Banyule)</t>
  </si>
  <si>
    <t>Marsha Merory</t>
  </si>
  <si>
    <t>info@transitionbanyule.org.au</t>
  </si>
  <si>
    <t>Bendigo Bank East Ivanhoe Branch</t>
  </si>
  <si>
    <t>Carly</t>
  </si>
  <si>
    <t>Marketing Manager</t>
  </si>
  <si>
    <t>0417 592 732</t>
  </si>
  <si>
    <t>carly@conceptmem.com.au</t>
  </si>
  <si>
    <t>Bendigo Bank Heidelberg Branch</t>
  </si>
  <si>
    <t>Brotherhood of St Laurence - NDIS</t>
  </si>
  <si>
    <t>donna.stoddart@bsl.org.au</t>
  </si>
  <si>
    <t>Brotherhood of St Laurence NDIS Local Area</t>
  </si>
  <si>
    <t>Donna Stoddard</t>
  </si>
  <si>
    <t>Manager is Jo Whitehouse</t>
  </si>
  <si>
    <t>Closing the gap on food waste</t>
  </si>
  <si>
    <t>Cohousing Banyule</t>
  </si>
  <si>
    <t>Maria Nechwatal</t>
  </si>
  <si>
    <t>Co-convenor</t>
  </si>
  <si>
    <t>cohousingbanyule@gmail.com</t>
  </si>
  <si>
    <t>advocating and building co-housing across Banyule, inspired by Murundaka in Banyule</t>
  </si>
  <si>
    <t xml:space="preserve">Wed </t>
  </si>
  <si>
    <t>65/225</t>
  </si>
  <si>
    <t>Darebin Creek Sweepers</t>
  </si>
  <si>
    <t>Sarah Jeffreys</t>
  </si>
  <si>
    <t>0432 073 542</t>
  </si>
  <si>
    <t>cleaning up Darebin Creek 3rd Sunday each month. Initiative of a Community Leaders in Sustainability</t>
  </si>
  <si>
    <t>Eltham Farmers Market</t>
  </si>
  <si>
    <t>Guy Palmer</t>
  </si>
  <si>
    <t>guy@localfoodconnect.org.au</t>
  </si>
  <si>
    <t>Eltham</t>
  </si>
  <si>
    <t>business/community</t>
  </si>
  <si>
    <t>market</t>
  </si>
  <si>
    <t>serving people in Banyule and Nillumbik with compost and recycling and serve-yourself vegie boxes. 2nd and 4th Sundays</t>
  </si>
  <si>
    <t>Environment Team Banyule City Council</t>
  </si>
  <si>
    <t>Jim Mead</t>
  </si>
  <si>
    <t>0466 330 348</t>
  </si>
  <si>
    <t>jim.mead@banyule.vic.gov.au</t>
  </si>
  <si>
    <t>LETS</t>
  </si>
  <si>
    <t>Marina Bistrin</t>
  </si>
  <si>
    <t>0438 580 889</t>
  </si>
  <si>
    <t>marinabistrin@optusnet.com.au</t>
  </si>
  <si>
    <t>sharing economy encouraged and practised Nillumbik, Banyule and beyond</t>
  </si>
  <si>
    <t>Local Food Connect</t>
  </si>
  <si>
    <t>a wonderful email newsletter with events publicized and a map of various sustainable initiatives in Banyule, Nillumbik and beyond</t>
  </si>
  <si>
    <t>Monty Carbon Neutral Bush Dance</t>
  </si>
  <si>
    <t>Katherine Barling</t>
  </si>
  <si>
    <t>now six years old, held annually, promoting sustainability,people bring supper to share, promoting reduce, reuse, recycle</t>
  </si>
  <si>
    <t>Monty Community Group</t>
  </si>
  <si>
    <t>Alan Cuthbertson, Katherine, Pam, Claire/Alan Leenaerts</t>
  </si>
  <si>
    <t>Convenor</t>
  </si>
  <si>
    <t>0439 652 680/0478 301 658 (Alan L)</t>
  </si>
  <si>
    <t>http://www.transitionmonty.org/</t>
  </si>
  <si>
    <t>montymoves@gmail.com/alanleenaerts@hotmail.com</t>
  </si>
  <si>
    <t>Montmorency and surrounding areas</t>
  </si>
  <si>
    <t>A Transition group, encouraging and facilitating an environmentally sustainable local community</t>
  </si>
  <si>
    <t>Wed (Katherine)</t>
  </si>
  <si>
    <t>Pharmacists for the Environment Australia (PEA)</t>
  </si>
  <si>
    <t>Rough Trade 3081</t>
  </si>
  <si>
    <t>0432 852 018</t>
  </si>
  <si>
    <t>starfishkeeper@hotmail.com</t>
  </si>
  <si>
    <t>Sarah Kamat - Works at gallery?</t>
  </si>
  <si>
    <t>Sharon Wright - The Earthworker Co-op forming Gippsland Hemp Association and Co-op</t>
  </si>
  <si>
    <t>Simon Marshall Horticulture and Design</t>
  </si>
  <si>
    <t>Simon Marshall</t>
  </si>
  <si>
    <t>0423739207</t>
  </si>
  <si>
    <t>simon@simonmarshall.com.au</t>
  </si>
  <si>
    <t>Sustainable House</t>
  </si>
  <si>
    <t>Peter Castaldo &amp; Monique Edwards</t>
  </si>
  <si>
    <t>0426 266 824</t>
  </si>
  <si>
    <t>peter@petercastaldo.com</t>
  </si>
  <si>
    <t>181 Mountain View Pde</t>
  </si>
  <si>
    <t>Alan Leenaerts</t>
  </si>
  <si>
    <t>0478 301 658</t>
  </si>
  <si>
    <t>30 Springfield Street</t>
  </si>
  <si>
    <t>Briar Hill</t>
  </si>
  <si>
    <t>Sustainable Macleod Newsletter</t>
  </si>
  <si>
    <t>Sustainable Macleod Theatre and Movie group</t>
  </si>
  <si>
    <t>Heidelberg Theatre and Westgarth cinema</t>
  </si>
  <si>
    <t>Textile Art Community</t>
  </si>
  <si>
    <t>Gail</t>
  </si>
  <si>
    <t>art/craft recycling</t>
  </si>
  <si>
    <t>the Wildlife Corridors Program</t>
  </si>
  <si>
    <t>council</t>
  </si>
  <si>
    <t>Banyule</t>
  </si>
  <si>
    <t>biodiversity</t>
  </si>
  <si>
    <t>Council</t>
  </si>
  <si>
    <t>Formal invite</t>
  </si>
  <si>
    <t>53 &amp; 105</t>
  </si>
  <si>
    <t>Transition 3081</t>
  </si>
  <si>
    <t>Yennie Starkey/Greta Gillies/Harris Williams/Maria Nechwatal</t>
  </si>
  <si>
    <t>0409 900 971 (Maria)</t>
  </si>
  <si>
    <t>transition3081@gmail.com</t>
  </si>
  <si>
    <t>Heidelberg Heights, Heidelberg West, Bellfield</t>
  </si>
  <si>
    <t>Grapevine newsletter; Vegie swap 1st Sat each mont; Rough Trade 3081 Facebook page and monthly gathering last Sunday each month 4pm at Johnson Reserve inlcudes rough trade rummage</t>
  </si>
  <si>
    <t>Transition Banyule</t>
  </si>
  <si>
    <t>Mary Stringer</t>
  </si>
  <si>
    <t>inspiring and supporting other local groups</t>
  </si>
  <si>
    <t>Transition Greensborough</t>
  </si>
  <si>
    <t>Che Hall/Megan Cassidy</t>
  </si>
  <si>
    <t>0404 359 449 (Che)</t>
  </si>
  <si>
    <t>megan@cassidy.id.au</t>
  </si>
  <si>
    <t>Transition Street – Adamson Street</t>
  </si>
  <si>
    <t>Neil Goulding</t>
  </si>
  <si>
    <t>ngouldin@gmail.com</t>
  </si>
  <si>
    <t>Transition Warringal</t>
  </si>
  <si>
    <t>9459 4209</t>
  </si>
  <si>
    <t>transitionwarringal@gmail.com</t>
  </si>
  <si>
    <t>17/210</t>
  </si>
  <si>
    <t>Warringal Conservation Society</t>
  </si>
  <si>
    <t>John D'Aloia/Daphne</t>
  </si>
  <si>
    <t>0409 997 121 (Daphne)</t>
  </si>
  <si>
    <t>dkhards@gmail.com, warringal3084@gmail.com</t>
  </si>
  <si>
    <t>meet 1st Thursday each month at Old Shire Hall</t>
  </si>
  <si>
    <t>Rang (spoke to son) and Emailed 3.2</t>
  </si>
  <si>
    <t>Wildlife Rescue</t>
  </si>
  <si>
    <t>Kerry Baker</t>
  </si>
  <si>
    <t>Wilfred Community Garden</t>
  </si>
  <si>
    <t>0423 739 207</t>
  </si>
  <si>
    <t>1 Wilfred Road</t>
  </si>
  <si>
    <t>Ivanhoe East</t>
  </si>
  <si>
    <t>Sustainable Macleod</t>
  </si>
  <si>
    <t>Robin and Paul Gale-Baker/Marina Bistrin</t>
  </si>
  <si>
    <t>Convenors</t>
  </si>
  <si>
    <t>Transition Banyule, Transition Warringal, Transition 3081, Sustainable Macleod and Monty community Group</t>
  </si>
  <si>
    <r>
      <t>Wed 22</t>
    </r>
    <r>
      <rPr>
        <sz val="11"/>
        <color rgb="FF000000"/>
        <rFont val="Calibri"/>
      </rPr>
      <t>nd</t>
    </r>
  </si>
  <si>
    <t>Chase up form</t>
  </si>
  <si>
    <t xml:space="preserve">Would like to fill in for Urban Shephard and psychology </t>
  </si>
  <si>
    <t>Human Nature Connect</t>
  </si>
  <si>
    <t>Erica Gurner</t>
  </si>
  <si>
    <t>Wanted to</t>
  </si>
  <si>
    <t>Monty South Primary School Stephanie Alexander Kitchen Garden programs (SAKGP)</t>
  </si>
  <si>
    <t>Leanne Sheean/Jenna</t>
  </si>
  <si>
    <t>03 9439 6201</t>
  </si>
  <si>
    <t>montmorency.south.ps@edumail.vic.gov.au</t>
  </si>
  <si>
    <t>29/251</t>
  </si>
  <si>
    <t>Watsonia Neighbourhood House</t>
  </si>
  <si>
    <t>Lucie/Che</t>
  </si>
  <si>
    <t>Coordinator</t>
  </si>
  <si>
    <t>http://www.watsonianh.org.au/</t>
  </si>
  <si>
    <t>coordinator@watsonianh.org.au, admin@watsonianh.org.au</t>
  </si>
  <si>
    <t>Lambourne Ave</t>
  </si>
  <si>
    <t>Watsonia</t>
  </si>
  <si>
    <t>A green neighbourhood house, coordinator is keen to promote sustainability</t>
  </si>
  <si>
    <t>St Bernadette's Primary School</t>
  </si>
  <si>
    <t>Maree</t>
  </si>
  <si>
    <t>9499 3914</t>
  </si>
  <si>
    <t>53 Stanley Street</t>
  </si>
  <si>
    <t>Ivanhoe</t>
  </si>
  <si>
    <t>schools</t>
  </si>
  <si>
    <t xml:space="preserve">Kitchen Garden Program; Darebin Creek clean-ups; </t>
  </si>
  <si>
    <r>
      <t>Feb 6</t>
    </r>
    <r>
      <rPr>
        <sz val="11"/>
        <color rgb="FF000000"/>
        <rFont val="Calibri"/>
      </rPr>
      <t>th</t>
    </r>
  </si>
  <si>
    <t>The SALT Foundation</t>
  </si>
  <si>
    <t>Roger Donnelly/Catherine Donnelley</t>
  </si>
  <si>
    <t>catherine@thesaltfoundation.org.au</t>
  </si>
  <si>
    <t>food relief and community needs</t>
  </si>
  <si>
    <r>
      <t>Feb 6</t>
    </r>
    <r>
      <rPr>
        <sz val="11"/>
        <color rgb="FF000000"/>
        <rFont val="Calibri"/>
      </rPr>
      <t>th</t>
    </r>
  </si>
  <si>
    <t>Avril's clinic to be (and current)</t>
  </si>
  <si>
    <t>Avril Lunken</t>
  </si>
  <si>
    <r>
      <t>Feb 22</t>
    </r>
    <r>
      <rPr>
        <sz val="11"/>
        <color rgb="FF000000"/>
        <rFont val="Calibri"/>
      </rPr>
      <t>nd</t>
    </r>
  </si>
  <si>
    <t>Bell Street Mall Local Litter Alliance</t>
  </si>
  <si>
    <t>Rob Ball</t>
  </si>
  <si>
    <r>
      <t>Feb 22</t>
    </r>
    <r>
      <rPr>
        <sz val="11"/>
        <color rgb="FF000000"/>
        <rFont val="Calibri"/>
      </rPr>
      <t>nd</t>
    </r>
  </si>
  <si>
    <t>75 &amp; 220</t>
  </si>
  <si>
    <t>Bellfield Community Garden</t>
  </si>
  <si>
    <t>Paul Morland, Yvonne du Plessis (treasurer)</t>
  </si>
  <si>
    <t>9440947 (Paul)</t>
  </si>
  <si>
    <t>0413998900 (Paul) 0448036417 (Yvonne)</t>
  </si>
  <si>
    <t>Wed (Yvonne)</t>
  </si>
  <si>
    <r>
      <t>Feb 22</t>
    </r>
    <r>
      <rPr>
        <sz val="11"/>
        <color rgb="FF000000"/>
        <rFont val="Calibri"/>
      </rPr>
      <t>nd</t>
    </r>
  </si>
  <si>
    <t>Diamond Valley Library food swap</t>
  </si>
  <si>
    <t>Margot Meredith and Glenn Mansfield</t>
  </si>
  <si>
    <t>co-organisers</t>
  </si>
  <si>
    <t>jimar6@bigpond.com, mansfieldglenn@hotmail.com</t>
  </si>
  <si>
    <t>2nd Sat each month, 10am - 11am, a group coordinates the swap, two fo whom are Margot and Jim</t>
  </si>
  <si>
    <r>
      <t>Feb 22</t>
    </r>
    <r>
      <rPr>
        <sz val="11"/>
        <color rgb="FF000000"/>
        <rFont val="Calibri"/>
      </rPr>
      <t>nd</t>
    </r>
  </si>
  <si>
    <t>Felicity Gordon – Community Art</t>
  </si>
  <si>
    <t>Felicity Gordon</t>
  </si>
  <si>
    <r>
      <t>Feb 22</t>
    </r>
    <r>
      <rPr>
        <sz val="11"/>
        <color rgb="FF000000"/>
        <rFont val="Calibri"/>
      </rPr>
      <t>nd</t>
    </r>
  </si>
  <si>
    <t>Friends of Banyule</t>
  </si>
  <si>
    <t>Dennis O'Connell (president), Michelle Giovas (Treasurer)</t>
  </si>
  <si>
    <t>0469179121 (Michelle)</t>
  </si>
  <si>
    <r>
      <t>Feb 22</t>
    </r>
    <r>
      <rPr>
        <sz val="11"/>
        <color rgb="FF000000"/>
        <rFont val="Calibri"/>
      </rPr>
      <t>nd</t>
    </r>
  </si>
  <si>
    <t>Greencom</t>
  </si>
  <si>
    <t>Roger Donnely</t>
  </si>
  <si>
    <t>Scott Primaud</t>
  </si>
  <si>
    <t>9432 7538</t>
  </si>
  <si>
    <t>0419 852 716</t>
  </si>
  <si>
    <t>http://www.greencom.com.au/</t>
  </si>
  <si>
    <t>info@greencom.com.au</t>
  </si>
  <si>
    <r>
      <t>Feb 22</t>
    </r>
    <r>
      <rPr>
        <sz val="11"/>
        <color rgb="FF000000"/>
        <rFont val="Calibri"/>
      </rPr>
      <t>nd</t>
    </r>
  </si>
  <si>
    <t>Haydn Barling landscapes</t>
  </si>
  <si>
    <t>Haydn Barling</t>
  </si>
  <si>
    <t>0430 317 935</t>
  </si>
  <si>
    <t>15 Cartmell St</t>
  </si>
  <si>
    <t>Heidelberg</t>
  </si>
  <si>
    <t>business</t>
  </si>
  <si>
    <t>aesthetics</t>
  </si>
  <si>
    <t>sustainable and community minded landscaping</t>
  </si>
  <si>
    <r>
      <t>Feb 22</t>
    </r>
    <r>
      <rPr>
        <sz val="11"/>
        <color rgb="FF000000"/>
        <rFont val="Calibri"/>
      </rPr>
      <t>nd</t>
    </r>
  </si>
  <si>
    <t>Ivanhoe Primary School – Resource Recovery Program</t>
  </si>
  <si>
    <t>Stacey Morland</t>
  </si>
  <si>
    <r>
      <t>Feb 22</t>
    </r>
    <r>
      <rPr>
        <sz val="11"/>
        <color rgb="FF000000"/>
        <rFont val="Calibri"/>
      </rPr>
      <t>nd</t>
    </r>
  </si>
  <si>
    <t>Jenny Benjamin – Sustainable Home</t>
  </si>
  <si>
    <t>Jenny Benjamin</t>
  </si>
  <si>
    <r>
      <t>Feb 22</t>
    </r>
    <r>
      <rPr>
        <sz val="11"/>
        <color rgb="FF000000"/>
        <rFont val="Calibri"/>
      </rPr>
      <t>nd</t>
    </r>
  </si>
  <si>
    <t>Neil Goulding – Sustainable Home</t>
  </si>
  <si>
    <r>
      <t>Feb 22</t>
    </r>
    <r>
      <rPr>
        <sz val="11"/>
        <color rgb="FF000000"/>
        <rFont val="Calibri"/>
      </rPr>
      <t>nd</t>
    </r>
  </si>
  <si>
    <t>8/224</t>
  </si>
  <si>
    <t>Olympic Adult Education Community Kitchen and Garden</t>
  </si>
  <si>
    <t>0419 866 171</t>
  </si>
  <si>
    <t>multiple projects (see attached list)</t>
  </si>
  <si>
    <r>
      <t>Feb 22</t>
    </r>
    <r>
      <rPr>
        <sz val="11"/>
        <color rgb="FF000000"/>
        <rFont val="Calibri"/>
      </rPr>
      <t>nd</t>
    </r>
  </si>
  <si>
    <t>Roland Heiser – Sustainable lifestyle</t>
  </si>
  <si>
    <t>Roland Heiser</t>
  </si>
  <si>
    <r>
      <t>Feb 22</t>
    </r>
    <r>
      <rPr>
        <sz val="11"/>
        <color rgb="FF000000"/>
        <rFont val="Calibri"/>
      </rPr>
      <t>nd</t>
    </r>
  </si>
  <si>
    <t>Sharon Wright – Energy Work</t>
  </si>
  <si>
    <t>Sharon Wright</t>
  </si>
  <si>
    <r>
      <t>Feb 22</t>
    </r>
    <r>
      <rPr>
        <sz val="11"/>
        <color rgb="FF000000"/>
        <rFont val="Calibri"/>
      </rPr>
      <t>nd</t>
    </r>
  </si>
  <si>
    <t>Sharon Yu “Can Do” Garden Home Help</t>
  </si>
  <si>
    <t>Sharon Yu</t>
  </si>
  <si>
    <r>
      <t>Feb 22</t>
    </r>
    <r>
      <rPr>
        <sz val="11"/>
        <color rgb="FF000000"/>
        <rFont val="Calibri"/>
      </rPr>
      <t>nd</t>
    </r>
  </si>
  <si>
    <t>The Hood Community - Heidelberg West</t>
  </si>
  <si>
    <t>Yuki Cameron</t>
  </si>
  <si>
    <t>0414 489 814</t>
  </si>
  <si>
    <t>yuki@kiwasystems.com</t>
  </si>
  <si>
    <t>Urban Farm with milking goats, connected backyards, informal community and annual open days</t>
  </si>
  <si>
    <r>
      <t>Feb 22</t>
    </r>
    <r>
      <rPr>
        <sz val="11"/>
        <color rgb="FF000000"/>
        <rFont val="Calibri"/>
      </rPr>
      <t>nd</t>
    </r>
  </si>
  <si>
    <t>Tony Lunken – Sustainable Home</t>
  </si>
  <si>
    <t>Tony Lunken</t>
  </si>
  <si>
    <r>
      <t>Feb 22</t>
    </r>
    <r>
      <rPr>
        <sz val="11"/>
        <color rgb="FF000000"/>
        <rFont val="Calibri"/>
      </rPr>
      <t>nd</t>
    </r>
  </si>
  <si>
    <t>31/252</t>
  </si>
  <si>
    <t>Watsonia Library Community Garden</t>
  </si>
  <si>
    <t>Felicity Gordon/Che</t>
  </si>
  <si>
    <t>f@felicitygordon.com</t>
  </si>
  <si>
    <t>open Thursdays 10am - 11am, flexible attendance, all welcome</t>
  </si>
  <si>
    <r>
      <t>Feb 22</t>
    </r>
    <r>
      <rPr>
        <sz val="11"/>
        <color rgb="FF000000"/>
        <rFont val="Calibri"/>
      </rPr>
      <t>nd</t>
    </r>
  </si>
  <si>
    <t xml:space="preserve">Audrey Brooks Pre-School </t>
  </si>
  <si>
    <t>Belinda Nechwatal</t>
  </si>
  <si>
    <t>Somali community very keen to engage with sustainability activites/rang 26.4</t>
  </si>
  <si>
    <t>Austin Hospital School</t>
  </si>
  <si>
    <t>Ros Smith</t>
  </si>
  <si>
    <t>Austin.sch@edumail.vic.gov.au</t>
  </si>
  <si>
    <t>Banksia Housing Development (council)</t>
  </si>
  <si>
    <t>Banyule Council</t>
  </si>
  <si>
    <t>Bansic op shop macleod</t>
  </si>
  <si>
    <t>na</t>
  </si>
  <si>
    <t>Banyule BUG</t>
  </si>
  <si>
    <t>Maureen Fisher</t>
  </si>
  <si>
    <t>Banyule Community Health</t>
  </si>
  <si>
    <t>(03) 9450 2000</t>
  </si>
  <si>
    <t>community well-being focused health service: GPs, Dental. Maternal &amp; Child Health, Legal Aid</t>
  </si>
  <si>
    <t>Banyule digiDECL</t>
  </si>
  <si>
    <t>2/31-37 The Mall</t>
  </si>
  <si>
    <t>community/business</t>
  </si>
  <si>
    <t>a co-working office space</t>
  </si>
  <si>
    <t>Banyule Men's Shed</t>
  </si>
  <si>
    <t>Rob</t>
  </si>
  <si>
    <t>9450 2621</t>
  </si>
  <si>
    <t>Uniting Church, St Helliers Street</t>
  </si>
  <si>
    <t>Uniting Church</t>
  </si>
  <si>
    <t>Banyule Nillumbik Teachers Environment Network</t>
  </si>
  <si>
    <t>Rachel Bishop</t>
  </si>
  <si>
    <t>Rachel.Bishop@nillumbik.vic.gov.au</t>
  </si>
  <si>
    <t>Yes (Jim Mead)</t>
  </si>
  <si>
    <t>Banyule Primary School</t>
  </si>
  <si>
    <t>Courtney Hicks</t>
  </si>
  <si>
    <t>03) 9459 0732</t>
  </si>
  <si>
    <t>Banyule Stormwater project</t>
  </si>
  <si>
    <t>award winning infrastructure project to re-use stormwater on parks and playing fields</t>
  </si>
  <si>
    <t>Wait</t>
  </si>
  <si>
    <t>5 &amp; 72</t>
  </si>
  <si>
    <t>Banyule Waste Recovery Centre</t>
  </si>
  <si>
    <t>https://www.banyule.vic.gov.au/Services/Waste-Services-Rubbish-and-Recycling/Waste-Recovery-Centre</t>
  </si>
  <si>
    <t>cnr Waterdale Road and banksia St</t>
  </si>
  <si>
    <t>education tours of the recycling facility</t>
  </si>
  <si>
    <t>Bellfield Master Plan</t>
  </si>
  <si>
    <t>Big Group Hug</t>
  </si>
  <si>
    <t>Briar Hill Primary School</t>
  </si>
  <si>
    <t>Rhonda King</t>
  </si>
  <si>
    <t>Science teacher</t>
  </si>
  <si>
    <t>briar.hill.ps@edumail.vic.gov.au</t>
  </si>
  <si>
    <t>Bridge Feasability Study at Sills Bend (council)</t>
  </si>
  <si>
    <t>Brotherhood of St Laurence op shop Greensborough</t>
  </si>
  <si>
    <t>Brotherhood of St Laurence op shop Ivanhoe</t>
  </si>
  <si>
    <t>9499 1111</t>
  </si>
  <si>
    <t>Brotherhood of St Laurence op shop Watsonia</t>
  </si>
  <si>
    <t xml:space="preserve">9435 5964 </t>
  </si>
  <si>
    <t>BSC Bikes Para Rd</t>
  </si>
  <si>
    <t>Bulleen Art &amp; Garden</t>
  </si>
  <si>
    <t>8850 3030</t>
  </si>
  <si>
    <t>6 Manningham Road</t>
  </si>
  <si>
    <t>Bulleen</t>
  </si>
  <si>
    <t>Bruce</t>
  </si>
  <si>
    <t>Buna Reserve Community Garden</t>
  </si>
  <si>
    <t>Melissa Bryan, Banyule Community Health</t>
  </si>
  <si>
    <t>9450 2000</t>
  </si>
  <si>
    <t>cnr Buna Street and Boyd Crescent</t>
  </si>
  <si>
    <t>managed by Banuyule Community Health, 42 garden plots</t>
  </si>
  <si>
    <t>Bundoora pre-school</t>
  </si>
  <si>
    <t>Bundoora Primary School</t>
  </si>
  <si>
    <t>Lauren Taglieri</t>
  </si>
  <si>
    <t>0409 863 113</t>
  </si>
  <si>
    <t>Bundoora Secondary College</t>
  </si>
  <si>
    <t xml:space="preserve">YES </t>
  </si>
  <si>
    <t>Caelectrics</t>
  </si>
  <si>
    <t>Cael</t>
  </si>
  <si>
    <t>Left messages for Cael</t>
  </si>
  <si>
    <t>Charles La Trobe Olymic Village and Macloed</t>
  </si>
  <si>
    <t>Ashely Spagnol (Olympic Village campus)</t>
  </si>
  <si>
    <t>charles.la.trobe.p12@edumail.vic.gov.au</t>
  </si>
  <si>
    <t>Children's Protection Society op shop Rosanna</t>
  </si>
  <si>
    <t>9458 5400</t>
  </si>
  <si>
    <t>Chocolatier</t>
  </si>
  <si>
    <t>local chocolate business</t>
  </si>
  <si>
    <t>Chris the cobbler</t>
  </si>
  <si>
    <t>Chris</t>
  </si>
  <si>
    <t>christhecobbler01@bigpond.com</t>
  </si>
  <si>
    <t>Community Leaders for Sustainability Banyule &amp; Darebin (Sustainable homes and communities program)</t>
  </si>
  <si>
    <t>Anna Haygreen</t>
  </si>
  <si>
    <t>awesome projects connected launched each year, now in its 4th year</t>
  </si>
  <si>
    <t>Concerned Residents of VC Estate Macleod</t>
  </si>
  <si>
    <t>protecting the local environment for future generations</t>
  </si>
  <si>
    <t>Couple counselling</t>
  </si>
  <si>
    <t>Paul Gale-Baker</t>
  </si>
  <si>
    <t>0408 733 683</t>
  </si>
  <si>
    <t>Crate Cafe</t>
  </si>
  <si>
    <t>(03) 9457 2060</t>
  </si>
  <si>
    <t>Cycle House Para Rd</t>
  </si>
  <si>
    <t>Diamond Valley Community Support OP Shop Macleod</t>
  </si>
  <si>
    <t xml:space="preserve">9456 9817 </t>
  </si>
  <si>
    <t>Diamond Valley Red Tent</t>
  </si>
  <si>
    <t>Banyule and Nillumbik</t>
  </si>
  <si>
    <t>supporting women of all ages with space for reflection and sharing, activities, rights, dance, awareness-raising, and more</t>
  </si>
  <si>
    <t>Diva Clothing Op Shop Ivanhoe</t>
  </si>
  <si>
    <t>9497 3404</t>
  </si>
  <si>
    <t>DIY Double Glazing</t>
  </si>
  <si>
    <t>Alan Cuthbertson</t>
  </si>
  <si>
    <t>0418 102 483</t>
  </si>
  <si>
    <t>251 Old Eltham Road</t>
  </si>
  <si>
    <t>Lower Plenty</t>
  </si>
  <si>
    <t>Dolomiti - Ivanhoe</t>
  </si>
  <si>
    <t>East Ivanhoe Primary School, School Community Garden</t>
  </si>
  <si>
    <t>Larissa Lamers</t>
  </si>
  <si>
    <t>Sustainability teacher</t>
  </si>
  <si>
    <t>Warncliffe Road</t>
  </si>
  <si>
    <t>School community garden, recycling, water monitoring</t>
  </si>
  <si>
    <t>Edendale Farm</t>
  </si>
  <si>
    <t>Yennie</t>
  </si>
  <si>
    <t>Exodus Community</t>
  </si>
  <si>
    <t>Maree Wilson</t>
  </si>
  <si>
    <t>mwilson@bkb.net.au</t>
  </si>
  <si>
    <t>Friends of Cleverland Avenue (Lower Plenty)</t>
  </si>
  <si>
    <t>y</t>
  </si>
  <si>
    <t xml:space="preserve">Friends of Plenty River </t>
  </si>
  <si>
    <t>Kevin Ley</t>
  </si>
  <si>
    <t>(03) 9435 3840</t>
  </si>
  <si>
    <t>20-year-old group of locals weeding, planting and looking after the Plenty River</t>
  </si>
  <si>
    <t>Follow up closer to dates</t>
  </si>
  <si>
    <t>Friends of St Helena</t>
  </si>
  <si>
    <t>Friends of the wildlife reserves (Not in Banyule)</t>
  </si>
  <si>
    <t>Matt Hall (Shirley secretary)</t>
  </si>
  <si>
    <t>9434 5543</t>
  </si>
  <si>
    <t>http://www.fotwlr.org.au/</t>
  </si>
  <si>
    <t>Newsletter from Shay</t>
  </si>
  <si>
    <t>Friends of the Yarra Valley Parks</t>
  </si>
  <si>
    <t>Graham Patterson</t>
  </si>
  <si>
    <t>9432 0163</t>
  </si>
  <si>
    <t>http://www.yvfriends.org.au/</t>
  </si>
  <si>
    <t>Lef message for Graham to call me back 10.4</t>
  </si>
  <si>
    <t>Glen Katherine Primary School</t>
  </si>
  <si>
    <t>Monique Mayer</t>
  </si>
  <si>
    <t>glen.katherine.ps@edumail.vic.gov.au</t>
  </si>
  <si>
    <t>Greenhills Neighbourhood House</t>
  </si>
  <si>
    <t>Anna Lee</t>
  </si>
  <si>
    <t>coordinator@greenhillsnc.org.au</t>
  </si>
  <si>
    <t>Greenhills pre-school</t>
  </si>
  <si>
    <t>Emily Hollywood</t>
  </si>
  <si>
    <t>greenhills@ecms.org.au</t>
  </si>
  <si>
    <t>Greenhills Primary School</t>
  </si>
  <si>
    <t>Rowan Kayall</t>
  </si>
  <si>
    <t>Greensborough Primary School</t>
  </si>
  <si>
    <t>Chris Blake</t>
  </si>
  <si>
    <t>Greta Gilles – Sustainable home</t>
  </si>
  <si>
    <t>Harvest Feast</t>
  </si>
  <si>
    <t>Hatch  - Environment themed exhibition (council)</t>
  </si>
  <si>
    <t>Heidelberg Historical Society</t>
  </si>
  <si>
    <t xml:space="preserve">heidelberg.historical.society@gmail.com </t>
  </si>
  <si>
    <t>Heidelberg Primary School</t>
  </si>
  <si>
    <t>Carla Sorani</t>
  </si>
  <si>
    <t>sorani.carla.c@edumail.vic.gov.au</t>
  </si>
  <si>
    <t>Hello Charlie (Eco baby products)</t>
  </si>
  <si>
    <t>Vanessa</t>
  </si>
  <si>
    <t>1300 725 876</t>
  </si>
  <si>
    <t xml:space="preserve">info@hellocharlie.com.au </t>
  </si>
  <si>
    <t>Hi City Garden Production Centre</t>
  </si>
  <si>
    <t>Rang 13.4. Will call back.</t>
  </si>
  <si>
    <t>Home Energy Assessment Team (HEAT)</t>
  </si>
  <si>
    <t>Alan Cuthberston</t>
  </si>
  <si>
    <t>alan@diydoubleglaze.com.au</t>
  </si>
  <si>
    <t>Use infra red camera to assess energy use/efficiency/waste in   homes and buildings in Banyule.</t>
  </si>
  <si>
    <t>Home Harvest Festival</t>
  </si>
  <si>
    <t>Hummingbird Gardening Services</t>
  </si>
  <si>
    <t>Rachel Jane</t>
  </si>
  <si>
    <t>Ivanhoe Cycles Megastore - Bell Street</t>
  </si>
  <si>
    <t>Ivanhoe East Primary School</t>
  </si>
  <si>
    <t xml:space="preserve">ivanhoe.east.ps@edumail.vic.gov.au </t>
  </si>
  <si>
    <t>Jen Drysdale</t>
  </si>
  <si>
    <t>Koo-inda Brewery</t>
  </si>
  <si>
    <t>industrial estate, local industry</t>
  </si>
  <si>
    <t>Koole op shop West Heidelberg Mall</t>
  </si>
  <si>
    <t>9455 0480</t>
  </si>
  <si>
    <t>7 &amp; 64</t>
  </si>
  <si>
    <t>Laughter Yoga</t>
  </si>
  <si>
    <t>very small business</t>
  </si>
  <si>
    <t>workshops</t>
  </si>
  <si>
    <t>Lisa Watson (artist)</t>
  </si>
  <si>
    <t>lisey_lou@hotmail.com</t>
  </si>
  <si>
    <t>Little Earth Bakery</t>
  </si>
  <si>
    <t>Loyola College</t>
  </si>
  <si>
    <t>Peter Kegan</t>
  </si>
  <si>
    <t>Left a message for Peter to call me</t>
  </si>
  <si>
    <t>Macleod College</t>
  </si>
  <si>
    <t>Belinda Moody</t>
  </si>
  <si>
    <t>Macleod College, Somers Ave</t>
  </si>
  <si>
    <t>Water testing and KTK conference presenters, meditation garden</t>
  </si>
  <si>
    <t>Mary Immaculate Primary School, Ivanhoe</t>
  </si>
  <si>
    <t>Maria Delaney</t>
  </si>
  <si>
    <t>maria@miivanhoe@catholic.edu.au</t>
  </si>
  <si>
    <t>Meditation Labyrinth</t>
  </si>
  <si>
    <t>Austin Repatriation Hospital</t>
  </si>
  <si>
    <t>Merry go round thrift store Ivanhoe</t>
  </si>
  <si>
    <t>9499 6114</t>
  </si>
  <si>
    <t>Montmorency Biodiversity Group</t>
  </si>
  <si>
    <t>Monty Bakehouse (vegan bread)</t>
  </si>
  <si>
    <t>offers sourdough and vegan bread and yeast-free options</t>
  </si>
  <si>
    <t>Monty Primary School espalier orchard Stephanie Alexander Kitchen Garden programs (SAKGP)</t>
  </si>
  <si>
    <t>Margarita (Julie at desk)</t>
  </si>
  <si>
    <t>Grade 5/6 teacher</t>
  </si>
  <si>
    <t>(03) 9434 5944</t>
  </si>
  <si>
    <t>ground-breaking community garden, created by local volunteers and the school in partnership now maintained by volunteers at the school</t>
  </si>
  <si>
    <t>Murundaka Wetlands</t>
  </si>
  <si>
    <t>Andrew Lucas</t>
  </si>
  <si>
    <t>Music For a Warming World</t>
  </si>
  <si>
    <t>John Merory 0418 390 763</t>
  </si>
  <si>
    <t>Simon Kerr</t>
  </si>
  <si>
    <t>http://www.musicforawarmingworld.org</t>
  </si>
  <si>
    <t>SimonKerrmusic.net</t>
  </si>
  <si>
    <t>Melbourne</t>
  </si>
  <si>
    <t>small business</t>
  </si>
  <si>
    <t>concert</t>
  </si>
  <si>
    <t>concerts around Banyule. Victoria and Australia to raise awareness about climate change</t>
  </si>
  <si>
    <t>Olympia Housing Initiative (council)</t>
  </si>
  <si>
    <t>Olympic Village Child Care</t>
  </si>
  <si>
    <t>Open House</t>
  </si>
  <si>
    <t>Brett Ross</t>
  </si>
  <si>
    <t>Manager Youth Workshop Mentoring Program</t>
  </si>
  <si>
    <t>cnr Strathallan and Torbay Street</t>
  </si>
  <si>
    <t>young people's drop-in centre with gardening, carpetry etc</t>
  </si>
  <si>
    <t>Peak Cycles - Burgundy Street</t>
  </si>
  <si>
    <t>Plastic-Free July</t>
  </si>
  <si>
    <t>Penny</t>
  </si>
  <si>
    <t>transition group initiative to raise plastic awareness and reduce plastic use, July each year</t>
  </si>
  <si>
    <t>Plenty Valley International Montesorri School</t>
  </si>
  <si>
    <t>Power for change campaign</t>
  </si>
  <si>
    <t>Puri ebike Heidelberg Heidelberg West</t>
  </si>
  <si>
    <t>Rabbit controlling group in Lower Plenty</t>
  </si>
  <si>
    <t>Re-think centre (Banyule Council)</t>
  </si>
  <si>
    <t>Reconciliation Banyule</t>
  </si>
  <si>
    <t>Terry Makin</t>
  </si>
  <si>
    <t xml:space="preserve">Community group that shows film nights and is out and about in the community promoting </t>
  </si>
  <si>
    <t>Emailed 6.3</t>
  </si>
  <si>
    <t>Red Cross Op Shop Watsonia</t>
  </si>
  <si>
    <t>9434 4167</t>
  </si>
  <si>
    <t>River of Plenty</t>
  </si>
  <si>
    <t xml:space="preserve">Fiona </t>
  </si>
  <si>
    <t>10 &amp; 222</t>
  </si>
  <si>
    <t>Riverland Conservation Society</t>
  </si>
  <si>
    <t>Andrew Lees/John Merory</t>
  </si>
  <si>
    <t>9499 6308</t>
  </si>
  <si>
    <t>Eaglemont</t>
  </si>
  <si>
    <t>Biodiversity</t>
  </si>
  <si>
    <t>re-vegetate indigenous Yarra Riverine in Banyul/Eaglemont</t>
  </si>
  <si>
    <t>Rang and Emailed 3.2</t>
  </si>
  <si>
    <t>Rooftop honey</t>
  </si>
  <si>
    <t>Vanessa and Mat</t>
  </si>
  <si>
    <t>Interested - follow up</t>
  </si>
  <si>
    <t>Rosanna Golf Links Primary School</t>
  </si>
  <si>
    <t>Briony Kane/Richard Olsen</t>
  </si>
  <si>
    <t>Rosanna Primary School</t>
  </si>
  <si>
    <t>Peta Philp</t>
  </si>
  <si>
    <t xml:space="preserve">Yes </t>
  </si>
  <si>
    <t>Rowland Harvey (artist)</t>
  </si>
  <si>
    <t>Salvation Army op shop Bell Street</t>
  </si>
  <si>
    <t>9457 5827</t>
  </si>
  <si>
    <t>Save our Citrus</t>
  </si>
  <si>
    <t>Kaye Roberts-Palmer</t>
  </si>
  <si>
    <t>0401 281 581</t>
  </si>
  <si>
    <t>info@bluebeegardendesign.com.au</t>
  </si>
  <si>
    <t>Left a message for Kaye to ring me</t>
  </si>
  <si>
    <t>Savers Greensborough</t>
  </si>
  <si>
    <t>9432 4899</t>
  </si>
  <si>
    <t>SEED environment education park - vision</t>
  </si>
  <si>
    <t>Sherbourne Primary School</t>
  </si>
  <si>
    <t>Karen Paul</t>
  </si>
  <si>
    <t>Simpson Barracks Watsonia</t>
  </si>
  <si>
    <t>Solar + Solutions Heidelberg</t>
  </si>
  <si>
    <t>Alistair</t>
  </si>
  <si>
    <t>Left message for Alistair to call me</t>
  </si>
  <si>
    <t xml:space="preserve">St Andrew's Anglican Church Opportunity Shop - Macleod </t>
  </si>
  <si>
    <t>St John's School Heidelberg</t>
  </si>
  <si>
    <t>Connie Costa</t>
  </si>
  <si>
    <t>office@sjheidelberg.catholic.edu.au</t>
  </si>
  <si>
    <t>Left a message for Connie to call me</t>
  </si>
  <si>
    <t>St Mary's Primary School Greenborough</t>
  </si>
  <si>
    <t>Mary McEntee</t>
  </si>
  <si>
    <t>principal@smgreensborough.catholic.edu.au</t>
  </si>
  <si>
    <t>Streeton Views Primary School</t>
  </si>
  <si>
    <t>Travis Pain</t>
  </si>
  <si>
    <t>Assistant Principal</t>
  </si>
  <si>
    <t>(03) 9435 6070</t>
  </si>
  <si>
    <t>Sugar Glider Project</t>
  </si>
  <si>
    <t>Jane Oldfield</t>
  </si>
  <si>
    <t>janeoldfield2000@yahoo.com</t>
  </si>
  <si>
    <t>practical action</t>
  </si>
  <si>
    <t>long-term visionary porject to rebuild wildlife corridors in Montmorency between Plenty River and Diamond Creek</t>
  </si>
  <si>
    <t xml:space="preserve">Superfruit </t>
  </si>
  <si>
    <t>(03) 9497 1055</t>
  </si>
  <si>
    <t>organic fruit and veg plus</t>
  </si>
  <si>
    <t>Sustainable Gardening Australia (SGA)</t>
  </si>
  <si>
    <t>8850 3050</t>
  </si>
  <si>
    <t>Robert Stringer</t>
  </si>
  <si>
    <t>0418 419 742</t>
  </si>
  <si>
    <t>robertstringer@optusnet.com</t>
  </si>
  <si>
    <t>4 Adamson Street</t>
  </si>
  <si>
    <t>8-star  sustainable house; Sustainable permaculture garden</t>
  </si>
  <si>
    <t>Wed (Robert)</t>
  </si>
  <si>
    <t>Sustainable House Day in Briar Hill</t>
  </si>
  <si>
    <t>The bike hut, malahang park</t>
  </si>
  <si>
    <t>Transition Streets group</t>
  </si>
  <si>
    <t>Tess Holderness</t>
  </si>
  <si>
    <t>0412 195 283</t>
  </si>
  <si>
    <t>tesse@optusnet.com.au</t>
  </si>
  <si>
    <t>36 Hopeton Gve</t>
  </si>
  <si>
    <t>awareness-raising</t>
  </si>
  <si>
    <t>U3A Banyule Walking Group</t>
  </si>
  <si>
    <t>actively engaging citizens to engage in fun local walking group around Banyule/ Heidelberg</t>
  </si>
  <si>
    <t>Urban Shepherd</t>
  </si>
  <si>
    <t>design, build, educate</t>
  </si>
  <si>
    <t>Send form</t>
  </si>
  <si>
    <t>Vinks nursery</t>
  </si>
  <si>
    <t>Vinnies op shop West Heidelberg Mall</t>
  </si>
  <si>
    <t>9458 3428</t>
  </si>
  <si>
    <t>Walkers Wheels</t>
  </si>
  <si>
    <t>Marcus</t>
  </si>
  <si>
    <t>9432 2113</t>
  </si>
  <si>
    <t>awesome shop for wheels, scooters and all sorts of gear to support low energy transport with great customer service</t>
  </si>
  <si>
    <t>Watsonia North Primary School walk to school program</t>
  </si>
  <si>
    <t>Tina King</t>
  </si>
  <si>
    <t>continues to this day even though state govt funding withdrawn years ago</t>
  </si>
  <si>
    <t>Watsonia Preschool Association</t>
  </si>
  <si>
    <t>Geraldine Woolnough</t>
  </si>
  <si>
    <t>Were Street Food Store</t>
  </si>
  <si>
    <t>03 9435 1542</t>
  </si>
  <si>
    <t>first place in Monty to offer keep cups before they were popular. Café and catering</t>
  </si>
  <si>
    <t>Wholemilk Continental Cheese Co</t>
  </si>
  <si>
    <t>9459 3420</t>
  </si>
  <si>
    <t>32 Kylta Rd</t>
  </si>
  <si>
    <t>family business</t>
  </si>
  <si>
    <t>food</t>
  </si>
  <si>
    <t>locally made cheeses</t>
  </si>
  <si>
    <t>Follow up</t>
  </si>
  <si>
    <t>Winston Hills Pre-school</t>
  </si>
  <si>
    <t>Wurundjeri Walk</t>
  </si>
  <si>
    <t>Danielle Mallia</t>
  </si>
  <si>
    <t>0433 751 841</t>
  </si>
  <si>
    <t>ourgarden3084@gmail.com</t>
  </si>
  <si>
    <t>Yooralla (Apirational community garden based at Olympic Leisure Centre)</t>
  </si>
  <si>
    <t>Emma</t>
  </si>
  <si>
    <t>ID</t>
  </si>
  <si>
    <t>bgomex@spxHeidelberg West.catholic.edu.au</t>
  </si>
  <si>
    <t>Maria NecHeidelberg Westatal</t>
  </si>
  <si>
    <t>Yennie Starkey/Greta Gillies/Harris Williams/Maria NecHeidelberg Westatal</t>
  </si>
  <si>
    <t>Belinda NecHeidelberg Westatal</t>
  </si>
  <si>
    <t>Alice House</t>
  </si>
  <si>
    <t>Care for the Common Home Community Coalition</t>
  </si>
  <si>
    <t>Friends of Andrew Yandell Habitat Reserve</t>
  </si>
  <si>
    <t>Friends of Anthony Beale Reserve</t>
  </si>
  <si>
    <t>Rosanna Parklands</t>
  </si>
  <si>
    <t>Heidelberg Healthcare Pharmacy and Compounding</t>
  </si>
  <si>
    <t>Macleod Organic Community Garden</t>
  </si>
  <si>
    <t>Murundaka</t>
  </si>
  <si>
    <t>Olympic Village Veggie Swap</t>
  </si>
  <si>
    <t>Speaking of Sustainability</t>
  </si>
  <si>
    <t>St Pius X Primary School</t>
  </si>
  <si>
    <t>St Francis Xavier Social Justice Group</t>
  </si>
  <si>
    <t>St John's Church Community Garden</t>
  </si>
  <si>
    <t xml:space="preserve">Darebin Creek </t>
  </si>
  <si>
    <t xml:space="preserve">Darebin Parklands </t>
  </si>
  <si>
    <t>Darebin Creek</t>
  </si>
  <si>
    <t>Transition 3081 Rough Trade Rummage</t>
  </si>
  <si>
    <t>Dolomiti</t>
  </si>
  <si>
    <t>Ivanhoe Cycles Megastore</t>
  </si>
  <si>
    <t>Peak Cycles</t>
  </si>
  <si>
    <t>St Andrew's Anglican Church Opportunity Shop</t>
  </si>
  <si>
    <t>Johnson Reserve</t>
  </si>
  <si>
    <t>https://www.google.com/maps/place/101+Ramu+Parade,+Heidelberg+West+VIC+3081,+Australia/@-37.7379083,145.0367026,17z/data=!3m1!4b1!4m5!3m4!1s0x6ad645d1d2575d39:0xc9ed1656196bc130!8m2!3d-37.7379083!4d145.0388913</t>
  </si>
  <si>
    <t>https://www.google.com/maps/place/St+Francis+Xavier+Parish/@-37.7159924,145.1244032,17z/data=!3m1!4b1!4m5!3m4!1s0x6ad64822d5150061:0x865ae12d7c719284!8m2!3d-37.7159924!4d145.1265919</t>
  </si>
  <si>
    <t>https://www.google.com/maps/place/227+St+Helena+Rd,+Greensborough+VIC+3088,+Australia/@-37.696006,145.1237823,17z/data=!3m1!4b1!4m5!3m4!1s0x6ad649cd8d88cb0f:0xd833e48b65f4b8db!8m2!3d-37.696006!4d145.125971</t>
  </si>
  <si>
    <t>https://www.google.com/maps/place/Rosanna+Parklands/@-37.7409972,145.0661478,17z/data=!3m1!4b1!4m5!3m4!1s0x6ad6466b313259ff:0xf04567605317000!8m2!3d-37.7409972!4d145.0683365</t>
  </si>
  <si>
    <t>https://www.google.com/maps/place/Wilson+Reserve/@-37.7793112,145.0437036,17z/data=!3m1!4b1!4m5!3m4!1s0x6ad64403b5bcf7dd:0xf0456760532ae70!8m2!3d-37.7793112!4d145.0458923</t>
  </si>
  <si>
    <t>https://www.google.com/maps/place/1%2F119+Burgundy+St,+Heidelberg+VIC+3084,+Australia/@-37.756385,145.0639383,17z/data=!3m1!4b1!4m5!3m4!1s0x6ad6468bd4f3e921:0x60130e22262aaf4!8m2!3d-37.756385!4d145.066127</t>
  </si>
  <si>
    <t>https://www.google.com/maps/place/40+Somers+Ave,+Macleod+VIC+3085,+Australia/@-37.7233916,145.0675783,17z/data=!3m1!4b1!4m5!3m4!1s0x6ad64618ba94ba3f:0x7615f56383fa96c5!8m2!3d-37.7233916!4d145.069767</t>
  </si>
  <si>
    <t>https://www.google.com/maps/place/Murundaka+Cohousing/@-37.7405669,145.0537316,17z/data=!3m1!4b1!4m5!3m4!1s0x6ad646714085e96f:0x2962e61e181378cd!8m2!3d-37.7405669!4d145.0559203</t>
  </si>
  <si>
    <t>https://www.google.com/maps/place/Olympic+Leisure+Banyule/@-37.740299,145.0384603,17z/data=!3m1!4b1!4m5!3m4!1s0x6ad645d18445ddf3:0xcb056c45342a0d65!8m2!3d-37.740299!4d145.040649</t>
  </si>
  <si>
    <t>https://www.google.com/maps/place/St+Pius+X+Primary+School/@-37.747166,145.0440303,17z/data=!3m1!4b1!4m5!3m4!1s0x6ad645d52855a423:0xe8f23cdf9742e77f!8m2!3d-37.747166!4d145.046219</t>
  </si>
  <si>
    <t>https://www.google.com/maps/place/86+Mayona+Rd,+Montmorency+VIC+3094,+Australia/@-37.7155256,145.1241087,17z/data=!3m1!4b1!4m5!3m4!1s0x6ad64822d5150061:0x1f9868cf19df90ec!8m2!3d-37.7155256!4d145.1262974</t>
  </si>
  <si>
    <t>https://www.google.com/maps/place/St+John's+Catholic+Church/@-37.758253,145.0639343,17z/data=!3m1!4b1!4m5!3m4!1s0x6ad6468be30ad549:0x8dc7c74453b898dd!8m2!3d-37.758253!4d145.066123</t>
  </si>
  <si>
    <t>https://www.google.com/maps/search/Viewbank+Primary+School,,+Victoria,+Australia,/@-37.7377516,145.0842154,16z/data=!3m1!4b1</t>
  </si>
  <si>
    <t>https://www.google.com/maps/place/Darebin+Parklands/@-37.7737856,145.0315387,17z/data=!3m1!4b1!4m5!3m4!1s0x6ad6440e431c75db:0xf04567605317a60!8m2!3d-37.7737856!4d145.0337274</t>
  </si>
  <si>
    <t>https://www.google.com/maps/place/Johnson+Reserve,+Heidelberg+Heights+VIC+3081,+Australia/@-37.7403958,145.0547176,17z/data=!3m1!4b1!4m5!3m4!1s0x6ad6467092c18383:0x8a676cf71d14f953!8m2!3d-37.7403994!4d145.0568314</t>
  </si>
  <si>
    <t>https://www.google.com/maps/place/Boger+Rd,+Watsonia+VIC+3087,+Australia/@-37.7128114,145.0774746,17z/data=!3m1!4b1!4m5!3m4!1s0x6ad6489a6424a65f:0x8a223df521cced6!8m2!3d-37.7128114!4d145.0796633</t>
  </si>
  <si>
    <t>https://www.google.com/maps/place/Darebin+Creek/@-37.7497673,145.0237902,15z/data=!3m1!4b1!4m5!3m4!1s0x6ad6443314d9a9e5:0xa1389987d4dfd2a5!8m2!3d-37.7497676!4d145.032545</t>
  </si>
  <si>
    <t>https://www.google.com/maps/place/181+Mountain+View+Parade,+Rosanna+VIC+3084,+Australia/@-37.732528,145.0594423,17z/data=!3m1!4b1!4m5!3m4!1s0x6ad6461295febb2d:0xc9c1513a44a4960e!8m2!3d-37.732528!4d145.061631</t>
  </si>
  <si>
    <t>https://www.google.com/maps/place/30+Springfield+St,+Briar+Hill+VIC+3088,+Australia/@-37.704093,145.1177373,17z/data=!3m1!4b1!4m5!3m4!1s0x6ad64836d97273bb:0x75727de084f76a38!8m2!3d-37.704093!4d145.119926</t>
  </si>
  <si>
    <t>https://www.google.com/maps/place/Adamson+St,+Heidelberg+VIC+3084,+Australia/@-37.5499771,144.4375545,10z/data=!4m8!1m2!2m1!1sAdamson+Street,,+Victoria,+Australia,!3m4!1s0x6ad646649cdd775f:0xa30c5bd7feb1e529!8m2!3d-37.7488435!4d145.0621612</t>
  </si>
  <si>
    <t>https://www.google.com/maps/place/1+Wilfred+Rd,+Ivanhoe+East+VIC+3079,+Australia/@-37.774462,145.0518643,17z/data=!3m1!4b1!4m5!3m4!1s0x6ad646a6a25c747f:0x7d63265f7730efcb!8m2!3d-37.774462!4d145.054053</t>
  </si>
  <si>
    <t>https://www.google.com/maps/place/Montmorency+South+Primary+School/@-37.7253391,145.1273024,17z/data=!3m1!4b1!4m5!3m4!1s0x6ad6481bb47cfb65:0x642cb6c646ff29ff!8m2!3d-37.7253391!4d145.1294911</t>
  </si>
  <si>
    <t>https://www.google.com/maps/place/Watsonia+Neighbourhood+House/@-37.7120723,145.0779359,17z/data=!4m5!3m4!1s0x6ad6489a15bbe16d:0xf4ead991fe05008a!8m2!3d-37.7121302!4d145.077904</t>
  </si>
  <si>
    <t>https://www.google.com/maps/place/53+Stanley+St,+Ivanhoe+VIC+3079,+Australia/@-37.7631312,145.0319911,17z/data=!3m1!4b1!4m5!3m4!1s0x6ad6441639ccb9fd:0xe44144f25666d959!8m2!3d-37.7631312!4d145.0341798</t>
  </si>
  <si>
    <t>https://www.google.com/maps/place/The+Mall,+Heidelberg+West+VIC+3081,+Australia/@-37.7494358,145.0403251,17z/data=!4m5!3m4!1s0x6ad6442c689c8dbf:0x815b040c049f8202!8m2!3d-37.7489844!4d145.043088</t>
  </si>
  <si>
    <t>The Mall</t>
  </si>
  <si>
    <t>https://www.google.com/maps/place/Diamond+Valley+Library/@-37.6896073,145.1061533,17z/data=!3m1!4b1!4m5!3m4!1s0x6ad730cfffffffff:0x43ea9f21b47157f4!8m2!3d-37.6896073!4d145.108342</t>
  </si>
  <si>
    <t>https://www.google.com/maps/place/15+Cartmell+St,+Heidelberg+VIC+3084,+Australia/@-37.755222,145.0633903,17z/data=!3m1!4b1!4m5!3m4!1s0x6ad64689894f8b4d:0xc2326dcd81f7592!8m2!3d-37.755222!4d145.065579</t>
  </si>
  <si>
    <t>https://www.google.com/maps/place/37%2F2+The+Mall,+Heidelberg+West+VIC+3081,+Australia/@-37.7494358,145.0403251,17z/data=!4m5!3m4!1s0x6ad6442c16b6d2c7:0x35433b9d8730e4b8!8m2!3d-37.7499502!4d145.0427617</t>
  </si>
  <si>
    <t>https://www.google.com/maps/place/Cross+Generation+Uniting+Church/@-37.8439252,144.8831353,11z/data=!4m8!1m2!2m1!1sUniting+Church,+St+Helliers+Street,Heidelberg+Heights,+Victoria,+Australia,!3m4!1s0x6ad6466adbd3ff39:0x46e67db444e17e8c!8m2!3d-37.7369999!4d145.069</t>
  </si>
  <si>
    <t>https://www.google.com/maps/place/Waterdale+Rd+%26+Banksia+St,+Bellfield+VIC+3081,+Australia/@-37.7570563,145.0427375,17z/data=!3m1!4b1!4m5!3m4!1s0x6ad64426142132c3:0xc4c6b5402a5aada4!8m2!3d-37.7570563!4d145.0449262</t>
  </si>
  <si>
    <t>https://www.google.com/maps/place/6+Manningham+Rd,+Bulleen+VIC+3105,+Australia/@-37.760954,145.0793943,17z/data=!3m1!4b1!4m5!3m4!1s0x6ad646f79a6e486f:0x19f7b26baee8c86!8m2!3d-37.760954!4d145.081583</t>
  </si>
  <si>
    <t>https://www.google.com/maps/place/Buna+St+%26+Boyd+Cres,+Heidelberg+West+VIC+3081,+Australia/@-37.7374914,145.0391138,17z/data=!3m1!4b1!4m5!3m4!1s0x6ad645d0f4e99165:0xeec2aa86fea48067!8m2!3d-37.7374914!4d145.0413025</t>
  </si>
  <si>
    <t>https://www.google.com/maps/place/Chocolatier+Pty+Ltd./@-37.7696006,145.0403999,17z/data=!4m8!1m2!2m1!1schocolatier,+Waterdale+Road,Ivanhoe,+Victoria,+Australia,!3m4!1s0x6ad644268f838217:0x11850c3dada4a9e0!8m2!3d-37.7588849!4d145.0445185</t>
  </si>
  <si>
    <t>https://www.google.com/maps/place/167+Para+Rd,+Greensborough+VIC+3088,+Australia/@-37.7100393,145.1106942,17z/data=!3m1!4b1!4m5!3m4!1s0x6ad64840dfc7dc1f:0x9b793927060079eb!8m2!3d-37.7100393!4d145.1128829</t>
  </si>
  <si>
    <t>https://www.google.com/maps/place/Diamond+Valley+Community+Support+OP+Shop/@-37.727148,145.0682283,17z/data=!3m1!4b1!4m5!3m4!1s0x6ad646181c1619fb:0x4d7b60000d0bf71c!8m2!3d-37.727148!4d145.070417</t>
  </si>
  <si>
    <t>https://www.google.com/maps/place/251+Old+Eltham+Rd,+Lower+Plenty+VIC+3093,+Australia/@-37.733763,145.1314773,17z/data=!3m1!4b1!4m5!3m4!1s0x6ad64803bec3421d:0x99d9e53b15115fa5!8m2!3d-37.733763!4d145.133666</t>
  </si>
  <si>
    <t>https://www.google.com/maps/place/Dolomiti+Electric+Bikes/@-37.7703677,145.0282353,14z/data=!4m5!3m4!1s0x6ad642d66a2d455b:0x6e318eefb75a90b3!8m2!3d-37.7738197!4d145.0397686</t>
  </si>
  <si>
    <t>https://www.google.com/maps/place/Ivanhoe+East+Primary+School/@-37.7745967,145.0573323,17z/data=!3m1!4b1!4m5!3m4!1s0x6ad646a4a5104d79:0x5853dd461d757174!8m2!3d-37.7745967!4d145.059521</t>
  </si>
  <si>
    <t>https://www.google.com/maps/place/Loyola+College/@-37.7022692,145.0780956,17z/data=!3m1!4b1!4m5!3m4!1s0x6ad648ed2e13c3c3:0xf38d5bf91252a73a!8m2!3d-37.7022692!4d145.0802843</t>
  </si>
  <si>
    <t>https://www.google.com/maps/place/Macleod+College/@-37.7253108,145.0699564,17z/data=!3m1!4b1!4m5!3m4!1s0x6ad64618a16ab62d:0x253efc85ae74742b!8m2!3d-37.7253108!4d145.0721451</t>
  </si>
  <si>
    <t>https://www.google.com/maps/place/Mary+Immaculate+Primary+school/@-37.7720509,145.0362709,17z/data=!3m1!4b1!4m5!3m4!1s0x6ad6441009e1cacd:0x1be379a189a01760!8m2!3d-37.7720509!4d145.0384596</t>
  </si>
  <si>
    <t>https://www.google.com/maps/place/Heidelberg+Repatriation+Hospital/@-37.7561284,145.0448407,15z/data=!4m8!1m2!2m1!1sAustin+Repatriation+Hospital,Heidelberg,+Victoria,+Australia,!3m4!1s0x6ad64682a077803f:0x919a5c6b808839a8!8m2!3d-37.7561242!4d145.0473836</t>
  </si>
  <si>
    <t>https://www.google.com/maps/place/Montmorency+Primary+School/@-37.7214639,145.1211655,16z/data=!4m8!1m2!2m1!1sMonty+Primary+School+,Montmorency,+Victoria,+Australia,!3m4!1s0x6ad6481611f2bde3:0x499a790f86edf26f!8m2!3d-37.7175889!4d145.1215947</t>
  </si>
  <si>
    <t>https://www.google.com/maps/place/First+Harvest+Organics/@-37.759277,145.0420463,17z/data=!3m1!4b1!4m5!3m4!1s0x6ad64426999d064f:0x1bdec1abc2967814!8m2!3d-37.759277!4d145.044235</t>
  </si>
  <si>
    <t>https://www.google.com/maps/place/4+Adamson+St,+Heidelberg+VIC+3084,+Australia/@-37.748519,145.0602393,17z/data=!3m1!4b1!4m5!3m4!1s0x6ad646637b04b3f5:0x2518a6c05c620786!8m2!3d-37.748519!4d145.062428</t>
  </si>
  <si>
    <t>https://www.google.com/maps/place/36+Hopetoun+Grove,+Eaglemont+VIC+3084,+Australia/@-37.766581,145.0531953,17z/data=!3m1!4b1!4m5!3m4!1s0x6ad64699263c6f85:0xc6b9a650abddd151!8m2!3d-37.766581!4d145.055384</t>
  </si>
  <si>
    <t>https://www.google.com/maps/place/Macleod+Park,+Macleod+VIC+3085,+Australia/@-37.7293573,145.0673427,17z/data=!3m1!4b1!4m5!3m4!1s0x6ad646179125621f:0xdf081fb850c55855!8m2!3d-37.7291639!4d145.0696673</t>
  </si>
  <si>
    <t>https://www.google.com/maps/place/32+Kylta+Rd,+Heidelberg+West+VIC+3081,+Australia/@-37.731738,145.0428253,17z/data=!3m1!4b1!4m5!3m4!1s0x6ad645de9553c8db:0xa16206d50f376fdc!8m2!3d-37.731738!4d145.045014</t>
  </si>
  <si>
    <t>https://www.google.com/maps/place/Bendigo+Bank/@-37.7642557,145.0528345,15z/data=!4m8!1m2!2m1!1sBendigo+Bank+East+Ivanhoe+Branch+Victoria+Australia!3m4!1s0x0:0xfc8895ce5b5f73c4!8m2!3d-37.7726271!4d145.0586915</t>
  </si>
  <si>
    <t>https://www.google.com/maps/place/Bendigo+Bank/@-37.7642557,145.0528345,15z/data=!4m8!1m2!2m1!1sBendigo+Bank+Heidelberg+Branch+Victoria+Australia!3m4!1s0x6ad64689752bbae1:0x63135ac2e6a844b2!8m2!3d-37.755885!4d145.064486</t>
  </si>
  <si>
    <t>https://www.google.com/maps/place/Eltham+Farmers+Market/@-37.7149042,145.1476055,17z/data=!3m1!4b1!4m5!3m4!1s0x6ad637cfc90bfd13:0x985e2b19fc33721c!8m2!3d-37.7149042!4d145.1497942</t>
  </si>
  <si>
    <t>https://www.google.com/maps/place/Textile+Art+Community/@-37.7337843,145.0468241,17z/data=!3m1!4b1!4m5!3m4!1s0x6ad645df56cc191b:0x72a521ef08d130e2!8m2!3d-37.7337843!4d145.0490128</t>
  </si>
  <si>
    <t>https://www.google.com/maps/place/The+Salt+Foundation/@-37.737945,145.0367403,17z/data=!3m1!4b1!4m5!3m4!1s0x6ad645d1d266d1bd:0xa277c42ab6320628!8m2!3d-37.737945!4d145.038929</t>
  </si>
  <si>
    <t>https://www.google.com/maps/place/Greencom/@-37.7114612,145.1106956,17z/data=!3m1!4b1!4m5!3m4!1s0x6ad6484054faaaab:0x8ccce9786fdbb70b!8m2!3d-37.7114612!4d145.1128843</t>
  </si>
  <si>
    <t>https://www.google.com/maps/place/Ivanhoe+Primary+School/@-37.7666928,145.0404534,17z/data=!3m1!4b1!4m5!3m4!1s0x6ad6441be72e61ad:0xed97129fd5cb6231!8m2!3d-37.7666928!4d145.0426421</t>
  </si>
  <si>
    <t>https://www.google.com/maps/place/Olympic+Adult+Education/@-37.7411108,145.0317836,17z/data=!3m1!4b1!4m5!3m4!1s0x6ad645cc8b7d8869:0x3279435dd84d1bd0!8m2!3d-37.7411108!4d145.0339723</t>
  </si>
  <si>
    <t>https://www.google.com/maps/place/Watsonia+Library/@-37.710364,145.0814493,17z/data=!3m1!4b1!4m5!3m4!1s0x6ad6488e365773af:0xd83d867ee64220ae!8m2!3d-37.710364!4d145.083638</t>
  </si>
  <si>
    <t>https://www.google.com/maps/place/Audrey+Brooks+Preschool/@-37.7497536,145.0368503,17z/data=!3m1!4b1!4m5!3m4!1s0x6ad6442e07ca39b9:0x7a34186883acd331!8m2!3d-37.7497536!4d145.039039</t>
  </si>
  <si>
    <t>https://www.google.com/maps/place/Austin+School/@-37.7557645,145.0564633,17z/data=!4m8!1m2!2m1!1sAustin+Hospital+School+Victoria+Australia!3m4!1s0x6ad64685ed99351d:0xbe54c9ddc99b2530!8m2!3d-37.7553958!4d145.0574966</t>
  </si>
  <si>
    <t>https://www.google.com/maps/place/BANSIC+-+New+To+You+Op+Shop/@-37.7332296,145.0621567,15z/data=!4m8!1m2!2m1!1sBansic+op+shop+macleod+Victoria+Australia!3m4!1s0x6ad6461872455953:0x16b80cef19692f21!8m2!3d-37.7261525!4d145.0708292</t>
  </si>
  <si>
    <t>https://www.google.com/maps/place/Banyule+Community+Health/@-37.7223118,145.0383485,13z/data=!4m8!1m2!2m1!1sBanyule+Community+Health+Victoria+Australia!3m4!1s0x6ad6485061c0e005:0x9168b219bc33c7d8!8m2!3d-37.739504!4d145.040601</t>
  </si>
  <si>
    <t>https://www.google.com/maps/place/Banyule+Primary+School/@-37.743075,145.0757498,17z/data=!3m1!4b1!4m5!3m4!1s0x6ad64646dd327953:0xd9faac9de7927c60!8m2!3d-37.743075!4d145.0779385</t>
  </si>
  <si>
    <t>https://www.google.com/maps/place/Briar+Hill+Primary+School/@-37.7081629,145.1138756,17z/data=!3m1!4b1!4m5!3m4!1s0x6ad64838877880cb:0xf09cefe7df13a4dd!8m2!3d-37.7081629!4d145.1160643</t>
  </si>
  <si>
    <t>https://www.google.com/maps/place/Brotherhood+of+St+Laurence/@-37.8109452,144.8728348,11z/data=!4m8!1m2!2m1!1sBrotherhood+of+St+Laurence+op+shop+Ivanhoe+Victoria+Australia!3m4!1s0x0:0xe43ce280610bba29!8m2!3d-37.7099333!4d145.0831747</t>
  </si>
  <si>
    <t>https://www.google.com/maps/place/Brotherhood+of+St+Laurence/@-37.7432752,144.9199186,11z/data=!4m8!1m2!2m1!1sBrotherhood+of+St+Laurence+op+shop+Watsonia+Victoria+Australia!3m4!1s0x6ad6441f255af0fb:0x93e16c7acc8e4e97!8m2!3d-37.7671876!4d145.0445569</t>
  </si>
  <si>
    <t>https://www.google.com/maps/place/BSC+Bikes/@-37.7100713,145.1108036,17z/data=!3m1!4b1!4m5!3m4!1s0x6ad64840dc2a39fd:0xe51354b355b764dc!8m2!3d-37.7100713!4d145.1129923</t>
  </si>
  <si>
    <t>https://www.google.com/maps/place/Bundoora+Secondary+College/@-37.7079578,145.05903,17z/data=!3m1!4b1!4m5!3m4!1s0x6ad648a4c5787723:0x676bc80d7794fee2!8m2!3d-37.7079578!4d145.0612187</t>
  </si>
  <si>
    <t>https://www.google.com/maps/place/Bundoora+Primary+School/@-37.7076149,145.0612425,17z/data=!3m1!4b1!4m5!3m4!1s0x6ad648a4c5787723:0x15a9a97e9fd9c090!8m2!3d-37.7076149!4d145.0634312</t>
  </si>
  <si>
    <t>https://www.google.com/maps/place/Bundoora+Pre-School/@-37.7030536,145.0540752,16z/data=!4m8!1m2!2m1!1sBundoora+pre+school+Victoria+Australia!3m4!1s0x6ad648baf8c0131f:0xce5770d6746748fd!8m2!3d-37.7043006!4d145.0628051</t>
  </si>
  <si>
    <t>https://www.google.com/maps/place/Caelectrics/@-37.687112,145.1026253,17z/data=!3m1!4b1!4m5!3m4!1s0x6ad649b1fc0b2acf:0x1aa525f5f32627c5!8m2!3d-37.687112!4d145.104814</t>
  </si>
  <si>
    <t>https://www.google.com/maps/place/Charles+La+Trobe+P-12+College/@-37.728621,145.0565135,17z/data=!3m1!4b1!4m5!3m4!1s0x6ad6460dfa3f9a5b:0xe8331f0a58980a6c!8m2!3d-37.728621!4d145.0587022</t>
  </si>
  <si>
    <t>https://www.google.com/maps/place/Children's+Protection+Society+Opportunity+Shop/@-37.743951,145.0634603,17z/data=!3m1!4b1!4m5!3m4!1s0x6ad6466f4d4551fb:0xe2f813c2e119e2c0!8m2!3d-37.743951!4d145.065649</t>
  </si>
  <si>
    <t>https://www.google.com/maps/place/Chris+The+Cobbler/@-37.742687,145.0624863,17z/data=!3m1!4b1!4m5!3m4!1s0x6ad6466f3e7a0207:0x38d8322b3141279c!8m2!3d-37.742687!4d145.064675</t>
  </si>
  <si>
    <t>https://www.google.com/maps/place/Crate+Specialty+Coffee/@-37.74598,145.0492653,17z/data=!3m1!4b1!4m5!3m4!1s0x6ad6467f05fff863:0xcbaf7f2319dd0865!8m2!3d-37.74598!4d145.051454</t>
  </si>
  <si>
    <t>https://www.google.com/maps/place/Edendale+Community+Environment+Farm/@-37.7006556,145.1523006,17z/data=!3m1!4b1!4m5!3m4!1s0x6ad6363749f5e655:0xf3983d054fb04c4f!8m2!3d-37.7006556!4d145.1544893</t>
  </si>
  <si>
    <t>https://www.google.com/maps/place/Exodus+Community/@-37.739453,145.0340324,17z/data=!3m1!4b1!4m5!3m4!1s0x6ad645cdd75a3ded:0x91e610fdd3c0af54!8m2!3d-37.739453!4d145.0362211</t>
  </si>
  <si>
    <t>https://www.google.com/maps/place/Cleveland+Ave,+Lower+Plenty+VIC+3093,+Australia/@-37.7412036,145.1057111,17z/data=!3m1!4b1!4m5!3m4!1s0x6ad647c4800c2bf3:0xa47ebd09fea91347!8m2!3d-37.7412036!4d145.1078998</t>
  </si>
  <si>
    <t>https://www.google.com/maps/place/Plenty+River/@-37.7299345,145.0884202,14z/data=!3m1!4b1!4m5!3m4!1s0x6ad647b5d086fcf9:0x47b29d6772d801e7!8m2!3d-37.7299358!4d145.1059297</t>
  </si>
  <si>
    <t>https://www.google.com/maps/place/St+Helena+VIC+3088,+Australia/@-37.6898143,145.1111827,14z/data=!3m1!4b1!4m5!3m4!1s0x6ad649da5855529f:0xfd24e223af1e9d9b!8m2!3d-37.686!4d145.137</t>
  </si>
  <si>
    <t>https://www.google.com/maps/place/Diva+Clothing/@-37.7693454,145.0430252,17z/data=!4m8!1m2!2m1!1sDiva+Clothing+Op+Shop+Ivanhoe+Victoria+Australia!3m4!1s0x6ad6441c309a579f:0x2c71115fe85a5d3a!8m2!3d-37.7715033!4d145.0458708</t>
  </si>
  <si>
    <t>https://www.google.com/maps/place/GLEN+KATHERINE+PRIMARY+SCHOOL/@-37.68982,145.1375539,17z/data=!3m1!4b1!4m5!3m4!1s0x6ad636272510610f:0x4efe9a9914589c62!8m2!3d-37.68982!4d145.1397426</t>
  </si>
  <si>
    <t>https://www.google.com/maps/place/Greenhills+Neighbourhood+House/@-37.699159,145.1115799,17z/data=!3m1!4b1!4m5!3m4!1s0x6ad6484a188efe7b:0xc19ae673e89ae18d!8m2!3d-37.699159!4d145.1137686</t>
  </si>
  <si>
    <t>https://www.google.com/maps/place/Greenhills+Preschool/@-37.6986267,145.1116898,17z/data=!3m1!4b1!4m5!3m4!1s0x6ad712ffffffffff:0xb2fa896b1ea6aa0e!8m2!3d-37.6986267!4d145.1138785</t>
  </si>
  <si>
    <t>https://www.google.com/maps/place/Greenhills+Primary+School/@-37.6919358,145.1160548,17z/data=!3m1!4b1!4m5!3m4!1s0x6ad649ca4cd9a07d:0x9f4a7af994c1b245!8m2!3d-37.6919358!4d145.1182435</t>
  </si>
  <si>
    <t>https://www.google.com/maps/place/Greensborough+Primary+School+OSHC/@-37.7265534,145.0146053,12z/data=!4m8!1m2!2m1!1sGreensborough+Primary+School+Victoria+Australia!3m4!1s0x6ad6485be990a7f1:0x57f3925f351d6d4d!8m2!3d-37.703506!4d145.099937</t>
  </si>
  <si>
    <t>https://www.google.com/maps/place/Heidelberg+Primary+School/@-37.754692,145.0654865,17z/data=!3m1!4b1!4m5!3m4!1s0x6ad6468a75a3ee07:0x37ea6059d728e313!8m2!3d-37.754692!4d145.0676752</t>
  </si>
  <si>
    <t>https://www.google.com/maps/place/Heidelberg+Historical+Society+Museum/@-37.7568408,145.0683102,17z/data=!3m1!4b1!4m5!3m4!1s0x6ad6468ac6f10e6d:0x391c121c714a9435!8m2!3d-37.7568408!4d145.0704989</t>
  </si>
  <si>
    <t>https://www.google.com/maps/place/Hello+Charlie/@-37.703062,145.0667893,17z/data=!3m1!4b1!4m5!3m4!1s0x6ad648bdc52b355d:0xe4fa32279f6f64e!8m2!3d-37.703062!4d145.068978</t>
  </si>
  <si>
    <t>https://www.google.com/maps/place/Ivanhoe+Cycles+Megastore/@-37.7538573,145.0514868,17z/data=!3m1!4b1!4m5!3m4!1s0x6ad64681679a126b:0x43910cedc45b9951!8m2!3d-37.7538573!4d145.0536755</t>
  </si>
  <si>
    <t>https://www.google.com/maps/place/Ivanhoe+East+Primary+School/@-37.7706444,145.0423268,15z/data=!4m8!1m2!2m1!1sIvanhoe+East+Primary+School+Victoria+Australia!3m4!1s0x6ad646a4a5104d79:0x5853dd461d757174!8m2!3d-37.7745967!4d145.059521</t>
  </si>
  <si>
    <t>https://www.google.com/maps/place/Merry+Go+Round/@-37.7989853,145.0078154,13z/data=!4m8!1m2!2m1!1sMerry+go+round+thrift+store+Ivanhoe+Victoria+Australia!3m4!1s0x6ad644193fb73e53:0xd0bb1275e293f9e4!8m2!3d-37.7682873!4d145.0425764</t>
  </si>
  <si>
    <t>https://www.google.com/maps/place/Olympic+Village+PRE-School+Centre/@-37.7388158,145.0388594,17z/data=!3m1!4b1!4m5!3m4!1s0x6ad645d10151ca4b:0xd10e1c7a5b8773fa!8m2!3d-37.7388158!4d145.0410481</t>
  </si>
  <si>
    <t>https://www.google.com/maps/place/Peak+Cycles/@-37.7564206,145.0647868,17z/data=!3m1!4b1!4m5!3m4!1s0x6ad6468a2bb068c7:0xbd7db3505874790!8m2!3d-37.7564206!4d145.0669755</t>
  </si>
  <si>
    <t>https://www.google.com/maps/place/Plenty+Valley+International+Montessori+School/@-37.684035,145.1346343,17z/data=!3m1!4b1!4m5!3m4!1s0x6ad6361ff18b6e37:0xfd8d775a5d587fa1!8m2!3d-37.684035!4d145.136823</t>
  </si>
  <si>
    <t>https://www.google.com/maps/place/Rooftop+Honey/@-37.7319831,145.0527343,17z/data=!3m1!4b1!4m5!3m4!1s0x6ad6467357c6d019:0xa260b08a35a480f3!8m2!3d-37.7319831!4d145.054923</t>
  </si>
  <si>
    <t>https://www.google.com/maps/place/Savers/@-37.7029241,145.103621,17z/data=!3m1!4b1!4m5!3m4!1s0x6ad64845422dd561:0x1344ef79164acc6c!8m2!3d-37.7029241!4d145.1058097</t>
  </si>
  <si>
    <t>https://www.google.com/maps/place/Sherbourne+Primary+School/@-37.709067,145.1279491,17z/data=!3m1!4b1!4m5!3m4!1s0x6ad6482f6daed39b:0x1770e1a0f4dc5c83!8m2!3d-37.709067!4d145.1301378</t>
  </si>
  <si>
    <t>https://www.google.com/maps/place/Simpson+Barracks,+Yallambie+VIC+3085,+Australia/@-37.7256496,145.0810247,15z/data=!3m1!4b1!4m5!3m4!1s0x6ad6462a69c7914b:0x6dafddeceed1ddec!8m2!3d-37.7253353!4d145.0851764</t>
  </si>
  <si>
    <t>https://www.google.com/maps/place/Solar+%2B+Solutions/@-37.7593766,145.0673063,17z/data=!3m1!4b1!4m5!3m4!1s0x6ad6468b7aee8139:0x32e7dbc25b35aa64!8m2!3d-37.7593766!4d145.069495</t>
  </si>
  <si>
    <t>https://www.google.com/maps/place/St+Mary's+Parish+Primary+School/@-37.70293,145.0903413,17z/data=!3m1!4b1!4m5!3m4!1s0x6ad648f5ed74eccb:0x5901d59f9e841915!8m2!3d-37.70293!4d145.09253</t>
  </si>
  <si>
    <t>https://www.google.com/maps/place/Streeton+Primary+School/@-37.721649,145.0992913,17z/data=!3m1!4b1!4m5!3m4!1s0x6ad6488755f5e94f:0xf8c65c57c6f50ad5!8m2!3d-37.721649!4d145.10148</t>
  </si>
  <si>
    <t>https://www.google.com/maps/place/Sustainable+Gardening+Australia/@-37.760813,145.0769363,17z/data=!3m1!4b1!4m5!3m4!1s0x6ad646f6f85e7db3:0xdf7ea8cdcae41f1f!8m2!3d-37.760813!4d145.079125</t>
  </si>
  <si>
    <t>https://www.google.com/maps/place/Malahang+Reserve/@-37.7426625,145.0409487,17z/data=!3m1!4b1!4m5!3m4!1s0x6ad645d40eaf62f1:0xf045676053172e0!8m2!3d-37.7426625!4d145.0431374</t>
  </si>
  <si>
    <t>https://www.google.com/maps/place/Vinnies+Heidelberg/@-37.7488003,145.0405934,17z/data=!3m1!4b1!4m5!3m4!1s0x6ad6442c614c8f15:0x4bce1e27284cdac8!8m2!3d-37.7488003!4d145.0427821</t>
  </si>
  <si>
    <t>https://www.google.com/maps/place/Walkers+Wheels/@-37.7142176,145.1131135,17z/data=!3m1!4b1!4m5!3m4!1s0x6ad6483ff88af98f:0xc3c6e5628e819109!8m2!3d-37.7142176!4d145.1153022</t>
  </si>
  <si>
    <t>https://www.google.com/maps/place/Watsonia+North+Primary+School/@-37.700437,145.0789261,17z/data=!3m1!4b1!4m5!3m4!1s0x6ad6488c4fc0e859:0x43aa649105114cae!8m2!3d-37.700437!4d145.0811148</t>
  </si>
  <si>
    <t>https://www.google.com/maps/place/The+Were+Street+Food+Store/@-37.7165858,145.1191465,17z/data=!3m1!4b1!4m5!3m4!1s0x6ad64816017c5011:0x38162cafc3518496!8m2!3d-37.7165858!4d145.1213352</t>
  </si>
  <si>
    <t>https://www.google.com/maps/place/Winston+Hills+PRE+School/@-37.7413102,145.0900121,17z/data=!3m1!4b1!4m5!3m4!1s0x6ad647cb3e1fbcdb:0x9ecc40a11f9ff1ce!8m2!3d-37.7413102!4d145.0922008</t>
  </si>
  <si>
    <t>https://www.google.com/maps/place/Puri+eBike/@-37.7306036,145.0533701,17z/data=!3m1!4b1!4m5!3m4!1s0x6ad646f78cb2c9b1:0xa8c05e301ad993f1!8m2!3d-37.7306036!4d145.0555588</t>
  </si>
  <si>
    <t>https://www.google.com/maps/place/Rosanna+Golf+Links+Primary+School/@-37.7346785,145.0718159,17z/data=!3m1!4b1!4m5!3m4!1s0x6ad6463efab10b75:0xebef43aa00d314d3!8m2!3d-37.7346785!4d145.0740046</t>
  </si>
  <si>
    <t>https://www.google.com/maps/place/Rosanna+Primary+School/@-37.7349257,145.0642724,16z/data=!4m8!1m2!2m1!1sRosanna+Primary+School+Victoria+Australia!3m4!1s0x6ad6466cee2ee0af:0x3a73ac000163ee8e!8m2!3d-37.7351731!4d145.063295</t>
  </si>
  <si>
    <t>https://www.google.com/maps/place/Salvos+Stores+Heidelberg/@-37.7765403,144.972119,13z/data=!4m8!1m2!2m1!1sSalvation+Army+op+shop+Bell+Street+Victoria+Australia!3m4!1s0x6ad64681ed34e07b:0x83fc5fd6bbbe2aab!8m2!3d-37.752651!4d145.0507316</t>
  </si>
  <si>
    <t>https://www.google.com/maps/place/St.+John's+Primary+School/@-37.7340814,144.9573004,12z/data=!4m8!1m2!2m1!1sSt+John's+School+Heidelberg+Victoria+Australia!3m4!1s0x6ad6468bc27bc255:0x3267987c96e032a2!8m2!3d-37.7578239!4d145.0662358</t>
  </si>
  <si>
    <t>https://www.google.com/maps/place/Andrew+Yandell+Reserve,+Greensborough+VIC+3088,+Australia/@-37.6983556,145.1106511,17z/data=!3m1!4b1!4m5!3m4!1s0x6ad6484a4aa2874f:0xf04f1849e5035266!8m2!3d-37.6980018!4d145.1134446</t>
  </si>
  <si>
    <t>https://www.google.com/maps/place/37%C2%B043'36.3%22S+145%C2%B004'11.2%22E/@-37.726761,145.0675893,17z/data=!3m1!4b1!4m5!3m4!1s0x0:0x0!8m2!3d-37.726761!4d145.069778</t>
  </si>
  <si>
    <t>https://www.google.com/maps/place/Montmorency+Primary+School/@-37.7175889,145.119406,17z/data=!3m1!4b1!4m5!3m4!1s0x6ad6481611f2bde3:0x499a790f86edf26f!8m2!3d-37.7175889!4d145.1215947</t>
  </si>
  <si>
    <t>https://www.google.com/maps/place/77+Napier+Cres,+Montmorency+VIC+3094,+Australia/@-37.7216193,145.1327725,17z/data=!3m1!4b1!4m5!3m4!1s0x6ad6481f781f5b99:0xf6b59a0dd6969f85!8m2!3d-37.7216193!4d145.1349612</t>
  </si>
  <si>
    <t>https://www.google.com/maps/place/Aminya+Reserve,+Watsonia+VIC+3087,+Australia/@-37.7126065,145.076138,17z/data=!3m1!4b1!4m5!3m4!1s0x6ad6489a4064d565:0x3117d8513bc4f574!8m2!3d-37.7126774!4d145.0784554</t>
  </si>
  <si>
    <t>https://www.google.com/maps/place/bellfield+community+hall/@-37.7562665,145.0361807,17z/data=!3m1!4b1!4m5!3m4!1s0x6ad644252aa4d2ed:0x9ad667163e38386d!8m2!3d-37.7562665!4d145.0383694</t>
  </si>
  <si>
    <t>https://www.google.com/maps/place/106+Main+St,+Greensborough+VIC+3088,+Australia/@-37.702874,145.1035213,17z/data=!3m1!4b1!4m5!3m4!1s0x6ad648454053feab:0xbec9a5edbf81c0c8!8m2!3d-37.702874!4d145.10571</t>
  </si>
  <si>
    <t>https://www.google.com/maps/place/28+Culverlands+St,+Heidelberg+West+VIC+3081,+Australia/@-37.7309332,145.0536131,17z/data=!3m1!4b1!4m5!3m4!1s0x6ad6460cbeb28b3f:0x4818a8ce0df719cb!8m2!3d-37.7309332!4d145.0558018</t>
  </si>
  <si>
    <t>https://www.google.com/maps/place/33%2F61+Bell+St,+Heidelberg+Heights+VIC+3081,+Australia/@-37.7545546,145.0519669,17z/data=!3m1!4b1!4m5!3m4!1s0x6ad64681581f8ab1:0x6717cb9ef2a6b668!8m2!3d-37.7545546!4d145.0541556</t>
  </si>
  <si>
    <t>https://www.google.com/maps/place/75+Watsonia+Rd,+Watsonia+VIC+3087,+Australia/@-37.709693,145.0805013,17z/data=!3m1!4b1!4m5!3m4!1s0x6ad6488e27149643:0x71ff4a92d0eba185!8m2!3d-37.709693!4d145.08269</t>
  </si>
  <si>
    <t>https://www.google.com/maps/place/76+Aberdeen+Rd,+Macleod+VIC+3085,+Australia/@-37.7262038,145.0686202,17z/data=!3m1!4b1!4m5!3m4!1s0x6ad646187378215f:0x872e24e02e0ca513!8m2!3d-37.7262038!4d145.0708089</t>
  </si>
  <si>
    <t>https://www.google.com/maps/place/4+Ivanhoe+Parade,+Ivanhoe+VIC+3079,+Australia/@-37.768592,145.0423958,17z/data=!3m1!4b1!4m5!3m4!1s0x6ad6441ec5e6f7c1:0x31b7e37e4521dca6!8m2!3d-37.768592!4d145.0445845</t>
  </si>
  <si>
    <t>101 Ramu Parade</t>
  </si>
  <si>
    <t>St Francis Xavier parish, 86 Mayona Rd</t>
  </si>
  <si>
    <t>227 St Helena Rd</t>
  </si>
  <si>
    <t>St Helena</t>
  </si>
  <si>
    <t>Wilson Reserve</t>
  </si>
  <si>
    <t>1/119 Burgundy Street</t>
  </si>
  <si>
    <t>Macleod Park, Aberdeen Road</t>
  </si>
  <si>
    <t>Montmorency Primary School 60 Rattray Road</t>
  </si>
  <si>
    <t xml:space="preserve"> 42 Bamfield Rd</t>
  </si>
  <si>
    <t>Olympic Leisure Centre , Alamein Rd</t>
  </si>
  <si>
    <t>419 Waterdale Rd</t>
  </si>
  <si>
    <t>86 Mayona Rd</t>
  </si>
  <si>
    <t>St John's Church</t>
  </si>
  <si>
    <t>Viewbank</t>
  </si>
  <si>
    <t>Darebin Creek Environment Centre   Darebin Parklands   Separation Street (east end)</t>
  </si>
  <si>
    <t>Pecks Dam Reserve, 77 Napier Crescent</t>
  </si>
  <si>
    <t>Boger Rd</t>
  </si>
  <si>
    <t>Aminya Reserve, Kenmare Street</t>
  </si>
  <si>
    <t>233-235 Lower Heidelberg Rd</t>
  </si>
  <si>
    <t>East Ivanhoe</t>
  </si>
  <si>
    <t>164 Burgundy St</t>
  </si>
  <si>
    <t>10-18 Arthur St</t>
  </si>
  <si>
    <t>601 Waterdale Rd</t>
  </si>
  <si>
    <t>Adamson St</t>
  </si>
  <si>
    <t>64 Buena Vista Dr</t>
  </si>
  <si>
    <t>35/47 Lambourn Rd</t>
  </si>
  <si>
    <t>cnr. Oriel Road and Banskia Street</t>
  </si>
  <si>
    <t>Bellfield</t>
  </si>
  <si>
    <t>Civic Dr</t>
  </si>
  <si>
    <t>Greensborough</t>
  </si>
  <si>
    <t>2/8 Simms Rd</t>
  </si>
  <si>
    <t>124 Waterdale Rd</t>
  </si>
  <si>
    <t>21 Alamein Rd</t>
  </si>
  <si>
    <t>4/6 Ibbottson St</t>
  </si>
  <si>
    <t>347 Bell St</t>
  </si>
  <si>
    <t>145 Studley Rd</t>
  </si>
  <si>
    <t>78 Aberdeen Rd</t>
  </si>
  <si>
    <t>Cnr St Hellier and Edwin Streets</t>
  </si>
  <si>
    <t>50 Banyule Rd</t>
  </si>
  <si>
    <t>cnr Waterdale Road and Banksia St</t>
  </si>
  <si>
    <t>25 Gladstone Rd</t>
  </si>
  <si>
    <t>106 Main St</t>
  </si>
  <si>
    <t>220 Upper Heidelberg Rd</t>
  </si>
  <si>
    <t>78 Watsonia Rd</t>
  </si>
  <si>
    <t>167 Para Rd</t>
  </si>
  <si>
    <t>20 Noorong Ave</t>
  </si>
  <si>
    <t>Bundoora</t>
  </si>
  <si>
    <t>32 Balmoral Ave</t>
  </si>
  <si>
    <t>53 Balmoral Ave</t>
  </si>
  <si>
    <t>52 Corowa Cres</t>
  </si>
  <si>
    <t>235 Kingsbury Dr</t>
  </si>
  <si>
    <t>43 Beetham Parade</t>
  </si>
  <si>
    <t>244 Waterdale Rd</t>
  </si>
  <si>
    <t>5 Bellevue Ave</t>
  </si>
  <si>
    <t>67 Haig St</t>
  </si>
  <si>
    <t>Diamond Valley Community Support OP Shop</t>
  </si>
  <si>
    <t>45 Lower Heidelberg Rd</t>
  </si>
  <si>
    <t>1075-1087 Heidelberg Rd</t>
  </si>
  <si>
    <t>35 Warncliffe Rd</t>
  </si>
  <si>
    <t>30 Gastons Rd</t>
  </si>
  <si>
    <t>273 Liberty Parade</t>
  </si>
  <si>
    <t>Cleveland Ave</t>
  </si>
  <si>
    <t>Plenty River</t>
  </si>
  <si>
    <t>31-45 Calendonia Dr</t>
  </si>
  <si>
    <t>Eltham North</t>
  </si>
  <si>
    <t>Community Dr</t>
  </si>
  <si>
    <t>3089, 29 Mine St</t>
  </si>
  <si>
    <t>130 Grimshaw St</t>
  </si>
  <si>
    <t>4 Ivanhoe Parade</t>
  </si>
  <si>
    <t>Jika St &amp; Park Ln</t>
  </si>
  <si>
    <t>120 Cape St</t>
  </si>
  <si>
    <t>4/30 The Concord</t>
  </si>
  <si>
    <t>72 Bell St</t>
  </si>
  <si>
    <t>28 Culverlands St</t>
  </si>
  <si>
    <t>33-61 Bell Street</t>
  </si>
  <si>
    <t>325 Grimshaw St</t>
  </si>
  <si>
    <t>Carwarp St</t>
  </si>
  <si>
    <t>7-9 Rockbeare Grove</t>
  </si>
  <si>
    <t>300 Waterdale Rd</t>
  </si>
  <si>
    <t>4/149 Upper Heidelberg Rd</t>
  </si>
  <si>
    <t>60 Rattray Rd</t>
  </si>
  <si>
    <t>27 Alamein Rd</t>
  </si>
  <si>
    <t>101 Burgundy St</t>
  </si>
  <si>
    <t>315 Aqueduct Rd</t>
  </si>
  <si>
    <t>3/29 Culverlands St</t>
  </si>
  <si>
    <t>75 Watsonia Rd</t>
  </si>
  <si>
    <t>Vear St</t>
  </si>
  <si>
    <t>Interlaken Parade</t>
  </si>
  <si>
    <t>Grandview Grove</t>
  </si>
  <si>
    <t>154 Bell St</t>
  </si>
  <si>
    <t>7/108-114 Main St</t>
  </si>
  <si>
    <t>Outlook Cres</t>
  </si>
  <si>
    <t>Simpson Barracks</t>
  </si>
  <si>
    <t>456 Lower Heidelberg Rd</t>
  </si>
  <si>
    <t>76 Aberdeen Street</t>
  </si>
  <si>
    <t>55 Cape St</t>
  </si>
  <si>
    <t>210 Grimshaw St</t>
  </si>
  <si>
    <t>234 Yallambie Rd</t>
  </si>
  <si>
    <t>Yallambie</t>
  </si>
  <si>
    <t>230 Waterdale Rd</t>
  </si>
  <si>
    <t>Manningham Rd W</t>
  </si>
  <si>
    <t>Oriel Rd</t>
  </si>
  <si>
    <t>40/44 The Mall</t>
  </si>
  <si>
    <t>118 Para Rd</t>
  </si>
  <si>
    <t>16 Sharpes Rd</t>
  </si>
  <si>
    <t>Watsonia North</t>
  </si>
  <si>
    <t>30 Were St</t>
  </si>
  <si>
    <t>24 Rohan St</t>
  </si>
  <si>
    <t>15 Alamein Rd</t>
  </si>
  <si>
    <t>Andrew Yandell Reserve, St Helena Road</t>
  </si>
  <si>
    <t>Rotunda Macleod Park, Aberdeen Road</t>
  </si>
  <si>
    <t>Address</t>
  </si>
  <si>
    <t>Suburb</t>
  </si>
  <si>
    <t>(blank)</t>
  </si>
  <si>
    <t>Alphington</t>
  </si>
  <si>
    <t/>
  </si>
  <si>
    <t>Friends of Salt Creek, Rosanna Parklands</t>
  </si>
  <si>
    <t>Green &amp; Local Auction fundraiser, Sustainable Macleod</t>
  </si>
  <si>
    <t>Australian Breast-feeding Association, Banksia group, Monthly Meetings at The Harmony Centre, Heidelberg West Mall</t>
  </si>
  <si>
    <t>Brotherhood of St Laurence, NDIS</t>
  </si>
  <si>
    <t>Sharon Wright, The EarthWorker Co-op forming Gippsland Hemp Association and Co-op</t>
  </si>
  <si>
    <t>Hatch, Environment themed exhibition (council)</t>
  </si>
  <si>
    <t>SEED environment education park, vision</t>
  </si>
  <si>
    <t>77 Napier Crescent</t>
  </si>
  <si>
    <t>MapURL</t>
  </si>
  <si>
    <t>Grand Total</t>
  </si>
  <si>
    <t>Count of how? Ie what type of project or service)</t>
  </si>
  <si>
    <t>j</t>
  </si>
  <si>
    <t>Giselle</t>
  </si>
  <si>
    <t>Pheonix Pond</t>
  </si>
  <si>
    <t>Outside</t>
  </si>
  <si>
    <t>Todo</t>
  </si>
  <si>
    <t>de</t>
  </si>
  <si>
    <t>contact</t>
  </si>
  <si>
    <t>onMap</t>
  </si>
  <si>
    <t>WhereOnMap</t>
  </si>
  <si>
    <t xml:space="preserve">DVNS LETS </t>
  </si>
  <si>
    <t>N</t>
  </si>
  <si>
    <t>Contact</t>
  </si>
  <si>
    <t>Roger donnelly</t>
  </si>
  <si>
    <t>Rattray reserve</t>
  </si>
  <si>
    <t>Pecks dam</t>
  </si>
  <si>
    <t>Anthony beale reserve</t>
  </si>
  <si>
    <t>Where?</t>
  </si>
  <si>
    <t>Spring Outdoors</t>
  </si>
  <si>
    <t>Changemakers</t>
  </si>
  <si>
    <t>Water Harvesting</t>
  </si>
  <si>
    <t>Council Solar Panel Program</t>
  </si>
  <si>
    <t>Ivanhoe Council offices</t>
  </si>
  <si>
    <t>Wilsons reserve</t>
  </si>
  <si>
    <t>St Johns church, heidelberg</t>
  </si>
  <si>
    <t>Address?</t>
  </si>
  <si>
    <t>Watsonia Library</t>
  </si>
  <si>
    <t>Sustainable Greensborough</t>
  </si>
  <si>
    <t>Salt Creek, Rosanna Parklands</t>
  </si>
  <si>
    <t>Champion</t>
  </si>
  <si>
    <t>Sarah Kamat</t>
  </si>
  <si>
    <t>Andrew Yandell Habitat Reserve</t>
  </si>
  <si>
    <t>Greensborough shopfront?</t>
  </si>
  <si>
    <t>St Francis Xavier Church, Montmorency</t>
  </si>
  <si>
    <t>Care for our Common Home Community Coalition</t>
  </si>
  <si>
    <t>Bell Street Mall</t>
  </si>
  <si>
    <t>Contact?</t>
  </si>
  <si>
    <t>St Francis Xavier School</t>
  </si>
  <si>
    <t>Belinda Nechatal</t>
  </si>
  <si>
    <t>Olympic Village Adult Education</t>
  </si>
  <si>
    <t>Greensborough food swap</t>
  </si>
  <si>
    <t>Greensborough Library</t>
  </si>
  <si>
    <t>Buleen Art and Garden</t>
  </si>
  <si>
    <t>Victorian Indigenous Nurseries Co-Operative</t>
  </si>
  <si>
    <t>La Trobe Wildlife Sanctuary</t>
  </si>
  <si>
    <t>Simpsons Barracks</t>
  </si>
  <si>
    <t>War on Waste</t>
  </si>
  <si>
    <t>Aminya Reserve</t>
  </si>
  <si>
    <t>Permission?</t>
  </si>
  <si>
    <t>Macleod Park</t>
  </si>
  <si>
    <t>Petrie Park Hall</t>
  </si>
  <si>
    <t>Were Street park</t>
  </si>
  <si>
    <t>Olympic Village</t>
  </si>
  <si>
    <t>St Pius X</t>
  </si>
  <si>
    <t>Somers Ave, Macloed</t>
  </si>
  <si>
    <t>Back of school</t>
  </si>
  <si>
    <t xml:space="preserve">St Bernadette's Primary School
</t>
  </si>
  <si>
    <t>Outside?  Streets?</t>
  </si>
  <si>
    <t xml:space="preserve">Existing? </t>
  </si>
  <si>
    <t>Wilfred Road, East ivanhoe</t>
  </si>
  <si>
    <t>Contact?  Local Champion</t>
  </si>
  <si>
    <t>29 Shannon Ces, Watsonia</t>
  </si>
  <si>
    <t>Between 12 Hibiscus Court and 4  Blackwood Pde, Heidelberg Heights</t>
  </si>
  <si>
    <t>School</t>
  </si>
  <si>
    <t>Community Garden</t>
  </si>
  <si>
    <t>Unit 2, 8 Simms St Greensborough</t>
  </si>
  <si>
    <t>Diamond Village Shopping Centre, Watsonia</t>
  </si>
  <si>
    <t>Project</t>
  </si>
  <si>
    <t>Food Swap</t>
  </si>
  <si>
    <t>Neighbourhood House</t>
  </si>
  <si>
    <t>119 Burgundy St, Heidelberg</t>
  </si>
  <si>
    <t>Clara St Macleod</t>
  </si>
  <si>
    <t>Transition Group</t>
  </si>
  <si>
    <t>101 Ramu Pde, Heidelberg Heights</t>
  </si>
  <si>
    <t>Keelbundoora Nursery La Trobe University Wildlife Sanctuary</t>
  </si>
  <si>
    <t>Get Address</t>
  </si>
  <si>
    <t>(03) 9435 1633</t>
  </si>
  <si>
    <t>(03) 9457 2592</t>
  </si>
  <si>
    <t>(03) 9499 2171</t>
  </si>
  <si>
    <t>(03) 9457 5774</t>
  </si>
  <si>
    <t xml:space="preserve"> (03) 9435 8474</t>
  </si>
  <si>
    <t>Boger Road, Watsonia</t>
  </si>
  <si>
    <t>Paul Gale Baker</t>
  </si>
  <si>
    <t>Horticulture by Design</t>
  </si>
  <si>
    <t>simon@horticulturebydesign.com</t>
  </si>
  <si>
    <t>1 Wilfred Road, Ivanhoe East</t>
  </si>
  <si>
    <t>Will not know until september</t>
  </si>
  <si>
    <t>Business</t>
  </si>
  <si>
    <t>Boomerang Bags</t>
  </si>
  <si>
    <t xml:space="preserve">Macleod Village Shopping Centre </t>
  </si>
  <si>
    <t>Sustainable Homes and Communities Program</t>
  </si>
  <si>
    <t>Sian Gleeson</t>
  </si>
  <si>
    <t xml:space="preserve">Ivanhoe Council offices </t>
  </si>
  <si>
    <t>M</t>
  </si>
  <si>
    <t>Transition 3081 Veggie Swap</t>
  </si>
  <si>
    <t xml:space="preserve">Home Energy Assessment Team (HEAT) </t>
  </si>
  <si>
    <t>Map Category</t>
  </si>
  <si>
    <t>Network</t>
  </si>
  <si>
    <t>Group</t>
  </si>
  <si>
    <t>Intentional Community</t>
  </si>
  <si>
    <t>sadf</t>
  </si>
  <si>
    <t>The Wildlife Corridors Program</t>
  </si>
  <si>
    <t>Conservation Group</t>
  </si>
  <si>
    <t>Ramu Pde, Heidelberg West</t>
  </si>
  <si>
    <t>The Bike Hut</t>
  </si>
  <si>
    <t>Ivanhoe Primary School</t>
  </si>
  <si>
    <t>251 Old Eltham Rd, Lower Plenty VIC 3093</t>
  </si>
  <si>
    <t>10-18 Arthur St, Eltham VIC 3095</t>
  </si>
  <si>
    <t>113 Cape Street</t>
  </si>
  <si>
    <t>Buna Reserve</t>
  </si>
  <si>
    <t>1 Redwood Street, Heidelberg West</t>
  </si>
  <si>
    <t>Wings to Sing</t>
  </si>
  <si>
    <t>35/47 Lambourn Rd, Watsonia VIC 3087, Australia</t>
  </si>
  <si>
    <t xml:space="preserve">101 Ramu Pde, West Heidelberg. </t>
  </si>
  <si>
    <t>30 Springfield Street, Briar Hill</t>
  </si>
  <si>
    <t>1 Flintoff Street, Greensborough</t>
  </si>
  <si>
    <t>banyule community health Centre, Alamein Road, Heidelberg Heights</t>
  </si>
  <si>
    <t xml:space="preserve">Fairlie Ave Macleod VIC 3085 </t>
  </si>
  <si>
    <t>latlon: -37.7411108,145.0317836,17</t>
  </si>
  <si>
    <t>231 Banksia St, Ivanhoe VIC 3079, Australia</t>
  </si>
  <si>
    <t>60 Beverley Road, Heidelberg;</t>
  </si>
  <si>
    <t>4 Adamson street,  Heidelberg.</t>
  </si>
  <si>
    <t>malahang reserve, Oriel Rd, Heidelberg West VIC 3081, Australia</t>
  </si>
  <si>
    <t>https://www.google.com/maps/place/Banyule+Community+Health+Centre+Dental+Clinic/@-37.7393524,145.03835,17z/data=!3m1!4b1!4m5!3m4!1s0x6ad645d1a1ffa4c9:0x51a77cc950c3178e!8m2!3d-37.7393524!4d145.0405387</t>
  </si>
  <si>
    <t>https://www.google.com/maps/place/Rattray+Reserve/@-37.719406,145.1260413,17z/data=!3m1!4b1!4m5!3m4!1s0x6ad648186dfa76af:0x9de87bd8ee43e1c!8m2!3d-37.719406!4d145.12823</t>
  </si>
  <si>
    <t>Olympic kitchen??</t>
  </si>
  <si>
    <t>q</t>
  </si>
  <si>
    <t>https://www.google.com/maps/place/Petrie+Park+Hall/@-37.7190011,145.1237592,17z/data=!3m1!4b1!4m5!3m4!1s0x6ad64817f2426cb7:0xf5f5ad72f5f9a900!8m2!3d-37.7190011!4d145.1259479</t>
  </si>
  <si>
    <t>Social Enterprise</t>
  </si>
  <si>
    <t>https://www.google.com/maps/place/1+Flintoff+St,+Greensborough+VIC+3088,+Australia/@-37.7043304,145.1024588,17z/data=!3m1!4b1!4m5!3m4!1s0x6ad64844d28a8d55:0xd38ed79e736ee88f!8m2!3d-37.7043347!4d145.1046475</t>
  </si>
  <si>
    <t>https://www.google.com/maps/place/Ramu+Parade,+Heidelberg+West+VIC+3081,+Australia/@-37.7360693,145.0413774,17z/data=!3m1!4b1!4m5!3m4!1s0x6ad645d0b2603863:0x72f8d709ab033fed!8m2!3d-37.7360693!4d145.0435661</t>
  </si>
  <si>
    <t>https://www.google.com/maps/place/113+Cape+St,+Heidelberg+VIC+3084,+Australia/@-37.755089,145.0648707,17z/data=!3m1!4b1!4m5!3m4!1s0x6ad6468a13a41b7f:0xfc3fb83d830b3581!8m2!3d-37.755089!4d145.0670594</t>
  </si>
  <si>
    <t>https://www.google.com/maps/place/29+Shannon+Cres,+Watsonia+VIC+3087,+Australia/@-37.717625,145.0872403,17z/data=!3m1!4b1!4m5!3m4!1s0x6ad648868c97e74d:0x815a156ba389df0b!8m2!3d-37.717625!4d145.089429</t>
  </si>
  <si>
    <t>https://www.google.com/maps/place/1+Redwood+St,+Heidelberg+West+VIC+3081,+Australia/@-37.745746,145.0396453,17z/data=!3m1!4b1!4m5!3m4!1s0x6ad6442ccd4173cd:0xa14cc6695ea0f6b4!8m2!3d-37.745746!4d145.041834</t>
  </si>
  <si>
    <t>https://www.google.com/maps/place/Fairlie+Ave,+Macleod+VIC+3085,+Australia/@-37.7222394,145.0759658,17z/data=!3m1!4b1!4m5!3m4!1s0x6ad646276c103ed3:0xcf96f873224d4645!8m2!3d-37.7222394!4d145.0781545</t>
  </si>
  <si>
    <t>https://www.google.com/maps/place/60+Beverley+Rd,+Heidelberg+VIC+3084,+Australia/@-37.7505834,145.0763546,17z/data=!3m1!4b1!4m5!3m4!1s0x6ad6465b8558e4a1:0x81362bf5bda32983!8m2!3d-37.7505834!4d145.0785433</t>
  </si>
  <si>
    <t>https://www.google.com/maps/place/Clara+St,+Macleod+VIC+3085,+Australia/@-37.7192651,145.0834244,17z/data=!3m1!4b1!4m5!3m4!1s0x6ad6488384fada8d:0xf778d000f2e196a7!8m2!3d-37.7192651!4d145.0856131</t>
  </si>
  <si>
    <t>https://www.google.com/maps/place/119+Burgundy+St,+Heidelberg+VIC+3084,+Australia/@-37.756385,145.0639383,17z/data=!3m1!4b1!4m5!3m4!1s0x6ad6468bd4f3e921:0x544dbbd32e673a0c!8m2!3d-37.756385!4d145.066127</t>
  </si>
  <si>
    <t>https://www.google.com/maps/place/Diamond+Village+Shopping+Centre/@-37.7119848,145.0907863,17z/data=!3m1!4b1!4m5!3m4!1s0x6ad6488a0106c3f7:0x1ccbdbe14dc02ee7!8m2!3d-37.7119848!4d145.092975</t>
  </si>
  <si>
    <t>https://www.google.com/maps/place/2+Leith+Rd,+Macleod+VIC+3085,+Australia/@-37.7268319,145.0699547,18z/data=!3m1!4b1!4m8!1m2!2m1!1sMacleod+Village+Shopping+Centre!3m4!1s0x6ad646180f5851a9:0xa80d42ff78505159!8m2!3d-37.7265381!4d145.0704673</t>
  </si>
  <si>
    <t>https://www.google.com/maps/place/6+Hibiscus+Ct,+Heidelberg+West+VIC+3081,+Australia/@-37.7448177,145.0388293,17z/data=!3m1!4b1!4m13!1m7!3m6!1s0x6ad645d3238156b3:0x6ee4fa11eec76028!2s12+Hibiscus+Ct,+Heidelberg+West+VIC+3081,+Australia!3b1!8m2!3d-37.74473!4d145.041452!3m4!1s0x6ad645d2d7846385:0x8549fd9f8c90ef88!8m2!3d-37.744822!4d145.041018</t>
  </si>
  <si>
    <t>Lat</t>
  </si>
  <si>
    <t>Lon</t>
  </si>
  <si>
    <t>Friends of Salt Creek- Rosanna Parklands</t>
  </si>
  <si>
    <t>Friends of Wilson Reserve- Ivanhoe</t>
  </si>
  <si>
    <t>Australian Breast-feeding Association- Banksia group- Monthly Meetings at The Harmony Centre- Heidelberg West Mall</t>
  </si>
  <si>
    <t>Green &amp; Local Auction fundraiser- Sustainable Macleod</t>
  </si>
  <si>
    <t>https://www.google.com/maps/place/Darebin+Creek/@-37.744189,145.0259398,15</t>
  </si>
  <si>
    <t>https://www.google.com/maps/place/275+Upper+Heidelberg+Rd,+Ivanhoe+VIC+3079,+Australia/@-37.7659246,145.0423828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</si>
</sst>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sz val="11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u/>
      <sz val="11"/>
      <color rgb="FF000000"/>
      <name val="Calibri"/>
    </font>
    <font>
      <u/>
      <sz val="11"/>
      <color rgb="FF0000D4"/>
      <name val="Calibri"/>
    </font>
    <font>
      <u/>
      <sz val="12"/>
      <color rgb="FF0000FF"/>
      <name val="Calibri"/>
    </font>
    <font>
      <sz val="10"/>
      <color rgb="FF0000FF"/>
      <name val="Arial"/>
    </font>
    <font>
      <sz val="10"/>
      <name val="Arial"/>
    </font>
    <font>
      <u/>
      <sz val="12"/>
      <color rgb="FF000000"/>
      <name val="Arial"/>
    </font>
    <font>
      <sz val="10"/>
      <name val="Arial"/>
    </font>
    <font>
      <sz val="12"/>
      <color rgb="FF000000"/>
      <name val="Arial"/>
    </font>
    <font>
      <sz val="9"/>
      <color rgb="FF777777"/>
      <name val="&quot;normal arial&quot;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0" fontId="5" fillId="0" borderId="0" xfId="0" applyFont="1"/>
    <xf numFmtId="0" fontId="6" fillId="0" borderId="0" xfId="0" applyFont="1"/>
    <xf numFmtId="0" fontId="1" fillId="2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/>
    <xf numFmtId="0" fontId="9" fillId="0" borderId="0" xfId="0" applyFont="1"/>
    <xf numFmtId="0" fontId="8" fillId="0" borderId="0" xfId="0" applyFont="1"/>
    <xf numFmtId="0" fontId="2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11" fillId="0" borderId="0" xfId="0" applyFont="1"/>
    <xf numFmtId="0" fontId="12" fillId="2" borderId="0" xfId="0" applyFont="1" applyFill="1" applyAlignment="1"/>
    <xf numFmtId="0" fontId="13" fillId="0" borderId="0" xfId="1" applyAlignment="1"/>
    <xf numFmtId="0" fontId="0" fillId="0" borderId="0" xfId="0" applyFont="1" applyAlignment="1">
      <alignment horizontal="left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woller" refreshedDate="42913.543661111114" createdVersion="4" refreshedVersion="4" minRefreshableVersion="3" recordCount="218">
  <cacheSource type="worksheet">
    <worksheetSource ref="A1:AF219" sheet="Current"/>
  </cacheSource>
  <cacheFields count="27">
    <cacheField name="ID" numFmtId="0">
      <sharedItems containsSemiMixedTypes="0" containsString="0" containsNumber="1" containsInteger="1" minValue="1" maxValue="218"/>
    </cacheField>
    <cacheField name="map ref" numFmtId="0">
      <sharedItems containsBlank="1" containsMixedTypes="1" containsNumber="1" containsInteger="1" minValue="1" maxValue="261"/>
    </cacheField>
    <cacheField name="Name" numFmtId="0">
      <sharedItems/>
    </cacheField>
    <cacheField name="Suggested by" numFmtId="0">
      <sharedItems containsBlank="1"/>
    </cacheField>
    <cacheField name="Contact person" numFmtId="0">
      <sharedItems containsBlank="1"/>
    </cacheField>
    <cacheField name="Added to Gmail" numFmtId="0">
      <sharedItems containsBlank="1"/>
    </cacheField>
    <cacheField name="position" numFmtId="0">
      <sharedItems containsBlank="1"/>
    </cacheField>
    <cacheField name="Phone" numFmtId="0">
      <sharedItems containsBlank="1" containsMixedTypes="1" containsNumber="1" containsInteger="1" minValue="94595959" maxValue="418587219"/>
    </cacheField>
    <cacheField name="Mobile Phone" numFmtId="0">
      <sharedItems containsBlank="1" containsMixedTypes="1" containsNumber="1" containsInteger="1" minValue="94448212" maxValue="488192198"/>
    </cacheField>
    <cacheField name="website" numFmtId="0">
      <sharedItems containsBlank="1"/>
    </cacheField>
    <cacheField name="Email address" numFmtId="0">
      <sharedItems containsBlank="1"/>
    </cacheField>
    <cacheField name=" sector (business, govt, community etc)" numFmtId="0">
      <sharedItems containsBlank="1" count="11">
        <m/>
        <s v="community"/>
        <s v="community &amp; Council"/>
        <s v="business/community"/>
        <s v="council"/>
        <s v="schools"/>
        <s v="business"/>
        <s v="community/business"/>
        <s v="very small business"/>
        <s v="small business"/>
        <s v="family business"/>
      </sharedItems>
    </cacheField>
    <cacheField name="what issue does it address? (food, water, energy, community awareness, etc)" numFmtId="0">
      <sharedItems containsBlank="1" count="6">
        <m/>
        <s v="water"/>
        <s v="well-being"/>
        <s v="biodiversity"/>
        <s v="aesthetics"/>
        <s v="food"/>
      </sharedItems>
    </cacheField>
    <cacheField name="how? Ie what type of project or service)" numFmtId="0">
      <sharedItems containsBlank="1" count="8">
        <m/>
        <s v="environment group"/>
        <s v="awareness-raising and support"/>
        <s v="market"/>
        <s v="workshops"/>
        <s v="concert"/>
        <s v="practical action"/>
        <s v="awareness-raising"/>
      </sharedItems>
    </cacheField>
    <cacheField name="Notes" numFmtId="0">
      <sharedItems containsBlank="1"/>
    </cacheField>
    <cacheField name="Invtn sent for Feb 2017 events" numFmtId="0">
      <sharedItems containsBlank="1"/>
    </cacheField>
    <cacheField name="For April/May" numFmtId="0">
      <sharedItems containsBlank="1"/>
    </cacheField>
    <cacheField name="Formal chase up" numFmtId="0">
      <sharedItems containsBlank="1"/>
    </cacheField>
    <cacheField name="Informal chaseup" numFmtId="0">
      <sharedItems containsBlank="1"/>
    </cacheField>
    <cacheField name="Workshop attended" numFmtId="0">
      <sharedItems containsBlank="1"/>
    </cacheField>
    <cacheField name="Form submitted" numFmtId="0">
      <sharedItems containsBlank="1"/>
    </cacheField>
    <cacheField name="Keep informed" numFmtId="0">
      <sharedItems containsBlank="1"/>
    </cacheField>
    <cacheField name="Website Map" numFmtId="0">
      <sharedItems containsBlank="1"/>
    </cacheField>
    <cacheField name="MapURL" numFmtId="0">
      <sharedItems containsBlank="1" longText="1"/>
    </cacheField>
    <cacheField name="Street Address" numFmtId="0">
      <sharedItems containsBlank="1"/>
    </cacheField>
    <cacheField name="City" numFmtId="0">
      <sharedItems containsBlank="1"/>
    </cacheField>
    <cacheField name="Postcode" numFmtId="0">
      <sharedItems containsMixedTypes="1" containsNumber="1" containsInteger="1" minValue="3078" maxValue="3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">
  <r>
    <n v="1"/>
    <n v="68"/>
    <s v="Alice House"/>
    <m/>
    <s v="Suzanne Crellin"/>
    <s v="Yes"/>
    <s v="staff"/>
    <m/>
    <m/>
    <m/>
    <s v="suzanne.crellin@oae.vic.edu.au"/>
    <x v="0"/>
    <x v="0"/>
    <x v="0"/>
    <s v="seedlings"/>
    <s v="YES"/>
    <s v="Attended"/>
    <s v="Wed"/>
    <s v="done"/>
    <s v="Y"/>
    <s v="Y"/>
    <m/>
    <s v="Y"/>
    <s v="https://www.google.com/maps/place/101+Ramu+Parade,+Heidelberg+West+VIC+3081,+Australia/@-37.7379083,145.0367026,17z/data=!3m1!4b1!4m5!3m4!1s0x6ad645d1d2575d39:0xc9ed1656196bc130!8m2!3d-37.7379083!4d145.0388913"/>
    <s v="101 Ramu Parade"/>
    <s v="Heidelberg West"/>
    <n v="3081"/>
  </r>
  <r>
    <n v="2"/>
    <m/>
    <s v="Care for the Common Home Community Coalition"/>
    <m/>
    <s v="Marie Wood"/>
    <m/>
    <m/>
    <m/>
    <s v="0429 423 164"/>
    <m/>
    <s v="marie.t.wood@gmail.com"/>
    <x v="0"/>
    <x v="0"/>
    <x v="0"/>
    <m/>
    <m/>
    <m/>
    <m/>
    <m/>
    <s v="Y"/>
    <s v="Y"/>
    <m/>
    <s v="Y"/>
    <s v="https://www.google.com/maps/place/St+Francis+Xavier+Parish/@-37.7159924,145.1244032,17z/data=!3m1!4b1!4m5!3m4!1s0x6ad64822d5150061:0x865ae12d7c719284!8m2!3d-37.7159924!4d145.1265919"/>
    <s v="St Francis Xavier parish, 86 Mayona Rd"/>
    <s v="Montmorency"/>
    <n v="3094"/>
  </r>
  <r>
    <n v="3"/>
    <n v="253"/>
    <s v="Friends of Andrew Yandell Habitat Reserve"/>
    <m/>
    <s v="Donna Stoddart"/>
    <s v="Yes"/>
    <m/>
    <m/>
    <s v="0401 227 340"/>
    <m/>
    <s v="donna.stoddart@bsl.org.au, donnastoddart@optusnet.com.au"/>
    <x v="0"/>
    <x v="0"/>
    <x v="0"/>
    <m/>
    <s v="YES"/>
    <s v="Yes"/>
    <m/>
    <m/>
    <s v="Y"/>
    <s v="Y"/>
    <m/>
    <s v="Y"/>
    <s v="https://www.google.com/maps/place/Andrew+Yandell+Reserve,+Greensborough+VIC+3088,+Australia/@-37.6983556,145.1106511,17z/data=!3m1!4b1!4m5!3m4!1s0x6ad6484a4aa2874f:0xf04f1849e5035266!8m2!3d-37.6980018!4d145.1134446"/>
    <s v="Andrew Yandell Reserve, St Helena Road"/>
    <s v="Greensborough"/>
    <n v="3088"/>
  </r>
  <r>
    <n v="4"/>
    <n v="257"/>
    <s v="Friends of Anthony Beale Reserve"/>
    <m/>
    <s v="Tim Dickinson"/>
    <m/>
    <m/>
    <s v="0421 087 514"/>
    <m/>
    <s v="https://www.facebook.com/FriendsofAnthonyBeale/"/>
    <s v="timdickinson242@hotmail.com"/>
    <x v="0"/>
    <x v="0"/>
    <x v="0"/>
    <m/>
    <s v="YES"/>
    <s v="Yes"/>
    <m/>
    <m/>
    <s v="Y"/>
    <s v="Y"/>
    <m/>
    <s v="Y"/>
    <s v="https://www.google.com/maps/place/227+St+Helena+Rd,+Greensborough+VIC+3088,+Australia/@-37.696006,145.1237823,17z/data=!3m1!4b1!4m5!3m4!1s0x6ad649cd8d88cb0f:0xd833e48b65f4b8db!8m2!3d-37.696006!4d145.125971"/>
    <s v="227 St Helena Rd"/>
    <s v="St Helena"/>
    <n v="3088"/>
  </r>
  <r>
    <n v="5"/>
    <n v="23"/>
    <s v="Friends of Monty Bushlands"/>
    <m/>
    <s v="Pam &amp; Julia/Bianca Carnovale"/>
    <s v="Yes (Pam)"/>
    <m/>
    <s v="0466 486 780 (Bianca)"/>
    <s v="Julia 94392378 or Pam 94391853 "/>
    <m/>
    <s v="biancacarno@hotmail.com"/>
    <x v="0"/>
    <x v="0"/>
    <x v="0"/>
    <s v="3-year-old group, weeding, planting. Stewardship of environmental reserves in Monty"/>
    <m/>
    <s v="Attended"/>
    <m/>
    <m/>
    <s v="Y"/>
    <s v="Y"/>
    <m/>
    <s v="Y"/>
    <m/>
    <m/>
    <m/>
    <s v=""/>
  </r>
  <r>
    <n v="6"/>
    <s v="39/262"/>
    <s v="Friends of Salt Creek, Rosanna Parklands"/>
    <s v="Katherine Barling, member"/>
    <s v="Louise Muller/Stefan Bodnar"/>
    <s v="Yes"/>
    <s v="President"/>
    <m/>
    <s v="0438 553 587"/>
    <m/>
    <s v="walou12@gmail.com, foscap09@gmail.com, stefanb@aanet.com.au"/>
    <x v="0"/>
    <x v="0"/>
    <x v="0"/>
    <s v="group of locals caring and plantingand weeding for Salt Creek in Rosanna Parklands"/>
    <s v="YES"/>
    <s v="Yes"/>
    <s v="done"/>
    <m/>
    <s v="Y"/>
    <s v="Y"/>
    <m/>
    <s v="Y"/>
    <s v="https://www.google.com/maps/place/Rosanna+Parklands/@-37.7409972,145.0661478,17z/data=!3m1!4b1!4m5!3m4!1s0x6ad6466b313259ff:0xf04567605317000!8m2!3d-37.7409972!4d145.0683365"/>
    <s v="Rosanna Parklands"/>
    <s v="Rosanna"/>
    <n v="3084"/>
  </r>
  <r>
    <n v="7"/>
    <n v="204"/>
    <s v="Friends of Wilson Reserve, Ivanhoe"/>
    <m/>
    <s v="Robert Bender; Margaret"/>
    <s v="Yes"/>
    <m/>
    <s v="9499 2413"/>
    <m/>
    <m/>
    <s v="fowr@aanet.com.au, jmfiev@aanet.com.au"/>
    <x v="0"/>
    <x v="0"/>
    <x v="0"/>
    <m/>
    <s v="YES"/>
    <s v="Yes (Margaret)"/>
    <m/>
    <m/>
    <s v="Y"/>
    <s v="Y"/>
    <m/>
    <s v="Y"/>
    <s v="https://www.google.com/maps/place/Wilson+Reserve/@-37.7793112,145.0437036,17z/data=!3m1!4b1!4m5!3m4!1s0x6ad64403b5bcf7dd:0xf0456760532ae70!8m2!3d-37.7793112!4d145.0458923"/>
    <s v="Wilson Reserve"/>
    <s v="Ivanhoe"/>
    <n v="3079"/>
  </r>
  <r>
    <n v="8"/>
    <n v="41"/>
    <s v="Green &amp; Local Auction fundraiser, Sustainable Macleod"/>
    <m/>
    <m/>
    <s v="Yes"/>
    <m/>
    <m/>
    <m/>
    <m/>
    <s v="sustainablemacleod@gmail.com"/>
    <x v="0"/>
    <x v="0"/>
    <x v="0"/>
    <m/>
    <s v="YES"/>
    <s v="Attended"/>
    <m/>
    <m/>
    <s v="Y"/>
    <s v="Y"/>
    <m/>
    <m/>
    <s v="https://www.google.com/maps/place/Macleod+Park,+Macleod+VIC+3085,+Australia/@1.3974473,103.746295,15z/data=!4m5!3m4!1s0x6ad646179125621f:0xdf081fb850c55855!8m2!3d-37.7291639!4d145.0696673"/>
    <s v="Rotunda Macleod Park, Aberdeen Road"/>
    <s v="Macleod"/>
    <n v="3085"/>
  </r>
  <r>
    <n v="9"/>
    <n v="258"/>
    <s v="Heidelberg Healthcare Pharmacy and Compounding"/>
    <m/>
    <s v="Carolyn Nguyen"/>
    <m/>
    <m/>
    <s v="0402 886 925"/>
    <m/>
    <m/>
    <s v="carolyn.nguyen@supernerd.com.au"/>
    <x v="0"/>
    <x v="0"/>
    <x v="0"/>
    <m/>
    <m/>
    <m/>
    <m/>
    <m/>
    <s v="Y"/>
    <s v="Y"/>
    <m/>
    <s v="Y"/>
    <s v="https://www.google.com/maps/place/1%2F119+Burgundy+St,+Heidelberg+VIC+3084,+Australia/@-37.756385,145.0639383,17z/data=!3m1!4b1!4m5!3m4!1s0x6ad6468bd4f3e921:0x60130e22262aaf4!8m2!3d-37.756385!4d145.066127"/>
    <s v="1/119 Burgundy Street"/>
    <s v="Heidelberg"/>
    <n v="3084"/>
  </r>
  <r>
    <n v="10"/>
    <n v="102"/>
    <s v="Macleod Organic Community Garden"/>
    <m/>
    <s v="Paul Gale-Baker/ Robin Gale-Baker/Marina Bistrin"/>
    <s v="Yes"/>
    <m/>
    <m/>
    <m/>
    <s v="http://www.mocg.club/"/>
    <s v="sustainablemacleod@gmail.com"/>
    <x v="0"/>
    <x v="0"/>
    <x v="0"/>
    <m/>
    <s v="YES"/>
    <s v="Attended"/>
    <m/>
    <m/>
    <s v="Y"/>
    <s v="Y"/>
    <m/>
    <s v="Y"/>
    <s v="https://www.google.com/maps/place/40+Somers+Ave,+Macleod+VIC+3085,+Australia/@-37.7233916,145.0675783,17z/data=!3m1!4b1!4m5!3m4!1s0x6ad64618ba94ba3f:0x7615f56383fa96c5!8m2!3d-37.7233916!4d145.069767"/>
    <s v="40 Somers Ave"/>
    <s v="Macleod"/>
    <n v="3085"/>
  </r>
  <r>
    <n v="11"/>
    <n v="40"/>
    <s v="Macleod Veggie Swap"/>
    <m/>
    <s v="Robin Gale-Baker"/>
    <s v="Yes"/>
    <m/>
    <m/>
    <m/>
    <m/>
    <s v="sustainablemacleod@gmail.com"/>
    <x v="0"/>
    <x v="0"/>
    <x v="0"/>
    <m/>
    <s v="YES"/>
    <s v="Attended"/>
    <m/>
    <m/>
    <s v="Y"/>
    <s v="Y"/>
    <m/>
    <s v="Y"/>
    <s v="https://www.google.com/maps/place/37%C2%B043'36.3%22S+145%C2%B004'11.2%22E/@-37.726761,145.0675893,17z/data=!3m1!4b1!4m5!3m4!1s0x0:0x0!8m2!3d-37.726761!4d145.069778"/>
    <s v="Macleod Park, Aberdeen Road"/>
    <s v="Macleod"/>
    <n v="3085"/>
  </r>
  <r>
    <n v="12"/>
    <n v="14"/>
    <s v="Monty Food Swap"/>
    <m/>
    <s v="Katherin Barling"/>
    <s v="Yes"/>
    <m/>
    <s v="Katherine"/>
    <s v="0439 652 680"/>
    <m/>
    <m/>
    <x v="0"/>
    <x v="0"/>
    <x v="0"/>
    <s v="1st Sunday of the month at Montmorency Primary School or  in the warmer months at Were Street"/>
    <s v="YES"/>
    <s v="Yes"/>
    <m/>
    <m/>
    <s v="Y"/>
    <s v="Y"/>
    <m/>
    <s v="Y"/>
    <s v="https://www.google.com/maps/place/Montmorency+Primary+School/@-37.7175889,145.119406,17z/data=!3m1!4b1!4m5!3m4!1s0x6ad6481611f2bde3:0x499a790f86edf26f!8m2!3d-37.7175889!4d145.1215947"/>
    <s v="Montmorency Primary School 60 Rattray Road"/>
    <s v="Montmorency"/>
    <n v="3094"/>
  </r>
  <r>
    <n v="13"/>
    <n v="45"/>
    <s v="Murundaka"/>
    <m/>
    <s v="Giselle Wilkinson/Kaz"/>
    <s v="Yes"/>
    <m/>
    <m/>
    <m/>
    <m/>
    <s v="info@murundakacohousing.org.au"/>
    <x v="0"/>
    <x v="0"/>
    <x v="0"/>
    <m/>
    <s v="YES"/>
    <s v="Yes"/>
    <m/>
    <m/>
    <s v="Y"/>
    <s v="Y"/>
    <m/>
    <s v="Y"/>
    <s v="https://www.google.com/maps/place/Murundaka+Cohousing/@-37.7405669,145.0537316,17z/data=!3m1!4b1!4m5!3m4!1s0x6ad646714085e96f:0x2962e61e181378cd!8m2!3d-37.7405669!4d145.0559203"/>
    <s v=" 42 Bamfield Rd"/>
    <s v="Heidelberg Heights"/>
    <n v="3081"/>
  </r>
  <r>
    <n v="14"/>
    <n v="50"/>
    <s v="Olympic Village Veggie Swap"/>
    <m/>
    <s v="Greta Gillies"/>
    <s v="Yes"/>
    <m/>
    <m/>
    <m/>
    <m/>
    <s v="transition3081@gmail.com"/>
    <x v="1"/>
    <x v="0"/>
    <x v="0"/>
    <s v="1st Saturday 10.00am - 11.00am"/>
    <s v="YES"/>
    <s v="Yes"/>
    <m/>
    <m/>
    <s v="Y"/>
    <s v="Y"/>
    <m/>
    <s v="Y"/>
    <s v="https://www.google.com/maps/place/Olympic+Leisure+Banyule/@-37.740299,145.0384603,17z/data=!3m1!4b1!4m5!3m4!1s0x6ad645d18445ddf3:0xcb056c45342a0d65!8m2!3d-37.740299!4d145.040649"/>
    <s v="Olympic Leisure Centre , Alamein Rd"/>
    <s v="Heidelberg West"/>
    <n v="3081"/>
  </r>
  <r>
    <n v="15"/>
    <m/>
    <s v="Speaking of Sustainability"/>
    <m/>
    <s v="Andrew/Charles Pakana"/>
    <s v="Yes"/>
    <m/>
    <m/>
    <m/>
    <m/>
    <s v="speakingofsustainability@gmail.com"/>
    <x v="0"/>
    <x v="0"/>
    <x v="0"/>
    <m/>
    <s v="YES"/>
    <s v="Yes"/>
    <m/>
    <m/>
    <s v="Y"/>
    <s v="Y"/>
    <m/>
    <s v="Y"/>
    <s v="https://www.google.com/maps/place/St+Pius+X+Primary+School/@-37.747166,145.0440303,17z/data=!3m1!4b1!4m5!3m4!1s0x6ad645d52855a423:0xe8f23cdf9742e77f!8m2!3d-37.747166!4d145.046219"/>
    <s v="419 Waterdale Rd"/>
    <s v="Heidelberg West"/>
    <n v="3081"/>
  </r>
  <r>
    <n v="16"/>
    <n v="113"/>
    <s v="St Francis Xavier Social Justice Group"/>
    <m/>
    <s v="Jossie French/Fr Terry and Gloria Lappin"/>
    <s v="Yes"/>
    <m/>
    <s v="9435 2178/94353885 (Jossie)"/>
    <m/>
    <m/>
    <s v="office@sfxmonty.org, 6lappin@gmail.com, gjfrench@bigpond.net.au (Jossie)"/>
    <x v="0"/>
    <x v="0"/>
    <x v="0"/>
    <s v="Care for our common home, waste management booklet encouraging reduce, reuse, recycling and sharing resource knowledge"/>
    <s v="YES"/>
    <s v="Yes"/>
    <s v="Formal invited"/>
    <m/>
    <s v="Y"/>
    <s v="Y"/>
    <m/>
    <s v="Y"/>
    <s v="https://www.google.com/maps/place/86+Mayona+Rd,+Montmorency+VIC+3094,+Australia/@-37.7155256,145.1241087,17z/data=!3m1!4b1!4m5!3m4!1s0x6ad64822d5150061:0x1f9868cf19df90ec!8m2!3d-37.7155256!4d145.1262974"/>
    <s v="86 Mayona Rd"/>
    <s v="Montmorency"/>
    <n v="3094"/>
  </r>
  <r>
    <n v="17"/>
    <m/>
    <s v="St John's Church Community Garden"/>
    <m/>
    <s v="Katrina/Corrie"/>
    <s v="Yes"/>
    <m/>
    <m/>
    <s v="0412 225 325 (Corrie)"/>
    <m/>
    <s v="kr800gold@gmail.com, corrie4@bigpond.com"/>
    <x v="0"/>
    <x v="0"/>
    <x v="0"/>
    <m/>
    <s v="YES"/>
    <s v="Yes"/>
    <m/>
    <m/>
    <s v="Y"/>
    <s v="Y"/>
    <m/>
    <s v="Y"/>
    <s v="https://www.google.com/maps/place/St+John's+Catholic+Church/@-37.758253,145.0639343,17z/data=!3m1!4b1!4m5!3m4!1s0x6ad6468be30ad549:0x8dc7c74453b898dd!8m2!3d-37.758253!4d145.066123"/>
    <s v="St John's Church"/>
    <s v="Heidelberg"/>
    <n v="3084"/>
  </r>
  <r>
    <n v="18"/>
    <s v="19 &amp; 67"/>
    <s v="St Pius X Primary School"/>
    <m/>
    <s v="Barbara Gomez"/>
    <s v="Yes"/>
    <s v="Principal"/>
    <m/>
    <s v="0409 529 882"/>
    <m/>
    <s v="bgomex@spxHeidelberg West.catholic.edu.au"/>
    <x v="0"/>
    <x v="0"/>
    <x v="0"/>
    <s v="community garden, veggies, chooks, native garden, natural play space"/>
    <s v="YES"/>
    <s v="Yes"/>
    <s v="Wed"/>
    <m/>
    <s v="Y"/>
    <s v="Y"/>
    <s v="Keep informed"/>
    <s v="Y"/>
    <s v="https://www.google.com/maps/place/St+Pius+X+Primary+School/@-37.747166,145.0440303,17z/data=!3m1!4b1!4m5!3m4!1s0x6ad645d52855a423:0xe8f23cdf9742e77f!8m2!3d-37.747166!4d145.046219"/>
    <s v="419 Waterdale Rd"/>
    <s v="Heidelberg West"/>
    <n v="3081"/>
  </r>
  <r>
    <n v="19"/>
    <m/>
    <s v="Viewbank Primary School"/>
    <m/>
    <s v="Kelsey Kennedy/Sita Fatchen"/>
    <s v="Yes"/>
    <m/>
    <m/>
    <s v="0432 144 185 (Sita)"/>
    <m/>
    <s v="fatchen.sita.s@edumail.vic.gov.au, viewbank.ps@edumail.vic.gov.au"/>
    <x v="0"/>
    <x v="0"/>
    <x v="0"/>
    <m/>
    <s v="YES"/>
    <s v="Yes"/>
    <m/>
    <m/>
    <s v="Y"/>
    <s v="Y"/>
    <m/>
    <s v="Y"/>
    <s v="https://www.google.com/maps/search/Viewbank+Primary+School,,+Victoria,+Australia,/@-37.7377516,145.0842154,16z/data=!3m1!4b1"/>
    <s v="Viewbank Primary School"/>
    <s v="Viewbank"/>
    <n v="3084"/>
  </r>
  <r>
    <n v="20"/>
    <n v="83"/>
    <s v="Warringal Food Swap"/>
    <m/>
    <s v="Penny Grose"/>
    <s v="Yes"/>
    <s v="convenor"/>
    <m/>
    <m/>
    <m/>
    <s v="warringal@transitionbanyule.org.au"/>
    <x v="0"/>
    <x v="0"/>
    <x v="0"/>
    <s v="summer food swaps shared locally and set up by two passionate locals"/>
    <s v="YES"/>
    <s v="Attended"/>
    <m/>
    <m/>
    <s v="Y"/>
    <s v="Y"/>
    <m/>
    <s v="Y"/>
    <m/>
    <m/>
    <m/>
    <s v=""/>
  </r>
  <r>
    <n v="21"/>
    <n v="201"/>
    <s v="Darebin Creek Management Committee"/>
    <m/>
    <s v="Adrian Infante"/>
    <s v="Yes"/>
    <m/>
    <m/>
    <m/>
    <m/>
    <s v="adrian@dcmc.org.au"/>
    <x v="0"/>
    <x v="0"/>
    <x v="0"/>
    <m/>
    <s v="YES"/>
    <s v="Yes"/>
    <m/>
    <m/>
    <m/>
    <m/>
    <m/>
    <s v="Y"/>
    <s v="https://www.google.com/maps/place/Darebin+Parklands/@-37.7737856,145.0315387,17z/data=!3m1!4b1!4m5!3m4!1s0x6ad6440e431c75db:0xf04567605317a60!8m2!3d-37.7737856!4d145.0337274"/>
    <s v="Darebin Creek Environment Centre   Darebin Parklands   Separation Street (east end)"/>
    <s v="Alphington"/>
    <n v="3078"/>
  </r>
  <r>
    <n v="22"/>
    <m/>
    <s v="Darebin Froggers"/>
    <m/>
    <s v="Peter Grenfell "/>
    <s v="Yes"/>
    <m/>
    <s v="9499 4454 (Darebin creek management committee)"/>
    <m/>
    <m/>
    <s v="pgrenfell@dcmc.org.au"/>
    <x v="0"/>
    <x v="0"/>
    <x v="0"/>
    <m/>
    <s v="YES"/>
    <s v="Yes"/>
    <m/>
    <m/>
    <m/>
    <m/>
    <m/>
    <s v="Y"/>
    <m/>
    <m/>
    <m/>
    <s v=""/>
  </r>
  <r>
    <n v="23"/>
    <n v="11"/>
    <s v="Darebin Parklands Association (friends of group)"/>
    <m/>
    <s v="Adrian Infante"/>
    <s v="Yes"/>
    <s v="coordinator"/>
    <s v="9449 4454"/>
    <s v="0412 508 195"/>
    <m/>
    <s v="adrian@dcmc.org.au"/>
    <x v="0"/>
    <x v="0"/>
    <x v="0"/>
    <m/>
    <s v="YES"/>
    <s v="Yes"/>
    <s v="done"/>
    <m/>
    <m/>
    <m/>
    <m/>
    <s v="Y"/>
    <s v="https://www.google.com/maps/place/Darebin+Parklands/@-37.7737856,145.0315387,17z/data=!3m1!4b1!4m5!3m4!1s0x6ad6440e431c75db:0xf04567605317a60!8m2!3d-37.7737856!4d145.0337274"/>
    <s v="Darebin Parklands "/>
    <m/>
    <s v=""/>
  </r>
  <r>
    <n v="24"/>
    <m/>
    <s v="Friends of Darebin Creek"/>
    <m/>
    <s v="Adrian Infante"/>
    <s v="Yes"/>
    <m/>
    <s v="(03) 9499 4454"/>
    <m/>
    <m/>
    <s v="adrian@dcmc.org.au"/>
    <x v="0"/>
    <x v="0"/>
    <x v="0"/>
    <m/>
    <s v="YES"/>
    <s v="Yes"/>
    <m/>
    <m/>
    <m/>
    <m/>
    <m/>
    <s v="Y"/>
    <s v="https://www.google.com/maps/place/Darebin+Creek/@-37.7497673,145.0237902,15z/data=!3m1!4b1!4m5!3m4!1s0x6ad6443314d9a9e5:0xa1389987d4dfd2a5!8m2!3d-37.7497676!4d145.032545"/>
    <s v="Darebin Creek"/>
    <m/>
    <s v=""/>
  </r>
  <r>
    <n v="25"/>
    <n v="2"/>
    <s v="Friends of Pecks Dam, Monmorency"/>
    <m/>
    <s v="Georg Stolfo"/>
    <s v="Yes"/>
    <m/>
    <m/>
    <m/>
    <m/>
    <s v="stolfo@iprimus.com.au"/>
    <x v="2"/>
    <x v="1"/>
    <x v="1"/>
    <s v="newly re-formed group advocated for Council review of water exit and entry to the dam. Council working with Melbourne Water to build sustainably long-term"/>
    <s v="YES"/>
    <s v="Yes"/>
    <s v="Emailed 5.3"/>
    <m/>
    <m/>
    <m/>
    <s v="Keep informed"/>
    <s v="Y"/>
    <s v="https://www.google.com/maps/place/77+Napier+Cres,+Montmorency+VIC+3094,+Australia/@-37.7216193,145.1327725,17z/data=!3m1!4b1!4m5!3m4!1s0x6ad6481f781f5b99:0xf6b59a0dd6969f85!8m2!3d-37.7216193!4d145.1349612"/>
    <s v="Pecks Dam Reserve, 77 Napier Crescent"/>
    <s v="Montmorency"/>
    <n v="3094"/>
  </r>
  <r>
    <n v="26"/>
    <m/>
    <s v="Transition 3081 Rough Trade Rummage"/>
    <m/>
    <m/>
    <m/>
    <m/>
    <m/>
    <m/>
    <m/>
    <m/>
    <x v="0"/>
    <x v="0"/>
    <x v="0"/>
    <m/>
    <m/>
    <m/>
    <m/>
    <m/>
    <m/>
    <m/>
    <m/>
    <s v="Y"/>
    <s v="https://www.google.com/maps/place/Johnson+Reserve,+Heidelberg+Heights+VIC+3081,+Australia/@-37.7403958,145.0547176,17z/data=!3m1!4b1!4m5!3m4!1s0x6ad6467092c18383:0x8a676cf71d14f953!8m2!3d-37.7403994!4d145.0568314"/>
    <s v="Johnson Reserve"/>
    <s v="Heidelberg Heights"/>
    <n v="3081"/>
  </r>
  <r>
    <n v="27"/>
    <n v="256"/>
    <s v="Boger Rd Watsonia Street Composting"/>
    <m/>
    <s v="Che Hall"/>
    <m/>
    <m/>
    <s v="0404 350 449"/>
    <m/>
    <m/>
    <m/>
    <x v="0"/>
    <x v="0"/>
    <x v="0"/>
    <m/>
    <m/>
    <m/>
    <m/>
    <m/>
    <s v="Yes"/>
    <s v="Y"/>
    <m/>
    <s v="Y"/>
    <s v="https://www.google.com/maps/place/Boger+Rd,+Watsonia+VIC+3087,+Australia/@-37.7128114,145.0774746,17z/data=!3m1!4b1!4m5!3m4!1s0x6ad6489a6424a65f:0x8a223df521cced6!8m2!3d-37.7128114!4d145.0796633"/>
    <s v="Boger Rd"/>
    <s v="Watsonia"/>
    <n v="3087"/>
  </r>
  <r>
    <n v="28"/>
    <n v="255"/>
    <s v="Friends of Aminya Reserve"/>
    <m/>
    <s v="Che Hall"/>
    <m/>
    <m/>
    <s v="0404 359 449"/>
    <m/>
    <m/>
    <m/>
    <x v="0"/>
    <x v="0"/>
    <x v="0"/>
    <m/>
    <m/>
    <m/>
    <m/>
    <m/>
    <s v="Yes"/>
    <s v="Y"/>
    <m/>
    <m/>
    <s v="https://www.google.com/maps/place/Aminya+Reserve,+Watsonia+VIC+3087,+Australia/@-37.7126065,145.076138,17z/data=!3m1!4b1!4m5!3m4!1s0x6ad6489a4064d565:0x3117d8513bc4f574!8m2!3d-37.7126774!4d145.0784554"/>
    <s v="Aminya Reserve, Kenmare Street"/>
    <s v="Watsonia"/>
    <n v="3087"/>
  </r>
  <r>
    <n v="29"/>
    <m/>
    <s v="Yarra Valley Climate Action Group (YVCAG)"/>
    <m/>
    <s v="John Merory"/>
    <s v="Yes"/>
    <s v="President"/>
    <m/>
    <m/>
    <m/>
    <s v="jmerory@bigpond.com"/>
    <x v="0"/>
    <x v="0"/>
    <x v="0"/>
    <s v="have a facebook page"/>
    <s v="YES"/>
    <s v="Attended"/>
    <m/>
    <m/>
    <s v="Yes"/>
    <s v="Y"/>
    <m/>
    <m/>
    <m/>
    <m/>
    <m/>
    <s v=""/>
  </r>
  <r>
    <n v="30"/>
    <n v="260"/>
    <s v="Artesian Studios"/>
    <m/>
    <s v="Anna Taifernopoulos"/>
    <m/>
    <m/>
    <s v="0423 771 056"/>
    <m/>
    <m/>
    <s v="artersianstudios@gmail.com"/>
    <x v="0"/>
    <x v="0"/>
    <x v="0"/>
    <s v="Inspiring art for sustainability. Children imagining their future."/>
    <m/>
    <m/>
    <m/>
    <m/>
    <s v="Y"/>
    <s v="Y"/>
    <m/>
    <m/>
    <m/>
    <m/>
    <m/>
    <s v=""/>
  </r>
  <r>
    <n v="31"/>
    <n v="261"/>
    <s v="Australian Breast-feeding Association, Banksia group, Monthly Meetings at The Harmony Centre, Heidelberg West Mall"/>
    <m/>
    <s v="Christine Di Pasquale/Rebecca Holland"/>
    <s v="Yes"/>
    <s v="Group Leader"/>
    <m/>
    <s v="0410 416 444"/>
    <m/>
    <s v="chris_howes@hotmail.com"/>
    <x v="1"/>
    <x v="2"/>
    <x v="2"/>
    <s v="supporting and empowering women to breastfeed and providing community education about breast-feeding and parenting"/>
    <s v="YES"/>
    <s v="Yes"/>
    <s v="chase up"/>
    <m/>
    <s v="Y"/>
    <s v="Y"/>
    <m/>
    <s v="Y"/>
    <m/>
    <m/>
    <m/>
    <s v=""/>
  </r>
  <r>
    <n v="32"/>
    <m/>
    <s v="Banyule Bike Train"/>
    <m/>
    <s v="Greta Gillies"/>
    <s v="Yes"/>
    <m/>
    <m/>
    <m/>
    <m/>
    <m/>
    <x v="0"/>
    <x v="0"/>
    <x v="0"/>
    <m/>
    <m/>
    <s v="Yes"/>
    <m/>
    <m/>
    <s v="Y"/>
    <s v="Y"/>
    <m/>
    <m/>
    <m/>
    <m/>
    <m/>
    <s v=""/>
  </r>
  <r>
    <n v="33"/>
    <n v="85"/>
    <s v="Banyule Edible Garden Tours (Transition Banyule)"/>
    <m/>
    <s v="Marsha Merory"/>
    <s v="Yes"/>
    <s v="coordinator"/>
    <m/>
    <m/>
    <m/>
    <s v="info@transitionbanyule.org.au"/>
    <x v="0"/>
    <x v="0"/>
    <x v="0"/>
    <m/>
    <m/>
    <s v="Yes"/>
    <m/>
    <m/>
    <s v="Y"/>
    <s v="Y"/>
    <m/>
    <m/>
    <m/>
    <m/>
    <m/>
    <s v=""/>
  </r>
  <r>
    <n v="34"/>
    <m/>
    <s v="Bendigo Bank East Ivanhoe Branch"/>
    <m/>
    <s v="Carly"/>
    <s v="Yes"/>
    <s v="Marketing Manager"/>
    <s v="0417 592 732"/>
    <m/>
    <m/>
    <s v="carly@conceptmem.com.au"/>
    <x v="0"/>
    <x v="0"/>
    <x v="0"/>
    <m/>
    <s v="YES"/>
    <s v="Yes"/>
    <m/>
    <m/>
    <s v="Y"/>
    <s v="Y"/>
    <m/>
    <m/>
    <s v="https://www.google.com/maps/place/Bendigo+Bank/@-37.7642557,145.0528345,15z/data=!4m8!1m2!2m1!1sBendigo+Bank+East+Ivanhoe+Branch+Victoria+Australia!3m4!1s0x0:0xfc8895ce5b5f73c4!8m2!3d-37.7726271!4d145.0586915"/>
    <s v="233-235 Lower Heidelberg Rd"/>
    <s v="East Ivanhoe"/>
    <n v="3079"/>
  </r>
  <r>
    <n v="35"/>
    <m/>
    <s v="Bendigo Bank Heidelberg Branch"/>
    <m/>
    <s v="Carly"/>
    <s v="Yes"/>
    <s v="Marketing Manager"/>
    <s v="0417 592 732"/>
    <m/>
    <m/>
    <s v="carly@conceptmem.com.au"/>
    <x v="0"/>
    <x v="0"/>
    <x v="0"/>
    <m/>
    <s v="YES"/>
    <s v="Yes"/>
    <m/>
    <m/>
    <s v="Y"/>
    <s v="Y"/>
    <m/>
    <m/>
    <s v="https://www.google.com/maps/place/Bendigo+Bank/@-37.7642557,145.0528345,15z/data=!4m8!1m2!2m1!1sBendigo+Bank+Heidelberg+Branch+Victoria+Australia!3m4!1s0x6ad64689752bbae1:0x63135ac2e6a844b2!8m2!3d-37.755885!4d145.064486"/>
    <s v="164 Burgundy St"/>
    <s v="Heidelberg"/>
    <n v="3084"/>
  </r>
  <r>
    <n v="36"/>
    <m/>
    <s v="Brotherhood of St Laurence, NDIS"/>
    <m/>
    <s v="Donna Stoddart"/>
    <m/>
    <m/>
    <m/>
    <s v="0401 227 340"/>
    <m/>
    <s v="donna.stoddart@bsl.org.au"/>
    <x v="0"/>
    <x v="0"/>
    <x v="0"/>
    <m/>
    <m/>
    <m/>
    <m/>
    <m/>
    <s v="Y"/>
    <s v="Y"/>
    <m/>
    <m/>
    <m/>
    <m/>
    <m/>
    <s v=""/>
  </r>
  <r>
    <n v="37"/>
    <n v="254"/>
    <s v="Brotherhood of St Laurence NDIS Local Area"/>
    <m/>
    <s v="Donna Stoddard"/>
    <m/>
    <m/>
    <m/>
    <m/>
    <m/>
    <m/>
    <x v="0"/>
    <x v="0"/>
    <x v="0"/>
    <s v="Manager is Jo Whitehouse"/>
    <m/>
    <m/>
    <m/>
    <m/>
    <s v="Y"/>
    <s v="Y"/>
    <m/>
    <m/>
    <m/>
    <m/>
    <m/>
    <s v=""/>
  </r>
  <r>
    <n v="38"/>
    <m/>
    <s v="Closing the gap on food waste"/>
    <m/>
    <m/>
    <m/>
    <m/>
    <m/>
    <m/>
    <m/>
    <m/>
    <x v="0"/>
    <x v="0"/>
    <x v="0"/>
    <m/>
    <m/>
    <s v="Y"/>
    <m/>
    <m/>
    <s v="Y"/>
    <s v="Y"/>
    <m/>
    <m/>
    <m/>
    <m/>
    <m/>
    <s v=""/>
  </r>
  <r>
    <n v="39"/>
    <n v="4"/>
    <s v="Cohousing Banyule"/>
    <m/>
    <s v="Maria NecHeidelberg Westatal"/>
    <s v="Yes"/>
    <s v="Co-convenor"/>
    <m/>
    <m/>
    <m/>
    <s v="cohousingbanyule@gmail.com"/>
    <x v="0"/>
    <x v="0"/>
    <x v="0"/>
    <s v="advocating and building co-housing across Banyule, inspired by Murundaka in Banyule"/>
    <s v="YES"/>
    <s v="Yes"/>
    <s v="Wed "/>
    <m/>
    <s v="Y"/>
    <s v="Y"/>
    <s v="Keep informed"/>
    <m/>
    <m/>
    <m/>
    <m/>
    <s v=""/>
  </r>
  <r>
    <n v="40"/>
    <s v="65/225"/>
    <s v="Darebin Creek Sweepers"/>
    <m/>
    <s v="Sarah Jeffreys"/>
    <s v="Yes"/>
    <m/>
    <m/>
    <s v="0432 073 542"/>
    <m/>
    <s v="sarahjeffreys@gmail.com"/>
    <x v="0"/>
    <x v="0"/>
    <x v="0"/>
    <s v="cleaning up Darebin Creek 3rd Sunday each month. Initiative of a Community Leaders in Sustainability"/>
    <s v="YES"/>
    <s v="Yes"/>
    <m/>
    <s v="done"/>
    <s v="Y"/>
    <s v="Y"/>
    <m/>
    <m/>
    <s v="https://www.google.com/maps/place/Darebin+Creek/@-37.7497673,145.0237902,15z/data=!3m1!4b1!4m5!3m4!1s0x6ad6443314d9a9e5:0xa1389987d4dfd2a5!8m2!3d-37.7497676!4d145.032545"/>
    <s v="Darebin Creek "/>
    <m/>
    <s v=""/>
  </r>
  <r>
    <n v="41"/>
    <n v="15"/>
    <s v="Eltham Farmers Market"/>
    <m/>
    <s v="Guy Palmer"/>
    <s v="Yes"/>
    <m/>
    <m/>
    <m/>
    <m/>
    <s v="guy@localfoodconnect.org.au"/>
    <x v="3"/>
    <x v="0"/>
    <x v="3"/>
    <s v="serving people in Banyule and Nillumbik with compost and recycling and serve-yourself vegie boxes. 2nd and 4th Sundays"/>
    <s v="YES"/>
    <s v="Attended"/>
    <m/>
    <m/>
    <s v="Y"/>
    <s v="Y"/>
    <m/>
    <m/>
    <s v="https://www.google.com/maps/place/Eltham+Farmers+Market/@-37.7149042,145.1476055,17z/data=!3m1!4b1!4m5!3m4!1s0x6ad637cfc90bfd13:0x985e2b19fc33721c!8m2!3d-37.7149042!4d145.1497942"/>
    <s v="10-18 Arthur St"/>
    <s v="Eltham"/>
    <n v="3095"/>
  </r>
  <r>
    <n v="42"/>
    <m/>
    <s v="Environment Team Banyule City Council"/>
    <m/>
    <s v="Jim Mead"/>
    <m/>
    <m/>
    <m/>
    <s v="0466 330 348"/>
    <m/>
    <s v="jim.mead@banyule.vic.gov.au"/>
    <x v="0"/>
    <x v="0"/>
    <x v="0"/>
    <m/>
    <m/>
    <m/>
    <m/>
    <m/>
    <s v="Y"/>
    <s v="Y"/>
    <m/>
    <m/>
    <m/>
    <m/>
    <m/>
    <s v=""/>
  </r>
  <r>
    <n v="43"/>
    <n v="24"/>
    <s v="LETS"/>
    <m/>
    <s v="Marina Bistrin"/>
    <s v="Yes"/>
    <m/>
    <m/>
    <s v="0438 580 889"/>
    <m/>
    <s v="marinabistrin@optusnet.com.au"/>
    <x v="0"/>
    <x v="0"/>
    <x v="0"/>
    <s v="sharing economy encouraged and practised Nillumbik, Banyule and beyond"/>
    <s v="YES"/>
    <s v="Yes"/>
    <m/>
    <m/>
    <s v="Y"/>
    <s v="Y"/>
    <m/>
    <m/>
    <m/>
    <m/>
    <m/>
    <s v=""/>
  </r>
  <r>
    <n v="44"/>
    <n v="30"/>
    <s v="Local Food Connect"/>
    <m/>
    <s v="Guy Palmer"/>
    <s v="Yes"/>
    <m/>
    <m/>
    <m/>
    <m/>
    <s v="guy@localfoodconnect.org.au"/>
    <x v="0"/>
    <x v="0"/>
    <x v="0"/>
    <s v="a wonderful email newsletter with events publicized and a map of various sustainable initiatives in Banyule, Nillumbik and beyond"/>
    <s v="YES"/>
    <s v="Attended"/>
    <m/>
    <m/>
    <s v="Y"/>
    <s v="Y"/>
    <m/>
    <m/>
    <m/>
    <m/>
    <m/>
    <s v=""/>
  </r>
  <r>
    <n v="45"/>
    <n v="33"/>
    <s v="Monty Carbon Neutral Bush Dance"/>
    <m/>
    <s v="Katherine Barling"/>
    <s v="Yes"/>
    <m/>
    <m/>
    <m/>
    <m/>
    <m/>
    <x v="0"/>
    <x v="0"/>
    <x v="0"/>
    <s v="now six years old, held annually, promoting sustainability,people bring supper to share, promoting reduce, reuse, recycle"/>
    <s v="YES"/>
    <s v="Yes"/>
    <m/>
    <m/>
    <s v="Y"/>
    <s v="Y"/>
    <m/>
    <m/>
    <m/>
    <m/>
    <m/>
    <s v=""/>
  </r>
  <r>
    <n v="46"/>
    <n v="13"/>
    <s v="Monty Community Group"/>
    <m/>
    <s v="Alan Cuthbertson, Katherine, Pam, Claire/Alan Leenaerts"/>
    <s v="Yes"/>
    <s v="convenor"/>
    <m/>
    <s v="0439 652 680/0478 301 658 (Alan L)"/>
    <s v="http://www.transitionmonty.org/"/>
    <s v="montymoves@gmail.com/alanleenaerts@hotmail.com"/>
    <x v="0"/>
    <x v="0"/>
    <x v="0"/>
    <s v="A Transition group, encouraging and facilitating an environmentally sustainable local community"/>
    <s v="YES"/>
    <s v="Attended"/>
    <s v="Wed (Katherine)"/>
    <m/>
    <s v="Y"/>
    <s v="Y"/>
    <m/>
    <m/>
    <m/>
    <m/>
    <m/>
    <s v=""/>
  </r>
  <r>
    <n v="47"/>
    <m/>
    <s v="Pharmacists for the Environment Australia (PEA)"/>
    <m/>
    <s v="Carolyn Nguyen"/>
    <m/>
    <m/>
    <m/>
    <s v="0402 886 925"/>
    <m/>
    <s v="carolyn.nguyen@supernerd.com.au"/>
    <x v="0"/>
    <x v="0"/>
    <x v="0"/>
    <m/>
    <m/>
    <m/>
    <m/>
    <m/>
    <s v="Y"/>
    <s v="Y"/>
    <m/>
    <m/>
    <m/>
    <m/>
    <m/>
    <s v=""/>
  </r>
  <r>
    <n v="48"/>
    <m/>
    <s v="Rough Trade 3081"/>
    <m/>
    <s v="Greta Gillies"/>
    <m/>
    <m/>
    <m/>
    <s v="0432 852 018"/>
    <m/>
    <s v="starfishkeeper@hotmail.com"/>
    <x v="0"/>
    <x v="0"/>
    <x v="0"/>
    <m/>
    <m/>
    <m/>
    <m/>
    <m/>
    <s v="Y"/>
    <s v="Y"/>
    <m/>
    <m/>
    <m/>
    <m/>
    <m/>
    <s v=""/>
  </r>
  <r>
    <n v="49"/>
    <m/>
    <s v="Sarah Kamat, Works at gallery?"/>
    <m/>
    <m/>
    <m/>
    <m/>
    <m/>
    <m/>
    <m/>
    <m/>
    <x v="0"/>
    <x v="0"/>
    <x v="0"/>
    <m/>
    <m/>
    <m/>
    <m/>
    <m/>
    <s v="Y"/>
    <s v="Y"/>
    <m/>
    <m/>
    <m/>
    <m/>
    <m/>
    <s v=""/>
  </r>
  <r>
    <n v="50"/>
    <m/>
    <s v="Sharon Wright, The EarthWorker Co-op forming Gippsland Hemp Association and Co-op"/>
    <m/>
    <m/>
    <m/>
    <m/>
    <m/>
    <m/>
    <m/>
    <m/>
    <x v="0"/>
    <x v="0"/>
    <x v="0"/>
    <m/>
    <m/>
    <m/>
    <m/>
    <m/>
    <s v="Y"/>
    <s v="Y"/>
    <m/>
    <m/>
    <m/>
    <m/>
    <m/>
    <s v=""/>
  </r>
  <r>
    <n v="51"/>
    <m/>
    <s v="Simon Marshall Horticulture and Design"/>
    <m/>
    <s v="Simon Marshall"/>
    <m/>
    <m/>
    <s v="0423739207"/>
    <m/>
    <m/>
    <s v="simon@simonmarshall.com.au"/>
    <x v="0"/>
    <x v="0"/>
    <x v="0"/>
    <m/>
    <s v="YES"/>
    <s v="Yes"/>
    <m/>
    <m/>
    <s v="Y"/>
    <s v="Y"/>
    <m/>
    <m/>
    <m/>
    <m/>
    <m/>
    <s v=""/>
  </r>
  <r>
    <n v="52"/>
    <n v="76"/>
    <s v="Sustainable House"/>
    <m/>
    <s v="Peter Castaldo &amp; Monique Edwards"/>
    <s v="Yes"/>
    <m/>
    <m/>
    <s v="0426 266 824"/>
    <m/>
    <s v="peter@petercastaldo.com"/>
    <x v="0"/>
    <x v="0"/>
    <x v="0"/>
    <m/>
    <s v="YES"/>
    <s v="Attended"/>
    <m/>
    <m/>
    <s v="Y"/>
    <s v="Y"/>
    <m/>
    <m/>
    <s v="https://www.google.com/maps/place/181+Mountain+View+Parade,+Rosanna+VIC+3084,+Australia/@-37.732528,145.0594423,17z/data=!3m1!4b1!4m5!3m4!1s0x6ad6461295febb2d:0xc9c1513a44a4960e!8m2!3d-37.732528!4d145.061631"/>
    <s v="181 Mountain View Pde"/>
    <s v="Rosanna"/>
    <n v="3084"/>
  </r>
  <r>
    <n v="53"/>
    <n v="77"/>
    <s v="Sustainable House"/>
    <m/>
    <s v="Alan Leenaerts"/>
    <s v="Yes"/>
    <m/>
    <m/>
    <s v="0478 301 658"/>
    <m/>
    <s v="alanleenaerts@hotmail.com"/>
    <x v="0"/>
    <x v="0"/>
    <x v="0"/>
    <m/>
    <s v="YES"/>
    <s v="Yes"/>
    <s v="Wed"/>
    <m/>
    <s v="Y"/>
    <s v="Y"/>
    <m/>
    <m/>
    <s v="https://www.google.com/maps/place/30+Springfield+St,+Briar+Hill+VIC+3088,+Australia/@-37.704093,145.1177373,17z/data=!3m1!4b1!4m5!3m4!1s0x6ad64836d97273bb:0x75727de084f76a38!8m2!3d-37.704093!4d145.119926"/>
    <s v="30 Springfield Street"/>
    <s v="Briar Hill"/>
    <n v="3088"/>
  </r>
  <r>
    <n v="54"/>
    <n v="43"/>
    <s v="Sustainable Macleod Newsletter"/>
    <m/>
    <m/>
    <s v="Yes"/>
    <m/>
    <m/>
    <m/>
    <m/>
    <s v="sustainablemacleod@gmail.com"/>
    <x v="0"/>
    <x v="0"/>
    <x v="0"/>
    <m/>
    <s v="YES"/>
    <s v="Attended"/>
    <m/>
    <m/>
    <s v="Y"/>
    <s v="Y"/>
    <m/>
    <m/>
    <m/>
    <m/>
    <m/>
    <s v=""/>
  </r>
  <r>
    <n v="55"/>
    <n v="42"/>
    <s v="Sustainable Macleod Theatre and Movie group"/>
    <m/>
    <m/>
    <s v="Yes"/>
    <m/>
    <m/>
    <m/>
    <m/>
    <s v="sustainablemacleod@gmail.com"/>
    <x v="0"/>
    <x v="0"/>
    <x v="0"/>
    <m/>
    <s v="YES"/>
    <s v="Attended"/>
    <m/>
    <m/>
    <s v="Y"/>
    <s v="Y"/>
    <m/>
    <m/>
    <m/>
    <m/>
    <m/>
    <s v=""/>
  </r>
  <r>
    <n v="56"/>
    <n v="58"/>
    <s v="Textile Art Community"/>
    <m/>
    <s v="Gail"/>
    <s v="Yes"/>
    <m/>
    <m/>
    <m/>
    <m/>
    <s v="gailmccall2038@hotmail.com"/>
    <x v="0"/>
    <x v="0"/>
    <x v="0"/>
    <s v="art/craft recycling"/>
    <s v="YES"/>
    <s v="Attended"/>
    <m/>
    <m/>
    <s v="Y"/>
    <s v="Y"/>
    <m/>
    <m/>
    <s v="https://www.google.com/maps/place/Textile+Art+Community/@-37.7337843,145.0468241,17z/data=!3m1!4b1!4m5!3m4!1s0x6ad645df56cc191b:0x72a521ef08d130e2!8m2!3d-37.7337843!4d145.0490128"/>
    <s v="601 Waterdale Rd"/>
    <s v="Heidelberg West"/>
    <n v="3081"/>
  </r>
  <r>
    <n v="57"/>
    <n v="79"/>
    <s v="the Wildlife Corridors Program"/>
    <m/>
    <s v="Jim Mead"/>
    <s v="council"/>
    <m/>
    <m/>
    <m/>
    <m/>
    <s v="jim.mead@banyule.vic.gov.au"/>
    <x v="4"/>
    <x v="3"/>
    <x v="0"/>
    <m/>
    <m/>
    <s v="Council"/>
    <s v="Formal invite"/>
    <m/>
    <s v="Y"/>
    <s v="Y"/>
    <m/>
    <m/>
    <m/>
    <m/>
    <m/>
    <s v=""/>
  </r>
  <r>
    <n v="58"/>
    <s v="53 &amp; 105"/>
    <s v="Transition 3081"/>
    <m/>
    <s v="Yennie Starkey/Greta Gillies/Harris Williams/Maria NecHeidelberg Westatal"/>
    <s v="Yes"/>
    <m/>
    <m/>
    <s v="0409 900 971 (Maria)"/>
    <m/>
    <s v="transition3081@gmail.com"/>
    <x v="0"/>
    <x v="0"/>
    <x v="0"/>
    <s v="Grapevine newsletter; Vegie swap 1st Sat each mont; Rough Trade 3081 Facebook page and monthly gathering last Sunday each month 4pm at Johnson Reserve inlcudes rough trade rummage"/>
    <s v="YES"/>
    <s v="Yes"/>
    <m/>
    <m/>
    <s v="Y"/>
    <s v="Y"/>
    <m/>
    <m/>
    <m/>
    <m/>
    <m/>
    <s v=""/>
  </r>
  <r>
    <n v="59"/>
    <n v="22"/>
    <s v="Transition Banyule"/>
    <m/>
    <s v="Mary Stringer"/>
    <s v="Yes"/>
    <s v="convenor"/>
    <m/>
    <m/>
    <m/>
    <s v="info@transitionbanyule.org.au"/>
    <x v="0"/>
    <x v="0"/>
    <x v="0"/>
    <s v="inspiring and supporting other local groups"/>
    <s v="YES"/>
    <s v="Yes"/>
    <m/>
    <m/>
    <s v="Y"/>
    <s v="Y"/>
    <m/>
    <m/>
    <m/>
    <m/>
    <m/>
    <s v=""/>
  </r>
  <r>
    <n v="60"/>
    <n v="250"/>
    <s v="Transition Greensborough"/>
    <m/>
    <s v="Che Hall/Megan Cassidy"/>
    <m/>
    <m/>
    <m/>
    <s v="0404 359 449 (Che)"/>
    <m/>
    <s v="megan@cassidy.id.au"/>
    <x v="0"/>
    <x v="0"/>
    <x v="0"/>
    <m/>
    <m/>
    <s v="Y"/>
    <m/>
    <m/>
    <s v="Y"/>
    <s v="Y"/>
    <m/>
    <m/>
    <m/>
    <m/>
    <m/>
    <s v=""/>
  </r>
  <r>
    <n v="61"/>
    <n v="223"/>
    <s v="Transition Street – Adamson Street"/>
    <m/>
    <s v="Neil Goulding"/>
    <s v="Yes"/>
    <m/>
    <m/>
    <m/>
    <m/>
    <s v="ngouldin@gmail.com"/>
    <x v="0"/>
    <x v="0"/>
    <x v="0"/>
    <m/>
    <s v="YES"/>
    <s v="Attended"/>
    <m/>
    <m/>
    <s v="Y"/>
    <s v="Y"/>
    <m/>
    <m/>
    <s v="https://www.google.com/maps/place/Adamson+St,+Heidelberg+VIC+3084,+Australia/@-37.5499771,144.4375545,10z/data=!4m8!1m2!2m1!1sAdamson+Street,,+Victoria,+Australia,!3m4!1s0x6ad646649cdd775f:0xa30c5bd7feb1e529!8m2!3d-37.7488435!4d145.0621612"/>
    <s v="Adamson St"/>
    <s v="Heidelberg"/>
    <n v="3084"/>
  </r>
  <r>
    <n v="62"/>
    <m/>
    <s v="Transition Warringal"/>
    <m/>
    <s v="Penny Grose"/>
    <m/>
    <m/>
    <s v="9459 4209"/>
    <m/>
    <m/>
    <s v="transitionwarringal@gmail.com"/>
    <x v="0"/>
    <x v="0"/>
    <x v="0"/>
    <m/>
    <m/>
    <m/>
    <m/>
    <m/>
    <s v="Y"/>
    <s v="Y"/>
    <m/>
    <m/>
    <m/>
    <m/>
    <m/>
    <s v=""/>
  </r>
  <r>
    <n v="63"/>
    <s v="17/210"/>
    <s v="Warringal Conservation Society"/>
    <m/>
    <s v="John D'Aloia/Daphne"/>
    <s v="Yes"/>
    <s v="President"/>
    <m/>
    <s v="0409 997 121 (Daphne)"/>
    <m/>
    <s v="dkhards@gmail.com, warringal3084@gmail.com"/>
    <x v="0"/>
    <x v="0"/>
    <x v="0"/>
    <s v="meet 1st Thursday each month at Old Shire Hall"/>
    <s v="YES"/>
    <s v="Attended"/>
    <s v="Rang (spoke to son) and Emailed 3.2"/>
    <m/>
    <s v="Y"/>
    <s v="Y"/>
    <m/>
    <m/>
    <m/>
    <m/>
    <m/>
    <s v=""/>
  </r>
  <r>
    <n v="64"/>
    <m/>
    <s v="Wildlife Rescue"/>
    <m/>
    <s v="Kerry Baker"/>
    <s v="Yes"/>
    <m/>
    <m/>
    <m/>
    <m/>
    <s v="kerrybaker@netspace.net.au"/>
    <x v="0"/>
    <x v="0"/>
    <x v="0"/>
    <m/>
    <s v="YES"/>
    <s v="Yes"/>
    <m/>
    <m/>
    <s v="Y"/>
    <s v="Y"/>
    <m/>
    <m/>
    <m/>
    <m/>
    <m/>
    <s v=""/>
  </r>
  <r>
    <n v="65"/>
    <n v="46"/>
    <s v="Wilfred Community Garden"/>
    <m/>
    <s v="Simon Marshall"/>
    <m/>
    <m/>
    <m/>
    <s v="0423 739 207"/>
    <m/>
    <m/>
    <x v="0"/>
    <x v="0"/>
    <x v="0"/>
    <m/>
    <s v="YES"/>
    <s v="Yes"/>
    <m/>
    <m/>
    <s v="Y"/>
    <s v="Y"/>
    <m/>
    <m/>
    <s v="https://www.google.com/maps/place/1+Wilfred+Rd,+Ivanhoe+East+VIC+3079,+Australia/@-37.774462,145.0518643,17z/data=!3m1!4b1!4m5!3m4!1s0x6ad646a6a25c747f:0x7d63265f7730efcb!8m2!3d-37.774462!4d145.054053"/>
    <s v="1 Wilfred Road"/>
    <s v="Ivanhoe East"/>
    <n v="3079"/>
  </r>
  <r>
    <n v="66"/>
    <n v="56"/>
    <s v="Sustainable Macleod"/>
    <m/>
    <s v="Robin and Paul Gale-Baker/Marina Bistrin"/>
    <s v="Yes"/>
    <s v="Convenors"/>
    <m/>
    <n v="408733683"/>
    <m/>
    <s v="pagb@optusnet.com.au"/>
    <x v="0"/>
    <x v="0"/>
    <x v="0"/>
    <s v="Transition Banyule, Transition Warringal, Transition 3081, Sustainable Macleod and Monty community Group"/>
    <s v="YES"/>
    <s v="Attended"/>
    <m/>
    <m/>
    <s v="Wed 22nd"/>
    <s v="Chase up form"/>
    <s v="Would like to fill in for Urban Shephard and psychology "/>
    <m/>
    <m/>
    <m/>
    <m/>
    <s v=""/>
  </r>
  <r>
    <n v="67"/>
    <m/>
    <s v="Human Nature Connect"/>
    <m/>
    <s v="Erica Gurner"/>
    <s v="Yes"/>
    <m/>
    <m/>
    <m/>
    <m/>
    <s v="humanatureconnect@gmail.com "/>
    <x v="0"/>
    <x v="0"/>
    <x v="0"/>
    <m/>
    <s v="YES"/>
    <s v="Yes"/>
    <m/>
    <m/>
    <s v="Wanted to"/>
    <m/>
    <m/>
    <m/>
    <m/>
    <m/>
    <m/>
    <s v=""/>
  </r>
  <r>
    <n v="68"/>
    <n v="6"/>
    <s v="Monty South Primary School Stephanie Alexander Kitchen Garden programs (SAKGP)"/>
    <m/>
    <s v="Leanne Sheean/Jenna"/>
    <s v="Yes"/>
    <m/>
    <s v="03 9439 6201"/>
    <m/>
    <m/>
    <s v="montmorency.south.ps@edumail.vic.gov.au"/>
    <x v="0"/>
    <x v="0"/>
    <x v="0"/>
    <m/>
    <s v="YES"/>
    <s v="Yes"/>
    <m/>
    <m/>
    <s v="Wanted to"/>
    <m/>
    <m/>
    <s v="Y"/>
    <s v="https://www.google.com/maps/place/Montmorency+South+Primary+School/@-37.7253391,145.1273024,17z/data=!3m1!4b1!4m5!3m4!1s0x6ad6481bb47cfb65:0x642cb6c646ff29ff!8m2!3d-37.7253391!4d145.1294911"/>
    <s v="64 Buena Vista Dr"/>
    <s v="Montmorency"/>
    <n v="3094"/>
  </r>
  <r>
    <n v="69"/>
    <s v="29/251"/>
    <s v="Watsonia Neighbourhood House"/>
    <m/>
    <s v="Lucie/Che"/>
    <s v="Yes"/>
    <s v="coordinator"/>
    <m/>
    <m/>
    <s v="http://www.watsonianh.org.au/"/>
    <s v="coordinator@watsonianh.org.au, admin@watsonianh.org.au"/>
    <x v="0"/>
    <x v="0"/>
    <x v="0"/>
    <s v="A green neighbourhood house, coordinator is keen to promote sustainability"/>
    <s v="YES"/>
    <s v="Yes"/>
    <m/>
    <m/>
    <s v="Katherine"/>
    <m/>
    <m/>
    <s v="Y"/>
    <s v="https://www.google.com/maps/place/Watsonia+Neighbourhood+House/@-37.7120723,145.0779359,17z/data=!4m5!3m4!1s0x6ad6489a15bbe16d:0xf4ead991fe05008a!8m2!3d-37.7121302!4d145.077904"/>
    <s v="35/47 Lambourn Rd"/>
    <s v="Watsonia"/>
    <n v="3087"/>
  </r>
  <r>
    <n v="70"/>
    <n v="81"/>
    <s v="St Bernadette's Primary School"/>
    <m/>
    <s v="Maree"/>
    <s v="Yes"/>
    <m/>
    <s v="9499 3914"/>
    <m/>
    <m/>
    <s v="principal@sbivanhoe.catholic.edu.au"/>
    <x v="5"/>
    <x v="0"/>
    <x v="0"/>
    <s v="Kitchen Garden Program; Darebin Creek clean-ups; "/>
    <s v="YES"/>
    <s v="Attended"/>
    <m/>
    <m/>
    <s v="Feb 6th"/>
    <s v="Y"/>
    <m/>
    <s v="Y"/>
    <s v="https://www.google.com/maps/place/53+Stanley+St,+Ivanhoe+VIC+3079,+Australia/@-37.7631312,145.0319911,17z/data=!3m1!4b1!4m5!3m4!1s0x6ad6441639ccb9fd:0xe44144f25666d959!8m2!3d-37.7631312!4d145.0341798"/>
    <s v="53 Stanley Street"/>
    <s v="Ivanhoe"/>
    <n v="3079"/>
  </r>
  <r>
    <n v="71"/>
    <n v="70"/>
    <s v="The SALT Foundation"/>
    <m/>
    <s v="Roger Donnelly/Catherine Donnelley"/>
    <s v="Yes"/>
    <m/>
    <m/>
    <m/>
    <m/>
    <s v="catherine@thesaltfoundation.org.au"/>
    <x v="0"/>
    <x v="0"/>
    <x v="0"/>
    <s v="food relief and community needs"/>
    <s v="YES"/>
    <s v="Attended"/>
    <m/>
    <m/>
    <s v="Feb 6th"/>
    <s v="Y"/>
    <m/>
    <m/>
    <s v="https://www.google.com/maps/place/The+Salt+Foundation/@-37.737945,145.0367403,17z/data=!3m1!4b1!4m5!3m4!1s0x6ad645d1d266d1bd:0xa277c42ab6320628!8m2!3d-37.737945!4d145.038929"/>
    <s v="101 Ramu Parade"/>
    <s v="Heidelberg West"/>
    <n v="3081"/>
  </r>
  <r>
    <n v="72"/>
    <m/>
    <s v="Avril's clinic to be (and current)"/>
    <m/>
    <s v="Avril Lunken"/>
    <s v="Yes"/>
    <m/>
    <m/>
    <n v="421006821"/>
    <m/>
    <s v="lunkena@hotmail.com"/>
    <x v="0"/>
    <x v="0"/>
    <x v="0"/>
    <m/>
    <m/>
    <s v="Attended"/>
    <m/>
    <m/>
    <s v="Feb 22nd"/>
    <s v="Y"/>
    <m/>
    <m/>
    <m/>
    <m/>
    <m/>
    <s v=""/>
  </r>
  <r>
    <n v="73"/>
    <n v="208"/>
    <s v="Bell Street Mall Local Litter Alliance"/>
    <m/>
    <s v="Rob Ball"/>
    <s v="Yes"/>
    <m/>
    <m/>
    <n v="478404436"/>
    <m/>
    <s v="rob.ball@banyule.vic.gov.au"/>
    <x v="0"/>
    <x v="0"/>
    <x v="0"/>
    <m/>
    <m/>
    <s v="Attended"/>
    <m/>
    <m/>
    <s v="Feb 22nd"/>
    <s v="Y"/>
    <m/>
    <m/>
    <s v="https://www.google.com/maps/place/The+Mall,+Heidelberg+West+VIC+3081,+Australia/@-37.7494358,145.0403251,17z/data=!4m5!3m4!1s0x6ad6442c689c8dbf:0x815b040c049f8202!8m2!3d-37.7489844!4d145.043088"/>
    <s v="The Mall"/>
    <s v="Heidelberg West"/>
    <n v="3081"/>
  </r>
  <r>
    <n v="74"/>
    <s v="75 &amp; 220"/>
    <s v="Bellfield Community Garden"/>
    <m/>
    <s v="Paul Morland, Yvonne du Plessis (treasurer)"/>
    <s v="Yes"/>
    <m/>
    <s v="9440947 (Paul)"/>
    <s v="0413998900 (Paul) 0448036417 (Yvonne)"/>
    <m/>
    <s v="yvonneduplessis01@yahoo.com.au, bellfieldcommunitygarden@gmail.com"/>
    <x v="0"/>
    <x v="0"/>
    <x v="0"/>
    <m/>
    <s v="YES"/>
    <s v="Attended"/>
    <s v="Wed (Yvonne)"/>
    <m/>
    <s v="Feb 22nd"/>
    <s v="Y"/>
    <m/>
    <s v="Y"/>
    <s v="https://www.google.com/maps/place/bellfield+community+hall/@-37.7562665,145.0361807,17z/data=!3m1!4b1!4m5!3m4!1s0x6ad644252aa4d2ed:0x9ad667163e38386d!8m2!3d-37.7562665!4d145.0383694"/>
    <s v="cnr. Oriel Road and Banskia Street"/>
    <s v="Bellfield"/>
    <n v="3081"/>
  </r>
  <r>
    <n v="75"/>
    <n v="32"/>
    <s v="Diamond Valley Library food swap"/>
    <m/>
    <s v="Margot Meredith and Glenn Mansfield"/>
    <s v="Yes"/>
    <s v="co-organisers"/>
    <m/>
    <n v="488192198"/>
    <m/>
    <s v="jimar6@bigpond.com, mansfieldglenn@hotmail.com"/>
    <x v="0"/>
    <x v="0"/>
    <x v="0"/>
    <s v="2nd Sat each month, 10am - 11am, a group coordinates the swap, two fo whom are Margot and Jim"/>
    <s v="YES"/>
    <s v="Attended"/>
    <s v="Wed"/>
    <m/>
    <s v="Feb 22nd"/>
    <s v="Y"/>
    <m/>
    <s v="Y"/>
    <s v="https://www.google.com/maps/place/Diamond+Valley+Library/@-37.6896073,145.1061533,17z/data=!3m1!4b1!4m5!3m4!1s0x6ad730cfffffffff:0x43ea9f21b47157f4!8m2!3d-37.6896073!4d145.108342"/>
    <s v="Civic Dr"/>
    <s v="Greensborough"/>
    <n v="3088"/>
  </r>
  <r>
    <n v="76"/>
    <n v="211"/>
    <s v="Felicity Gordon – Community Art"/>
    <m/>
    <s v="Felicity Gordon"/>
    <s v="Yes"/>
    <m/>
    <m/>
    <n v="468419732"/>
    <m/>
    <s v="f@felicitygordon.com"/>
    <x v="0"/>
    <x v="0"/>
    <x v="0"/>
    <m/>
    <s v="YES"/>
    <s v="Attended"/>
    <m/>
    <m/>
    <s v="Feb 22nd"/>
    <s v="Y"/>
    <m/>
    <m/>
    <m/>
    <m/>
    <m/>
    <s v=""/>
  </r>
  <r>
    <n v="77"/>
    <n v="209"/>
    <s v="Friends of Banyule"/>
    <m/>
    <s v="Dennis O'Connell (president), Michelle Giovas (Treasurer)"/>
    <s v="Yes"/>
    <m/>
    <m/>
    <s v="0469179121 (Michelle)"/>
    <m/>
    <s v="michelle.giovas@monash.edu"/>
    <x v="0"/>
    <x v="0"/>
    <x v="0"/>
    <m/>
    <s v="YES"/>
    <s v="Attended"/>
    <m/>
    <m/>
    <s v="Feb 22nd"/>
    <s v="Y"/>
    <m/>
    <m/>
    <m/>
    <m/>
    <m/>
    <s v=""/>
  </r>
  <r>
    <n v="78"/>
    <n v="218"/>
    <s v="Greencom"/>
    <s v="Roger Donnely"/>
    <s v="Scott Primaud"/>
    <s v="Yes"/>
    <m/>
    <s v="9432 7538"/>
    <s v="0419 852 716"/>
    <s v="http://www.greencom.com.au/"/>
    <s v="info@greencom.com.au"/>
    <x v="0"/>
    <x v="0"/>
    <x v="0"/>
    <m/>
    <s v="YES"/>
    <s v="Attended"/>
    <m/>
    <m/>
    <s v="Feb 22nd"/>
    <s v="Y"/>
    <m/>
    <s v="Y"/>
    <s v="https://www.google.com/maps/place/Greencom/@-37.7114612,145.1106956,17z/data=!3m1!4b1!4m5!3m4!1s0x6ad6484054faaaab:0x8ccce9786fdbb70b!8m2!3d-37.7114612!4d145.1128843"/>
    <s v="2/8 Simms Rd"/>
    <s v="Greensborough"/>
    <n v="3088"/>
  </r>
  <r>
    <n v="79"/>
    <n v="49"/>
    <s v="Haydn Barling landscapes"/>
    <m/>
    <s v="Haydn Barling"/>
    <s v="Yes"/>
    <m/>
    <m/>
    <s v="0430 317 935"/>
    <m/>
    <s v="info@haydnbarlinglandscapes.com.au"/>
    <x v="6"/>
    <x v="4"/>
    <x v="0"/>
    <s v="sustainable and community minded landscaping"/>
    <s v="YES"/>
    <s v="Attended"/>
    <m/>
    <m/>
    <s v="Feb 22nd"/>
    <s v="Y"/>
    <m/>
    <m/>
    <s v="https://www.google.com/maps/place/15+Cartmell+St,+Heidelberg+VIC+3084,+Australia/@-37.755222,145.0633903,17z/data=!3m1!4b1!4m5!3m4!1s0x6ad64689894f8b4d:0xc2326dcd81f7592!8m2!3d-37.755222!4d145.065579"/>
    <s v="15 Cartmell St"/>
    <s v="Heidelberg"/>
    <n v="3084"/>
  </r>
  <r>
    <n v="80"/>
    <m/>
    <s v="Ivanhoe Primary School – Resource Recovery Program"/>
    <m/>
    <s v="Stacey Morland"/>
    <s v="Yes"/>
    <m/>
    <m/>
    <n v="401881558"/>
    <m/>
    <s v="stacey.r.morland@gmail.com"/>
    <x v="0"/>
    <x v="0"/>
    <x v="0"/>
    <m/>
    <m/>
    <s v="Attended"/>
    <m/>
    <m/>
    <s v="Feb 22nd"/>
    <s v="Y"/>
    <m/>
    <s v="Y"/>
    <s v="https://www.google.com/maps/place/Ivanhoe+Primary+School/@-37.7666928,145.0404534,17z/data=!3m1!4b1!4m5!3m4!1s0x6ad6441be72e61ad:0xed97129fd5cb6231!8m2!3d-37.7666928!4d145.0426421"/>
    <s v="124 Waterdale Rd"/>
    <s v="Ivanhoe"/>
    <n v="3079"/>
  </r>
  <r>
    <n v="81"/>
    <m/>
    <s v="Jenny Benjamin – Sustainable Home"/>
    <m/>
    <s v="Jenny Benjamin"/>
    <s v="Yes"/>
    <m/>
    <m/>
    <n v="421199089"/>
    <m/>
    <s v="jen@jennybenjamin.com"/>
    <x v="0"/>
    <x v="0"/>
    <x v="0"/>
    <m/>
    <m/>
    <s v="Attended"/>
    <m/>
    <m/>
    <s v="Feb 22nd"/>
    <s v="Y"/>
    <m/>
    <m/>
    <m/>
    <m/>
    <m/>
    <s v=""/>
  </r>
  <r>
    <n v="82"/>
    <m/>
    <s v="Neil Goulding – Sustainable Home"/>
    <m/>
    <s v="Neil Goulding"/>
    <s v="Yes"/>
    <m/>
    <m/>
    <n v="417306654"/>
    <m/>
    <s v="ngouldin@gmail.com"/>
    <x v="0"/>
    <x v="0"/>
    <x v="0"/>
    <m/>
    <m/>
    <s v="Attended"/>
    <m/>
    <m/>
    <s v="Feb 22nd"/>
    <s v="Y"/>
    <m/>
    <m/>
    <m/>
    <m/>
    <m/>
    <s v=""/>
  </r>
  <r>
    <n v="83"/>
    <s v="8/224"/>
    <s v="Olympic Adult Education Community Kitchen and Garden"/>
    <m/>
    <s v="Suzanne Crellin"/>
    <s v="Yes"/>
    <m/>
    <m/>
    <s v="0419 866 171"/>
    <m/>
    <s v="suzanne.crellin@oae.vic.edu.au"/>
    <x v="0"/>
    <x v="0"/>
    <x v="0"/>
    <s v="multiple projects (see attached list)"/>
    <s v="YES"/>
    <s v="Attended"/>
    <s v="Wed"/>
    <m/>
    <s v="Feb 22nd"/>
    <s v="Y"/>
    <m/>
    <s v="Y"/>
    <s v="https://www.google.com/maps/place/Olympic+Adult+Education/@-37.7411108,145.0317836,17z/data=!3m1!4b1!4m5!3m4!1s0x6ad645cc8b7d8869:0x3279435dd84d1bd0!8m2!3d-37.7411108!4d145.0339723"/>
    <s v="21 Alamein Rd"/>
    <s v="Heidelberg West"/>
    <n v="3081"/>
  </r>
  <r>
    <n v="84"/>
    <m/>
    <s v="Roland Heiser – Sustainable lifestyle"/>
    <m/>
    <s v="Roland Heiser"/>
    <s v="Yes"/>
    <m/>
    <m/>
    <n v="94448212"/>
    <m/>
    <s v="rolandhieser@gmail.com"/>
    <x v="0"/>
    <x v="0"/>
    <x v="0"/>
    <m/>
    <m/>
    <s v="Attended"/>
    <m/>
    <m/>
    <s v="Feb 22nd"/>
    <s v="Y"/>
    <m/>
    <m/>
    <m/>
    <m/>
    <m/>
    <s v=""/>
  </r>
  <r>
    <n v="85"/>
    <m/>
    <s v="Sharon Wright – Energy Work"/>
    <m/>
    <s v="Sharon Wright"/>
    <s v="Yes"/>
    <m/>
    <m/>
    <n v="414322915"/>
    <m/>
    <s v="wingstosing2@gmail.com"/>
    <x v="0"/>
    <x v="0"/>
    <x v="0"/>
    <m/>
    <m/>
    <s v="Attended"/>
    <m/>
    <m/>
    <s v="Feb 22nd"/>
    <s v="Y"/>
    <m/>
    <m/>
    <m/>
    <m/>
    <m/>
    <s v=""/>
  </r>
  <r>
    <n v="86"/>
    <m/>
    <s v="Sharon Yu “Can Do” Garden Home Help"/>
    <m/>
    <s v="Sharon Yu"/>
    <s v="Yes"/>
    <m/>
    <m/>
    <n v="414255025"/>
    <m/>
    <s v="csyu.368@gmail.com"/>
    <x v="0"/>
    <x v="0"/>
    <x v="0"/>
    <m/>
    <m/>
    <s v="Attended"/>
    <m/>
    <m/>
    <s v="Feb 22nd"/>
    <s v="Y"/>
    <m/>
    <m/>
    <m/>
    <m/>
    <m/>
    <s v=""/>
  </r>
  <r>
    <n v="87"/>
    <n v="26"/>
    <s v="The Hood Community - Heidelberg West"/>
    <m/>
    <s v="Yuki Cameron"/>
    <s v="Yes"/>
    <m/>
    <m/>
    <s v="0414 489 814"/>
    <m/>
    <s v="yuki@kiwasystems.com"/>
    <x v="0"/>
    <x v="0"/>
    <x v="0"/>
    <s v="Urban Farm with milking goats, connected backyards, informal community and annual open days"/>
    <s v="YES"/>
    <s v="Attended"/>
    <s v="Wed"/>
    <m/>
    <s v="Feb 22nd"/>
    <s v="Y"/>
    <m/>
    <s v="Y"/>
    <m/>
    <m/>
    <m/>
    <s v=""/>
  </r>
  <r>
    <n v="88"/>
    <m/>
    <s v="Tony Lunken – Sustainable Home"/>
    <m/>
    <s v="Tony Lunken"/>
    <s v="Yes"/>
    <m/>
    <m/>
    <n v="481291661"/>
    <m/>
    <s v="lunkenac@gmail.com"/>
    <x v="0"/>
    <x v="0"/>
    <x v="0"/>
    <m/>
    <m/>
    <s v="Attended"/>
    <m/>
    <m/>
    <s v="Feb 22nd"/>
    <s v="Y"/>
    <m/>
    <m/>
    <m/>
    <m/>
    <m/>
    <s v=""/>
  </r>
  <r>
    <n v="89"/>
    <s v="31/252"/>
    <s v="Watsonia Library Community Garden"/>
    <m/>
    <s v="Felicity Gordon/Che"/>
    <s v="Yes"/>
    <s v="coordinator"/>
    <m/>
    <m/>
    <m/>
    <s v="f@felicitygordon.com"/>
    <x v="0"/>
    <x v="0"/>
    <x v="0"/>
    <s v="open Thursdays 10am - 11am, flexible attendance, all welcome"/>
    <s v="YES"/>
    <s v="Attended"/>
    <s v="Wed"/>
    <m/>
    <s v="Feb 22nd"/>
    <s v="Y"/>
    <m/>
    <s v="Y"/>
    <s v="https://www.google.com/maps/place/Watsonia+Library/@-37.710364,145.0814493,17z/data=!3m1!4b1!4m5!3m4!1s0x6ad6488e365773af:0xd83d867ee64220ae!8m2!3d-37.710364!4d145.083638"/>
    <s v="4/6 Ibbottson St"/>
    <s v="Watsonia"/>
    <n v="3087"/>
  </r>
  <r>
    <n v="90"/>
    <n v="99"/>
    <s v="Audrey Brooks Pre-School "/>
    <s v="Belinda NecHeidelberg Westatal"/>
    <m/>
    <m/>
    <m/>
    <m/>
    <m/>
    <m/>
    <s v="enquiries@banyule.vic.gov.au"/>
    <x v="0"/>
    <x v="0"/>
    <x v="0"/>
    <s v="Somali community very keen to engage with sustainability activites/rang 26.4"/>
    <m/>
    <m/>
    <m/>
    <m/>
    <m/>
    <m/>
    <m/>
    <m/>
    <s v="https://www.google.com/maps/place/Audrey+Brooks+Preschool/@-37.7497536,145.0368503,17z/data=!3m1!4b1!4m5!3m4!1s0x6ad6442e07ca39b9:0x7a34186883acd331!8m2!3d-37.7497536!4d145.039039"/>
    <s v="347 Bell St"/>
    <s v="Heidelberg West"/>
    <n v="3081"/>
  </r>
  <r>
    <n v="91"/>
    <m/>
    <s v="Austin Hospital School"/>
    <m/>
    <s v="Ros Smith"/>
    <s v="Yes"/>
    <m/>
    <m/>
    <m/>
    <m/>
    <s v="Austin.sch@edumail.vic.gov.au"/>
    <x v="0"/>
    <x v="0"/>
    <x v="0"/>
    <m/>
    <s v="YES"/>
    <s v="Yes"/>
    <m/>
    <m/>
    <m/>
    <m/>
    <m/>
    <m/>
    <s v="https://www.google.com/maps/place/Austin+School/@-37.7557645,145.0564633,17z/data=!4m8!1m2!2m1!1sAustin+Hospital+School+Victoria+Australia!3m4!1s0x6ad64685ed99351d:0xbe54c9ddc99b2530!8m2!3d-37.7553958!4d145.0574966"/>
    <s v="145 Studley Rd"/>
    <s v="Heidelberg"/>
    <n v="3084"/>
  </r>
  <r>
    <n v="92"/>
    <n v="216"/>
    <s v="Banksia Housing Development (council)"/>
    <m/>
    <s v="Banyule Council"/>
    <s v="council"/>
    <m/>
    <m/>
    <m/>
    <m/>
    <m/>
    <x v="0"/>
    <x v="0"/>
    <x v="0"/>
    <m/>
    <m/>
    <s v="Council"/>
    <m/>
    <m/>
    <m/>
    <m/>
    <m/>
    <m/>
    <m/>
    <m/>
    <m/>
    <s v=""/>
  </r>
  <r>
    <n v="93"/>
    <m/>
    <s v="Bansic op shop macleod"/>
    <m/>
    <m/>
    <s v="na"/>
    <m/>
    <n v="94595959"/>
    <m/>
    <m/>
    <m/>
    <x v="0"/>
    <x v="0"/>
    <x v="0"/>
    <m/>
    <m/>
    <s v="na"/>
    <m/>
    <m/>
    <m/>
    <m/>
    <m/>
    <m/>
    <s v="https://www.google.com/maps/place/BANSIC+-+New+To+You+Op+Shop/@-37.7332296,145.0621567,15z/data=!4m8!1m2!2m1!1sBansic+op+shop+macleod+Victoria+Australia!3m4!1s0x6ad6461872455953:0x16b80cef19692f21!8m2!3d-37.7261525!4d145.0708292"/>
    <s v="78 Aberdeen Rd"/>
    <s v="Macleod"/>
    <n v="3085"/>
  </r>
  <r>
    <n v="94"/>
    <m/>
    <s v="Banyule BUG"/>
    <m/>
    <s v="Maureen Fisher"/>
    <s v="Yes"/>
    <m/>
    <m/>
    <m/>
    <m/>
    <s v="fisher_maureen@yahoo.com.au"/>
    <x v="0"/>
    <x v="0"/>
    <x v="0"/>
    <m/>
    <s v="YES"/>
    <s v="Yes"/>
    <m/>
    <m/>
    <m/>
    <m/>
    <m/>
    <m/>
    <m/>
    <m/>
    <m/>
    <s v=""/>
  </r>
  <r>
    <n v="95"/>
    <n v="27"/>
    <s v="Banyule Community Health"/>
    <m/>
    <m/>
    <m/>
    <m/>
    <s v="(03) 9450 2000"/>
    <m/>
    <m/>
    <m/>
    <x v="0"/>
    <x v="0"/>
    <x v="0"/>
    <s v="community well-being focused health service: GPs, Dental. Maternal &amp; Child Health, Legal Aid"/>
    <m/>
    <m/>
    <m/>
    <m/>
    <m/>
    <m/>
    <m/>
    <m/>
    <s v="https://www.google.com/maps/place/Banyule+Community+Health/@-37.7223118,145.0383485,13z/data=!4m8!1m2!2m1!1sBanyule+Community+Health+Victoria+Australia!3m4!1s0x6ad6485061c0e005:0x9168b219bc33c7d8!8m2!3d-37.739504!4d145.040601"/>
    <s v="21 Alamein Rd"/>
    <s v="Heidelberg West"/>
    <n v="3081"/>
  </r>
  <r>
    <n v="96"/>
    <n v="78"/>
    <s v="Banyule digiDECL"/>
    <m/>
    <m/>
    <m/>
    <m/>
    <m/>
    <m/>
    <m/>
    <s v="membership@digidecl.com.au"/>
    <x v="7"/>
    <x v="0"/>
    <x v="0"/>
    <s v="a co-working office space"/>
    <m/>
    <m/>
    <m/>
    <m/>
    <m/>
    <m/>
    <m/>
    <m/>
    <s v="https://www.google.com/maps/place/37%2F2+The+Mall,+Heidelberg+West+VIC+3081,+Australia/@-37.7494358,145.0403251,17z/data=!4m5!3m4!1s0x6ad6442c16b6d2c7:0x35433b9d8730e4b8!8m2!3d-37.7499502!4d145.0427617"/>
    <s v="2/31-37 The Mall"/>
    <s v="Heidelberg West"/>
    <n v="3081"/>
  </r>
  <r>
    <n v="97"/>
    <n v="59"/>
    <s v="Banyule Men's Shed"/>
    <m/>
    <s v="Rob"/>
    <m/>
    <m/>
    <s v="9450 2621"/>
    <m/>
    <m/>
    <m/>
    <x v="0"/>
    <x v="0"/>
    <x v="0"/>
    <s v="Uniting Church"/>
    <m/>
    <m/>
    <m/>
    <m/>
    <m/>
    <m/>
    <m/>
    <m/>
    <s v="https://www.google.com/maps/place/Cross+Generation+Uniting+Church/@-37.8439252,144.8831353,11z/data=!4m8!1m2!2m1!1sUniting+Church,+St+Helliers+Street,Heidelberg+Heights,+Victoria,+Australia,!3m4!1s0x6ad6466adbd3ff39:0x46e67db444e17e8c!8m2!3d-37.7369999!4d145.069"/>
    <s v="Cnr St Hellier and Edwin Streets"/>
    <s v="Rosanna"/>
    <n v="3084"/>
  </r>
  <r>
    <n v="98"/>
    <n v="80"/>
    <s v="Banyule Nillumbik Teachers Environment Network"/>
    <m/>
    <s v="Rachel Bishop"/>
    <s v="Yes"/>
    <m/>
    <m/>
    <m/>
    <m/>
    <s v="Rachel.Bishop@nillumbik.vic.gov.au"/>
    <x v="4"/>
    <x v="0"/>
    <x v="0"/>
    <m/>
    <s v="YES"/>
    <s v="Yes (Jim Mead)"/>
    <s v="Formal invite"/>
    <m/>
    <m/>
    <m/>
    <m/>
    <m/>
    <m/>
    <m/>
    <m/>
    <s v=""/>
  </r>
  <r>
    <n v="99"/>
    <n v="202"/>
    <s v="Banyule Primary School"/>
    <m/>
    <s v="Courtney Hicks"/>
    <s v="Yes"/>
    <m/>
    <s v="03) 9459 0732"/>
    <m/>
    <m/>
    <s v="deacon.courtney.c@edumail.vic.gov.au"/>
    <x v="0"/>
    <x v="0"/>
    <x v="0"/>
    <m/>
    <s v="YES"/>
    <s v="Yes"/>
    <m/>
    <m/>
    <m/>
    <m/>
    <s v="Y"/>
    <m/>
    <s v="https://www.google.com/maps/place/Banyule+Primary+School/@-37.743075,145.0757498,17z/data=!3m1!4b1!4m5!3m4!1s0x6ad64646dd327953:0xd9faac9de7927c60!8m2!3d-37.743075!4d145.0779385"/>
    <s v="50 Banyule Rd"/>
    <s v="Rosanna"/>
    <n v="3084"/>
  </r>
  <r>
    <n v="100"/>
    <n v="111"/>
    <s v="Banyule Stormwater project"/>
    <m/>
    <s v="Banyule Council"/>
    <s v="council"/>
    <m/>
    <m/>
    <m/>
    <m/>
    <s v="environment@banyule.vic.gov.au"/>
    <x v="0"/>
    <x v="0"/>
    <x v="0"/>
    <s v="award winning infrastructure project to re-use stormwater on parks and playing fields"/>
    <m/>
    <s v="Council"/>
    <s v="Wait"/>
    <m/>
    <m/>
    <m/>
    <m/>
    <m/>
    <m/>
    <m/>
    <m/>
    <s v=""/>
  </r>
  <r>
    <n v="101"/>
    <s v="5 &amp; 72"/>
    <s v="Banyule Waste Recovery Centre"/>
    <m/>
    <s v="Banyule Council"/>
    <s v="council"/>
    <m/>
    <m/>
    <m/>
    <s v="https://www.banyule.vic.gov.au/Services/Waste-Services-Rubbish-and-Recycling/Waste-Recovery-Centre"/>
    <m/>
    <x v="0"/>
    <x v="0"/>
    <x v="0"/>
    <s v="education tours of the recycling facility"/>
    <m/>
    <s v="Council"/>
    <m/>
    <m/>
    <m/>
    <m/>
    <m/>
    <m/>
    <s v="https://www.google.com/maps/place/Waterdale+Rd+%26+Banksia+St,+Bellfield+VIC+3081,+Australia/@-37.7570563,145.0427375,17z/data=!3m1!4b1!4m5!3m4!1s0x6ad64426142132c3:0xc4c6b5402a5aada4!8m2!3d-37.7570563!4d145.0449262"/>
    <s v="cnr Waterdale Road and Banksia St"/>
    <s v="Bellfield"/>
    <n v="3081"/>
  </r>
  <r>
    <n v="102"/>
    <n v="215"/>
    <s v="Bellfield Master Plan"/>
    <m/>
    <s v="Banyule Council"/>
    <s v="council"/>
    <m/>
    <m/>
    <m/>
    <m/>
    <m/>
    <x v="0"/>
    <x v="0"/>
    <x v="0"/>
    <m/>
    <m/>
    <s v="Council"/>
    <m/>
    <m/>
    <m/>
    <m/>
    <m/>
    <m/>
    <m/>
    <m/>
    <m/>
    <s v=""/>
  </r>
  <r>
    <n v="103"/>
    <m/>
    <s v="Big Group Hug"/>
    <m/>
    <m/>
    <m/>
    <m/>
    <m/>
    <m/>
    <m/>
    <m/>
    <x v="0"/>
    <x v="0"/>
    <x v="0"/>
    <m/>
    <m/>
    <m/>
    <m/>
    <m/>
    <m/>
    <m/>
    <m/>
    <m/>
    <m/>
    <m/>
    <m/>
    <s v=""/>
  </r>
  <r>
    <n v="104"/>
    <m/>
    <s v="Briar Hill Primary School"/>
    <m/>
    <s v="Rhonda King"/>
    <s v="Yes"/>
    <s v="Science teacher"/>
    <m/>
    <m/>
    <m/>
    <s v="briar.hill.ps@edumail.vic.gov.au"/>
    <x v="0"/>
    <x v="0"/>
    <x v="0"/>
    <m/>
    <s v="YES"/>
    <s v="Yes"/>
    <m/>
    <m/>
    <m/>
    <m/>
    <m/>
    <m/>
    <s v="https://www.google.com/maps/place/Briar+Hill+Primary+School/@-37.7081629,145.1138756,17z/data=!3m1!4b1!4m5!3m4!1s0x6ad64838877880cb:0xf09cefe7df13a4dd!8m2!3d-37.7081629!4d145.1160643"/>
    <s v="25 Gladstone Rd"/>
    <s v="Briar Hill"/>
    <n v="3088"/>
  </r>
  <r>
    <n v="105"/>
    <n v="221"/>
    <s v="Bridge Feasability Study at Sills Bend (council)"/>
    <m/>
    <s v="Banyule Council"/>
    <s v="council"/>
    <m/>
    <m/>
    <m/>
    <m/>
    <m/>
    <x v="0"/>
    <x v="0"/>
    <x v="0"/>
    <m/>
    <m/>
    <s v="Council"/>
    <m/>
    <m/>
    <m/>
    <m/>
    <m/>
    <m/>
    <m/>
    <m/>
    <m/>
    <s v=""/>
  </r>
  <r>
    <n v="106"/>
    <m/>
    <s v="Brotherhood of St Laurence op shop Greensborough"/>
    <m/>
    <m/>
    <s v="na"/>
    <m/>
    <m/>
    <m/>
    <m/>
    <m/>
    <x v="0"/>
    <x v="0"/>
    <x v="0"/>
    <m/>
    <m/>
    <s v="na"/>
    <m/>
    <m/>
    <m/>
    <m/>
    <m/>
    <m/>
    <s v="https://www.google.com/maps/place/106+Main+St,+Greensborough+VIC+3088,+Australia/@-37.702874,145.1035213,17z/data=!3m1!4b1!4m5!3m4!1s0x6ad648454053feab:0xbec9a5edbf81c0c8!8m2!3d-37.702874!4d145.10571"/>
    <s v="106 Main St"/>
    <s v="Greensborough"/>
    <n v="3088"/>
  </r>
  <r>
    <n v="107"/>
    <m/>
    <s v="Brotherhood of St Laurence op shop Ivanhoe"/>
    <m/>
    <m/>
    <s v="na"/>
    <m/>
    <s v="9499 1111"/>
    <m/>
    <m/>
    <m/>
    <x v="0"/>
    <x v="0"/>
    <x v="0"/>
    <m/>
    <m/>
    <s v="na"/>
    <m/>
    <m/>
    <m/>
    <m/>
    <m/>
    <m/>
    <s v="https://www.google.com/maps/place/Brotherhood+of+St+Laurence/@-37.7432752,144.9199186,11z/data=!4m8!1m2!2m1!1sBrotherhood+of+St+Laurence+op+shop+Watsonia+Victoria+Australia!3m4!1s0x6ad6441f255af0fb:0x93e16c7acc8e4e97!8m2!3d-37.7671876!4d145.0445569"/>
    <s v="220 Upper Heidelberg Rd"/>
    <s v="Ivanhoe"/>
    <n v="3079"/>
  </r>
  <r>
    <n v="108"/>
    <m/>
    <s v="Brotherhood of St Laurence op shop Watsonia"/>
    <m/>
    <m/>
    <s v="na"/>
    <m/>
    <s v="9435 5964 "/>
    <m/>
    <m/>
    <m/>
    <x v="0"/>
    <x v="0"/>
    <x v="0"/>
    <m/>
    <m/>
    <s v="na"/>
    <m/>
    <m/>
    <m/>
    <m/>
    <m/>
    <m/>
    <s v="https://www.google.com/maps/place/Brotherhood+of+St+Laurence/@-37.8109452,144.8728348,11z/data=!4m8!1m2!2m1!1sBrotherhood+of+St+Laurence+op+shop+Ivanhoe+Victoria+Australia!3m4!1s0x0:0xe43ce280610bba29!8m2!3d-37.7099333!4d145.0831747"/>
    <s v="78 Watsonia Rd"/>
    <s v="Watsonia"/>
    <n v="3087"/>
  </r>
  <r>
    <n v="109"/>
    <m/>
    <s v="BSC Bikes Para Rd"/>
    <m/>
    <m/>
    <m/>
    <m/>
    <m/>
    <m/>
    <m/>
    <m/>
    <x v="0"/>
    <x v="0"/>
    <x v="0"/>
    <m/>
    <m/>
    <s v="na"/>
    <m/>
    <m/>
    <m/>
    <m/>
    <m/>
    <m/>
    <s v="https://www.google.com/maps/place/BSC+Bikes/@-37.7100713,145.1108036,17z/data=!3m1!4b1!4m5!3m4!1s0x6ad64840dc2a39fd:0xe51354b355b764dc!8m2!3d-37.7100713!4d145.1129923"/>
    <s v="167 Para Rd"/>
    <s v="Greensborough"/>
    <n v="3088"/>
  </r>
  <r>
    <n v="110"/>
    <n v="54"/>
    <s v="Bulleen Art &amp; Garden"/>
    <m/>
    <m/>
    <m/>
    <m/>
    <s v="8850 3030"/>
    <m/>
    <m/>
    <m/>
    <x v="0"/>
    <x v="0"/>
    <x v="0"/>
    <m/>
    <m/>
    <s v="na"/>
    <s v="Bruce"/>
    <m/>
    <m/>
    <m/>
    <m/>
    <m/>
    <s v="https://www.google.com/maps/place/6+Manningham+Rd,+Bulleen+VIC+3105,+Australia/@-37.760954,145.0793943,17z/data=!3m1!4b1!4m5!3m4!1s0x6ad646f79a6e486f:0x19f7b26baee8c86!8m2!3d-37.760954!4d145.081583"/>
    <s v="6 Manningham Road"/>
    <s v="Bulleen"/>
    <n v="3105"/>
  </r>
  <r>
    <n v="111"/>
    <n v="25"/>
    <s v="Buna Reserve Community Garden"/>
    <m/>
    <s v="Melissa Bryan, Banyule Community Health"/>
    <s v="Yes"/>
    <m/>
    <s v="9450 2000"/>
    <m/>
    <m/>
    <s v="melissa.bryan@bchs.org.au"/>
    <x v="0"/>
    <x v="0"/>
    <x v="0"/>
    <s v="managed by Banuyule Community Health, 42 garden plots"/>
    <s v="YES"/>
    <s v="Yes"/>
    <m/>
    <m/>
    <m/>
    <m/>
    <m/>
    <m/>
    <s v="https://www.google.com/maps/place/Buna+St+%26+Boyd+Cres,+Heidelberg+West+VIC+3081,+Australia/@-37.7374914,145.0391138,17z/data=!3m1!4b1!4m5!3m4!1s0x6ad645d0f4e99165:0xeec2aa86fea48067!8m2!3d-37.7374914!4d145.0413025"/>
    <s v="cnr Buna Street and Boyd Crescent"/>
    <s v="Heidelberg West"/>
    <n v="3081"/>
  </r>
  <r>
    <n v="112"/>
    <m/>
    <s v="Bundoora pre-school"/>
    <m/>
    <m/>
    <m/>
    <m/>
    <m/>
    <m/>
    <m/>
    <m/>
    <x v="0"/>
    <x v="0"/>
    <x v="0"/>
    <m/>
    <m/>
    <m/>
    <m/>
    <m/>
    <m/>
    <m/>
    <m/>
    <m/>
    <s v="https://www.google.com/maps/place/Bundoora+Pre-School/@-37.7030536,145.0540752,16z/data=!4m8!1m2!2m1!1sBundoora+pre+school+Victoria+Australia!3m4!1s0x6ad648baf8c0131f:0xce5770d6746748fd!8m2!3d-37.7043006!4d145.0628051"/>
    <s v="20 Noorong Ave"/>
    <s v="Bundoora"/>
    <n v="3083"/>
  </r>
  <r>
    <n v="113"/>
    <m/>
    <s v="Bundoora Primary School"/>
    <m/>
    <s v="Lauren Taglieri"/>
    <s v="Yes"/>
    <m/>
    <s v="0409 863 113"/>
    <m/>
    <m/>
    <s v="taglieri.lauren.a@edumail.vic.gov.au"/>
    <x v="0"/>
    <x v="0"/>
    <x v="0"/>
    <m/>
    <s v="YES"/>
    <s v="Yes"/>
    <m/>
    <m/>
    <m/>
    <m/>
    <m/>
    <m/>
    <s v="https://www.google.com/maps/place/Bundoora+Primary+School/@-37.7076149,145.0612425,17z/data=!3m1!4b1!4m5!3m4!1s0x6ad648a4c5787723:0x15a9a97e9fd9c090!8m2!3d-37.7076149!4d145.0634312"/>
    <s v="32 Balmoral Ave"/>
    <s v="Bundoora"/>
    <n v="3083"/>
  </r>
  <r>
    <n v="114"/>
    <m/>
    <s v="Bundoora Secondary College"/>
    <m/>
    <s v="Principal"/>
    <s v="Yes"/>
    <m/>
    <m/>
    <m/>
    <m/>
    <s v="bundoora.sc@edumail.vic.gov.au"/>
    <x v="0"/>
    <x v="0"/>
    <x v="0"/>
    <m/>
    <s v="YES "/>
    <s v="Yes"/>
    <m/>
    <m/>
    <m/>
    <m/>
    <m/>
    <m/>
    <s v="https://www.google.com/maps/place/Bundoora+Secondary+College/@-37.7079578,145.05903,17z/data=!3m1!4b1!4m5!3m4!1s0x6ad648a4c5787723:0x676bc80d7794fee2!8m2!3d-37.7079578!4d145.0612187"/>
    <s v="53 Balmoral Ave"/>
    <s v="Bundoora"/>
    <n v="3083"/>
  </r>
  <r>
    <n v="115"/>
    <m/>
    <s v="Caelectrics"/>
    <m/>
    <s v="Cael"/>
    <m/>
    <m/>
    <m/>
    <m/>
    <m/>
    <m/>
    <x v="0"/>
    <x v="0"/>
    <x v="0"/>
    <s v="Left messages for Cael"/>
    <m/>
    <m/>
    <m/>
    <m/>
    <m/>
    <m/>
    <m/>
    <m/>
    <s v="https://www.google.com/maps/place/Caelectrics/@-37.687112,145.1026253,17z/data=!3m1!4b1!4m5!3m4!1s0x6ad649b1fc0b2acf:0x1aa525f5f32627c5!8m2!3d-37.687112!4d145.104814"/>
    <s v="52 Corowa Cres"/>
    <s v="Greensborough"/>
    <n v="3088"/>
  </r>
  <r>
    <n v="116"/>
    <m/>
    <s v="Charles La Trobe Olymic Village and Macloed"/>
    <m/>
    <s v="Ashely Spagnol (Olympic Village campus)"/>
    <s v="Yes"/>
    <m/>
    <m/>
    <m/>
    <m/>
    <s v="charles.la.trobe.p12@edumail.vic.gov.au"/>
    <x v="0"/>
    <x v="0"/>
    <x v="0"/>
    <m/>
    <s v="YES"/>
    <s v="Yes"/>
    <m/>
    <m/>
    <m/>
    <m/>
    <m/>
    <m/>
    <s v="https://www.google.com/maps/place/Charles+La+Trobe+P-12+College/@-37.728621,145.0565135,17z/data=!3m1!4b1!4m5!3m4!1s0x6ad6460dfa3f9a5b:0xe8331f0a58980a6c!8m2!3d-37.728621!4d145.0587022"/>
    <s v="235 Kingsbury Dr"/>
    <s v="Macleod"/>
    <n v="3085"/>
  </r>
  <r>
    <n v="117"/>
    <m/>
    <s v="Children's Protection Society op shop Rosanna"/>
    <m/>
    <m/>
    <m/>
    <m/>
    <s v="9458 5400"/>
    <m/>
    <m/>
    <m/>
    <x v="0"/>
    <x v="0"/>
    <x v="0"/>
    <m/>
    <m/>
    <s v="na"/>
    <m/>
    <m/>
    <m/>
    <m/>
    <m/>
    <m/>
    <s v="https://www.google.com/maps/place/Children's+Protection+Society+Opportunity+Shop/@-37.743951,145.0634603,17z/data=!3m1!4b1!4m5!3m4!1s0x6ad6466f4d4551fb:0xe2f813c2e119e2c0!8m2!3d-37.743951!4d145.065649"/>
    <s v="43 Beetham Parade"/>
    <s v="Rosanna"/>
    <n v="3084"/>
  </r>
  <r>
    <n v="118"/>
    <n v="21"/>
    <s v="Chocolatier"/>
    <m/>
    <m/>
    <s v="na"/>
    <m/>
    <s v=":(03) 9499 7023"/>
    <m/>
    <m/>
    <m/>
    <x v="0"/>
    <x v="0"/>
    <x v="0"/>
    <s v="local chocolate business"/>
    <m/>
    <s v="na"/>
    <m/>
    <m/>
    <m/>
    <m/>
    <m/>
    <m/>
    <s v="https://www.google.com/maps/place/Chocolatier+Pty+Ltd./@-37.7696006,145.0403999,17z/data=!4m8!1m2!2m1!1schocolatier,+Waterdale+Road,Ivanhoe,+Victoria,+Australia,!3m4!1s0x6ad644268f838217:0x11850c3dada4a9e0!8m2!3d-37.7588849!4d145.0445185"/>
    <s v="244 Waterdale Rd"/>
    <s v="Ivanhoe"/>
    <n v="3079"/>
  </r>
  <r>
    <n v="119"/>
    <m/>
    <s v="Chris the cobbler"/>
    <m/>
    <s v="Chris"/>
    <s v="Yes"/>
    <m/>
    <m/>
    <m/>
    <m/>
    <s v="christhecobbler01@bigpond.com"/>
    <x v="0"/>
    <x v="0"/>
    <x v="0"/>
    <m/>
    <s v="YES"/>
    <s v="Yes"/>
    <m/>
    <m/>
    <m/>
    <m/>
    <s v="Yes"/>
    <m/>
    <s v="https://www.google.com/maps/place/Chris+The+Cobbler/@-37.742687,145.0624863,17z/data=!3m1!4b1!4m5!3m4!1s0x6ad6466f3e7a0207:0x38d8322b3141279c!8m2!3d-37.742687!4d145.064675"/>
    <s v="5 Bellevue Ave"/>
    <s v="Rosanna"/>
    <n v="3084"/>
  </r>
  <r>
    <n v="120"/>
    <n v="84"/>
    <s v="Community Leaders for Sustainability Banyule &amp; Darebin (Sustainable homes and communities program)"/>
    <m/>
    <s v="Anna Haygreen"/>
    <s v="council"/>
    <m/>
    <m/>
    <m/>
    <m/>
    <s v="info@sustainablecommunities.vic.gov.au"/>
    <x v="0"/>
    <x v="0"/>
    <x v="0"/>
    <s v="awesome projects connected launched each year, now in its 4th year"/>
    <m/>
    <s v="Council"/>
    <m/>
    <m/>
    <m/>
    <m/>
    <m/>
    <m/>
    <m/>
    <m/>
    <m/>
    <s v=""/>
  </r>
  <r>
    <n v="121"/>
    <n v="86"/>
    <s v="Concerned Residents of VC Estate Macleod"/>
    <m/>
    <m/>
    <m/>
    <m/>
    <m/>
    <m/>
    <m/>
    <m/>
    <x v="0"/>
    <x v="0"/>
    <x v="0"/>
    <s v="protecting the local environment for future generations"/>
    <m/>
    <m/>
    <m/>
    <m/>
    <m/>
    <m/>
    <m/>
    <m/>
    <m/>
    <m/>
    <m/>
    <s v=""/>
  </r>
  <r>
    <n v="122"/>
    <n v="104"/>
    <s v="Couple counselling"/>
    <m/>
    <s v="Paul Gale-Baker"/>
    <s v="Yes"/>
    <m/>
    <m/>
    <s v="0408 733 683"/>
    <m/>
    <s v="paulgb@optusnet.com.au"/>
    <x v="0"/>
    <x v="0"/>
    <x v="0"/>
    <m/>
    <s v="YES"/>
    <s v="Yes"/>
    <s v="Wed"/>
    <m/>
    <m/>
    <m/>
    <m/>
    <m/>
    <m/>
    <m/>
    <m/>
    <s v=""/>
  </r>
  <r>
    <n v="123"/>
    <n v="206"/>
    <s v="Crate Cafe"/>
    <m/>
    <m/>
    <m/>
    <m/>
    <s v="(03) 9457 2060"/>
    <m/>
    <m/>
    <m/>
    <x v="0"/>
    <x v="0"/>
    <x v="0"/>
    <m/>
    <m/>
    <m/>
    <m/>
    <m/>
    <m/>
    <m/>
    <m/>
    <m/>
    <s v="https://www.google.com/maps/place/Crate+Specialty+Coffee/@-37.74598,145.0492653,17z/data=!3m1!4b1!4m5!3m4!1s0x6ad6467f05fff863:0xcbaf7f2319dd0865!8m2!3d-37.74598!4d145.051454"/>
    <s v="67 Haig St"/>
    <s v="Heidelberg Heights"/>
    <n v="3081"/>
  </r>
  <r>
    <n v="124"/>
    <m/>
    <s v="Cycle House Para Rd"/>
    <m/>
    <m/>
    <m/>
    <m/>
    <m/>
    <m/>
    <m/>
    <m/>
    <x v="0"/>
    <x v="0"/>
    <x v="0"/>
    <m/>
    <m/>
    <s v="na"/>
    <m/>
    <m/>
    <m/>
    <m/>
    <m/>
    <m/>
    <s v="https://www.google.com/maps/place/167+Para+Rd,+Greensborough+VIC+3088,+Australia/@-37.7100393,145.1106942,17z/data=!3m1!4b1!4m5!3m4!1s0x6ad64840dfc7dc1f:0x9b793927060079eb!8m2!3d-37.7100393!4d145.1128829"/>
    <s v="167 Para Rd"/>
    <s v="Greensborough"/>
    <n v="3088"/>
  </r>
  <r>
    <n v="125"/>
    <m/>
    <s v="Diamond Valley Community Support OP Shop Macleod"/>
    <m/>
    <m/>
    <m/>
    <m/>
    <s v="9456 9817 "/>
    <m/>
    <m/>
    <m/>
    <x v="0"/>
    <x v="0"/>
    <x v="0"/>
    <m/>
    <m/>
    <s v="na"/>
    <m/>
    <m/>
    <m/>
    <m/>
    <m/>
    <m/>
    <s v="https://www.google.com/maps/place/Diamond+Valley+Community+Support+OP+Shop/@-37.727148,145.0682283,17z/data=!3m1!4b1!4m5!3m4!1s0x6ad646181c1619fb:0x4d7b60000d0bf71c!8m2!3d-37.727148!4d145.070417"/>
    <s v="Diamond Valley Community Support OP Shop"/>
    <s v="Macleod"/>
    <n v="3085"/>
  </r>
  <r>
    <n v="126"/>
    <n v="16"/>
    <s v="Diamond Valley Red Tent"/>
    <m/>
    <m/>
    <m/>
    <m/>
    <m/>
    <m/>
    <m/>
    <m/>
    <x v="1"/>
    <x v="0"/>
    <x v="0"/>
    <s v="supporting women of all ages with space for reflection and sharing, activities, rights, dance, awareness-raising, and more"/>
    <m/>
    <m/>
    <m/>
    <m/>
    <m/>
    <m/>
    <m/>
    <m/>
    <m/>
    <m/>
    <m/>
    <s v=""/>
  </r>
  <r>
    <n v="127"/>
    <m/>
    <s v="Diva Clothing Op Shop Ivanhoe"/>
    <m/>
    <m/>
    <s v="na"/>
    <m/>
    <s v="9497 3404"/>
    <m/>
    <m/>
    <m/>
    <x v="0"/>
    <x v="0"/>
    <x v="0"/>
    <m/>
    <m/>
    <s v="na"/>
    <m/>
    <m/>
    <m/>
    <m/>
    <m/>
    <m/>
    <s v="https://www.google.com/maps/place/Diva+Clothing/@-37.7693454,145.0430252,17z/data=!4m8!1m2!2m1!1sDiva+Clothing+Op+Shop+Ivanhoe+Victoria+Australia!3m4!1s0x6ad6441c309a579f:0x2c71115fe85a5d3a!8m2!3d-37.7715033!4d145.0458708"/>
    <s v="45 Lower Heidelberg Rd"/>
    <s v="Ivanhoe"/>
    <n v="3079"/>
  </r>
  <r>
    <n v="128"/>
    <n v="63"/>
    <s v="DIY Double Glazing"/>
    <m/>
    <s v="Alan Cuthbertson"/>
    <s v="Yes"/>
    <m/>
    <m/>
    <s v="0418 102 483"/>
    <m/>
    <s v="alan@diydoubleglaze.com.au"/>
    <x v="0"/>
    <x v="0"/>
    <x v="0"/>
    <m/>
    <s v="YES"/>
    <s v="Yes"/>
    <m/>
    <m/>
    <m/>
    <m/>
    <m/>
    <m/>
    <s v="https://www.google.com/maps/place/251+Old+Eltham+Rd,+Lower+Plenty+VIC+3093,+Australia/@-37.733763,145.1314773,17z/data=!3m1!4b1!4m5!3m4!1s0x6ad64803bec3421d:0x99d9e53b15115fa5!8m2!3d-37.733763!4d145.133666"/>
    <s v="251 Old Eltham Road"/>
    <s v="Lower Plenty"/>
    <n v="3093"/>
  </r>
  <r>
    <n v="129"/>
    <m/>
    <s v="Dolomiti"/>
    <m/>
    <m/>
    <m/>
    <m/>
    <m/>
    <m/>
    <m/>
    <m/>
    <x v="0"/>
    <x v="0"/>
    <x v="0"/>
    <m/>
    <m/>
    <s v="na"/>
    <m/>
    <m/>
    <m/>
    <m/>
    <m/>
    <m/>
    <s v="https://www.google.com/maps/place/Dolomiti+Electric+Bikes/@-37.7703677,145.0282353,14z/data=!4m5!3m4!1s0x6ad642d66a2d455b:0x6e318eefb75a90b3!8m2!3d-37.7738197!4d145.0397686"/>
    <s v="1075-1087 Heidelberg Rd"/>
    <s v="Ivanhoe"/>
    <n v="3079"/>
  </r>
  <r>
    <n v="130"/>
    <n v="48"/>
    <s v="East Ivanhoe Primary School, School Community Garden"/>
    <m/>
    <s v="Larissa Lamers"/>
    <s v="Yes"/>
    <s v="Sustainability teacher"/>
    <m/>
    <m/>
    <m/>
    <s v="ivanhoe.east.ps@edumail.vic.gov.au"/>
    <x v="0"/>
    <x v="0"/>
    <x v="0"/>
    <s v="School community garden, recycling, water monitoring"/>
    <s v="YES"/>
    <s v="Yes"/>
    <m/>
    <m/>
    <m/>
    <m/>
    <m/>
    <m/>
    <s v="https://www.google.com/maps/place/Ivanhoe+East+Primary+School/@-37.7745967,145.0573323,17z/data=!3m1!4b1!4m5!3m4!1s0x6ad646a4a5104d79:0x5853dd461d757174!8m2!3d-37.7745967!4d145.059521"/>
    <s v="35 Warncliffe Rd"/>
    <s v="Ivanhoe East"/>
    <n v="3079"/>
  </r>
  <r>
    <n v="131"/>
    <m/>
    <s v="Edendale Farm"/>
    <m/>
    <s v="Yennie"/>
    <m/>
    <m/>
    <m/>
    <m/>
    <m/>
    <m/>
    <x v="0"/>
    <x v="0"/>
    <x v="0"/>
    <m/>
    <m/>
    <m/>
    <m/>
    <m/>
    <m/>
    <m/>
    <m/>
    <m/>
    <s v="https://www.google.com/maps/place/Edendale+Community+Environment+Farm/@-37.7006556,145.1523006,17z/data=!3m1!4b1!4m5!3m4!1s0x6ad6363749f5e655:0xf3983d054fb04c4f!8m2!3d-37.7006556!4d145.1544893"/>
    <s v="30 Gastons Rd"/>
    <s v="Eltham"/>
    <n v="3095"/>
  </r>
  <r>
    <n v="132"/>
    <m/>
    <s v="Exodus Community"/>
    <m/>
    <s v="Maree Wilson"/>
    <s v="Yes"/>
    <m/>
    <m/>
    <m/>
    <m/>
    <s v="mwilson@bkb.net.au"/>
    <x v="0"/>
    <x v="0"/>
    <x v="0"/>
    <m/>
    <s v="YES"/>
    <s v="Yes"/>
    <m/>
    <m/>
    <m/>
    <m/>
    <m/>
    <m/>
    <s v="https://www.google.com/maps/place/Exodus+Community/@-37.739453,145.0340324,17z/data=!3m1!4b1!4m5!3m4!1s0x6ad645cdd75a3ded:0x91e610fdd3c0af54!8m2!3d-37.739453!4d145.0362211"/>
    <s v="273 Liberty Parade"/>
    <s v="Heidelberg West"/>
    <n v="3081"/>
  </r>
  <r>
    <n v="133"/>
    <m/>
    <s v="Friends of Cleverland Avenue (Lower Plenty)"/>
    <m/>
    <m/>
    <m/>
    <m/>
    <m/>
    <m/>
    <m/>
    <m/>
    <x v="0"/>
    <x v="0"/>
    <x v="0"/>
    <m/>
    <m/>
    <s v="Y"/>
    <m/>
    <m/>
    <m/>
    <m/>
    <m/>
    <m/>
    <s v="https://www.google.com/maps/place/Cleveland+Ave,+Lower+Plenty+VIC+3093,+Australia/@-37.7412036,145.1057111,17z/data=!3m1!4b1!4m5!3m4!1s0x6ad647c4800c2bf3:0xa47ebd09fea91347!8m2!3d-37.7412036!4d145.1078998"/>
    <s v="Cleveland Ave"/>
    <s v="Lower Plenty"/>
    <n v="3093"/>
  </r>
  <r>
    <n v="134"/>
    <n v="38"/>
    <s v="Friends of Plenty River "/>
    <m/>
    <s v="Kevin Ley"/>
    <s v="Yes"/>
    <s v="convenor"/>
    <s v="(03) 9435 3840"/>
    <m/>
    <m/>
    <s v="kevinley@tpg.com.au"/>
    <x v="0"/>
    <x v="0"/>
    <x v="0"/>
    <s v="20-year-old group of locals weeding, planting and looking after the Plenty River"/>
    <s v="YES"/>
    <s v="Yes"/>
    <s v="Follow up closer to dates"/>
    <m/>
    <m/>
    <m/>
    <m/>
    <m/>
    <s v="https://www.google.com/maps/place/Plenty+River/@-37.7299345,145.0884202,14z/data=!3m1!4b1!4m5!3m4!1s0x6ad647b5d086fcf9:0x47b29d6772d801e7!8m2!3d-37.7299358!4d145.1059297"/>
    <s v="Plenty River"/>
    <m/>
    <s v=""/>
  </r>
  <r>
    <n v="135"/>
    <m/>
    <s v="Friends of St Helena"/>
    <m/>
    <m/>
    <m/>
    <m/>
    <m/>
    <m/>
    <m/>
    <m/>
    <x v="0"/>
    <x v="0"/>
    <x v="0"/>
    <m/>
    <m/>
    <s v="Y"/>
    <m/>
    <m/>
    <m/>
    <m/>
    <m/>
    <m/>
    <s v="https://www.google.com/maps/place/St+Helena+VIC+3088,+Australia/@-37.6898143,145.1111827,14z/data=!3m1!4b1!4m5!3m4!1s0x6ad649da5855529f:0xfd24e223af1e9d9b!8m2!3d-37.686!4d145.137"/>
    <s v="St Helena"/>
    <m/>
    <s v=""/>
  </r>
  <r>
    <n v="136"/>
    <m/>
    <s v="Friends of the wildlife reserves (Not in Banyule)"/>
    <m/>
    <s v="Matt Hall (Shirley secretary)"/>
    <s v="na"/>
    <m/>
    <s v="9434 5543"/>
    <m/>
    <s v="http://www.fotwlr.org.au/"/>
    <s v="fotwlr@gmail.com"/>
    <x v="0"/>
    <x v="0"/>
    <x v="0"/>
    <s v="Newsletter from Shay"/>
    <s v="YES"/>
    <s v="Yes"/>
    <m/>
    <m/>
    <m/>
    <m/>
    <m/>
    <m/>
    <m/>
    <m/>
    <m/>
    <s v=""/>
  </r>
  <r>
    <n v="137"/>
    <m/>
    <s v="Friends of the Yarra Valley Parks"/>
    <m/>
    <s v="Graham Patterson"/>
    <s v="Yes"/>
    <m/>
    <s v="9432 0163"/>
    <m/>
    <s v="http://www.yvfriends.org.au/"/>
    <s v="mailto:info@yvfriends.org.au"/>
    <x v="0"/>
    <x v="0"/>
    <x v="0"/>
    <s v="Lef message for Graham to call me back 10.4"/>
    <s v="YES"/>
    <s v="Yes"/>
    <m/>
    <m/>
    <m/>
    <m/>
    <m/>
    <m/>
    <m/>
    <m/>
    <m/>
    <s v=""/>
  </r>
  <r>
    <n v="138"/>
    <m/>
    <s v="Glen Katherine Primary School"/>
    <m/>
    <s v="Monique Mayer"/>
    <s v="Yes"/>
    <m/>
    <m/>
    <m/>
    <m/>
    <s v="glen.katherine.ps@edumail.vic.gov.au"/>
    <x v="0"/>
    <x v="0"/>
    <x v="0"/>
    <m/>
    <s v="YES"/>
    <s v="Yes"/>
    <m/>
    <m/>
    <m/>
    <m/>
    <m/>
    <m/>
    <s v="https://www.google.com/maps/place/GLEN+KATHERINE+PRIMARY+SCHOOL/@-37.68982,145.1375539,17z/data=!3m1!4b1!4m5!3m4!1s0x6ad636272510610f:0x4efe9a9914589c62!8m2!3d-37.68982!4d145.1397426"/>
    <s v="31-45 Calendonia Dr"/>
    <s v="Eltham North"/>
    <n v="3095"/>
  </r>
  <r>
    <n v="139"/>
    <m/>
    <s v="Greenhills Neighbourhood House"/>
    <m/>
    <s v="Anna Lee"/>
    <s v="Yes"/>
    <m/>
    <s v="9435 9287"/>
    <m/>
    <m/>
    <s v="coordinator@greenhillsnc.org.au"/>
    <x v="0"/>
    <x v="0"/>
    <x v="0"/>
    <m/>
    <s v="YES"/>
    <s v="Yes"/>
    <m/>
    <m/>
    <m/>
    <m/>
    <m/>
    <m/>
    <s v="https://www.google.com/maps/place/Greenhills+Neighbourhood+House/@-37.699159,145.1115799,17z/data=!3m1!4b1!4m5!3m4!1s0x6ad6484a188efe7b:0xc19ae673e89ae18d!8m2!3d-37.699159!4d145.1137686"/>
    <s v="Community Dr"/>
    <s v="Greensborough"/>
    <n v="3088"/>
  </r>
  <r>
    <n v="140"/>
    <m/>
    <s v="Greenhills pre-school"/>
    <m/>
    <s v="Emily Hollywood"/>
    <s v="Yes"/>
    <m/>
    <m/>
    <m/>
    <m/>
    <s v="greenhills@ecms.org.au"/>
    <x v="0"/>
    <x v="0"/>
    <x v="0"/>
    <m/>
    <s v="YES"/>
    <s v="Yes"/>
    <m/>
    <m/>
    <m/>
    <m/>
    <m/>
    <m/>
    <s v="https://www.google.com/maps/place/Greenhills+Preschool/@-37.6986267,145.1116898,17z/data=!3m1!4b1!4m5!3m4!1s0x6ad712ffffffffff:0xb2fa896b1ea6aa0e!8m2!3d-37.6986267!4d145.1138785"/>
    <s v="Community Dr"/>
    <s v="Greensborough"/>
    <n v="3088"/>
  </r>
  <r>
    <n v="141"/>
    <m/>
    <s v="Greenhills Primary School"/>
    <m/>
    <s v="Rowan Kayall"/>
    <s v="Yes"/>
    <m/>
    <m/>
    <m/>
    <m/>
    <s v="greenhills.ps@edumail.vic.gov.au"/>
    <x v="0"/>
    <x v="0"/>
    <x v="0"/>
    <m/>
    <s v="YES"/>
    <s v="Yes"/>
    <m/>
    <m/>
    <m/>
    <m/>
    <m/>
    <m/>
    <s v="https://www.google.com/maps/place/Greenhills+Primary+School/@-37.6919358,145.1160548,17z/data=!3m1!4b1!4m5!3m4!1s0x6ad649ca4cd9a07d:0x9f4a7af994c1b245!8m2!3d-37.6919358!4d145.1182435"/>
    <s v="3089, 29 Mine St"/>
    <s v="Greensborough"/>
    <n v="3088"/>
  </r>
  <r>
    <n v="142"/>
    <m/>
    <s v="Greensborough Primary School"/>
    <m/>
    <s v="Chris Blake"/>
    <s v="Yes"/>
    <m/>
    <m/>
    <m/>
    <m/>
    <s v="greensborough.ps@edumail.vic.gov.au"/>
    <x v="0"/>
    <x v="0"/>
    <x v="0"/>
    <m/>
    <s v="YES"/>
    <s v="Yes"/>
    <m/>
    <m/>
    <m/>
    <m/>
    <m/>
    <m/>
    <s v="https://www.google.com/maps/place/Greensborough+Primary+School+OSHC/@-37.7265534,145.0146053,12z/data=!4m8!1m2!2m1!1sGreensborough+Primary+School+Victoria+Australia!3m4!1s0x6ad6485be990a7f1:0x57f3925f351d6d4d!8m2!3d-37.703506!4d145.099937"/>
    <s v="130 Grimshaw St"/>
    <s v="Greensborough"/>
    <n v="3088"/>
  </r>
  <r>
    <n v="143"/>
    <m/>
    <s v="Greta Gilles – Sustainable home"/>
    <m/>
    <m/>
    <m/>
    <m/>
    <m/>
    <m/>
    <m/>
    <m/>
    <x v="0"/>
    <x v="0"/>
    <x v="0"/>
    <m/>
    <m/>
    <s v="Yes"/>
    <m/>
    <m/>
    <m/>
    <m/>
    <m/>
    <m/>
    <m/>
    <m/>
    <m/>
    <s v=""/>
  </r>
  <r>
    <n v="144"/>
    <n v="73"/>
    <s v="Harvest Feast"/>
    <m/>
    <m/>
    <m/>
    <m/>
    <m/>
    <m/>
    <m/>
    <s v="environment@banyule.vic.gov.au"/>
    <x v="0"/>
    <x v="0"/>
    <x v="0"/>
    <m/>
    <m/>
    <m/>
    <s v="Wait"/>
    <m/>
    <m/>
    <m/>
    <m/>
    <m/>
    <m/>
    <m/>
    <m/>
    <s v=""/>
  </r>
  <r>
    <n v="145"/>
    <n v="212"/>
    <s v="Hatch, Environment themed exhibition (council)"/>
    <m/>
    <s v="Banyule Council"/>
    <s v="council"/>
    <m/>
    <m/>
    <m/>
    <m/>
    <m/>
    <x v="0"/>
    <x v="0"/>
    <x v="0"/>
    <m/>
    <m/>
    <s v="Council"/>
    <m/>
    <m/>
    <m/>
    <m/>
    <m/>
    <m/>
    <s v="https://www.google.com/maps/place/4+Ivanhoe+Parade,+Ivanhoe+VIC+3079,+Australia/@-37.768592,145.0423958,17z/data=!3m1!4b1!4m5!3m4!1s0x6ad6441ec5e6f7c1:0x31b7e37e4521dca6!8m2!3d-37.768592!4d145.0445845"/>
    <s v="4 Ivanhoe Parade"/>
    <s v="Ivanhoe"/>
    <n v="3079"/>
  </r>
  <r>
    <n v="146"/>
    <n v="108"/>
    <s v="Heidelberg Historical Society"/>
    <m/>
    <m/>
    <s v="Yes"/>
    <m/>
    <m/>
    <m/>
    <m/>
    <s v="heidelberg.historical.society@gmail.com "/>
    <x v="0"/>
    <x v="0"/>
    <x v="0"/>
    <m/>
    <m/>
    <s v="Yes"/>
    <m/>
    <m/>
    <m/>
    <m/>
    <m/>
    <m/>
    <s v="https://www.google.com/maps/place/Heidelberg+Historical+Society+Museum/@-37.7568408,145.0683102,17z/data=!3m1!4b1!4m5!3m4!1s0x6ad6468ac6f10e6d:0x391c121c714a9435!8m2!3d-37.7568408!4d145.0704989"/>
    <s v="Jika St &amp; Park Ln"/>
    <s v="Heidelberg"/>
    <n v="3084"/>
  </r>
  <r>
    <n v="147"/>
    <m/>
    <s v="Heidelberg Primary School"/>
    <m/>
    <s v="Carla Sorani"/>
    <s v="Yes"/>
    <m/>
    <m/>
    <m/>
    <m/>
    <s v="sorani.carla.c@edumail.vic.gov.au"/>
    <x v="0"/>
    <x v="0"/>
    <x v="0"/>
    <m/>
    <s v="YES"/>
    <s v="Yes"/>
    <m/>
    <m/>
    <m/>
    <m/>
    <m/>
    <m/>
    <s v="https://www.google.com/maps/place/Heidelberg+Primary+School/@-37.754692,145.0654865,17z/data=!3m1!4b1!4m5!3m4!1s0x6ad6468a75a3ee07:0x37ea6059d728e313!8m2!3d-37.754692!4d145.0676752"/>
    <s v="120 Cape St"/>
    <s v="Heidelberg"/>
    <n v="3084"/>
  </r>
  <r>
    <n v="148"/>
    <m/>
    <s v="Hello Charlie (Eco baby products)"/>
    <m/>
    <s v="Vanessa"/>
    <s v="Yes"/>
    <m/>
    <s v="1300 725 876"/>
    <m/>
    <m/>
    <s v="info@hellocharlie.com.au "/>
    <x v="0"/>
    <x v="0"/>
    <x v="0"/>
    <m/>
    <s v="YES"/>
    <s v="Yes"/>
    <m/>
    <m/>
    <m/>
    <m/>
    <m/>
    <m/>
    <s v="https://www.google.com/maps/place/Hello+Charlie/@-37.703062,145.0667893,17z/data=!3m1!4b1!4m5!3m4!1s0x6ad648bdc52b355d:0xe4fa32279f6f64e!8m2!3d-37.703062!4d145.068978"/>
    <s v="4/30 The Concord"/>
    <s v="Bundoora"/>
    <n v="3083"/>
  </r>
  <r>
    <n v="149"/>
    <n v="214"/>
    <s v="Hi City Garden Production Centre"/>
    <m/>
    <m/>
    <m/>
    <m/>
    <m/>
    <m/>
    <m/>
    <m/>
    <x v="0"/>
    <x v="0"/>
    <x v="0"/>
    <s v="Rang 13.4. Will call back."/>
    <m/>
    <m/>
    <m/>
    <m/>
    <m/>
    <m/>
    <m/>
    <m/>
    <m/>
    <m/>
    <m/>
    <s v=""/>
  </r>
  <r>
    <n v="150"/>
    <n v="1"/>
    <s v="Home Energy Assessment Team (HEAT)"/>
    <m/>
    <s v="Alan Cuthberston"/>
    <s v="Yes"/>
    <m/>
    <m/>
    <m/>
    <m/>
    <s v="alan@diydoubleglaze.com.au"/>
    <x v="0"/>
    <x v="0"/>
    <x v="0"/>
    <s v="Use infra red camera to assess energy use/efficiency/waste in   homes and buildings in Banyule."/>
    <s v="YES"/>
    <s v="Yes"/>
    <m/>
    <m/>
    <m/>
    <m/>
    <m/>
    <m/>
    <m/>
    <m/>
    <m/>
    <s v=""/>
  </r>
  <r>
    <n v="151"/>
    <m/>
    <s v="Home Harvest Festival"/>
    <m/>
    <s v="Yennie"/>
    <m/>
    <m/>
    <m/>
    <m/>
    <m/>
    <m/>
    <x v="0"/>
    <x v="0"/>
    <x v="0"/>
    <m/>
    <m/>
    <m/>
    <m/>
    <m/>
    <m/>
    <m/>
    <m/>
    <m/>
    <m/>
    <m/>
    <m/>
    <s v=""/>
  </r>
  <r>
    <n v="152"/>
    <m/>
    <s v="Hummingbird Gardening Services"/>
    <m/>
    <s v="Rachel Jane"/>
    <s v="Yes"/>
    <m/>
    <m/>
    <m/>
    <m/>
    <s v="hummingbirdgardeningservices@gmail.com "/>
    <x v="0"/>
    <x v="0"/>
    <x v="0"/>
    <m/>
    <s v="YES"/>
    <s v="Yes"/>
    <m/>
    <m/>
    <m/>
    <m/>
    <m/>
    <m/>
    <m/>
    <m/>
    <m/>
    <s v=""/>
  </r>
  <r>
    <n v="153"/>
    <m/>
    <s v="Ivanhoe Cycles Megastore"/>
    <m/>
    <m/>
    <m/>
    <m/>
    <m/>
    <m/>
    <m/>
    <m/>
    <x v="0"/>
    <x v="0"/>
    <x v="0"/>
    <m/>
    <m/>
    <s v="na"/>
    <m/>
    <m/>
    <m/>
    <m/>
    <m/>
    <m/>
    <s v="https://www.google.com/maps/place/Ivanhoe+Cycles+Megastore/@-37.7538573,145.0514868,17z/data=!3m1!4b1!4m5!3m4!1s0x6ad64681679a126b:0x43910cedc45b9951!8m2!3d-37.7538573!4d145.0536755"/>
    <s v="72 Bell St"/>
    <s v="Heidelberg Heights"/>
    <n v="3081"/>
  </r>
  <r>
    <n v="154"/>
    <m/>
    <s v="Ivanhoe East Primary School"/>
    <m/>
    <s v="Larissa Lamers"/>
    <s v="Yes"/>
    <m/>
    <m/>
    <m/>
    <m/>
    <s v="ivanhoe.east.ps@edumail.vic.gov.au "/>
    <x v="0"/>
    <x v="0"/>
    <x v="0"/>
    <m/>
    <s v="YES"/>
    <s v="Yes"/>
    <m/>
    <m/>
    <m/>
    <m/>
    <m/>
    <m/>
    <s v="https://www.google.com/maps/place/Ivanhoe+East+Primary+School/@-37.7706444,145.0423268,15z/data=!4m8!1m2!2m1!1sIvanhoe+East+Primary+School+Victoria+Australia!3m4!1s0x6ad646a4a5104d79:0x5853dd461d757174!8m2!3d-37.7745967!4d145.059521"/>
    <s v="35 Warncliffe Rd"/>
    <s v="Ivanhoe East"/>
    <n v="3079"/>
  </r>
  <r>
    <n v="155"/>
    <m/>
    <s v="Jen Drysdale"/>
    <m/>
    <m/>
    <m/>
    <m/>
    <m/>
    <m/>
    <m/>
    <m/>
    <x v="0"/>
    <x v="0"/>
    <x v="0"/>
    <m/>
    <m/>
    <m/>
    <m/>
    <m/>
    <m/>
    <m/>
    <m/>
    <m/>
    <m/>
    <m/>
    <m/>
    <s v=""/>
  </r>
  <r>
    <n v="156"/>
    <n v="57"/>
    <s v="Koo-inda Brewery"/>
    <m/>
    <m/>
    <s v="na"/>
    <m/>
    <m/>
    <m/>
    <m/>
    <s v="info@kooindabrewery.com.au"/>
    <x v="0"/>
    <x v="0"/>
    <x v="0"/>
    <s v="industrial estate, local industry"/>
    <m/>
    <s v="na"/>
    <m/>
    <m/>
    <m/>
    <m/>
    <m/>
    <m/>
    <s v="https://www.google.com/maps/place/28+Culverlands+St,+Heidelberg+West+VIC+3081,+Australia/@-37.7309332,145.0536131,17z/data=!3m1!4b1!4m5!3m4!1s0x6ad6460cbeb28b3f:0x4818a8ce0df719cb!8m2!3d-37.7309332!4d145.0558018"/>
    <s v="28 Culverlands St"/>
    <s v="Heidelberg West"/>
    <n v="3081"/>
  </r>
  <r>
    <n v="157"/>
    <m/>
    <s v="Koole op shop West Heidelberg Mall"/>
    <m/>
    <m/>
    <s v="na"/>
    <m/>
    <s v="9455 0480"/>
    <m/>
    <m/>
    <m/>
    <x v="0"/>
    <x v="0"/>
    <x v="0"/>
    <m/>
    <m/>
    <s v="na"/>
    <m/>
    <m/>
    <m/>
    <m/>
    <m/>
    <m/>
    <s v="https://www.google.com/maps/place/33%2F61+Bell+St,+Heidelberg+Heights+VIC+3081,+Australia/@-37.7545546,145.0519669,17z/data=!3m1!4b1!4m5!3m4!1s0x6ad64681581f8ab1:0x6717cb9ef2a6b668!8m2!3d-37.7545546!4d145.0541556"/>
    <s v="33-61 Bell Street"/>
    <s v="Heidelberg West"/>
    <n v="3081"/>
  </r>
  <r>
    <n v="158"/>
    <s v="7 &amp; 64"/>
    <s v="Laughter Yoga"/>
    <m/>
    <s v="Belinda NecHeidelberg Westatal"/>
    <s v="Yes"/>
    <m/>
    <m/>
    <m/>
    <m/>
    <s v="belindan1@yahoo.com.au"/>
    <x v="8"/>
    <x v="2"/>
    <x v="4"/>
    <m/>
    <s v="YES"/>
    <s v="Yes"/>
    <m/>
    <m/>
    <m/>
    <m/>
    <m/>
    <m/>
    <m/>
    <m/>
    <m/>
    <s v=""/>
  </r>
  <r>
    <n v="159"/>
    <m/>
    <s v="Lisa Watson (artist)"/>
    <s v="Tony Lunken"/>
    <m/>
    <m/>
    <m/>
    <m/>
    <m/>
    <m/>
    <s v="lisey_lou@hotmail.com"/>
    <x v="0"/>
    <x v="0"/>
    <x v="0"/>
    <m/>
    <m/>
    <s v="Yes"/>
    <m/>
    <m/>
    <m/>
    <m/>
    <m/>
    <m/>
    <m/>
    <m/>
    <m/>
    <s v=""/>
  </r>
  <r>
    <n v="160"/>
    <m/>
    <s v="Little Earth Bakery"/>
    <m/>
    <m/>
    <m/>
    <m/>
    <m/>
    <m/>
    <m/>
    <m/>
    <x v="0"/>
    <x v="0"/>
    <x v="0"/>
    <m/>
    <m/>
    <m/>
    <m/>
    <m/>
    <m/>
    <m/>
    <m/>
    <m/>
    <m/>
    <m/>
    <m/>
    <s v=""/>
  </r>
  <r>
    <n v="161"/>
    <m/>
    <s v="Loyola College"/>
    <m/>
    <s v="Peter Kegan"/>
    <m/>
    <m/>
    <s v="9434 4466"/>
    <m/>
    <m/>
    <m/>
    <x v="0"/>
    <x v="0"/>
    <x v="0"/>
    <s v="Left a message for Peter to call me"/>
    <s v="YES"/>
    <s v="Yes"/>
    <m/>
    <m/>
    <m/>
    <m/>
    <m/>
    <m/>
    <s v="https://www.google.com/maps/place/Loyola+College/@-37.7022692,145.0780956,17z/data=!3m1!4b1!4m5!3m4!1s0x6ad648ed2e13c3c3:0xf38d5bf91252a73a!8m2!3d-37.7022692!4d145.0802843"/>
    <s v="325 Grimshaw St"/>
    <s v="Watsonia"/>
    <n v="3087"/>
  </r>
  <r>
    <n v="162"/>
    <n v="44"/>
    <s v="Macleod College"/>
    <m/>
    <s v="Belinda Moody"/>
    <s v="Yes"/>
    <s v="Science teacher"/>
    <s v="(03) 9459 0222"/>
    <m/>
    <m/>
    <s v="moody.belinda.b@edumail.vic.gov.au"/>
    <x v="0"/>
    <x v="0"/>
    <x v="0"/>
    <s v="Water testing and KTK conference presenters, meditation garden"/>
    <s v="YES"/>
    <s v="Yes"/>
    <m/>
    <m/>
    <m/>
    <m/>
    <m/>
    <m/>
    <s v="https://www.google.com/maps/place/Macleod+College/@-37.7253108,145.0699564,17z/data=!3m1!4b1!4m5!3m4!1s0x6ad64618a16ab62d:0x253efc85ae74742b!8m2!3d-37.7253108!4d145.0721451"/>
    <s v="Carwarp St"/>
    <s v="Macleod"/>
    <n v="3085"/>
  </r>
  <r>
    <n v="163"/>
    <m/>
    <s v="Mary Immaculate Primary School, Ivanhoe"/>
    <m/>
    <s v="Maria Delaney"/>
    <s v="Yes"/>
    <m/>
    <m/>
    <m/>
    <m/>
    <s v="maria@miivanhoe@catholic.edu.au"/>
    <x v="0"/>
    <x v="0"/>
    <x v="0"/>
    <m/>
    <s v="YES"/>
    <s v="Yes"/>
    <m/>
    <m/>
    <m/>
    <m/>
    <m/>
    <m/>
    <s v="https://www.google.com/maps/place/Mary+Immaculate+Primary+school/@-37.7720509,145.0362709,17z/data=!3m1!4b1!4m5!3m4!1s0x6ad6441009e1cacd:0x1be379a189a01760!8m2!3d-37.7720509!4d145.0384596"/>
    <s v="7-9 Rockbeare Grove"/>
    <s v="Ivanhoe"/>
    <n v="3079"/>
  </r>
  <r>
    <n v="164"/>
    <n v="12"/>
    <s v="Meditation Labyrinth"/>
    <m/>
    <m/>
    <m/>
    <m/>
    <m/>
    <m/>
    <m/>
    <m/>
    <x v="0"/>
    <x v="0"/>
    <x v="0"/>
    <m/>
    <m/>
    <m/>
    <m/>
    <m/>
    <m/>
    <m/>
    <m/>
    <m/>
    <s v="https://www.google.com/maps/place/Heidelberg+Repatriation+Hospital/@-37.7561284,145.0448407,15z/data=!4m8!1m2!2m1!1sAustin+Repatriation+Hospital,Heidelberg,+Victoria,+Australia,!3m4!1s0x6ad64682a077803f:0x919a5c6b808839a8!8m2!3d-37.7561242!4d145.0473836"/>
    <s v="300 Waterdale Rd"/>
    <s v="Ivanhoe"/>
    <n v="3079"/>
  </r>
  <r>
    <n v="165"/>
    <m/>
    <s v="Merry go round thrift store Ivanhoe"/>
    <m/>
    <m/>
    <s v="na"/>
    <m/>
    <s v="9499 6114"/>
    <m/>
    <m/>
    <m/>
    <x v="0"/>
    <x v="0"/>
    <x v="0"/>
    <m/>
    <m/>
    <s v="na"/>
    <m/>
    <m/>
    <m/>
    <m/>
    <m/>
    <m/>
    <s v="https://www.google.com/maps/place/Merry+Go+Round/@-37.7989853,145.0078154,13z/data=!4m8!1m2!2m1!1sMerry+go+round+thrift+store+Ivanhoe+Victoria+Australia!3m4!1s0x6ad644193fb73e53:0xd0bb1275e293f9e4!8m2!3d-37.7682873!4d145.0425764"/>
    <s v="4/149 Upper Heidelberg Rd"/>
    <s v="Ivanhoe"/>
    <n v="3079"/>
  </r>
  <r>
    <n v="166"/>
    <m/>
    <s v="Montmorency Biodiversity Group"/>
    <m/>
    <m/>
    <m/>
    <m/>
    <m/>
    <m/>
    <m/>
    <m/>
    <x v="0"/>
    <x v="0"/>
    <x v="0"/>
    <m/>
    <m/>
    <m/>
    <m/>
    <m/>
    <m/>
    <m/>
    <m/>
    <m/>
    <m/>
    <m/>
    <m/>
    <s v=""/>
  </r>
  <r>
    <n v="167"/>
    <n v="36"/>
    <s v="Monty Bakehouse (vegan bread)"/>
    <m/>
    <m/>
    <m/>
    <m/>
    <m/>
    <m/>
    <m/>
    <m/>
    <x v="0"/>
    <x v="0"/>
    <x v="0"/>
    <s v="offers sourdough and vegan bread and yeast-free options"/>
    <m/>
    <m/>
    <m/>
    <m/>
    <m/>
    <m/>
    <m/>
    <m/>
    <m/>
    <m/>
    <m/>
    <s v=""/>
  </r>
  <r>
    <n v="168"/>
    <n v="82"/>
    <s v="Monty Primary School espalier orchard Stephanie Alexander Kitchen Garden programs (SAKGP)"/>
    <m/>
    <s v="Margarita (Julie at desk)"/>
    <s v="Yes"/>
    <s v="Grade 5/6 teacher"/>
    <s v="(03) 9434 5944"/>
    <m/>
    <m/>
    <s v="montmorency.ps@edumail.vic.gov.au"/>
    <x v="0"/>
    <x v="0"/>
    <x v="0"/>
    <s v="ground-breaking community garden, created by local volunteers and the school in partnership now maintained by volunteers at the school"/>
    <s v="YES"/>
    <s v="Yes"/>
    <m/>
    <m/>
    <m/>
    <m/>
    <m/>
    <m/>
    <s v="https://www.google.com/maps/place/Montmorency+Primary+School/@-37.7214639,145.1211655,16z/data=!4m8!1m2!2m1!1sMonty+Primary+School+,Montmorency,+Victoria,+Australia,!3m4!1s0x6ad6481611f2bde3:0x499a790f86edf26f!8m2!3d-37.7175889!4d145.1215947"/>
    <s v="60 Rattray Rd"/>
    <s v="Montmorency"/>
    <n v="3094"/>
  </r>
  <r>
    <n v="169"/>
    <m/>
    <s v="Murundaka Wetlands"/>
    <m/>
    <s v="Andrew Lucas"/>
    <m/>
    <m/>
    <m/>
    <m/>
    <m/>
    <m/>
    <x v="0"/>
    <x v="0"/>
    <x v="0"/>
    <m/>
    <m/>
    <m/>
    <m/>
    <m/>
    <m/>
    <m/>
    <m/>
    <m/>
    <m/>
    <m/>
    <m/>
    <s v=""/>
  </r>
  <r>
    <n v="170"/>
    <n v="9"/>
    <s v="Music For a Warming World"/>
    <s v="John Merory 0418 390 763"/>
    <s v="Simon Kerr"/>
    <m/>
    <m/>
    <m/>
    <m/>
    <s v="http://www.musicforawarmingworld.org"/>
    <s v="SimonKerrmusic.net"/>
    <x v="9"/>
    <x v="0"/>
    <x v="5"/>
    <s v="concerts around Banyule. Victoria and Australia to raise awareness about climate change"/>
    <m/>
    <m/>
    <s v="Wait"/>
    <m/>
    <m/>
    <m/>
    <m/>
    <m/>
    <m/>
    <m/>
    <m/>
    <s v=""/>
  </r>
  <r>
    <n v="171"/>
    <n v="217"/>
    <s v="Olympia Housing Initiative (council)"/>
    <m/>
    <s v="Banyule Council"/>
    <s v="council"/>
    <m/>
    <m/>
    <m/>
    <m/>
    <m/>
    <x v="0"/>
    <x v="0"/>
    <x v="0"/>
    <m/>
    <s v="Council"/>
    <s v="Council"/>
    <m/>
    <m/>
    <m/>
    <m/>
    <m/>
    <m/>
    <m/>
    <m/>
    <m/>
    <s v=""/>
  </r>
  <r>
    <n v="172"/>
    <m/>
    <s v="Olympic Village Child Care"/>
    <m/>
    <m/>
    <m/>
    <m/>
    <m/>
    <m/>
    <m/>
    <m/>
    <x v="0"/>
    <x v="0"/>
    <x v="0"/>
    <m/>
    <m/>
    <m/>
    <m/>
    <m/>
    <m/>
    <m/>
    <m/>
    <m/>
    <s v="https://www.google.com/maps/place/Olympic+Village+PRE-School+Centre/@-37.7388158,145.0388594,17z/data=!3m1!4b1!4m5!3m4!1s0x6ad645d10151ca4b:0xd10e1c7a5b8773fa!8m2!3d-37.7388158!4d145.0410481"/>
    <s v="27 Alamein Rd"/>
    <s v="Heidelberg West"/>
    <n v="3081"/>
  </r>
  <r>
    <n v="173"/>
    <n v="18"/>
    <s v="Open House"/>
    <m/>
    <s v="Brett Ross"/>
    <s v="Yes"/>
    <s v="Manager Youth Workshop Mentoring Program"/>
    <n v="418587219"/>
    <m/>
    <m/>
    <s v="bross@openhousecic.org.au"/>
    <x v="0"/>
    <x v="0"/>
    <x v="0"/>
    <s v="young people's drop-in centre with gardening, carpetry etc"/>
    <s v="YES"/>
    <s v="Yes"/>
    <m/>
    <m/>
    <m/>
    <m/>
    <s v="Keep informed"/>
    <m/>
    <m/>
    <m/>
    <m/>
    <s v=""/>
  </r>
  <r>
    <n v="174"/>
    <m/>
    <s v="Peak Cycles"/>
    <m/>
    <m/>
    <m/>
    <m/>
    <m/>
    <m/>
    <m/>
    <m/>
    <x v="0"/>
    <x v="0"/>
    <x v="0"/>
    <m/>
    <m/>
    <s v="na"/>
    <m/>
    <m/>
    <m/>
    <m/>
    <m/>
    <m/>
    <s v="https://www.google.com/maps/place/Peak+Cycles/@-37.7564206,145.0647868,17z/data=!3m1!4b1!4m5!3m4!1s0x6ad6468a2bb068c7:0xbd7db3505874790!8m2!3d-37.7564206!4d145.0669755"/>
    <s v="101 Burgundy St"/>
    <s v="Heidelberg"/>
    <n v="3084"/>
  </r>
  <r>
    <n v="175"/>
    <n v="37"/>
    <s v="Plastic-Free July"/>
    <m/>
    <s v="Penny"/>
    <m/>
    <m/>
    <m/>
    <m/>
    <m/>
    <m/>
    <x v="0"/>
    <x v="0"/>
    <x v="0"/>
    <s v="transition group initiative to raise plastic awareness and reduce plastic use, July each year"/>
    <m/>
    <s v="Y"/>
    <s v="Penny"/>
    <m/>
    <m/>
    <m/>
    <m/>
    <m/>
    <m/>
    <m/>
    <m/>
    <s v=""/>
  </r>
  <r>
    <n v="176"/>
    <m/>
    <s v="Plenty Valley International Montesorri School"/>
    <m/>
    <m/>
    <s v="Yes"/>
    <m/>
    <m/>
    <m/>
    <m/>
    <s v="pvims@pvims.vic.edu.au"/>
    <x v="0"/>
    <x v="0"/>
    <x v="0"/>
    <m/>
    <s v="YES"/>
    <s v="Yes"/>
    <m/>
    <m/>
    <m/>
    <m/>
    <m/>
    <m/>
    <s v="https://www.google.com/maps/place/Plenty+Valley+International+Montessori+School/@-37.684035,145.1346343,17z/data=!3m1!4b1!4m5!3m4!1s0x6ad6361ff18b6e37:0xfd8d775a5d587fa1!8m2!3d-37.684035!4d145.136823"/>
    <s v="315 Aqueduct Rd"/>
    <s v="St Helena"/>
    <n v="3088"/>
  </r>
  <r>
    <n v="177"/>
    <m/>
    <s v="Power for change campaign"/>
    <m/>
    <m/>
    <m/>
    <m/>
    <m/>
    <m/>
    <m/>
    <m/>
    <x v="0"/>
    <x v="0"/>
    <x v="0"/>
    <m/>
    <m/>
    <m/>
    <m/>
    <m/>
    <m/>
    <m/>
    <m/>
    <m/>
    <m/>
    <m/>
    <m/>
    <s v=""/>
  </r>
  <r>
    <n v="178"/>
    <m/>
    <s v="Puri ebike Heidelberg Heidelberg West"/>
    <m/>
    <m/>
    <m/>
    <m/>
    <m/>
    <m/>
    <m/>
    <m/>
    <x v="0"/>
    <x v="0"/>
    <x v="0"/>
    <m/>
    <m/>
    <s v="na"/>
    <m/>
    <m/>
    <m/>
    <m/>
    <m/>
    <m/>
    <s v="https://www.google.com/maps/place/Puri+eBike/@-37.7306036,145.0533701,17z/data=!3m1!4b1!4m5!3m4!1s0x6ad646f78cb2c9b1:0xa8c05e301ad993f1!8m2!3d-37.7306036!4d145.0555588"/>
    <s v="3/29 Culverlands St"/>
    <s v="Heidelberg West"/>
    <n v="3081"/>
  </r>
  <r>
    <n v="179"/>
    <m/>
    <s v="Rabbit controlling group in Lower Plenty"/>
    <m/>
    <m/>
    <m/>
    <m/>
    <m/>
    <m/>
    <m/>
    <m/>
    <x v="0"/>
    <x v="0"/>
    <x v="0"/>
    <m/>
    <m/>
    <m/>
    <m/>
    <m/>
    <m/>
    <m/>
    <m/>
    <m/>
    <m/>
    <m/>
    <m/>
    <s v=""/>
  </r>
  <r>
    <n v="180"/>
    <m/>
    <s v="Re-think centre (Banyule Council)"/>
    <m/>
    <s v="Banyule Council"/>
    <s v="council"/>
    <m/>
    <m/>
    <m/>
    <m/>
    <m/>
    <x v="0"/>
    <x v="0"/>
    <x v="0"/>
    <m/>
    <m/>
    <s v="Council"/>
    <m/>
    <m/>
    <m/>
    <m/>
    <m/>
    <m/>
    <m/>
    <m/>
    <m/>
    <s v=""/>
  </r>
  <r>
    <n v="181"/>
    <n v="109"/>
    <s v="Reconciliation Banyule"/>
    <m/>
    <s v="Terry Makin"/>
    <s v="Yes"/>
    <m/>
    <m/>
    <m/>
    <m/>
    <s v="tdmakin@bigpond.net.au"/>
    <x v="0"/>
    <x v="0"/>
    <x v="0"/>
    <s v="Community group that shows film nights and is out and about in the community promoting "/>
    <s v="YES"/>
    <s v="Yes"/>
    <s v="Emailed 6.3"/>
    <m/>
    <m/>
    <m/>
    <m/>
    <m/>
    <m/>
    <m/>
    <m/>
    <s v=""/>
  </r>
  <r>
    <n v="182"/>
    <m/>
    <s v="Red Cross Op Shop Watsonia"/>
    <m/>
    <m/>
    <s v="na"/>
    <m/>
    <s v="9434 4167"/>
    <m/>
    <m/>
    <m/>
    <x v="0"/>
    <x v="0"/>
    <x v="0"/>
    <m/>
    <m/>
    <s v="na"/>
    <m/>
    <m/>
    <m/>
    <m/>
    <m/>
    <m/>
    <s v="https://www.google.com/maps/place/75+Watsonia+Rd,+Watsonia+VIC+3087,+Australia/@-37.709693,145.0805013,17z/data=!3m1!4b1!4m5!3m4!1s0x6ad6488e27149643:0x71ff4a92d0eba185!8m2!3d-37.709693!4d145.08269"/>
    <s v="75 Watsonia Rd"/>
    <s v="Watsonia"/>
    <n v="3087"/>
  </r>
  <r>
    <n v="183"/>
    <m/>
    <s v="River of Plenty"/>
    <m/>
    <s v="Fiona "/>
    <m/>
    <m/>
    <m/>
    <m/>
    <m/>
    <m/>
    <x v="0"/>
    <x v="0"/>
    <x v="0"/>
    <m/>
    <m/>
    <m/>
    <m/>
    <m/>
    <m/>
    <m/>
    <m/>
    <m/>
    <m/>
    <m/>
    <m/>
    <s v=""/>
  </r>
  <r>
    <n v="184"/>
    <s v="10 &amp; 222"/>
    <s v="Riverland Conservation Society"/>
    <m/>
    <s v="Andrew Lees/John Merory"/>
    <s v="Yes"/>
    <s v="President"/>
    <s v="9499 6308"/>
    <m/>
    <m/>
    <s v="a.lees@iinet.net.au"/>
    <x v="1"/>
    <x v="3"/>
    <x v="1"/>
    <s v="re-vegetate indigenous Yarra Riverine in Banyul/Eaglemont"/>
    <s v="YES"/>
    <s v="Yes"/>
    <s v="Rang and Emailed 3.2"/>
    <m/>
    <m/>
    <m/>
    <m/>
    <m/>
    <m/>
    <m/>
    <m/>
    <s v=""/>
  </r>
  <r>
    <n v="185"/>
    <m/>
    <s v="Rooftop honey"/>
    <m/>
    <s v="Vanessa and Mat"/>
    <s v="Yes"/>
    <m/>
    <m/>
    <m/>
    <m/>
    <s v="info@rooftophoney.com.au"/>
    <x v="0"/>
    <x v="0"/>
    <x v="0"/>
    <m/>
    <s v="YES"/>
    <s v="Yes"/>
    <m/>
    <s v="Interested - follow up"/>
    <m/>
    <m/>
    <m/>
    <m/>
    <s v="https://www.google.com/maps/place/Rooftop+Honey/@-37.7319831,145.0527343,17z/data=!3m1!4b1!4m5!3m4!1s0x6ad6467357c6d019:0xa260b08a35a480f3!8m2!3d-37.7319831!4d145.054923"/>
    <s v="Vear St"/>
    <s v="Heidelberg West"/>
    <n v="3081"/>
  </r>
  <r>
    <n v="186"/>
    <n v="259"/>
    <s v="Rosanna Golf Links Primary School"/>
    <m/>
    <s v="Briony Kane/Richard Olsen"/>
    <s v="Yes"/>
    <m/>
    <m/>
    <m/>
    <m/>
    <s v="kane.briony.a@edumail.vic.gov.au"/>
    <x v="0"/>
    <x v="0"/>
    <x v="0"/>
    <m/>
    <s v="YES"/>
    <s v="Yes"/>
    <m/>
    <m/>
    <m/>
    <m/>
    <m/>
    <m/>
    <s v="https://www.google.com/maps/place/Rosanna+Golf+Links+Primary+School/@-37.7346785,145.0718159,17z/data=!3m1!4b1!4m5!3m4!1s0x6ad6463efab10b75:0xebef43aa00d314d3!8m2!3d-37.7346785!4d145.0740046"/>
    <s v="Interlaken Parade"/>
    <s v="Rosanna"/>
    <n v="3084"/>
  </r>
  <r>
    <n v="187"/>
    <m/>
    <s v="Rosanna Primary School"/>
    <m/>
    <s v="Peta Philp"/>
    <s v="Yes"/>
    <m/>
    <m/>
    <m/>
    <m/>
    <s v="rosanna.ps@edumail.vic.gov.au"/>
    <x v="0"/>
    <x v="0"/>
    <x v="0"/>
    <m/>
    <s v="YES"/>
    <s v="Yes "/>
    <m/>
    <m/>
    <m/>
    <m/>
    <m/>
    <m/>
    <s v="https://www.google.com/maps/place/Rosanna+Primary+School/@-37.7349257,145.0642724,16z/data=!4m8!1m2!2m1!1sRosanna+Primary+School+Victoria+Australia!3m4!1s0x6ad6466cee2ee0af:0x3a73ac000163ee8e!8m2!3d-37.7351731!4d145.063295"/>
    <s v="Grandview Grove"/>
    <s v="Rosanna"/>
    <n v="3084"/>
  </r>
  <r>
    <n v="188"/>
    <m/>
    <s v="Rowland Harvey (artist)"/>
    <m/>
    <m/>
    <m/>
    <m/>
    <m/>
    <m/>
    <m/>
    <m/>
    <x v="0"/>
    <x v="0"/>
    <x v="0"/>
    <m/>
    <m/>
    <s v="Yes"/>
    <m/>
    <m/>
    <m/>
    <m/>
    <m/>
    <m/>
    <m/>
    <m/>
    <m/>
    <s v=""/>
  </r>
  <r>
    <n v="189"/>
    <m/>
    <s v="Salvation Army op shop Bell Street"/>
    <m/>
    <m/>
    <s v="na"/>
    <m/>
    <s v="9457 5827"/>
    <m/>
    <m/>
    <m/>
    <x v="0"/>
    <x v="0"/>
    <x v="0"/>
    <m/>
    <m/>
    <s v="na"/>
    <m/>
    <m/>
    <m/>
    <m/>
    <m/>
    <m/>
    <s v="https://www.google.com/maps/place/Salvos+Stores+Heidelberg/@-37.7765403,144.972119,13z/data=!4m8!1m2!2m1!1sSalvation+Army+op+shop+Bell+Street+Victoria+Australia!3m4!1s0x6ad64681ed34e07b:0x83fc5fd6bbbe2aab!8m2!3d-37.752651!4d145.0507316"/>
    <s v="154 Bell St"/>
    <s v="Heidelberg Heights"/>
    <n v="3081"/>
  </r>
  <r>
    <n v="190"/>
    <m/>
    <s v="Save our Citrus"/>
    <m/>
    <s v="Kaye Roberts-Palmer"/>
    <s v="Yes"/>
    <m/>
    <s v="0401 281 581"/>
    <m/>
    <m/>
    <s v="info@bluebeegardendesign.com.au"/>
    <x v="0"/>
    <x v="0"/>
    <x v="0"/>
    <s v="Left a message for Kaye to ring me"/>
    <s v="YES"/>
    <s v="Yes"/>
    <m/>
    <m/>
    <m/>
    <m/>
    <m/>
    <m/>
    <m/>
    <m/>
    <m/>
    <s v=""/>
  </r>
  <r>
    <n v="191"/>
    <m/>
    <s v="Savers Greensborough"/>
    <m/>
    <m/>
    <s v="na"/>
    <m/>
    <s v="9432 4899"/>
    <m/>
    <m/>
    <m/>
    <x v="0"/>
    <x v="0"/>
    <x v="0"/>
    <m/>
    <m/>
    <s v="na"/>
    <m/>
    <m/>
    <m/>
    <m/>
    <m/>
    <m/>
    <s v="https://www.google.com/maps/place/Savers/@-37.7029241,145.103621,17z/data=!3m1!4b1!4m5!3m4!1s0x6ad64845422dd561:0x1344ef79164acc6c!8m2!3d-37.7029241!4d145.1058097"/>
    <s v="7/108-114 Main St"/>
    <s v="Greensborough"/>
    <n v="3088"/>
  </r>
  <r>
    <n v="192"/>
    <m/>
    <s v="SEED environment education park, vision"/>
    <m/>
    <m/>
    <m/>
    <m/>
    <m/>
    <m/>
    <m/>
    <m/>
    <x v="0"/>
    <x v="0"/>
    <x v="0"/>
    <m/>
    <m/>
    <s v="Y"/>
    <m/>
    <m/>
    <m/>
    <m/>
    <m/>
    <m/>
    <m/>
    <m/>
    <m/>
    <s v=""/>
  </r>
  <r>
    <n v="193"/>
    <m/>
    <s v="Sherbourne Primary School"/>
    <m/>
    <s v="Karen Paul"/>
    <s v="Yes"/>
    <m/>
    <m/>
    <m/>
    <m/>
    <s v="paul.karen.l@edumail.vic.gov.au"/>
    <x v="0"/>
    <x v="0"/>
    <x v="0"/>
    <m/>
    <s v="YES"/>
    <s v="Yes"/>
    <m/>
    <m/>
    <m/>
    <m/>
    <m/>
    <m/>
    <s v="https://www.google.com/maps/place/Sherbourne+Primary+School/@-37.709067,145.1279491,17z/data=!3m1!4b1!4m5!3m4!1s0x6ad6482f6daed39b:0x1770e1a0f4dc5c83!8m2!3d-37.709067!4d145.1301378"/>
    <s v="Outlook Cres"/>
    <s v="Briar Hill"/>
    <n v="3088"/>
  </r>
  <r>
    <n v="194"/>
    <m/>
    <s v="Simpson Barracks Watsonia"/>
    <m/>
    <m/>
    <m/>
    <m/>
    <m/>
    <m/>
    <m/>
    <m/>
    <x v="0"/>
    <x v="0"/>
    <x v="0"/>
    <m/>
    <m/>
    <m/>
    <m/>
    <m/>
    <m/>
    <m/>
    <m/>
    <m/>
    <s v="https://www.google.com/maps/place/Simpson+Barracks,+Yallambie+VIC+3085,+Australia/@-37.7256496,145.0810247,15z/data=!3m1!4b1!4m5!3m4!1s0x6ad6462a69c7914b:0x6dafddeceed1ddec!8m2!3d-37.7253353!4d145.0851764"/>
    <s v="Simpson Barracks"/>
    <s v="Yallambie"/>
    <n v="3085"/>
  </r>
  <r>
    <n v="195"/>
    <m/>
    <s v="Solar + Solutions Heidelberg"/>
    <m/>
    <s v="Alistair"/>
    <m/>
    <m/>
    <m/>
    <m/>
    <m/>
    <m/>
    <x v="0"/>
    <x v="0"/>
    <x v="0"/>
    <s v="Left message for Alistair to call me"/>
    <s v="YES"/>
    <s v="Yes"/>
    <m/>
    <m/>
    <m/>
    <m/>
    <m/>
    <m/>
    <s v="https://www.google.com/maps/place/Solar+%2B+Solutions/@-37.7593766,145.0673063,17z/data=!3m1!4b1!4m5!3m4!1s0x6ad6468b7aee8139:0x32e7dbc25b35aa64!8m2!3d-37.7593766!4d145.069495"/>
    <s v="456 Lower Heidelberg Rd"/>
    <s v="Heidelberg"/>
    <n v="3084"/>
  </r>
  <r>
    <n v="196"/>
    <m/>
    <s v="St Andrew's Anglican Church Opportunity Shop"/>
    <m/>
    <m/>
    <s v="na"/>
    <m/>
    <m/>
    <m/>
    <m/>
    <m/>
    <x v="0"/>
    <x v="0"/>
    <x v="0"/>
    <m/>
    <m/>
    <s v="na"/>
    <m/>
    <m/>
    <m/>
    <m/>
    <m/>
    <m/>
    <s v="https://www.google.com/maps/place/76+Aberdeen+Rd,+Macleod+VIC+3085,+Australia/@-37.7262038,145.0686202,17z/data=!3m1!4b1!4m5!3m4!1s0x6ad646187378215f:0x872e24e02e0ca513!8m2!3d-37.7262038!4d145.0708089"/>
    <s v="76 Aberdeen Street"/>
    <s v="Macleod"/>
    <n v="3085"/>
  </r>
  <r>
    <n v="197"/>
    <m/>
    <s v="St John's School Heidelberg"/>
    <m/>
    <s v="Connie Costa"/>
    <s v="Yes"/>
    <m/>
    <s v="9459 2963"/>
    <m/>
    <m/>
    <s v="office@sjheidelberg.catholic.edu.au"/>
    <x v="0"/>
    <x v="0"/>
    <x v="0"/>
    <s v="Left a message for Connie to call me"/>
    <s v="YES"/>
    <s v="Yes"/>
    <m/>
    <m/>
    <m/>
    <m/>
    <m/>
    <m/>
    <s v="https://www.google.com/maps/place/St.+John's+Primary+School/@-37.7340814,144.9573004,12z/data=!4m8!1m2!2m1!1sSt+John's+School+Heidelberg+Victoria+Australia!3m4!1s0x6ad6468bc27bc255:0x3267987c96e032a2!8m2!3d-37.7578239!4d145.0662358"/>
    <s v="55 Cape St"/>
    <s v="Heidelberg"/>
    <n v="3084"/>
  </r>
  <r>
    <n v="198"/>
    <m/>
    <s v="St Mary's Primary School Greenborough"/>
    <m/>
    <s v="Mary McEntee"/>
    <s v="Yes"/>
    <m/>
    <m/>
    <m/>
    <m/>
    <s v="principal@smgreensborough.catholic.edu.au"/>
    <x v="0"/>
    <x v="0"/>
    <x v="0"/>
    <m/>
    <s v="YES"/>
    <s v="Yes"/>
    <m/>
    <m/>
    <m/>
    <m/>
    <m/>
    <m/>
    <s v="https://www.google.com/maps/place/St+Mary's+Parish+Primary+School/@-37.70293,145.0903413,17z/data=!3m1!4b1!4m5!3m4!1s0x6ad648f5ed74eccb:0x5901d59f9e841915!8m2!3d-37.70293!4d145.09253"/>
    <s v="210 Grimshaw St"/>
    <s v="Greensborough"/>
    <n v="3088"/>
  </r>
  <r>
    <n v="199"/>
    <n v="203"/>
    <s v="Streeton Views Primary School"/>
    <m/>
    <s v="Travis Pain"/>
    <s v="Yes"/>
    <s v="Assistant Principal"/>
    <s v="(03) 9435 6070"/>
    <m/>
    <m/>
    <s v="pain.travis.g@streetonps.vic.gov.au"/>
    <x v="0"/>
    <x v="0"/>
    <x v="0"/>
    <m/>
    <s v="YES"/>
    <s v="Yes"/>
    <m/>
    <m/>
    <m/>
    <m/>
    <m/>
    <m/>
    <s v="https://www.google.com/maps/place/Streeton+Primary+School/@-37.721649,145.0992913,17z/data=!3m1!4b1!4m5!3m4!1s0x6ad6488755f5e94f:0xf8c65c57c6f50ad5!8m2!3d-37.721649!4d145.10148"/>
    <s v="234 Yallambie Rd"/>
    <s v="Yallambie"/>
    <n v="3085"/>
  </r>
  <r>
    <n v="200"/>
    <n v="3"/>
    <s v="Sugar Glider Project"/>
    <m/>
    <s v="Jane Oldfield"/>
    <s v="Yes"/>
    <m/>
    <m/>
    <m/>
    <m/>
    <s v="janeoldfield2000@yahoo.com"/>
    <x v="1"/>
    <x v="3"/>
    <x v="6"/>
    <s v="long-term visionary porject to rebuild wildlife corridors in Montmorency between Plenty River and Diamond Creek"/>
    <s v="YES"/>
    <s v="Yes"/>
    <m/>
    <s v="done"/>
    <m/>
    <m/>
    <m/>
    <m/>
    <m/>
    <m/>
    <m/>
    <s v=""/>
  </r>
  <r>
    <n v="201"/>
    <n v="20"/>
    <s v="Superfruit "/>
    <m/>
    <m/>
    <m/>
    <m/>
    <s v="(03) 9497 1055"/>
    <m/>
    <m/>
    <m/>
    <x v="0"/>
    <x v="0"/>
    <x v="0"/>
    <s v="organic fruit and veg plus"/>
    <m/>
    <m/>
    <m/>
    <m/>
    <m/>
    <m/>
    <m/>
    <m/>
    <s v="https://www.google.com/maps/place/First+Harvest+Organics/@-37.759277,145.0420463,17z/data=!3m1!4b1!4m5!3m4!1s0x6ad64426999d064f:0x1bdec1abc2967814!8m2!3d-37.759277!4d145.044235"/>
    <s v="230 Waterdale Rd"/>
    <s v="Ivanhoe"/>
    <n v="3079"/>
  </r>
  <r>
    <n v="202"/>
    <n v="106"/>
    <s v="Sustainable Gardening Australia (SGA)"/>
    <m/>
    <m/>
    <m/>
    <m/>
    <m/>
    <s v="8850 3050"/>
    <m/>
    <s v="info@sgaonline.org.au"/>
    <x v="0"/>
    <x v="0"/>
    <x v="0"/>
    <m/>
    <m/>
    <m/>
    <m/>
    <m/>
    <m/>
    <m/>
    <m/>
    <m/>
    <s v="https://www.google.com/maps/place/Sustainable+Gardening+Australia/@-37.760813,145.0769363,17z/data=!3m1!4b1!4m5!3m4!1s0x6ad646f6f85e7db3:0xdf7ea8cdcae41f1f!8m2!3d-37.760813!4d145.079125"/>
    <s v="Manningham Rd W"/>
    <s v="Bulleen"/>
    <n v="3105"/>
  </r>
  <r>
    <n v="203"/>
    <n v="71"/>
    <s v="Sustainable House"/>
    <m/>
    <s v="Robert Stringer"/>
    <s v="Yes"/>
    <m/>
    <m/>
    <s v="0418 419 742"/>
    <m/>
    <s v="robertstringer@optusnet.com"/>
    <x v="0"/>
    <x v="0"/>
    <x v="0"/>
    <s v="8-star  sustainable house; Sustainable permaculture garden"/>
    <s v="YES"/>
    <s v="Yes"/>
    <s v="Wed (Robert)"/>
    <m/>
    <m/>
    <m/>
    <m/>
    <m/>
    <s v="https://www.google.com/maps/place/4+Adamson+St,+Heidelberg+VIC+3084,+Australia/@-37.748519,145.0602393,17z/data=!3m1!4b1!4m5!3m4!1s0x6ad646637b04b3f5:0x2518a6c05c620786!8m2!3d-37.748519!4d145.062428"/>
    <s v="4 Adamson Street"/>
    <s v="Heidelberg"/>
    <n v="3084"/>
  </r>
  <r>
    <n v="204"/>
    <m/>
    <s v="Sustainable House Day in Briar Hill"/>
    <m/>
    <m/>
    <m/>
    <m/>
    <m/>
    <m/>
    <m/>
    <m/>
    <x v="0"/>
    <x v="0"/>
    <x v="0"/>
    <m/>
    <m/>
    <m/>
    <m/>
    <m/>
    <m/>
    <m/>
    <m/>
    <m/>
    <m/>
    <m/>
    <m/>
    <s v=""/>
  </r>
  <r>
    <n v="205"/>
    <m/>
    <s v="The bike hut, malahang park"/>
    <m/>
    <s v="Banyule Council"/>
    <s v="council"/>
    <m/>
    <m/>
    <m/>
    <m/>
    <m/>
    <x v="0"/>
    <x v="0"/>
    <x v="0"/>
    <m/>
    <m/>
    <s v="Council"/>
    <m/>
    <m/>
    <m/>
    <m/>
    <m/>
    <m/>
    <s v="https://www.google.com/maps/place/Malahang+Reserve/@-37.7426625,145.0409487,17z/data=!3m1!4b1!4m5!3m4!1s0x6ad645d40eaf62f1:0xf045676053172e0!8m2!3d-37.7426625!4d145.0431374"/>
    <s v="Oriel Rd"/>
    <s v="Heidelberg West"/>
    <n v="3081"/>
  </r>
  <r>
    <n v="206"/>
    <n v="47"/>
    <s v="Transition Streets group"/>
    <m/>
    <s v="Tess Holderness"/>
    <s v="Yes"/>
    <m/>
    <m/>
    <s v="0412 195 283"/>
    <m/>
    <s v="tesse@optusnet.com.au"/>
    <x v="1"/>
    <x v="0"/>
    <x v="7"/>
    <m/>
    <s v="YES"/>
    <s v="Yes"/>
    <m/>
    <m/>
    <m/>
    <m/>
    <m/>
    <m/>
    <s v="https://www.google.com/maps/place/36+Hopetoun+Grove,+Eaglemont+VIC+3084,+Australia/@-37.766581,145.0531953,17z/data=!3m1!4b1!4m5!3m4!1s0x6ad64699263c6f85:0xc6b9a650abddd151!8m2!3d-37.766581!4d145.055384"/>
    <s v="36 Hopeton Gve"/>
    <s v="Eaglemont"/>
    <n v="3084"/>
  </r>
  <r>
    <n v="207"/>
    <n v="112"/>
    <s v="U3A Banyule Walking Group"/>
    <m/>
    <m/>
    <s v="Yes"/>
    <m/>
    <m/>
    <m/>
    <m/>
    <s v="info@u3abanyule.org.au"/>
    <x v="0"/>
    <x v="0"/>
    <x v="0"/>
    <s v="actively engaging citizens to engage in fun local walking group around Banyule/ Heidelberg"/>
    <m/>
    <s v="Yes"/>
    <s v="Formal chase up"/>
    <m/>
    <m/>
    <m/>
    <m/>
    <m/>
    <m/>
    <m/>
    <m/>
    <s v=""/>
  </r>
  <r>
    <n v="208"/>
    <n v="103"/>
    <s v="Urban Shepherd"/>
    <m/>
    <s v="Paul Gale-Baker"/>
    <s v="Yes"/>
    <m/>
    <m/>
    <s v="0408 733 683"/>
    <m/>
    <s v="paul@urbanshepherd.com.au"/>
    <x v="0"/>
    <x v="0"/>
    <x v="0"/>
    <s v="design, build, educate"/>
    <s v="YES"/>
    <s v="Yes"/>
    <s v="Wed"/>
    <m/>
    <m/>
    <m/>
    <s v="Send form"/>
    <m/>
    <s v="https://www.google.com/maps/place/Macleod+Park,+Macleod+VIC+3085,+Australia/@-37.7293573,145.0673427,17z/data=!3m1!4b1!4m5!3m4!1s0x6ad646179125621f:0xdf081fb850c55855!8m2!3d-37.7291639!4d145.0696673"/>
    <s v="Macleod Park, Aberdeen Road"/>
    <s v="Macleod"/>
    <n v="3085"/>
  </r>
  <r>
    <n v="209"/>
    <m/>
    <s v="Vinks nursery"/>
    <m/>
    <m/>
    <m/>
    <m/>
    <m/>
    <m/>
    <m/>
    <m/>
    <x v="0"/>
    <x v="0"/>
    <x v="0"/>
    <m/>
    <m/>
    <s v="na"/>
    <m/>
    <m/>
    <m/>
    <m/>
    <m/>
    <m/>
    <m/>
    <m/>
    <m/>
    <s v=""/>
  </r>
  <r>
    <n v="210"/>
    <m/>
    <s v="Vinnies op shop West Heidelberg Mall"/>
    <m/>
    <m/>
    <s v="na"/>
    <m/>
    <s v="9458 3428"/>
    <m/>
    <m/>
    <m/>
    <x v="0"/>
    <x v="0"/>
    <x v="0"/>
    <m/>
    <m/>
    <s v="na"/>
    <m/>
    <m/>
    <m/>
    <m/>
    <m/>
    <m/>
    <s v="https://www.google.com/maps/place/Vinnies+Heidelberg/@-37.7488003,145.0405934,17z/data=!3m1!4b1!4m5!3m4!1s0x6ad6442c614c8f15:0x4bce1e27284cdac8!8m2!3d-37.7488003!4d145.0427821"/>
    <s v="40/44 The Mall"/>
    <s v="Heidelberg West"/>
    <n v="3081"/>
  </r>
  <r>
    <n v="211"/>
    <n v="34"/>
    <s v="Walkers Wheels"/>
    <m/>
    <s v="Marcus"/>
    <s v="Yes"/>
    <m/>
    <s v="9432 2113"/>
    <m/>
    <m/>
    <s v="contact@walkerswheels.com"/>
    <x v="0"/>
    <x v="0"/>
    <x v="0"/>
    <s v="awesome shop for wheels, scooters and all sorts of gear to support low energy transport with great customer service"/>
    <s v="YES"/>
    <s v="Yes"/>
    <m/>
    <m/>
    <m/>
    <m/>
    <m/>
    <m/>
    <s v="https://www.google.com/maps/place/Walkers+Wheels/@-37.7142176,145.1131135,17z/data=!3m1!4b1!4m5!3m4!1s0x6ad6483ff88af98f:0xc3c6e5628e819109!8m2!3d-37.7142176!4d145.1153022"/>
    <s v="118 Para Rd"/>
    <s v="Montmorency"/>
    <n v="3094"/>
  </r>
  <r>
    <n v="212"/>
    <n v="110"/>
    <s v="Watsonia North Primary School walk to school program"/>
    <m/>
    <s v="Tina King"/>
    <s v="Yes"/>
    <s v="Principal"/>
    <m/>
    <m/>
    <m/>
    <s v="watsonia.north.ps@edumail.vic.gov.au"/>
    <x v="0"/>
    <x v="0"/>
    <x v="0"/>
    <s v="continues to this day even though state govt funding withdrawn years ago"/>
    <s v="YES"/>
    <s v="Yes"/>
    <s v="done"/>
    <m/>
    <m/>
    <m/>
    <m/>
    <m/>
    <s v="https://www.google.com/maps/place/Watsonia+North+Primary+School/@-37.700437,145.0789261,17z/data=!3m1!4b1!4m5!3m4!1s0x6ad6488c4fc0e859:0x43aa649105114cae!8m2!3d-37.700437!4d145.0811148"/>
    <s v="16 Sharpes Rd"/>
    <s v="Watsonia North"/>
    <n v="3087"/>
  </r>
  <r>
    <n v="213"/>
    <m/>
    <s v="Watsonia Preschool Association"/>
    <m/>
    <s v="Geraldine Woolnough"/>
    <s v="Yes"/>
    <m/>
    <m/>
    <m/>
    <m/>
    <s v="watsonia.kin@kindergarten.vic.gov.au"/>
    <x v="0"/>
    <x v="0"/>
    <x v="0"/>
    <m/>
    <s v="YES"/>
    <s v="Yes"/>
    <m/>
    <m/>
    <m/>
    <m/>
    <m/>
    <m/>
    <m/>
    <m/>
    <m/>
    <s v=""/>
  </r>
  <r>
    <n v="214"/>
    <n v="35"/>
    <s v="Were Street Food Store"/>
    <m/>
    <m/>
    <m/>
    <m/>
    <s v="03 9435 1542"/>
    <m/>
    <m/>
    <m/>
    <x v="0"/>
    <x v="0"/>
    <x v="0"/>
    <s v="first place in Monty to offer keep cups before they were popular. Café and catering"/>
    <m/>
    <m/>
    <m/>
    <m/>
    <m/>
    <m/>
    <m/>
    <m/>
    <s v="https://www.google.com/maps/place/The+Were+Street+Food+Store/@-37.7165858,145.1191465,17z/data=!3m1!4b1!4m5!3m4!1s0x6ad64816017c5011:0x38162cafc3518496!8m2!3d-37.7165858!4d145.1213352"/>
    <s v="30 Were St"/>
    <s v="Montmorency"/>
    <n v="3094"/>
  </r>
  <r>
    <n v="215"/>
    <n v="28"/>
    <s v="Wholemilk Continental Cheese Co"/>
    <m/>
    <m/>
    <s v="na"/>
    <m/>
    <s v="9459 3420"/>
    <m/>
    <m/>
    <s v="wholemilkcontinentalcc@gmail.com "/>
    <x v="10"/>
    <x v="5"/>
    <x v="0"/>
    <s v="locally made cheeses"/>
    <s v="YES"/>
    <s v="na"/>
    <s v="Follow up"/>
    <m/>
    <m/>
    <m/>
    <m/>
    <m/>
    <s v="https://www.google.com/maps/place/32+Kylta+Rd,+Heidelberg+West+VIC+3081,+Australia/@-37.731738,145.0428253,17z/data=!3m1!4b1!4m5!3m4!1s0x6ad645de9553c8db:0xa16206d50f376fdc!8m2!3d-37.731738!4d145.045014"/>
    <s v="32 Kylta Rd"/>
    <s v="Heidelberg West"/>
    <n v="3081"/>
  </r>
  <r>
    <n v="216"/>
    <m/>
    <s v="Winston Hills Pre-school"/>
    <m/>
    <m/>
    <m/>
    <m/>
    <m/>
    <m/>
    <m/>
    <m/>
    <x v="0"/>
    <x v="0"/>
    <x v="0"/>
    <m/>
    <m/>
    <s v="Yes"/>
    <m/>
    <m/>
    <m/>
    <m/>
    <m/>
    <m/>
    <s v="https://www.google.com/maps/place/Winston+Hills+PRE+School/@-37.7413102,145.0900121,17z/data=!3m1!4b1!4m5!3m4!1s0x6ad647cb3e1fbcdb:0x9ecc40a11f9ff1ce!8m2!3d-37.7413102!4d145.0922008"/>
    <s v="24 Rohan St"/>
    <s v="Viewbank"/>
    <n v="3084"/>
  </r>
  <r>
    <n v="217"/>
    <m/>
    <s v="Wurundjeri Walk"/>
    <m/>
    <s v="Danielle Mallia"/>
    <s v="Yes"/>
    <m/>
    <m/>
    <s v="0433 751 841"/>
    <m/>
    <s v="ourgarden3084@gmail.com"/>
    <x v="0"/>
    <x v="0"/>
    <x v="0"/>
    <m/>
    <s v="YES"/>
    <s v="Yes"/>
    <m/>
    <m/>
    <m/>
    <m/>
    <m/>
    <m/>
    <m/>
    <m/>
    <m/>
    <s v=""/>
  </r>
  <r>
    <n v="218"/>
    <n v="213"/>
    <s v="Yooralla (Apirational community garden based at Olympic Leisure Centre)"/>
    <m/>
    <s v="Emma"/>
    <m/>
    <m/>
    <m/>
    <m/>
    <m/>
    <m/>
    <x v="0"/>
    <x v="0"/>
    <x v="0"/>
    <m/>
    <m/>
    <m/>
    <m/>
    <m/>
    <m/>
    <m/>
    <m/>
    <m/>
    <s v="https://www.google.com/maps/place/Olympic+Leisure+Banyule/@-37.740299,145.0384603,17z/data=!3m1!4b1!4m5!3m4!1s0x6ad645d18445ddf3:0xcb056c45342a0d65!8m2!3d-37.740299!4d145.040649"/>
    <s v="15 Alamein Rd"/>
    <s v="Heidelberg West"/>
    <n v="30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j">
  <location ref="A3:B12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6"/>
        <item x="3"/>
        <item x="1"/>
        <item x="2"/>
        <item x="7"/>
        <item x="4"/>
        <item x="10"/>
        <item x="5"/>
        <item x="9"/>
        <item x="8"/>
        <item x="0"/>
        <item t="default"/>
      </items>
    </pivotField>
    <pivotField showAll="0">
      <items count="7">
        <item x="4"/>
        <item x="3"/>
        <item x="5"/>
        <item x="1"/>
        <item x="2"/>
        <item x="0"/>
        <item t="default"/>
      </items>
    </pivotField>
    <pivotField axis="axisRow" dataField="1" showAll="0">
      <items count="9">
        <item x="7"/>
        <item x="2"/>
        <item x="5"/>
        <item x="1"/>
        <item x="3"/>
        <item x="6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how? Ie what type of project or service)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Montmorency+Primary+School/@-37.7175889,145.119406,17z/data=!3m1!4b1!4m5!3m4!1s0x6ad6481611f2bde3:0x499a790f86edf26f!8m2!3d-37.7175889!4d145.1215947" TargetMode="External"/><Relationship Id="rId13" Type="http://schemas.openxmlformats.org/officeDocument/2006/relationships/hyperlink" Target="https://www.google.com/maps/place/Banyule+Community+Health+Centre+Dental+Clinic/@-37.7393524,145.03835,17z/data=!3m1!4b1!4m5!3m4!1s0x6ad645d1a1ffa4c9:0x51a77cc950c3178e!8m2!3d-37.7393524!4d145.0405387" TargetMode="External"/><Relationship Id="rId3" Type="http://schemas.openxmlformats.org/officeDocument/2006/relationships/hyperlink" Target="https://www.google.com/maps/place/Ivanhoe+East+Primary+School/@-37.7706444,145.0423268,15z/data=!4m8!1m2!2m1!1sIvanhoe+East+Primary+School+Victoria+Australia!3m4!1s0x6ad646a4a5104d79:0x5853dd461d757174!8m2!3d-37.7745967!4d145.059521" TargetMode="External"/><Relationship Id="rId7" Type="http://schemas.openxmlformats.org/officeDocument/2006/relationships/hyperlink" Target="https://www.google.com/maps/place/St.+John's+Primary+School/@-37.7340814,144.9573004,12z/data=!4m8!1m2!2m1!1sSt+John's+School+Heidelberg+Victoria+Australia!3m4!1s0x6ad6468bc27bc255:0x3267987c96e032a2!8m2!3d-37.7578239!4d145.0662358" TargetMode="External"/><Relationship Id="rId12" Type="http://schemas.openxmlformats.org/officeDocument/2006/relationships/hyperlink" Target="https://www.google.com/maps/place/275+Upper+Heidelberg+Rd,+Ivanhoe+VIC+3079,+Australia/@-37.7659246,145.0423828" TargetMode="External"/><Relationship Id="rId17" Type="http://schemas.openxmlformats.org/officeDocument/2006/relationships/hyperlink" Target="https://www.google.com/maps/place/Darebin+Creek/@-37.744189,145.0259398,15" TargetMode="External"/><Relationship Id="rId2" Type="http://schemas.openxmlformats.org/officeDocument/2006/relationships/hyperlink" Target="https://www.google.com/maps/place/Textile+Art+Community/@-37.7337843,145.0468241,17z/data=!3m1!4b1!4m5!3m4!1s0x6ad645df56cc191b:0x72a521ef08d130e2!8m2!3d-37.7337843!4d145.0490128" TargetMode="External"/><Relationship Id="rId16" Type="http://schemas.openxmlformats.org/officeDocument/2006/relationships/hyperlink" Target="https://www.google.com/maps/place/2+Leith+Rd,+Macleod+VIC+3085,+Australia/@-37.7268319,145.0699547,18z/data=!3m1!4b1!4m8!1m2!2m1!1sMacleod+Village+Shopping+Centre!3m4!1s0x6ad646180f5851a9:0xa80d42ff78505159!8m2!3d-37.7265381!4d145.0704673" TargetMode="External"/><Relationship Id="rId1" Type="http://schemas.openxmlformats.org/officeDocument/2006/relationships/hyperlink" Target="mailto:simon@horticulturebydesign.com" TargetMode="External"/><Relationship Id="rId6" Type="http://schemas.openxmlformats.org/officeDocument/2006/relationships/hyperlink" Target="https://www.google.com/maps/place/Malahang+Reserve/@-37.7426625,145.0409487,17z/data=!3m1!4b1!4m5!3m4!1s0x6ad645d40eaf62f1:0xf045676053172e0!8m2!3d-37.7426625!4d145.0431374" TargetMode="External"/><Relationship Id="rId11" Type="http://schemas.openxmlformats.org/officeDocument/2006/relationships/hyperlink" Target="https://www.google.com/maps/place/251+Old+Eltham+Rd,+Lower+Plenty+VIC+3093,+Australia/@-37.733763,145.1314773,17z/data=!3m1!4b1!4m5!3m4!1s0x6ad64803bec3421d:0x99d9e53b15115fa5!8m2!3d-37.733763!4d145.133666" TargetMode="External"/><Relationship Id="rId5" Type="http://schemas.openxmlformats.org/officeDocument/2006/relationships/hyperlink" Target="https://www.google.com/maps/place/Sustainable+Gardening+Australia/@-37.760813,145.0769363,17z/data=!3m1!4b1!4m5!3m4!1s0x6ad646f6f85e7db3:0xdf7ea8cdcae41f1f!8m2!3d-37.760813!4d145.079125" TargetMode="External"/><Relationship Id="rId15" Type="http://schemas.openxmlformats.org/officeDocument/2006/relationships/hyperlink" Target="https://www.google.com/maps/place/Petrie+Park+Hall/@-37.7190011,145.1237592,17z/data=!3m1!4b1!4m5!3m4!1s0x6ad64817f2426cb7:0xf5f5ad72f5f9a900!8m2!3d-37.7190011!4d145.1259479" TargetMode="External"/><Relationship Id="rId10" Type="http://schemas.openxmlformats.org/officeDocument/2006/relationships/hyperlink" Target="https://www.google.com/maps/place/4+Ivanhoe+Parade,+Ivanhoe+VIC+3079,+Australia/@-37.768592,145.0423958,17z/data=!3m1!4b1!4m5!3m4!1s0x6ad6441ec5e6f7c1:0x31b7e37e4521dca6!8m2!3d-37.768592!4d145.0445845" TargetMode="External"/><Relationship Id="rId4" Type="http://schemas.openxmlformats.org/officeDocument/2006/relationships/hyperlink" Target="https://www.google.com/maps/place/Olympic+Village+PRE-School+Centre/@-37.7388158,145.0388594,17z/data=!3m1!4b1!4m5!3m4!1s0x6ad645d10151ca4b:0xd10e1c7a5b8773fa!8m2!3d-37.7388158!4d145.0410481" TargetMode="External"/><Relationship Id="rId9" Type="http://schemas.openxmlformats.org/officeDocument/2006/relationships/hyperlink" Target="https://www.google.com/maps/place/28+Culverlands+St,+Heidelberg+West+VIC+3081,+Australia/@-37.7309332,145.0536131,17z/data=!3m1!4b1!4m5!3m4!1s0x6ad6460cbeb28b3f:0x4818a8ce0df719cb!8m2!3d-37.7309332!4d145.0558018" TargetMode="External"/><Relationship Id="rId14" Type="http://schemas.openxmlformats.org/officeDocument/2006/relationships/hyperlink" Target="https://www.google.com/maps/place/Rattray+Reserve/@-37.719406,145.1260413,17z/data=!3m1!4b1!4m5!3m4!1s0x6ad648186dfa76af:0x9de87bd8ee43e1c!8m2!3d-37.719406!4d145.128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2.75"/>
  <cols>
    <col min="1" max="1" width="26.7109375" customWidth="1"/>
    <col min="2" max="2" width="45.85546875" customWidth="1"/>
  </cols>
  <sheetData>
    <row r="3" spans="1:2">
      <c r="A3" s="22" t="s">
        <v>1031</v>
      </c>
      <c r="B3" t="s">
        <v>1030</v>
      </c>
    </row>
    <row r="4" spans="1:2">
      <c r="A4" s="21" t="s">
        <v>716</v>
      </c>
      <c r="B4" s="23">
        <v>1</v>
      </c>
    </row>
    <row r="5" spans="1:2">
      <c r="A5" s="21" t="s">
        <v>169</v>
      </c>
      <c r="B5" s="23">
        <v>1</v>
      </c>
    </row>
    <row r="6" spans="1:2">
      <c r="A6" s="21" t="s">
        <v>622</v>
      </c>
      <c r="B6" s="23">
        <v>1</v>
      </c>
    </row>
    <row r="7" spans="1:2">
      <c r="A7" s="21" t="s">
        <v>146</v>
      </c>
      <c r="B7" s="23">
        <v>2</v>
      </c>
    </row>
    <row r="8" spans="1:2">
      <c r="A8" s="21" t="s">
        <v>204</v>
      </c>
      <c r="B8" s="23">
        <v>1</v>
      </c>
    </row>
    <row r="9" spans="1:2">
      <c r="A9" s="21" t="s">
        <v>696</v>
      </c>
      <c r="B9" s="23">
        <v>1</v>
      </c>
    </row>
    <row r="10" spans="1:2">
      <c r="A10" s="21" t="s">
        <v>587</v>
      </c>
      <c r="B10" s="23">
        <v>1</v>
      </c>
    </row>
    <row r="11" spans="1:2">
      <c r="A11" s="21" t="s">
        <v>1017</v>
      </c>
      <c r="B11" s="23"/>
    </row>
    <row r="12" spans="1:2">
      <c r="A12" s="21" t="s">
        <v>1029</v>
      </c>
      <c r="B12" s="2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984"/>
  <sheetViews>
    <sheetView topLeftCell="AE1" zoomScale="250" zoomScaleNormal="250" workbookViewId="0">
      <pane ySplit="1" topLeftCell="A258" activePane="bottomLeft" state="frozen"/>
      <selection pane="bottomLeft" activeCell="AH259" sqref="AH259"/>
    </sheetView>
  </sheetViews>
  <sheetFormatPr defaultColWidth="17.28515625" defaultRowHeight="15" customHeight="1"/>
  <cols>
    <col min="1" max="1" width="5.42578125" customWidth="1"/>
    <col min="2" max="2" width="8.85546875" customWidth="1"/>
    <col min="3" max="3" width="8" customWidth="1"/>
    <col min="4" max="4" width="20.42578125" customWidth="1"/>
    <col min="5" max="5" width="5.28515625" customWidth="1"/>
    <col min="6" max="6" width="24.7109375" customWidth="1"/>
    <col min="7" max="7" width="3.140625" customWidth="1"/>
    <col min="8" max="8" width="53.7109375" customWidth="1"/>
    <col min="9" max="10" width="3" hidden="1" customWidth="1"/>
    <col min="11" max="11" width="19.5703125" hidden="1" customWidth="1"/>
    <col min="12" max="12" width="4.42578125" hidden="1" customWidth="1"/>
    <col min="13" max="13" width="8.85546875" hidden="1" customWidth="1"/>
    <col min="14" max="14" width="11" hidden="1" customWidth="1"/>
    <col min="15" max="16" width="8.85546875" hidden="1" customWidth="1"/>
    <col min="17" max="17" width="27.140625" hidden="1" customWidth="1"/>
    <col min="18" max="18" width="26.85546875" hidden="1" customWidth="1"/>
    <col min="19" max="29" width="8" hidden="1" customWidth="1"/>
    <col min="33" max="33" width="20.140625" customWidth="1"/>
  </cols>
  <sheetData>
    <row r="1" spans="1:35" ht="12.75" customHeight="1">
      <c r="A1" t="s">
        <v>751</v>
      </c>
      <c r="B1" s="1" t="s">
        <v>0</v>
      </c>
      <c r="C1" s="1" t="s">
        <v>22</v>
      </c>
      <c r="D1" s="1" t="s">
        <v>1126</v>
      </c>
      <c r="E1" s="1" t="s">
        <v>1035</v>
      </c>
      <c r="F1" s="1" t="s">
        <v>1039</v>
      </c>
      <c r="G1" s="1" t="s">
        <v>1038</v>
      </c>
      <c r="H1" s="1" t="s">
        <v>3</v>
      </c>
      <c r="I1" s="1" t="s">
        <v>1130</v>
      </c>
      <c r="J1" s="1" t="s">
        <v>1</v>
      </c>
      <c r="K1" s="1" t="s">
        <v>2</v>
      </c>
      <c r="L1" s="7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7" t="s">
        <v>24</v>
      </c>
      <c r="AD1" s="1" t="s">
        <v>10</v>
      </c>
      <c r="AE1" s="1" t="s">
        <v>11</v>
      </c>
      <c r="AF1" s="1" t="s">
        <v>12</v>
      </c>
      <c r="AG1" s="7" t="s">
        <v>1028</v>
      </c>
      <c r="AH1" s="7" t="s">
        <v>1171</v>
      </c>
      <c r="AI1" s="7" t="s">
        <v>1172</v>
      </c>
    </row>
    <row r="2" spans="1:35" ht="12.75" customHeight="1">
      <c r="A2">
        <v>57</v>
      </c>
      <c r="B2" s="1">
        <v>79</v>
      </c>
      <c r="C2" s="7" t="s">
        <v>35</v>
      </c>
      <c r="D2" s="7" t="s">
        <v>416</v>
      </c>
      <c r="E2" s="1"/>
      <c r="F2" s="7" t="s">
        <v>1145</v>
      </c>
      <c r="G2" s="1" t="s">
        <v>35</v>
      </c>
      <c r="H2" s="1" t="s">
        <v>1131</v>
      </c>
      <c r="I2" s="1"/>
      <c r="J2" s="1"/>
      <c r="K2" s="7" t="s">
        <v>207</v>
      </c>
      <c r="L2" s="7" t="s">
        <v>255</v>
      </c>
      <c r="M2" s="1"/>
      <c r="N2" s="1"/>
      <c r="O2" s="1"/>
      <c r="P2" s="1"/>
      <c r="Q2" s="8" t="str">
        <f>HYPERLINK("mailto:jim.mead@banyule.vic.gov.au","jim.mead@banyule.vic.gov.au")</f>
        <v>jim.mead@banyule.vic.gov.au</v>
      </c>
      <c r="R2" s="1" t="s">
        <v>255</v>
      </c>
      <c r="S2" s="1" t="s">
        <v>257</v>
      </c>
      <c r="T2" s="1"/>
      <c r="U2" s="1"/>
      <c r="V2" s="1"/>
      <c r="W2" s="1" t="s">
        <v>258</v>
      </c>
      <c r="X2" s="1" t="s">
        <v>259</v>
      </c>
      <c r="Y2" s="1"/>
      <c r="Z2" s="7" t="s">
        <v>35</v>
      </c>
      <c r="AA2" s="7" t="s">
        <v>35</v>
      </c>
      <c r="AB2" s="1"/>
      <c r="AC2" s="1"/>
      <c r="AF2" t="s">
        <v>1019</v>
      </c>
      <c r="AG2" t="s">
        <v>1159</v>
      </c>
      <c r="AH2">
        <v>-37.704330400000003</v>
      </c>
      <c r="AI2">
        <v>145.10245879999999</v>
      </c>
    </row>
    <row r="3" spans="1:35" ht="12.75" customHeight="1">
      <c r="B3" s="1"/>
      <c r="C3" s="1"/>
      <c r="D3" s="1" t="s">
        <v>416</v>
      </c>
      <c r="E3" s="1"/>
      <c r="F3" s="7" t="s">
        <v>1122</v>
      </c>
      <c r="G3" s="1" t="s">
        <v>525</v>
      </c>
      <c r="H3" s="1" t="s">
        <v>1120</v>
      </c>
      <c r="I3" s="1"/>
      <c r="J3" s="1"/>
      <c r="K3" s="7" t="s">
        <v>1121</v>
      </c>
      <c r="L3" s="7" t="s">
        <v>255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G3" s="20" t="s">
        <v>1178</v>
      </c>
      <c r="AH3">
        <v>-37.765924599999998</v>
      </c>
      <c r="AI3">
        <v>145.04238280000001</v>
      </c>
    </row>
    <row r="4" spans="1:35" ht="12.75" hidden="1" customHeight="1">
      <c r="A4">
        <v>90</v>
      </c>
      <c r="B4" s="1">
        <v>99</v>
      </c>
      <c r="C4" s="1"/>
      <c r="D4" s="1"/>
      <c r="E4" s="1"/>
      <c r="F4" s="1"/>
      <c r="G4" s="1"/>
      <c r="H4" s="1" t="s">
        <v>409</v>
      </c>
      <c r="I4" s="1"/>
      <c r="J4" s="1" t="s">
        <v>1068</v>
      </c>
      <c r="K4" s="1"/>
      <c r="L4" s="1"/>
      <c r="M4" s="1"/>
      <c r="N4" s="1"/>
      <c r="O4" s="1"/>
      <c r="P4" s="1"/>
      <c r="Q4" s="5" t="str">
        <f>HYPERLINK("mailto:enquiries@banyule.vic.gov.au","enquiries@banyule.vic.gov.au")</f>
        <v>enquiries@banyule.vic.gov.au</v>
      </c>
      <c r="R4" s="1"/>
      <c r="S4" s="1"/>
      <c r="T4" s="1"/>
      <c r="U4" s="7" t="s">
        <v>411</v>
      </c>
      <c r="V4" s="1"/>
      <c r="W4" s="1"/>
      <c r="X4" s="1"/>
      <c r="Y4" s="1"/>
      <c r="Z4" s="1"/>
      <c r="AA4" s="1"/>
      <c r="AB4" s="1"/>
      <c r="AC4" s="1"/>
      <c r="AD4" t="s">
        <v>938</v>
      </c>
      <c r="AE4" t="s">
        <v>96</v>
      </c>
      <c r="AF4">
        <v>3081</v>
      </c>
      <c r="AG4" t="s">
        <v>836</v>
      </c>
      <c r="AH4">
        <v>-37.749753599999998</v>
      </c>
      <c r="AI4">
        <v>145.0368503</v>
      </c>
    </row>
    <row r="5" spans="1:35" ht="12.75" hidden="1" customHeight="1">
      <c r="A5">
        <v>91</v>
      </c>
      <c r="B5" s="1"/>
      <c r="C5" s="1"/>
      <c r="D5" s="1"/>
      <c r="E5" s="1"/>
      <c r="F5" s="1"/>
      <c r="G5" s="1"/>
      <c r="H5" s="1" t="s">
        <v>412</v>
      </c>
      <c r="I5" s="1"/>
      <c r="J5" s="1"/>
      <c r="K5" s="1" t="s">
        <v>413</v>
      </c>
      <c r="L5" s="7" t="s">
        <v>27</v>
      </c>
      <c r="M5" s="1"/>
      <c r="N5" s="1"/>
      <c r="O5" s="1"/>
      <c r="P5" s="1"/>
      <c r="Q5" s="1" t="s">
        <v>414</v>
      </c>
      <c r="R5" s="1"/>
      <c r="S5" s="1"/>
      <c r="T5" s="1"/>
      <c r="U5" s="1"/>
      <c r="V5" s="1" t="s">
        <v>31</v>
      </c>
      <c r="W5" s="1" t="s">
        <v>27</v>
      </c>
      <c r="X5" s="1"/>
      <c r="Y5" s="1"/>
      <c r="Z5" s="1"/>
      <c r="AA5" s="1"/>
      <c r="AB5" s="1"/>
      <c r="AC5" s="1"/>
      <c r="AD5" t="s">
        <v>939</v>
      </c>
      <c r="AE5" t="s">
        <v>367</v>
      </c>
      <c r="AF5">
        <v>3084</v>
      </c>
      <c r="AG5" t="s">
        <v>837</v>
      </c>
      <c r="AH5">
        <v>-37.755764499999998</v>
      </c>
      <c r="AI5">
        <v>145.05646329999999</v>
      </c>
    </row>
    <row r="6" spans="1:35" ht="12.75" customHeight="1">
      <c r="A6">
        <v>30</v>
      </c>
      <c r="B6" s="7">
        <v>260</v>
      </c>
      <c r="C6" s="7" t="s">
        <v>35</v>
      </c>
      <c r="D6" s="7" t="s">
        <v>1117</v>
      </c>
      <c r="E6" s="7"/>
      <c r="F6" s="7" t="s">
        <v>1133</v>
      </c>
      <c r="G6" s="7" t="s">
        <v>35</v>
      </c>
      <c r="H6" s="7" t="s">
        <v>158</v>
      </c>
      <c r="I6" s="7"/>
      <c r="J6" s="1"/>
      <c r="K6" s="7" t="s">
        <v>159</v>
      </c>
      <c r="L6" s="1"/>
      <c r="M6" s="1"/>
      <c r="N6" s="7" t="s">
        <v>160</v>
      </c>
      <c r="O6" s="1"/>
      <c r="P6" s="1"/>
      <c r="Q6" s="7" t="s">
        <v>161</v>
      </c>
      <c r="R6" s="1"/>
      <c r="S6" s="1"/>
      <c r="T6" s="1"/>
      <c r="U6" s="7" t="s">
        <v>162</v>
      </c>
      <c r="V6" s="1"/>
      <c r="W6" s="1"/>
      <c r="X6" s="1"/>
      <c r="Y6" s="1"/>
      <c r="Z6" s="7" t="s">
        <v>35</v>
      </c>
      <c r="AA6" s="7" t="s">
        <v>35</v>
      </c>
      <c r="AB6" s="1"/>
      <c r="AC6" s="1"/>
      <c r="AF6" t="s">
        <v>1019</v>
      </c>
      <c r="AG6" t="s">
        <v>1160</v>
      </c>
      <c r="AH6">
        <v>-37.736069299999997</v>
      </c>
      <c r="AI6">
        <v>145.04137739999999</v>
      </c>
    </row>
    <row r="7" spans="1:35" ht="12.75" customHeight="1">
      <c r="A7">
        <v>72</v>
      </c>
      <c r="B7" s="1"/>
      <c r="C7" s="7" t="s">
        <v>35</v>
      </c>
      <c r="D7" s="1" t="s">
        <v>1117</v>
      </c>
      <c r="E7" s="1"/>
      <c r="F7" s="1" t="s">
        <v>1138</v>
      </c>
      <c r="G7" s="1" t="s">
        <v>35</v>
      </c>
      <c r="H7" s="1" t="s">
        <v>330</v>
      </c>
      <c r="I7" s="1"/>
      <c r="J7" s="1"/>
      <c r="K7" s="1" t="s">
        <v>330</v>
      </c>
      <c r="L7" s="7" t="s">
        <v>27</v>
      </c>
      <c r="M7" s="1"/>
      <c r="N7" s="1"/>
      <c r="O7" s="1">
        <v>421006821</v>
      </c>
      <c r="P7" s="1"/>
      <c r="Q7" s="6" t="str">
        <f>HYPERLINK("mailto:lunkena@hotmail.com","lunkena@hotmail.com")</f>
        <v>lunkena@hotmail.com</v>
      </c>
      <c r="R7" s="1"/>
      <c r="S7" s="1"/>
      <c r="T7" s="1"/>
      <c r="U7" s="1"/>
      <c r="V7" s="1"/>
      <c r="W7" s="1" t="s">
        <v>32</v>
      </c>
      <c r="X7" s="1"/>
      <c r="Y7" s="1"/>
      <c r="Z7" s="1" t="s">
        <v>331</v>
      </c>
      <c r="AA7" s="7" t="s">
        <v>35</v>
      </c>
      <c r="AB7" s="1"/>
      <c r="AC7" s="1"/>
      <c r="AF7" t="s">
        <v>1019</v>
      </c>
      <c r="AG7" t="s">
        <v>1161</v>
      </c>
      <c r="AH7">
        <v>-37.755088999999998</v>
      </c>
      <c r="AI7">
        <v>145.0648707</v>
      </c>
    </row>
    <row r="8" spans="1:35" ht="12.75" hidden="1" customHeight="1">
      <c r="A8">
        <v>92</v>
      </c>
      <c r="B8" s="1">
        <v>216</v>
      </c>
      <c r="C8" s="1"/>
      <c r="D8" s="1"/>
      <c r="E8" s="1"/>
      <c r="F8" s="1"/>
      <c r="G8" s="1"/>
      <c r="H8" s="1" t="s">
        <v>415</v>
      </c>
      <c r="I8" s="1"/>
      <c r="J8" s="1"/>
      <c r="K8" s="1" t="s">
        <v>416</v>
      </c>
      <c r="L8" s="7" t="s">
        <v>255</v>
      </c>
      <c r="M8" s="1"/>
      <c r="N8" s="1"/>
      <c r="O8" s="1"/>
      <c r="P8" s="1"/>
      <c r="Q8" s="1"/>
      <c r="R8" s="1"/>
      <c r="S8" s="1"/>
      <c r="T8" s="1"/>
      <c r="U8" s="1"/>
      <c r="V8" s="1"/>
      <c r="W8" s="1" t="s">
        <v>258</v>
      </c>
      <c r="X8" s="1"/>
      <c r="Y8" s="1"/>
      <c r="Z8" s="7"/>
      <c r="AA8" s="1"/>
      <c r="AB8" s="1"/>
      <c r="AC8" s="1"/>
      <c r="AF8" t="s">
        <v>1019</v>
      </c>
    </row>
    <row r="9" spans="1:35" ht="12.75" hidden="1" customHeight="1">
      <c r="A9">
        <v>93</v>
      </c>
      <c r="B9" s="1"/>
      <c r="C9" s="1"/>
      <c r="D9" s="1"/>
      <c r="E9" s="1"/>
      <c r="F9" s="1"/>
      <c r="G9" s="1"/>
      <c r="H9" s="1" t="s">
        <v>417</v>
      </c>
      <c r="I9" s="1"/>
      <c r="J9" s="1"/>
      <c r="K9" s="1"/>
      <c r="L9" s="7" t="s">
        <v>418</v>
      </c>
      <c r="M9" s="1"/>
      <c r="N9" s="7">
        <v>94595959</v>
      </c>
      <c r="O9" s="1"/>
      <c r="P9" s="1"/>
      <c r="Q9" s="1"/>
      <c r="R9" s="1"/>
      <c r="S9" s="1"/>
      <c r="T9" s="1"/>
      <c r="U9" s="1"/>
      <c r="V9" s="1"/>
      <c r="W9" s="7" t="s">
        <v>418</v>
      </c>
      <c r="X9" s="1"/>
      <c r="Y9" s="1"/>
      <c r="Z9" s="1"/>
      <c r="AA9" s="1"/>
      <c r="AB9" s="1"/>
      <c r="AC9" s="1"/>
      <c r="AD9" t="s">
        <v>940</v>
      </c>
      <c r="AE9" t="s">
        <v>81</v>
      </c>
      <c r="AF9">
        <v>3085</v>
      </c>
      <c r="AG9" t="s">
        <v>838</v>
      </c>
      <c r="AH9">
        <v>-37.733229600000001</v>
      </c>
      <c r="AI9">
        <v>145.0621567</v>
      </c>
    </row>
    <row r="10" spans="1:35" ht="12.75" hidden="1" customHeight="1">
      <c r="A10">
        <v>32</v>
      </c>
      <c r="B10" s="1"/>
      <c r="C10" s="7" t="s">
        <v>35</v>
      </c>
      <c r="D10" s="7"/>
      <c r="E10" s="7" t="s">
        <v>1105</v>
      </c>
      <c r="F10" s="1" t="s">
        <v>1055</v>
      </c>
      <c r="G10" s="1" t="s">
        <v>1041</v>
      </c>
      <c r="H10" s="1" t="s">
        <v>172</v>
      </c>
      <c r="I10" s="1"/>
      <c r="J10" s="1"/>
      <c r="K10" s="7" t="s">
        <v>95</v>
      </c>
      <c r="L10" s="7" t="s">
        <v>27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7" t="s">
        <v>27</v>
      </c>
      <c r="X10" s="1"/>
      <c r="Y10" s="1"/>
      <c r="Z10" s="7" t="s">
        <v>35</v>
      </c>
      <c r="AA10" s="7" t="s">
        <v>35</v>
      </c>
      <c r="AB10" s="1"/>
      <c r="AC10" s="1"/>
      <c r="AF10" t="s">
        <v>1019</v>
      </c>
    </row>
    <row r="11" spans="1:35" ht="12.75" hidden="1" customHeight="1">
      <c r="A11">
        <v>94</v>
      </c>
      <c r="B11" s="1"/>
      <c r="C11" s="1"/>
      <c r="D11" s="1"/>
      <c r="E11" s="1"/>
      <c r="F11" s="1"/>
      <c r="G11" s="1"/>
      <c r="H11" s="1" t="s">
        <v>419</v>
      </c>
      <c r="I11" s="1"/>
      <c r="J11" s="1"/>
      <c r="K11" s="1" t="s">
        <v>420</v>
      </c>
      <c r="L11" s="7" t="s">
        <v>27</v>
      </c>
      <c r="M11" s="1"/>
      <c r="N11" s="1"/>
      <c r="O11" s="1"/>
      <c r="P11" s="1"/>
      <c r="Q11" s="6" t="str">
        <f>HYPERLINK("mailto:fisher_maureen@yahoo.com.au","fisher_maureen@yahoo.com.au")</f>
        <v>fisher_maureen@yahoo.com.au</v>
      </c>
      <c r="R11" s="1"/>
      <c r="S11" s="1"/>
      <c r="T11" s="1"/>
      <c r="U11" s="1"/>
      <c r="V11" s="1" t="s">
        <v>31</v>
      </c>
      <c r="W11" s="7" t="s">
        <v>27</v>
      </c>
      <c r="X11" s="1"/>
      <c r="Y11" s="1"/>
      <c r="Z11" s="1"/>
      <c r="AA11" s="1"/>
      <c r="AB11" s="1"/>
      <c r="AC11" s="1"/>
      <c r="AF11" t="s">
        <v>1019</v>
      </c>
    </row>
    <row r="12" spans="1:35" ht="12.75" hidden="1" customHeight="1">
      <c r="A12">
        <v>95</v>
      </c>
      <c r="B12" s="1">
        <v>27</v>
      </c>
      <c r="C12" s="1"/>
      <c r="D12" s="1"/>
      <c r="E12" s="1"/>
      <c r="F12" s="1"/>
      <c r="G12" s="1"/>
      <c r="H12" s="1" t="s">
        <v>421</v>
      </c>
      <c r="I12" s="1"/>
      <c r="J12" s="1"/>
      <c r="K12" s="1"/>
      <c r="L12" s="1"/>
      <c r="M12" s="1"/>
      <c r="N12" s="1" t="s">
        <v>422</v>
      </c>
      <c r="O12" s="1"/>
      <c r="P12" s="1"/>
      <c r="Q12" s="1"/>
      <c r="R12" s="1"/>
      <c r="S12" s="1"/>
      <c r="T12" s="1"/>
      <c r="U12" s="1" t="s">
        <v>423</v>
      </c>
      <c r="V12" s="1"/>
      <c r="W12" s="1"/>
      <c r="X12" s="1"/>
      <c r="Y12" s="1"/>
      <c r="Z12" s="1"/>
      <c r="AA12" s="1"/>
      <c r="AB12" s="1"/>
      <c r="AC12" s="1"/>
      <c r="AD12" t="s">
        <v>936</v>
      </c>
      <c r="AE12" t="s">
        <v>96</v>
      </c>
      <c r="AF12">
        <v>3081</v>
      </c>
      <c r="AG12" t="s">
        <v>839</v>
      </c>
      <c r="AH12">
        <v>-37.7223118</v>
      </c>
      <c r="AI12">
        <v>145.03834850000001</v>
      </c>
    </row>
    <row r="13" spans="1:35" ht="12.75" hidden="1" customHeight="1">
      <c r="A13">
        <v>96</v>
      </c>
      <c r="B13" s="1">
        <v>78</v>
      </c>
      <c r="C13" s="1"/>
      <c r="D13" s="1"/>
      <c r="E13" s="1"/>
      <c r="F13" s="1"/>
      <c r="G13" s="1"/>
      <c r="H13" s="1" t="s">
        <v>424</v>
      </c>
      <c r="I13" s="1"/>
      <c r="J13" s="1"/>
      <c r="K13" s="1"/>
      <c r="L13" s="1"/>
      <c r="M13" s="1"/>
      <c r="N13" s="1"/>
      <c r="O13" s="1"/>
      <c r="P13" s="1"/>
      <c r="Q13" s="5" t="str">
        <f>HYPERLINK("mailto:membership@digidecl.com.au%20","membership@digidecl.com.au")</f>
        <v>membership@digidecl.com.au</v>
      </c>
      <c r="R13" s="1" t="s">
        <v>426</v>
      </c>
      <c r="S13" s="1"/>
      <c r="T13" s="1"/>
      <c r="U13" s="1" t="s">
        <v>427</v>
      </c>
      <c r="V13" s="1"/>
      <c r="W13" s="1"/>
      <c r="X13" s="1"/>
      <c r="Y13" s="1"/>
      <c r="Z13" s="1"/>
      <c r="AA13" s="1"/>
      <c r="AB13" s="1"/>
      <c r="AC13" s="1"/>
      <c r="AD13" t="s">
        <v>425</v>
      </c>
      <c r="AE13" t="s">
        <v>96</v>
      </c>
      <c r="AF13">
        <v>3081</v>
      </c>
      <c r="AG13" t="s">
        <v>806</v>
      </c>
      <c r="AH13">
        <v>-37.749435800000001</v>
      </c>
      <c r="AI13">
        <v>145.04032509999999</v>
      </c>
    </row>
    <row r="14" spans="1:35" ht="12.75" hidden="1" customHeight="1">
      <c r="A14">
        <v>33</v>
      </c>
      <c r="B14" s="1">
        <v>85</v>
      </c>
      <c r="C14" s="7" t="s">
        <v>35</v>
      </c>
      <c r="D14" s="7"/>
      <c r="E14" s="1"/>
      <c r="F14" s="1" t="s">
        <v>1034</v>
      </c>
      <c r="G14" s="1" t="s">
        <v>1123</v>
      </c>
      <c r="H14" s="1" t="s">
        <v>173</v>
      </c>
      <c r="I14" s="1"/>
      <c r="J14" s="1"/>
      <c r="K14" s="1" t="s">
        <v>174</v>
      </c>
      <c r="L14" s="7" t="s">
        <v>27</v>
      </c>
      <c r="M14" s="1" t="s">
        <v>136</v>
      </c>
      <c r="N14" s="1"/>
      <c r="O14" s="1"/>
      <c r="P14" s="1"/>
      <c r="Q14" s="4" t="s">
        <v>175</v>
      </c>
      <c r="R14" s="1"/>
      <c r="S14" s="1"/>
      <c r="T14" s="1"/>
      <c r="U14" s="1"/>
      <c r="V14" s="1"/>
      <c r="W14" s="7" t="s">
        <v>27</v>
      </c>
      <c r="X14" s="1"/>
      <c r="Y14" s="1"/>
      <c r="Z14" s="7" t="s">
        <v>35</v>
      </c>
      <c r="AA14" s="7" t="s">
        <v>35</v>
      </c>
      <c r="AB14" s="1"/>
      <c r="AC14" s="1"/>
      <c r="AF14" t="s">
        <v>1019</v>
      </c>
    </row>
    <row r="15" spans="1:35" ht="12.75" hidden="1" customHeight="1">
      <c r="A15">
        <v>97</v>
      </c>
      <c r="B15" s="1">
        <v>59</v>
      </c>
      <c r="C15" s="1"/>
      <c r="D15" s="1"/>
      <c r="E15" s="1"/>
      <c r="F15" s="1"/>
      <c r="G15" s="1"/>
      <c r="H15" s="7" t="s">
        <v>428</v>
      </c>
      <c r="I15" s="7"/>
      <c r="J15" s="1"/>
      <c r="K15" s="7" t="s">
        <v>429</v>
      </c>
      <c r="L15" s="7"/>
      <c r="M15" s="1"/>
      <c r="N15" s="7" t="s">
        <v>430</v>
      </c>
      <c r="O15" s="1"/>
      <c r="P15" s="1"/>
      <c r="Q15" s="1"/>
      <c r="R15" s="1"/>
      <c r="S15" s="1"/>
      <c r="T15" s="1"/>
      <c r="U15" s="1" t="s">
        <v>432</v>
      </c>
      <c r="V15" s="1"/>
      <c r="W15" s="1"/>
      <c r="X15" s="1"/>
      <c r="Y15" s="1"/>
      <c r="Z15" s="1"/>
      <c r="AA15" s="1"/>
      <c r="AB15" s="1"/>
      <c r="AC15" s="1"/>
      <c r="AD15" t="s">
        <v>941</v>
      </c>
      <c r="AE15" t="s">
        <v>63</v>
      </c>
      <c r="AF15">
        <v>3084</v>
      </c>
      <c r="AG15" t="s">
        <v>807</v>
      </c>
      <c r="AH15">
        <v>-37.843925200000001</v>
      </c>
      <c r="AI15">
        <v>144.88313529999999</v>
      </c>
    </row>
    <row r="16" spans="1:35" ht="12.75" hidden="1" customHeight="1">
      <c r="A16">
        <v>98</v>
      </c>
      <c r="B16" s="1">
        <v>80</v>
      </c>
      <c r="C16" s="1"/>
      <c r="D16" s="1"/>
      <c r="E16" s="1"/>
      <c r="F16" s="1"/>
      <c r="G16" s="1"/>
      <c r="H16" s="1" t="s">
        <v>433</v>
      </c>
      <c r="I16" s="1"/>
      <c r="J16" s="1"/>
      <c r="K16" s="1" t="s">
        <v>434</v>
      </c>
      <c r="L16" s="7" t="s">
        <v>27</v>
      </c>
      <c r="M16" s="1"/>
      <c r="N16" s="1"/>
      <c r="O16" s="1"/>
      <c r="P16" s="1"/>
      <c r="Q16" s="8" t="s">
        <v>435</v>
      </c>
      <c r="R16" s="1" t="s">
        <v>258</v>
      </c>
      <c r="S16" s="1"/>
      <c r="T16" s="1"/>
      <c r="U16" s="1"/>
      <c r="V16" s="1" t="s">
        <v>31</v>
      </c>
      <c r="W16" s="1" t="s">
        <v>436</v>
      </c>
      <c r="X16" s="1" t="s">
        <v>259</v>
      </c>
      <c r="Y16" s="1"/>
      <c r="Z16" s="1"/>
      <c r="AA16" s="1"/>
      <c r="AB16" s="1"/>
      <c r="AC16" s="1"/>
      <c r="AF16" t="s">
        <v>1019</v>
      </c>
    </row>
    <row r="17" spans="1:35" ht="12.75" hidden="1" customHeight="1">
      <c r="A17">
        <v>99</v>
      </c>
      <c r="B17" s="1">
        <v>202</v>
      </c>
      <c r="C17" s="1"/>
      <c r="D17" s="1"/>
      <c r="E17" s="1" t="s">
        <v>1066</v>
      </c>
      <c r="F17" s="1"/>
      <c r="G17" s="1"/>
      <c r="H17" s="1" t="s">
        <v>437</v>
      </c>
      <c r="I17" s="1"/>
      <c r="J17" s="1"/>
      <c r="K17" s="1" t="s">
        <v>438</v>
      </c>
      <c r="L17" s="7" t="s">
        <v>27</v>
      </c>
      <c r="M17" s="1"/>
      <c r="N17" s="1" t="s">
        <v>439</v>
      </c>
      <c r="O17" s="1"/>
      <c r="P17" s="1"/>
      <c r="Q17" s="5" t="str">
        <f>HYPERLINK("mailto:deacon.courtney.c@edumail.vic.gov.au","deacon.courtney.c@edumail.vic.gov.au")</f>
        <v>deacon.courtney.c@edumail.vic.gov.au</v>
      </c>
      <c r="R17" s="1"/>
      <c r="S17" s="1"/>
      <c r="T17" s="1"/>
      <c r="U17" s="1"/>
      <c r="V17" s="1" t="s">
        <v>31</v>
      </c>
      <c r="W17" s="1" t="s">
        <v>27</v>
      </c>
      <c r="X17" s="1"/>
      <c r="Y17" s="1"/>
      <c r="Z17" s="1"/>
      <c r="AA17" s="1"/>
      <c r="AB17" s="7" t="s">
        <v>35</v>
      </c>
      <c r="AC17" s="1"/>
      <c r="AD17" t="s">
        <v>942</v>
      </c>
      <c r="AE17" t="s">
        <v>63</v>
      </c>
      <c r="AF17">
        <v>3084</v>
      </c>
      <c r="AG17" t="s">
        <v>840</v>
      </c>
      <c r="AH17">
        <v>-37.743074999999997</v>
      </c>
      <c r="AI17">
        <v>145.07574980000001</v>
      </c>
    </row>
    <row r="18" spans="1:35" ht="12.75" hidden="1" customHeight="1">
      <c r="A18">
        <v>100</v>
      </c>
      <c r="B18" s="1">
        <v>111</v>
      </c>
      <c r="C18" s="1"/>
      <c r="D18" s="1"/>
      <c r="E18" s="1"/>
      <c r="F18" s="1"/>
      <c r="G18" s="1"/>
      <c r="H18" s="1" t="s">
        <v>440</v>
      </c>
      <c r="I18" s="1"/>
      <c r="J18" s="1"/>
      <c r="K18" s="7" t="s">
        <v>416</v>
      </c>
      <c r="L18" s="7" t="s">
        <v>255</v>
      </c>
      <c r="M18" s="1"/>
      <c r="N18" s="1"/>
      <c r="O18" s="1"/>
      <c r="P18" s="1"/>
      <c r="Q18" s="5" t="str">
        <f>HYPERLINK("mailto:environment@banyule.vic.gov.au","environment@banyule.vic.gov.au")</f>
        <v>environment@banyule.vic.gov.au</v>
      </c>
      <c r="R18" s="1"/>
      <c r="S18" s="1"/>
      <c r="T18" s="1"/>
      <c r="U18" s="1" t="s">
        <v>441</v>
      </c>
      <c r="V18" s="1"/>
      <c r="W18" s="1" t="s">
        <v>258</v>
      </c>
      <c r="X18" s="1" t="s">
        <v>442</v>
      </c>
      <c r="Y18" s="1"/>
      <c r="Z18" s="1"/>
      <c r="AA18" s="1"/>
      <c r="AB18" s="1"/>
      <c r="AC18" s="1"/>
      <c r="AF18" t="s">
        <v>1019</v>
      </c>
    </row>
    <row r="19" spans="1:35" ht="12.75" hidden="1" customHeight="1">
      <c r="A19">
        <v>101</v>
      </c>
      <c r="B19" s="1" t="s">
        <v>443</v>
      </c>
      <c r="C19" s="1"/>
      <c r="D19" s="1"/>
      <c r="E19" s="1"/>
      <c r="F19" s="1"/>
      <c r="G19" s="1"/>
      <c r="H19" s="1" t="s">
        <v>444</v>
      </c>
      <c r="I19" s="1"/>
      <c r="J19" s="1"/>
      <c r="K19" s="1" t="s">
        <v>416</v>
      </c>
      <c r="L19" s="7" t="s">
        <v>255</v>
      </c>
      <c r="M19" s="1"/>
      <c r="N19" s="1"/>
      <c r="O19" s="1"/>
      <c r="P19" s="1" t="s">
        <v>445</v>
      </c>
      <c r="Q19" s="1"/>
      <c r="R19" s="1"/>
      <c r="S19" s="1"/>
      <c r="T19" s="1"/>
      <c r="U19" s="1" t="s">
        <v>447</v>
      </c>
      <c r="V19" s="1"/>
      <c r="W19" s="1" t="s">
        <v>258</v>
      </c>
      <c r="X19" s="1"/>
      <c r="Y19" s="1"/>
      <c r="Z19" s="7"/>
      <c r="AA19" s="1"/>
      <c r="AB19" s="1"/>
      <c r="AC19" s="1"/>
      <c r="AD19" t="s">
        <v>943</v>
      </c>
      <c r="AE19" t="s">
        <v>931</v>
      </c>
      <c r="AF19">
        <v>3081</v>
      </c>
      <c r="AG19" t="s">
        <v>808</v>
      </c>
      <c r="AH19">
        <v>-37.757056300000002</v>
      </c>
      <c r="AI19">
        <v>145.04273749999999</v>
      </c>
    </row>
    <row r="20" spans="1:35" ht="12.75" customHeight="1">
      <c r="A20">
        <v>128</v>
      </c>
      <c r="B20" s="1">
        <v>63</v>
      </c>
      <c r="C20" s="1"/>
      <c r="D20" s="1" t="s">
        <v>1117</v>
      </c>
      <c r="E20" s="1"/>
      <c r="F20" s="1" t="s">
        <v>1136</v>
      </c>
      <c r="G20" s="1" t="s">
        <v>35</v>
      </c>
      <c r="H20" s="1" t="s">
        <v>508</v>
      </c>
      <c r="I20" s="1"/>
      <c r="J20" s="1"/>
      <c r="K20" s="1" t="s">
        <v>509</v>
      </c>
      <c r="L20" s="7" t="s">
        <v>27</v>
      </c>
      <c r="M20" s="1"/>
      <c r="N20" s="1"/>
      <c r="O20" s="1" t="s">
        <v>510</v>
      </c>
      <c r="P20" s="1"/>
      <c r="Q20" s="8" t="str">
        <f>HYPERLINK("mailto:alan@diydoubleglaze.com.au","alan@diydoubleglaze.com.au")</f>
        <v>alan@diydoubleglaze.com.au</v>
      </c>
      <c r="R20" s="1"/>
      <c r="S20" s="1"/>
      <c r="T20" s="1"/>
      <c r="U20" s="1"/>
      <c r="V20" s="1" t="s">
        <v>31</v>
      </c>
      <c r="W20" s="1" t="s">
        <v>27</v>
      </c>
      <c r="X20" s="1"/>
      <c r="Y20" s="1"/>
      <c r="Z20" s="1"/>
      <c r="AA20" s="1"/>
      <c r="AB20" s="1"/>
      <c r="AC20" s="1"/>
      <c r="AD20" t="s">
        <v>511</v>
      </c>
      <c r="AE20" t="s">
        <v>512</v>
      </c>
      <c r="AF20">
        <v>3093</v>
      </c>
      <c r="AG20" s="20" t="s">
        <v>814</v>
      </c>
      <c r="AH20">
        <v>-37.733763000000003</v>
      </c>
      <c r="AI20">
        <v>145.1314773</v>
      </c>
    </row>
    <row r="21" spans="1:35" ht="12.75" customHeight="1">
      <c r="A21">
        <v>41</v>
      </c>
      <c r="B21" s="1">
        <v>15</v>
      </c>
      <c r="C21" s="7" t="s">
        <v>35</v>
      </c>
      <c r="D21" s="1" t="s">
        <v>1117</v>
      </c>
      <c r="E21" s="1"/>
      <c r="F21" s="1" t="s">
        <v>1137</v>
      </c>
      <c r="G21" s="1" t="s">
        <v>35</v>
      </c>
      <c r="H21" s="1" t="s">
        <v>199</v>
      </c>
      <c r="I21" s="1"/>
      <c r="J21" s="1"/>
      <c r="K21" s="1" t="s">
        <v>200</v>
      </c>
      <c r="L21" s="7" t="s">
        <v>27</v>
      </c>
      <c r="M21" s="1"/>
      <c r="N21" s="1"/>
      <c r="O21" s="1"/>
      <c r="P21" s="1"/>
      <c r="Q21" s="1" t="s">
        <v>201</v>
      </c>
      <c r="R21" s="1" t="s">
        <v>203</v>
      </c>
      <c r="S21" s="1"/>
      <c r="T21" s="1" t="s">
        <v>204</v>
      </c>
      <c r="U21" s="1" t="s">
        <v>205</v>
      </c>
      <c r="V21" s="1" t="s">
        <v>31</v>
      </c>
      <c r="W21" s="1" t="s">
        <v>32</v>
      </c>
      <c r="X21" s="1"/>
      <c r="Y21" s="1"/>
      <c r="Z21" s="7" t="s">
        <v>35</v>
      </c>
      <c r="AA21" s="7" t="s">
        <v>35</v>
      </c>
      <c r="AB21" s="1"/>
      <c r="AC21" s="1"/>
      <c r="AD21" t="s">
        <v>925</v>
      </c>
      <c r="AE21" t="s">
        <v>202</v>
      </c>
      <c r="AF21">
        <v>3095</v>
      </c>
      <c r="AG21" t="s">
        <v>829</v>
      </c>
      <c r="AH21">
        <v>-37.714904199999999</v>
      </c>
      <c r="AI21">
        <v>145.1476055</v>
      </c>
    </row>
    <row r="22" spans="1:35" ht="12.75" hidden="1" customHeight="1">
      <c r="A22">
        <v>102</v>
      </c>
      <c r="B22" s="1">
        <v>215</v>
      </c>
      <c r="C22" s="1"/>
      <c r="D22" s="1"/>
      <c r="E22" s="1"/>
      <c r="F22" s="1"/>
      <c r="G22" s="1"/>
      <c r="H22" s="1" t="s">
        <v>448</v>
      </c>
      <c r="I22" s="1"/>
      <c r="J22" s="1"/>
      <c r="K22" s="1" t="s">
        <v>416</v>
      </c>
      <c r="L22" s="7" t="s">
        <v>255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 t="s">
        <v>258</v>
      </c>
      <c r="X22" s="1"/>
      <c r="Y22" s="1"/>
      <c r="Z22" s="7"/>
      <c r="AA22" s="1"/>
      <c r="AB22" s="1"/>
      <c r="AC22" s="1"/>
      <c r="AF22" t="s">
        <v>1019</v>
      </c>
    </row>
    <row r="23" spans="1:35" ht="12.75" hidden="1" customHeight="1">
      <c r="A23">
        <v>34</v>
      </c>
      <c r="B23" s="1"/>
      <c r="C23" s="7" t="s">
        <v>35</v>
      </c>
      <c r="D23" s="7"/>
      <c r="E23" s="1"/>
      <c r="F23" s="1"/>
      <c r="G23" s="1" t="s">
        <v>1041</v>
      </c>
      <c r="H23" s="7" t="s">
        <v>176</v>
      </c>
      <c r="I23" s="7"/>
      <c r="J23" s="1"/>
      <c r="K23" s="7" t="s">
        <v>177</v>
      </c>
      <c r="L23" s="7" t="s">
        <v>27</v>
      </c>
      <c r="M23" s="7" t="s">
        <v>178</v>
      </c>
      <c r="N23" s="7" t="s">
        <v>179</v>
      </c>
      <c r="O23" s="1"/>
      <c r="P23" s="1"/>
      <c r="Q23" s="7" t="s">
        <v>180</v>
      </c>
      <c r="R23" s="1"/>
      <c r="S23" s="1"/>
      <c r="T23" s="1"/>
      <c r="U23" s="1"/>
      <c r="V23" s="7" t="s">
        <v>31</v>
      </c>
      <c r="W23" s="7" t="s">
        <v>27</v>
      </c>
      <c r="X23" s="1"/>
      <c r="Y23" s="1"/>
      <c r="Z23" s="7" t="s">
        <v>35</v>
      </c>
      <c r="AA23" s="7" t="s">
        <v>35</v>
      </c>
      <c r="AB23" s="1"/>
      <c r="AC23" s="1"/>
      <c r="AD23" t="s">
        <v>922</v>
      </c>
      <c r="AE23" t="s">
        <v>923</v>
      </c>
      <c r="AF23">
        <v>3079</v>
      </c>
      <c r="AG23" t="s">
        <v>827</v>
      </c>
      <c r="AH23">
        <v>-37.7642557</v>
      </c>
      <c r="AI23">
        <v>145.05283449999999</v>
      </c>
    </row>
    <row r="24" spans="1:35" ht="12.75" hidden="1" customHeight="1">
      <c r="A24">
        <v>35</v>
      </c>
      <c r="B24" s="1"/>
      <c r="C24" s="7" t="s">
        <v>35</v>
      </c>
      <c r="D24" s="7"/>
      <c r="E24" s="1"/>
      <c r="F24" s="1"/>
      <c r="G24" s="1" t="s">
        <v>1041</v>
      </c>
      <c r="H24" s="7" t="s">
        <v>181</v>
      </c>
      <c r="I24" s="7"/>
      <c r="J24" s="1"/>
      <c r="K24" s="7" t="s">
        <v>177</v>
      </c>
      <c r="L24" s="7" t="s">
        <v>27</v>
      </c>
      <c r="M24" s="7" t="s">
        <v>178</v>
      </c>
      <c r="N24" s="7" t="s">
        <v>179</v>
      </c>
      <c r="O24" s="1"/>
      <c r="P24" s="1"/>
      <c r="Q24" s="7" t="s">
        <v>180</v>
      </c>
      <c r="R24" s="1"/>
      <c r="S24" s="1"/>
      <c r="T24" s="1"/>
      <c r="U24" s="1"/>
      <c r="V24" s="7" t="s">
        <v>31</v>
      </c>
      <c r="W24" s="7" t="s">
        <v>27</v>
      </c>
      <c r="X24" s="1"/>
      <c r="Y24" s="1"/>
      <c r="Z24" s="7" t="s">
        <v>35</v>
      </c>
      <c r="AA24" s="7" t="s">
        <v>35</v>
      </c>
      <c r="AB24" s="1"/>
      <c r="AC24" s="1"/>
      <c r="AD24" t="s">
        <v>924</v>
      </c>
      <c r="AE24" t="s">
        <v>367</v>
      </c>
      <c r="AF24">
        <v>3084</v>
      </c>
      <c r="AG24" t="s">
        <v>828</v>
      </c>
      <c r="AH24">
        <v>-37.7642557</v>
      </c>
      <c r="AI24">
        <v>145.05283449999999</v>
      </c>
    </row>
    <row r="25" spans="1:35" ht="12.75" hidden="1" customHeight="1">
      <c r="A25">
        <v>103</v>
      </c>
      <c r="B25" s="1"/>
      <c r="C25" s="1"/>
      <c r="D25" s="1"/>
      <c r="E25" s="1"/>
      <c r="F25" s="1"/>
      <c r="G25" s="1"/>
      <c r="H25" s="1" t="s">
        <v>449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F25" t="s">
        <v>1019</v>
      </c>
    </row>
    <row r="26" spans="1:35" ht="12.75" customHeight="1">
      <c r="A26">
        <v>76</v>
      </c>
      <c r="B26" s="1">
        <v>211</v>
      </c>
      <c r="C26" s="7" t="s">
        <v>35</v>
      </c>
      <c r="D26" s="7" t="s">
        <v>1117</v>
      </c>
      <c r="E26" s="1"/>
      <c r="F26" s="1" t="s">
        <v>1091</v>
      </c>
      <c r="G26" s="1" t="s">
        <v>35</v>
      </c>
      <c r="H26" s="1" t="s">
        <v>348</v>
      </c>
      <c r="I26" s="1"/>
      <c r="J26" s="1"/>
      <c r="K26" s="1" t="s">
        <v>349</v>
      </c>
      <c r="L26" s="7" t="s">
        <v>27</v>
      </c>
      <c r="M26" s="1"/>
      <c r="N26" s="1"/>
      <c r="O26" s="1">
        <v>468419732</v>
      </c>
      <c r="P26" s="1"/>
      <c r="Q26" s="6" t="str">
        <f>HYPERLINK("mailto:f@felicitygordon.com","f@felicitygordon.com")</f>
        <v>f@felicitygordon.com</v>
      </c>
      <c r="R26" s="1"/>
      <c r="S26" s="1"/>
      <c r="T26" s="1"/>
      <c r="U26" s="1"/>
      <c r="V26" s="1" t="s">
        <v>31</v>
      </c>
      <c r="W26" s="1" t="s">
        <v>32</v>
      </c>
      <c r="X26" s="1"/>
      <c r="Y26" s="1"/>
      <c r="Z26" s="1" t="s">
        <v>331</v>
      </c>
      <c r="AA26" s="7" t="s">
        <v>35</v>
      </c>
      <c r="AB26" s="1"/>
      <c r="AC26" s="1"/>
      <c r="AF26" t="s">
        <v>1019</v>
      </c>
      <c r="AG26" t="s">
        <v>1162</v>
      </c>
      <c r="AH26">
        <v>-37.717624999999998</v>
      </c>
      <c r="AI26">
        <v>145.08724029999999</v>
      </c>
    </row>
    <row r="27" spans="1:35" ht="12.75" hidden="1" customHeight="1">
      <c r="A27">
        <v>104</v>
      </c>
      <c r="B27" s="1"/>
      <c r="C27" s="1"/>
      <c r="D27" s="1"/>
      <c r="E27" s="1" t="s">
        <v>1066</v>
      </c>
      <c r="F27" s="1"/>
      <c r="G27" s="1"/>
      <c r="H27" s="1" t="s">
        <v>450</v>
      </c>
      <c r="I27" s="1"/>
      <c r="J27" s="1"/>
      <c r="K27" s="1" t="s">
        <v>451</v>
      </c>
      <c r="L27" s="7" t="s">
        <v>27</v>
      </c>
      <c r="M27" s="1" t="s">
        <v>452</v>
      </c>
      <c r="N27" s="1" t="s">
        <v>1106</v>
      </c>
      <c r="O27" s="1"/>
      <c r="P27" s="1"/>
      <c r="Q27" s="1" t="s">
        <v>453</v>
      </c>
      <c r="R27" s="1"/>
      <c r="S27" s="1"/>
      <c r="T27" s="1"/>
      <c r="U27" s="1"/>
      <c r="V27" s="1" t="s">
        <v>31</v>
      </c>
      <c r="W27" s="1" t="s">
        <v>27</v>
      </c>
      <c r="X27" s="1"/>
      <c r="Y27" s="1"/>
      <c r="Z27" s="1"/>
      <c r="AA27" s="1"/>
      <c r="AB27" s="1"/>
      <c r="AC27" s="1"/>
      <c r="AD27" t="s">
        <v>944</v>
      </c>
      <c r="AE27" t="s">
        <v>247</v>
      </c>
      <c r="AF27">
        <v>3088</v>
      </c>
      <c r="AG27" t="s">
        <v>841</v>
      </c>
      <c r="AH27">
        <v>-37.708162899999998</v>
      </c>
      <c r="AI27">
        <v>145.1138756</v>
      </c>
    </row>
    <row r="28" spans="1:35" ht="12.75" hidden="1" customHeight="1">
      <c r="A28">
        <v>105</v>
      </c>
      <c r="B28" s="1">
        <v>221</v>
      </c>
      <c r="C28" s="1"/>
      <c r="D28" s="1"/>
      <c r="E28" s="1"/>
      <c r="F28" s="1"/>
      <c r="G28" s="1"/>
      <c r="H28" s="1" t="s">
        <v>454</v>
      </c>
      <c r="I28" s="1"/>
      <c r="J28" s="1"/>
      <c r="K28" s="1" t="s">
        <v>416</v>
      </c>
      <c r="L28" s="7" t="s">
        <v>255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 t="s">
        <v>258</v>
      </c>
      <c r="X28" s="1"/>
      <c r="Y28" s="1"/>
      <c r="Z28" s="7"/>
      <c r="AA28" s="1"/>
      <c r="AB28" s="1"/>
      <c r="AC28" s="1"/>
      <c r="AF28" t="s">
        <v>1019</v>
      </c>
    </row>
    <row r="29" spans="1:35" ht="12.75" hidden="1" customHeight="1">
      <c r="A29">
        <v>37</v>
      </c>
      <c r="B29" s="7">
        <v>254</v>
      </c>
      <c r="C29" s="7" t="s">
        <v>35</v>
      </c>
      <c r="D29" s="7"/>
      <c r="E29" s="7"/>
      <c r="F29" s="7" t="s">
        <v>1062</v>
      </c>
      <c r="G29" s="7" t="s">
        <v>1041</v>
      </c>
      <c r="H29" s="7" t="s">
        <v>184</v>
      </c>
      <c r="I29" s="7"/>
      <c r="J29" s="1"/>
      <c r="K29" s="7" t="s">
        <v>185</v>
      </c>
      <c r="L29" s="1"/>
      <c r="M29" s="1"/>
      <c r="N29" s="1"/>
      <c r="O29" s="1"/>
      <c r="P29" s="1"/>
      <c r="Q29" s="1"/>
      <c r="R29" s="1"/>
      <c r="S29" s="1"/>
      <c r="T29" s="1"/>
      <c r="U29" s="7" t="s">
        <v>186</v>
      </c>
      <c r="V29" s="1"/>
      <c r="W29" s="1"/>
      <c r="X29" s="1"/>
      <c r="Y29" s="1"/>
      <c r="Z29" s="7" t="s">
        <v>35</v>
      </c>
      <c r="AA29" s="7" t="s">
        <v>35</v>
      </c>
      <c r="AB29" s="1"/>
      <c r="AC29" s="1"/>
      <c r="AF29" t="s">
        <v>1019</v>
      </c>
    </row>
    <row r="30" spans="1:35" ht="12.75" hidden="1" customHeight="1">
      <c r="A30">
        <v>106</v>
      </c>
      <c r="B30" s="1"/>
      <c r="C30" s="1"/>
      <c r="D30" s="1"/>
      <c r="E30" s="1"/>
      <c r="F30" s="1"/>
      <c r="G30" s="1"/>
      <c r="H30" s="1" t="s">
        <v>455</v>
      </c>
      <c r="I30" s="1"/>
      <c r="J30" s="1"/>
      <c r="K30" s="1"/>
      <c r="L30" s="7" t="s">
        <v>418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7" t="s">
        <v>418</v>
      </c>
      <c r="X30" s="1"/>
      <c r="Y30" s="1"/>
      <c r="Z30" s="1"/>
      <c r="AA30" s="1"/>
      <c r="AB30" s="1"/>
      <c r="AC30" s="1"/>
      <c r="AD30" t="s">
        <v>945</v>
      </c>
      <c r="AE30" t="s">
        <v>933</v>
      </c>
      <c r="AF30">
        <v>3088</v>
      </c>
      <c r="AG30" t="s">
        <v>898</v>
      </c>
      <c r="AH30">
        <v>-37.702874000000001</v>
      </c>
      <c r="AI30">
        <v>145.10352130000001</v>
      </c>
    </row>
    <row r="31" spans="1:35" ht="12.75" hidden="1" customHeight="1">
      <c r="A31">
        <v>107</v>
      </c>
      <c r="B31" s="1"/>
      <c r="C31" s="1"/>
      <c r="D31" s="1"/>
      <c r="E31" s="1"/>
      <c r="F31" s="1"/>
      <c r="G31" s="1"/>
      <c r="H31" s="1" t="s">
        <v>456</v>
      </c>
      <c r="I31" s="1"/>
      <c r="J31" s="1"/>
      <c r="K31" s="1"/>
      <c r="L31" s="7" t="s">
        <v>418</v>
      </c>
      <c r="M31" s="1"/>
      <c r="N31" s="7" t="s">
        <v>457</v>
      </c>
      <c r="O31" s="1"/>
      <c r="P31" s="1"/>
      <c r="Q31" s="1"/>
      <c r="R31" s="1"/>
      <c r="S31" s="1"/>
      <c r="T31" s="1"/>
      <c r="U31" s="1"/>
      <c r="V31" s="1"/>
      <c r="W31" s="7" t="s">
        <v>418</v>
      </c>
      <c r="X31" s="1"/>
      <c r="Y31" s="1"/>
      <c r="Z31" s="1"/>
      <c r="AA31" s="1"/>
      <c r="AB31" s="1"/>
      <c r="AC31" s="1"/>
      <c r="AD31" t="s">
        <v>946</v>
      </c>
      <c r="AE31" t="s">
        <v>320</v>
      </c>
      <c r="AF31">
        <v>3079</v>
      </c>
      <c r="AG31" t="s">
        <v>843</v>
      </c>
      <c r="AH31">
        <v>-37.743275199999999</v>
      </c>
      <c r="AI31">
        <v>144.91991859999999</v>
      </c>
    </row>
    <row r="32" spans="1:35" ht="12.75" hidden="1" customHeight="1">
      <c r="A32">
        <v>108</v>
      </c>
      <c r="B32" s="1"/>
      <c r="C32" s="1"/>
      <c r="D32" s="1"/>
      <c r="E32" s="1"/>
      <c r="F32" s="1"/>
      <c r="G32" s="1"/>
      <c r="H32" s="1" t="s">
        <v>458</v>
      </c>
      <c r="I32" s="1"/>
      <c r="J32" s="1"/>
      <c r="K32" s="1"/>
      <c r="L32" s="7" t="s">
        <v>418</v>
      </c>
      <c r="M32" s="1"/>
      <c r="N32" s="7" t="s">
        <v>459</v>
      </c>
      <c r="O32" s="1"/>
      <c r="P32" s="1"/>
      <c r="Q32" s="1"/>
      <c r="R32" s="1"/>
      <c r="S32" s="1"/>
      <c r="T32" s="1"/>
      <c r="U32" s="1"/>
      <c r="V32" s="1"/>
      <c r="W32" s="7" t="s">
        <v>418</v>
      </c>
      <c r="X32" s="1"/>
      <c r="Y32" s="1"/>
      <c r="Z32" s="1"/>
      <c r="AA32" s="1"/>
      <c r="AB32" s="1"/>
      <c r="AC32" s="1"/>
      <c r="AD32" t="s">
        <v>947</v>
      </c>
      <c r="AE32" t="s">
        <v>314</v>
      </c>
      <c r="AF32">
        <v>3087</v>
      </c>
      <c r="AG32" t="s">
        <v>842</v>
      </c>
      <c r="AH32">
        <v>-37.810945199999999</v>
      </c>
      <c r="AI32">
        <v>144.87283479999999</v>
      </c>
    </row>
    <row r="33" spans="1:35" ht="12.75" hidden="1" customHeight="1">
      <c r="A33">
        <v>36</v>
      </c>
      <c r="B33" s="1"/>
      <c r="C33" s="7" t="s">
        <v>35</v>
      </c>
      <c r="D33" s="7"/>
      <c r="E33" s="1"/>
      <c r="F33" s="1"/>
      <c r="G33" s="1" t="s">
        <v>1041</v>
      </c>
      <c r="H33" s="7" t="s">
        <v>1023</v>
      </c>
      <c r="I33" s="7"/>
      <c r="J33" s="1"/>
      <c r="K33" s="7" t="s">
        <v>41</v>
      </c>
      <c r="L33" s="1"/>
      <c r="M33" s="1"/>
      <c r="N33" s="1"/>
      <c r="O33" s="7" t="s">
        <v>42</v>
      </c>
      <c r="P33" s="1"/>
      <c r="Q33" s="7" t="s">
        <v>183</v>
      </c>
      <c r="R33" s="1"/>
      <c r="S33" s="1"/>
      <c r="T33" s="1"/>
      <c r="U33" s="1"/>
      <c r="V33" s="1"/>
      <c r="W33" s="1"/>
      <c r="X33" s="1"/>
      <c r="Y33" s="1"/>
      <c r="Z33" s="7" t="s">
        <v>35</v>
      </c>
      <c r="AA33" s="7" t="s">
        <v>35</v>
      </c>
      <c r="AB33" s="1"/>
      <c r="AC33" s="1"/>
      <c r="AF33" t="s">
        <v>1019</v>
      </c>
    </row>
    <row r="34" spans="1:35" ht="12.75" hidden="1" customHeight="1">
      <c r="A34">
        <v>109</v>
      </c>
      <c r="B34" s="1"/>
      <c r="C34" s="1"/>
      <c r="D34" s="1"/>
      <c r="E34" s="1"/>
      <c r="F34" s="1"/>
      <c r="G34" s="1"/>
      <c r="H34" s="7" t="s">
        <v>460</v>
      </c>
      <c r="I34" s="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7" t="s">
        <v>418</v>
      </c>
      <c r="X34" s="1"/>
      <c r="Y34" s="1"/>
      <c r="Z34" s="1"/>
      <c r="AA34" s="1"/>
      <c r="AB34" s="1"/>
      <c r="AC34" s="1"/>
      <c r="AD34" t="s">
        <v>948</v>
      </c>
      <c r="AE34" t="s">
        <v>933</v>
      </c>
      <c r="AF34">
        <v>3088</v>
      </c>
      <c r="AG34" t="s">
        <v>844</v>
      </c>
      <c r="AH34">
        <v>-37.710071300000003</v>
      </c>
      <c r="AI34">
        <v>145.1108036</v>
      </c>
    </row>
    <row r="35" spans="1:35" ht="12.75" hidden="1" customHeight="1">
      <c r="A35">
        <v>110</v>
      </c>
      <c r="B35" s="1">
        <v>54</v>
      </c>
      <c r="C35" s="1"/>
      <c r="D35" s="1"/>
      <c r="E35" s="1"/>
      <c r="F35" s="1"/>
      <c r="G35" s="1"/>
      <c r="H35" s="1" t="s">
        <v>461</v>
      </c>
      <c r="I35" s="1"/>
      <c r="J35" s="1"/>
      <c r="K35" s="1"/>
      <c r="L35" s="1"/>
      <c r="M35" s="1"/>
      <c r="N35" s="1" t="s">
        <v>462</v>
      </c>
      <c r="O35" s="1"/>
      <c r="P35" s="1"/>
      <c r="Q35" s="1"/>
      <c r="R35" s="1"/>
      <c r="S35" s="1"/>
      <c r="T35" s="1"/>
      <c r="U35" s="1"/>
      <c r="V35" s="1"/>
      <c r="W35" s="7" t="s">
        <v>418</v>
      </c>
      <c r="X35" s="1" t="s">
        <v>465</v>
      </c>
      <c r="Y35" s="1"/>
      <c r="Z35" s="1"/>
      <c r="AA35" s="1"/>
      <c r="AB35" s="1"/>
      <c r="AC35" s="1"/>
      <c r="AD35" t="s">
        <v>463</v>
      </c>
      <c r="AE35" t="s">
        <v>464</v>
      </c>
      <c r="AF35">
        <v>3105</v>
      </c>
      <c r="AG35" t="s">
        <v>809</v>
      </c>
      <c r="AH35">
        <v>-37.760953999999998</v>
      </c>
      <c r="AI35">
        <v>145.07939429999999</v>
      </c>
    </row>
    <row r="36" spans="1:35" ht="12.75" customHeight="1">
      <c r="A36">
        <v>78</v>
      </c>
      <c r="B36" s="1">
        <v>218</v>
      </c>
      <c r="C36" s="7" t="s">
        <v>35</v>
      </c>
      <c r="D36" s="1" t="s">
        <v>1158</v>
      </c>
      <c r="E36" s="1"/>
      <c r="F36" s="1" t="s">
        <v>1095</v>
      </c>
      <c r="G36" s="1" t="s">
        <v>35</v>
      </c>
      <c r="H36" s="1" t="s">
        <v>355</v>
      </c>
      <c r="I36" s="1"/>
      <c r="J36" s="1" t="s">
        <v>356</v>
      </c>
      <c r="K36" s="1" t="s">
        <v>357</v>
      </c>
      <c r="L36" s="7" t="s">
        <v>27</v>
      </c>
      <c r="M36" s="1"/>
      <c r="N36" s="7" t="s">
        <v>358</v>
      </c>
      <c r="O36" s="7" t="s">
        <v>359</v>
      </c>
      <c r="P36" s="1" t="s">
        <v>360</v>
      </c>
      <c r="Q36" s="1" t="s">
        <v>361</v>
      </c>
      <c r="R36" s="1"/>
      <c r="S36" s="1"/>
      <c r="T36" s="1"/>
      <c r="U36" s="1"/>
      <c r="V36" s="1" t="s">
        <v>31</v>
      </c>
      <c r="W36" s="1" t="s">
        <v>32</v>
      </c>
      <c r="X36" s="1"/>
      <c r="Y36" s="1"/>
      <c r="Z36" s="1" t="s">
        <v>331</v>
      </c>
      <c r="AA36" s="7" t="s">
        <v>35</v>
      </c>
      <c r="AB36" s="1"/>
      <c r="AC36" s="7" t="s">
        <v>35</v>
      </c>
      <c r="AD36" t="s">
        <v>934</v>
      </c>
      <c r="AE36" t="s">
        <v>933</v>
      </c>
      <c r="AF36">
        <v>3088</v>
      </c>
      <c r="AG36" t="s">
        <v>832</v>
      </c>
      <c r="AH36">
        <v>-37.711461200000002</v>
      </c>
      <c r="AI36">
        <v>145.11069560000001</v>
      </c>
    </row>
    <row r="37" spans="1:35" ht="12.75" hidden="1" customHeight="1">
      <c r="A37">
        <v>112</v>
      </c>
      <c r="B37" s="1"/>
      <c r="C37" s="1"/>
      <c r="D37" s="1"/>
      <c r="E37" s="1"/>
      <c r="F37" s="1"/>
      <c r="G37" s="1"/>
      <c r="H37" s="1" t="s">
        <v>471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t="s">
        <v>949</v>
      </c>
      <c r="AE37" t="s">
        <v>950</v>
      </c>
      <c r="AF37">
        <v>3083</v>
      </c>
      <c r="AG37" t="s">
        <v>847</v>
      </c>
      <c r="AH37">
        <v>-37.703053599999997</v>
      </c>
      <c r="AI37">
        <v>145.0540752</v>
      </c>
    </row>
    <row r="38" spans="1:35" ht="12.75" hidden="1" customHeight="1">
      <c r="A38">
        <v>113</v>
      </c>
      <c r="B38" s="1"/>
      <c r="C38" s="1"/>
      <c r="D38" s="1"/>
      <c r="E38" s="1"/>
      <c r="F38" s="1"/>
      <c r="G38" s="1"/>
      <c r="H38" s="1" t="s">
        <v>472</v>
      </c>
      <c r="I38" s="1"/>
      <c r="J38" s="1"/>
      <c r="K38" s="1" t="s">
        <v>473</v>
      </c>
      <c r="L38" s="7" t="s">
        <v>27</v>
      </c>
      <c r="M38" s="1"/>
      <c r="N38" s="1" t="s">
        <v>474</v>
      </c>
      <c r="O38" s="1"/>
      <c r="P38" s="1"/>
      <c r="Q38" s="6" t="str">
        <f>HYPERLINK("mailto:taglieri.lauren.a@edumail.vic.gov.au","taglieri.lauren.a@edumail.vic.gov.au")</f>
        <v>taglieri.lauren.a@edumail.vic.gov.au</v>
      </c>
      <c r="R38" s="1"/>
      <c r="S38" s="1"/>
      <c r="T38" s="1"/>
      <c r="U38" s="1"/>
      <c r="V38" s="1" t="s">
        <v>31</v>
      </c>
      <c r="W38" s="1" t="s">
        <v>27</v>
      </c>
      <c r="X38" s="1"/>
      <c r="Y38" s="1"/>
      <c r="Z38" s="1"/>
      <c r="AA38" s="1"/>
      <c r="AB38" s="1"/>
      <c r="AC38" s="1"/>
      <c r="AD38" t="s">
        <v>951</v>
      </c>
      <c r="AE38" t="s">
        <v>950</v>
      </c>
      <c r="AF38">
        <v>3083</v>
      </c>
      <c r="AG38" t="s">
        <v>846</v>
      </c>
      <c r="AH38">
        <v>-37.707614900000003</v>
      </c>
      <c r="AI38">
        <v>145.06124249999999</v>
      </c>
    </row>
    <row r="39" spans="1:35" ht="12.75" hidden="1" customHeight="1">
      <c r="A39">
        <v>114</v>
      </c>
      <c r="B39" s="1"/>
      <c r="C39" s="1"/>
      <c r="D39" s="1"/>
      <c r="E39" s="1"/>
      <c r="F39" s="1"/>
      <c r="G39" s="1"/>
      <c r="H39" s="1" t="s">
        <v>475</v>
      </c>
      <c r="I39" s="1"/>
      <c r="J39" s="1"/>
      <c r="K39" s="1" t="s">
        <v>115</v>
      </c>
      <c r="L39" s="7" t="s">
        <v>27</v>
      </c>
      <c r="M39" s="1"/>
      <c r="N39" s="1"/>
      <c r="O39" s="1"/>
      <c r="P39" s="1"/>
      <c r="Q39" s="6" t="str">
        <f>HYPERLINK("mailto:bundoora.sc@edumail.vic.gov.au","bundoora.sc@edumail.vic.gov.au")</f>
        <v>bundoora.sc@edumail.vic.gov.au</v>
      </c>
      <c r="R39" s="1"/>
      <c r="S39" s="1"/>
      <c r="T39" s="1"/>
      <c r="U39" s="1"/>
      <c r="V39" s="1" t="s">
        <v>476</v>
      </c>
      <c r="W39" s="1" t="s">
        <v>27</v>
      </c>
      <c r="X39" s="1"/>
      <c r="Y39" s="1"/>
      <c r="Z39" s="1"/>
      <c r="AA39" s="1"/>
      <c r="AB39" s="1"/>
      <c r="AC39" s="1"/>
      <c r="AD39" t="s">
        <v>952</v>
      </c>
      <c r="AE39" t="s">
        <v>950</v>
      </c>
      <c r="AF39">
        <v>3083</v>
      </c>
      <c r="AG39" t="s">
        <v>845</v>
      </c>
      <c r="AH39">
        <v>-37.707957800000003</v>
      </c>
      <c r="AI39">
        <v>145.05903000000001</v>
      </c>
    </row>
    <row r="40" spans="1:35" ht="12.75" hidden="1" customHeight="1">
      <c r="A40">
        <v>115</v>
      </c>
      <c r="B40" s="1"/>
      <c r="C40" s="1"/>
      <c r="D40" s="1"/>
      <c r="E40" s="1"/>
      <c r="F40" s="1"/>
      <c r="G40" s="1"/>
      <c r="H40" s="1" t="s">
        <v>477</v>
      </c>
      <c r="I40" s="1"/>
      <c r="J40" s="1"/>
      <c r="K40" s="1" t="s">
        <v>478</v>
      </c>
      <c r="L40" s="1"/>
      <c r="M40" s="1"/>
      <c r="N40" s="1"/>
      <c r="O40" s="1"/>
      <c r="P40" s="1"/>
      <c r="Q40" s="1"/>
      <c r="R40" s="1"/>
      <c r="S40" s="1"/>
      <c r="T40" s="1"/>
      <c r="U40" s="7" t="s">
        <v>479</v>
      </c>
      <c r="V40" s="1"/>
      <c r="W40" s="1"/>
      <c r="X40" s="1"/>
      <c r="Y40" s="1"/>
      <c r="Z40" s="1"/>
      <c r="AA40" s="1"/>
      <c r="AB40" s="1"/>
      <c r="AC40" s="1"/>
      <c r="AD40" t="s">
        <v>953</v>
      </c>
      <c r="AE40" t="s">
        <v>933</v>
      </c>
      <c r="AF40">
        <v>3088</v>
      </c>
      <c r="AG40" t="s">
        <v>848</v>
      </c>
      <c r="AH40">
        <v>-37.687111999999999</v>
      </c>
      <c r="AI40">
        <v>145.1026253</v>
      </c>
    </row>
    <row r="41" spans="1:35" ht="12.75" customHeight="1">
      <c r="A41">
        <v>85</v>
      </c>
      <c r="B41" s="1"/>
      <c r="C41" s="7" t="s">
        <v>35</v>
      </c>
      <c r="D41" s="7" t="s">
        <v>1117</v>
      </c>
      <c r="E41" s="7"/>
      <c r="F41" s="1" t="s">
        <v>1140</v>
      </c>
      <c r="G41" s="1" t="s">
        <v>35</v>
      </c>
      <c r="H41" s="1" t="s">
        <v>1141</v>
      </c>
      <c r="I41" s="1"/>
      <c r="J41" s="1"/>
      <c r="K41" s="1" t="s">
        <v>389</v>
      </c>
      <c r="L41" s="7" t="s">
        <v>27</v>
      </c>
      <c r="M41" s="1"/>
      <c r="N41" s="1"/>
      <c r="O41" s="1">
        <v>414322915</v>
      </c>
      <c r="P41" s="1"/>
      <c r="Q41" s="6" t="str">
        <f>HYPERLINK("mailto:wingstosing2@gmail.com","wingstosing2@gmail.com")</f>
        <v>wingstosing2@gmail.com</v>
      </c>
      <c r="R41" s="1" t="s">
        <v>1059</v>
      </c>
      <c r="S41" s="1"/>
      <c r="T41" s="1"/>
      <c r="U41" s="1"/>
      <c r="V41" s="1"/>
      <c r="W41" s="1" t="s">
        <v>32</v>
      </c>
      <c r="X41" s="1"/>
      <c r="Y41" s="1"/>
      <c r="Z41" s="1" t="s">
        <v>331</v>
      </c>
      <c r="AA41" s="7" t="s">
        <v>35</v>
      </c>
      <c r="AB41" s="1"/>
      <c r="AC41" s="1"/>
      <c r="AF41" t="s">
        <v>1019</v>
      </c>
      <c r="AG41" t="s">
        <v>1163</v>
      </c>
      <c r="AH41">
        <v>-37.745745999999997</v>
      </c>
      <c r="AI41">
        <v>145.03964529999999</v>
      </c>
    </row>
    <row r="42" spans="1:35" ht="12.75" hidden="1" customHeight="1">
      <c r="A42">
        <v>116</v>
      </c>
      <c r="B42" s="1"/>
      <c r="C42" s="1"/>
      <c r="D42" s="1"/>
      <c r="E42" s="1"/>
      <c r="F42" s="1"/>
      <c r="G42" s="1"/>
      <c r="H42" s="1" t="s">
        <v>480</v>
      </c>
      <c r="I42" s="1"/>
      <c r="J42" s="1"/>
      <c r="K42" s="1" t="s">
        <v>481</v>
      </c>
      <c r="L42" s="7" t="s">
        <v>27</v>
      </c>
      <c r="M42" s="1"/>
      <c r="N42" s="1"/>
      <c r="O42" s="1"/>
      <c r="P42" s="1"/>
      <c r="Q42" s="1" t="s">
        <v>482</v>
      </c>
      <c r="R42" s="1"/>
      <c r="S42" s="1"/>
      <c r="T42" s="1"/>
      <c r="U42" s="1"/>
      <c r="V42" s="1" t="s">
        <v>31</v>
      </c>
      <c r="W42" s="1" t="s">
        <v>27</v>
      </c>
      <c r="X42" s="1"/>
      <c r="Y42" s="1"/>
      <c r="Z42" s="1"/>
      <c r="AA42" s="1"/>
      <c r="AB42" s="1"/>
      <c r="AC42" s="1"/>
      <c r="AD42" t="s">
        <v>954</v>
      </c>
      <c r="AE42" t="s">
        <v>81</v>
      </c>
      <c r="AF42">
        <v>3085</v>
      </c>
      <c r="AG42" t="s">
        <v>849</v>
      </c>
      <c r="AH42">
        <v>-37.728620999999997</v>
      </c>
      <c r="AI42">
        <v>145.05651349999999</v>
      </c>
    </row>
    <row r="43" spans="1:35" ht="12.75" hidden="1" customHeight="1">
      <c r="A43">
        <v>117</v>
      </c>
      <c r="B43" s="1"/>
      <c r="C43" s="1"/>
      <c r="D43" s="1"/>
      <c r="E43" s="1"/>
      <c r="F43" s="1"/>
      <c r="G43" s="1"/>
      <c r="H43" s="1" t="s">
        <v>483</v>
      </c>
      <c r="I43" s="1"/>
      <c r="J43" s="1"/>
      <c r="K43" s="1"/>
      <c r="L43" s="1"/>
      <c r="M43" s="1"/>
      <c r="N43" s="7" t="s">
        <v>484</v>
      </c>
      <c r="O43" s="1"/>
      <c r="P43" s="1"/>
      <c r="Q43" s="1"/>
      <c r="R43" s="1"/>
      <c r="S43" s="1"/>
      <c r="T43" s="1"/>
      <c r="U43" s="1"/>
      <c r="V43" s="1"/>
      <c r="W43" s="7" t="s">
        <v>418</v>
      </c>
      <c r="X43" s="1"/>
      <c r="Y43" s="1"/>
      <c r="Z43" s="1"/>
      <c r="AA43" s="1"/>
      <c r="AB43" s="1"/>
      <c r="AC43" s="1"/>
      <c r="AD43" t="s">
        <v>955</v>
      </c>
      <c r="AE43" t="s">
        <v>63</v>
      </c>
      <c r="AF43">
        <v>3084</v>
      </c>
      <c r="AG43" t="s">
        <v>850</v>
      </c>
      <c r="AH43">
        <v>-37.743951000000003</v>
      </c>
      <c r="AI43">
        <v>145.0634603</v>
      </c>
    </row>
    <row r="44" spans="1:35" ht="12.75" hidden="1" customHeight="1">
      <c r="A44">
        <v>118</v>
      </c>
      <c r="B44" s="1">
        <v>21</v>
      </c>
      <c r="C44" s="1"/>
      <c r="D44" s="1"/>
      <c r="E44" s="1"/>
      <c r="F44" s="1"/>
      <c r="G44" s="1"/>
      <c r="H44" s="1" t="s">
        <v>485</v>
      </c>
      <c r="I44" s="1"/>
      <c r="J44" s="1"/>
      <c r="K44" s="1"/>
      <c r="L44" s="7" t="s">
        <v>418</v>
      </c>
      <c r="M44" s="1"/>
      <c r="N44" s="4" t="str">
        <f>HYPERLINK("javascript:void(0)",":(03) 9499 7023")</f>
        <v>:(03) 9499 7023</v>
      </c>
      <c r="O44" s="1"/>
      <c r="P44" s="1"/>
      <c r="Q44" s="1"/>
      <c r="R44" s="1"/>
      <c r="S44" s="1"/>
      <c r="T44" s="1"/>
      <c r="U44" s="1" t="s">
        <v>486</v>
      </c>
      <c r="V44" s="1"/>
      <c r="W44" s="1" t="s">
        <v>418</v>
      </c>
      <c r="X44" s="1"/>
      <c r="Y44" s="1"/>
      <c r="Z44" s="1"/>
      <c r="AA44" s="1"/>
      <c r="AB44" s="1"/>
      <c r="AC44" s="1"/>
      <c r="AD44" t="s">
        <v>956</v>
      </c>
      <c r="AE44" t="s">
        <v>320</v>
      </c>
      <c r="AF44">
        <v>3079</v>
      </c>
      <c r="AG44" t="s">
        <v>811</v>
      </c>
      <c r="AH44">
        <v>-37.769600599999997</v>
      </c>
      <c r="AI44">
        <v>145.04039990000001</v>
      </c>
    </row>
    <row r="45" spans="1:35" ht="12.75" hidden="1" customHeight="1">
      <c r="A45">
        <v>119</v>
      </c>
      <c r="B45" s="1"/>
      <c r="C45" s="1"/>
      <c r="D45" s="1"/>
      <c r="E45" s="1"/>
      <c r="F45" s="1"/>
      <c r="G45" s="1"/>
      <c r="H45" s="7" t="s">
        <v>487</v>
      </c>
      <c r="I45" s="7"/>
      <c r="J45" s="1"/>
      <c r="K45" s="7" t="s">
        <v>488</v>
      </c>
      <c r="L45" s="7" t="s">
        <v>27</v>
      </c>
      <c r="M45" s="1"/>
      <c r="N45" s="1"/>
      <c r="P45" s="1"/>
      <c r="Q45" s="7" t="s">
        <v>489</v>
      </c>
      <c r="R45" s="1"/>
      <c r="S45" s="1"/>
      <c r="T45" s="1"/>
      <c r="U45" s="1"/>
      <c r="V45" s="7" t="s">
        <v>31</v>
      </c>
      <c r="W45" s="7" t="s">
        <v>27</v>
      </c>
      <c r="X45" s="1"/>
      <c r="Y45" s="1"/>
      <c r="Z45" s="1"/>
      <c r="AA45" s="1"/>
      <c r="AB45" s="7" t="s">
        <v>27</v>
      </c>
      <c r="AC45" s="1"/>
      <c r="AD45" t="s">
        <v>957</v>
      </c>
      <c r="AE45" t="s">
        <v>63</v>
      </c>
      <c r="AF45">
        <v>3084</v>
      </c>
      <c r="AG45" t="s">
        <v>851</v>
      </c>
      <c r="AH45">
        <v>-37.742686999999997</v>
      </c>
      <c r="AI45">
        <v>145.06248629999999</v>
      </c>
    </row>
    <row r="46" spans="1:35" ht="12.75" customHeight="1">
      <c r="A46">
        <v>51</v>
      </c>
      <c r="B46" s="1"/>
      <c r="C46" s="7" t="s">
        <v>35</v>
      </c>
      <c r="D46" s="1" t="s">
        <v>1117</v>
      </c>
      <c r="E46" s="7"/>
      <c r="F46" s="1" t="s">
        <v>1115</v>
      </c>
      <c r="G46" s="1" t="s">
        <v>35</v>
      </c>
      <c r="H46" s="1" t="s">
        <v>1113</v>
      </c>
      <c r="I46" s="1"/>
      <c r="J46" s="1"/>
      <c r="K46" s="1" t="s">
        <v>236</v>
      </c>
      <c r="L46" s="1"/>
      <c r="M46" s="1"/>
      <c r="N46" s="4" t="s">
        <v>237</v>
      </c>
      <c r="O46" s="1"/>
      <c r="P46" s="1"/>
      <c r="Q46" s="20" t="s">
        <v>1114</v>
      </c>
      <c r="R46" s="1"/>
      <c r="S46" s="1"/>
      <c r="T46" s="1"/>
      <c r="U46" s="1"/>
      <c r="V46" s="7" t="s">
        <v>31</v>
      </c>
      <c r="W46" s="7" t="s">
        <v>27</v>
      </c>
      <c r="X46" s="1"/>
      <c r="Y46" s="1"/>
      <c r="Z46" s="7" t="s">
        <v>35</v>
      </c>
      <c r="AA46" s="7" t="s">
        <v>35</v>
      </c>
      <c r="AB46" s="1"/>
      <c r="AC46" s="1"/>
      <c r="AF46" t="s">
        <v>1019</v>
      </c>
      <c r="AG46" t="s">
        <v>798</v>
      </c>
      <c r="AH46">
        <v>-37.774462</v>
      </c>
      <c r="AI46">
        <v>145.05186430000001</v>
      </c>
    </row>
    <row r="47" spans="1:35" ht="12.75" customHeight="1">
      <c r="A47">
        <v>71</v>
      </c>
      <c r="B47" s="1">
        <v>70</v>
      </c>
      <c r="C47" s="7" t="s">
        <v>35</v>
      </c>
      <c r="D47" s="7" t="s">
        <v>1158</v>
      </c>
      <c r="E47" s="1"/>
      <c r="F47" s="1" t="s">
        <v>1103</v>
      </c>
      <c r="G47" s="1" t="s">
        <v>35</v>
      </c>
      <c r="H47" s="7" t="s">
        <v>324</v>
      </c>
      <c r="I47" s="7"/>
      <c r="J47" s="1"/>
      <c r="K47" s="7" t="s">
        <v>325</v>
      </c>
      <c r="L47" s="7" t="s">
        <v>27</v>
      </c>
      <c r="M47" s="1"/>
      <c r="N47" s="1"/>
      <c r="O47" s="1"/>
      <c r="P47" s="1"/>
      <c r="Q47" s="1" t="s">
        <v>326</v>
      </c>
      <c r="R47" s="1"/>
      <c r="S47" s="1"/>
      <c r="T47" s="1"/>
      <c r="U47" s="1" t="s">
        <v>327</v>
      </c>
      <c r="V47" s="1" t="s">
        <v>31</v>
      </c>
      <c r="W47" s="1" t="s">
        <v>32</v>
      </c>
      <c r="X47" s="1"/>
      <c r="Y47" s="1"/>
      <c r="Z47" s="1" t="s">
        <v>323</v>
      </c>
      <c r="AA47" s="7" t="s">
        <v>35</v>
      </c>
      <c r="AB47" s="1"/>
      <c r="AC47" s="1"/>
      <c r="AD47" t="s">
        <v>904</v>
      </c>
      <c r="AE47" t="s">
        <v>96</v>
      </c>
      <c r="AF47">
        <v>3081</v>
      </c>
      <c r="AG47" t="s">
        <v>831</v>
      </c>
      <c r="AH47">
        <v>-37.737945000000003</v>
      </c>
      <c r="AI47">
        <v>145.03674029999999</v>
      </c>
    </row>
    <row r="48" spans="1:35" ht="12.75" hidden="1" customHeight="1">
      <c r="A48">
        <v>120</v>
      </c>
      <c r="B48" s="1">
        <v>84</v>
      </c>
      <c r="C48" s="1"/>
      <c r="D48" s="1" t="s">
        <v>416</v>
      </c>
      <c r="E48" s="1"/>
      <c r="F48" s="1" t="s">
        <v>1052</v>
      </c>
      <c r="G48" s="1"/>
      <c r="H48" s="1" t="s">
        <v>490</v>
      </c>
      <c r="I48" s="1"/>
      <c r="J48" s="1"/>
      <c r="K48" s="1" t="s">
        <v>491</v>
      </c>
      <c r="L48" s="7" t="s">
        <v>255</v>
      </c>
      <c r="M48" s="1"/>
      <c r="N48" s="1"/>
      <c r="O48" s="1"/>
      <c r="P48" s="1"/>
      <c r="Q48" s="5" t="str">
        <f>HYPERLINK("mailto:%20info@sustainablecommunities.vic.gov.au","info@sustainablecommunities.vic.gov.au")</f>
        <v>info@sustainablecommunities.vic.gov.au</v>
      </c>
      <c r="R48" s="1"/>
      <c r="S48" s="1"/>
      <c r="T48" s="1"/>
      <c r="U48" s="1" t="s">
        <v>492</v>
      </c>
      <c r="V48" s="1"/>
      <c r="W48" s="1" t="s">
        <v>258</v>
      </c>
      <c r="X48" s="1"/>
      <c r="Y48" s="1"/>
      <c r="Z48" s="7"/>
      <c r="AA48" s="1"/>
      <c r="AB48" s="1"/>
      <c r="AC48" s="1"/>
      <c r="AF48" t="s">
        <v>1019</v>
      </c>
    </row>
    <row r="49" spans="1:35" ht="12.75" hidden="1" customHeight="1">
      <c r="A49">
        <v>121</v>
      </c>
      <c r="B49" s="1">
        <v>86</v>
      </c>
      <c r="C49" s="1"/>
      <c r="D49" s="1"/>
      <c r="E49" s="1"/>
      <c r="F49" s="1"/>
      <c r="G49" s="1"/>
      <c r="H49" s="1" t="s">
        <v>493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 t="s">
        <v>494</v>
      </c>
      <c r="V49" s="1"/>
      <c r="W49" s="1"/>
      <c r="X49" s="1"/>
      <c r="Y49" s="1"/>
      <c r="Z49" s="1"/>
      <c r="AA49" s="1"/>
      <c r="AB49" s="1"/>
      <c r="AC49" s="1"/>
      <c r="AF49" t="s">
        <v>1019</v>
      </c>
    </row>
    <row r="50" spans="1:35" ht="12.75" hidden="1" customHeight="1">
      <c r="A50">
        <v>122</v>
      </c>
      <c r="B50" s="1">
        <v>104</v>
      </c>
      <c r="C50" s="1"/>
      <c r="D50" s="1"/>
      <c r="E50" s="1"/>
      <c r="F50" s="1"/>
      <c r="G50" s="1"/>
      <c r="H50" s="1" t="s">
        <v>495</v>
      </c>
      <c r="I50" s="1"/>
      <c r="J50" s="1"/>
      <c r="K50" s="1" t="s">
        <v>496</v>
      </c>
      <c r="L50" s="7" t="s">
        <v>27</v>
      </c>
      <c r="M50" s="1"/>
      <c r="N50" s="1"/>
      <c r="O50" s="1" t="s">
        <v>497</v>
      </c>
      <c r="P50" s="1"/>
      <c r="Q50" s="8" t="str">
        <f>HYPERLINK("mailto:paulgb@optusnet.com.au","paulgb@optusnet.com.au")</f>
        <v>paulgb@optusnet.com.au</v>
      </c>
      <c r="R50" s="1"/>
      <c r="S50" s="1"/>
      <c r="T50" s="1"/>
      <c r="U50" s="1"/>
      <c r="V50" s="1" t="s">
        <v>31</v>
      </c>
      <c r="W50" s="7" t="s">
        <v>27</v>
      </c>
      <c r="X50" s="1" t="s">
        <v>33</v>
      </c>
      <c r="Y50" s="1"/>
      <c r="Z50" s="1"/>
      <c r="AA50" s="1"/>
      <c r="AB50" s="1"/>
      <c r="AC50" s="1"/>
      <c r="AF50" t="s">
        <v>1019</v>
      </c>
    </row>
    <row r="51" spans="1:35" ht="12.75" hidden="1" customHeight="1">
      <c r="A51">
        <v>123</v>
      </c>
      <c r="B51" s="1">
        <v>206</v>
      </c>
      <c r="C51" s="1"/>
      <c r="D51" s="1"/>
      <c r="E51" s="1"/>
      <c r="F51" s="1"/>
      <c r="G51" s="1"/>
      <c r="H51" s="1" t="s">
        <v>498</v>
      </c>
      <c r="I51" s="1"/>
      <c r="J51" s="1"/>
      <c r="K51" s="1"/>
      <c r="L51" s="1"/>
      <c r="M51" s="1"/>
      <c r="N51" s="1" t="s">
        <v>499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t="s">
        <v>958</v>
      </c>
      <c r="AE51" t="s">
        <v>93</v>
      </c>
      <c r="AF51">
        <v>3081</v>
      </c>
      <c r="AG51" t="s">
        <v>852</v>
      </c>
      <c r="AH51">
        <v>-37.745980000000003</v>
      </c>
      <c r="AI51">
        <v>145.0492653</v>
      </c>
    </row>
    <row r="52" spans="1:35" ht="12.75" hidden="1" customHeight="1">
      <c r="A52">
        <v>124</v>
      </c>
      <c r="B52" s="1"/>
      <c r="C52" s="1"/>
      <c r="D52" s="1"/>
      <c r="E52" s="1"/>
      <c r="F52" s="1"/>
      <c r="G52" s="1"/>
      <c r="H52" s="7" t="s">
        <v>500</v>
      </c>
      <c r="I52" s="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7" t="s">
        <v>418</v>
      </c>
      <c r="X52" s="1"/>
      <c r="Y52" s="1"/>
      <c r="Z52" s="1"/>
      <c r="AA52" s="1"/>
      <c r="AB52" s="1"/>
      <c r="AC52" s="1"/>
      <c r="AD52" t="s">
        <v>948</v>
      </c>
      <c r="AE52" t="s">
        <v>933</v>
      </c>
      <c r="AF52">
        <v>3088</v>
      </c>
      <c r="AG52" t="s">
        <v>812</v>
      </c>
      <c r="AH52">
        <v>-37.710039299999998</v>
      </c>
      <c r="AI52">
        <v>145.11069420000001</v>
      </c>
    </row>
    <row r="53" spans="1:35" ht="12.75" hidden="1" customHeight="1">
      <c r="A53">
        <v>21</v>
      </c>
      <c r="B53" s="1">
        <v>201</v>
      </c>
      <c r="C53" s="1"/>
      <c r="D53" s="1"/>
      <c r="E53" s="1" t="s">
        <v>1066</v>
      </c>
      <c r="F53" s="1"/>
      <c r="G53" s="1" t="s">
        <v>1041</v>
      </c>
      <c r="H53" s="1" t="s">
        <v>129</v>
      </c>
      <c r="I53" s="1"/>
      <c r="J53" s="1"/>
      <c r="K53" s="1" t="s">
        <v>130</v>
      </c>
      <c r="L53" s="7" t="s">
        <v>27</v>
      </c>
      <c r="M53" s="1"/>
      <c r="N53" s="1"/>
      <c r="O53" s="1"/>
      <c r="P53" s="1"/>
      <c r="Q53" s="1" t="s">
        <v>131</v>
      </c>
      <c r="R53" s="1"/>
      <c r="S53" s="1"/>
      <c r="T53" s="1"/>
      <c r="U53" s="1"/>
      <c r="V53" s="1" t="s">
        <v>31</v>
      </c>
      <c r="W53" s="1" t="s">
        <v>27</v>
      </c>
      <c r="X53" s="1"/>
      <c r="Y53" s="1"/>
      <c r="Z53" s="1"/>
      <c r="AA53" s="1"/>
      <c r="AB53" s="1"/>
      <c r="AC53" s="7" t="s">
        <v>35</v>
      </c>
      <c r="AD53" t="s">
        <v>918</v>
      </c>
      <c r="AE53" t="s">
        <v>1018</v>
      </c>
      <c r="AF53">
        <v>3078</v>
      </c>
      <c r="AG53" t="s">
        <v>791</v>
      </c>
      <c r="AH53">
        <v>-37.773785599999997</v>
      </c>
      <c r="AI53">
        <v>145.0315387</v>
      </c>
    </row>
    <row r="54" spans="1:35" ht="12.75" customHeight="1">
      <c r="B54" s="1"/>
      <c r="C54" s="1"/>
      <c r="D54" s="1" t="s">
        <v>1099</v>
      </c>
      <c r="E54" s="1"/>
      <c r="F54" s="1" t="s">
        <v>1146</v>
      </c>
      <c r="G54" s="1" t="s">
        <v>35</v>
      </c>
      <c r="H54" s="7" t="s">
        <v>1069</v>
      </c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G54" s="20" t="s">
        <v>1153</v>
      </c>
      <c r="AH54">
        <v>-37.739352400000001</v>
      </c>
      <c r="AI54">
        <v>145.03835000000001</v>
      </c>
    </row>
    <row r="55" spans="1:35" ht="12.75" hidden="1" customHeight="1">
      <c r="A55">
        <v>22</v>
      </c>
      <c r="B55" s="1"/>
      <c r="C55" s="1"/>
      <c r="D55" s="1"/>
      <c r="E55" s="1" t="s">
        <v>1066</v>
      </c>
      <c r="F55" s="1"/>
      <c r="G55" s="1" t="s">
        <v>1041</v>
      </c>
      <c r="H55" s="1" t="s">
        <v>132</v>
      </c>
      <c r="I55" s="1"/>
      <c r="J55" s="1"/>
      <c r="K55" s="1" t="s">
        <v>133</v>
      </c>
      <c r="L55" s="7" t="s">
        <v>27</v>
      </c>
      <c r="M55" s="1"/>
      <c r="N55" s="1" t="s">
        <v>134</v>
      </c>
      <c r="O55" s="1"/>
      <c r="P55" s="1"/>
      <c r="Q55" s="5" t="str">
        <f>HYPERLINK("mailto:pgrenfell@dcmc.org.au","pgrenfell@dcmc.org.au")</f>
        <v>pgrenfell@dcmc.org.au</v>
      </c>
      <c r="R55" s="1"/>
      <c r="S55" s="1"/>
      <c r="T55" s="1"/>
      <c r="U55" s="1"/>
      <c r="V55" s="1" t="s">
        <v>31</v>
      </c>
      <c r="W55" s="1" t="s">
        <v>27</v>
      </c>
      <c r="X55" s="1"/>
      <c r="Y55" s="1"/>
      <c r="Z55" s="1"/>
      <c r="AA55" s="1"/>
      <c r="AB55" s="1"/>
      <c r="AC55" s="7" t="s">
        <v>35</v>
      </c>
      <c r="AD55" s="20"/>
      <c r="AF55" t="s">
        <v>1019</v>
      </c>
    </row>
    <row r="56" spans="1:35" ht="12.75" hidden="1" customHeight="1">
      <c r="A56">
        <v>23</v>
      </c>
      <c r="B56" s="1">
        <v>11</v>
      </c>
      <c r="C56" s="1"/>
      <c r="D56" s="1"/>
      <c r="E56" s="1" t="s">
        <v>1066</v>
      </c>
      <c r="F56" s="1"/>
      <c r="G56" s="1"/>
      <c r="H56" s="1" t="s">
        <v>135</v>
      </c>
      <c r="I56" s="1"/>
      <c r="J56" s="1"/>
      <c r="K56" s="1" t="s">
        <v>130</v>
      </c>
      <c r="L56" s="7" t="s">
        <v>27</v>
      </c>
      <c r="M56" s="1" t="s">
        <v>136</v>
      </c>
      <c r="N56" s="1" t="s">
        <v>137</v>
      </c>
      <c r="O56" s="1" t="s">
        <v>138</v>
      </c>
      <c r="P56" s="1"/>
      <c r="Q56" s="8" t="str">
        <f>HYPERLINK("mailto:adrian@dcmc.org.au","adrian@dcmc.org.au")</f>
        <v>adrian@dcmc.org.au</v>
      </c>
      <c r="R56" s="1"/>
      <c r="S56" s="1"/>
      <c r="T56" s="1"/>
      <c r="U56" s="1"/>
      <c r="V56" s="1" t="s">
        <v>31</v>
      </c>
      <c r="W56" s="1" t="s">
        <v>27</v>
      </c>
      <c r="X56" s="1" t="s">
        <v>34</v>
      </c>
      <c r="Y56" s="1"/>
      <c r="Z56" s="1"/>
      <c r="AA56" s="1"/>
      <c r="AB56" s="1"/>
      <c r="AC56" s="7" t="s">
        <v>35</v>
      </c>
      <c r="AD56" t="s">
        <v>770</v>
      </c>
      <c r="AF56" t="s">
        <v>1019</v>
      </c>
      <c r="AG56" t="s">
        <v>791</v>
      </c>
      <c r="AH56">
        <v>-37.773785599999997</v>
      </c>
      <c r="AI56">
        <v>145.0315387</v>
      </c>
    </row>
    <row r="57" spans="1:35" ht="12.75" hidden="1" customHeight="1">
      <c r="A57">
        <v>125</v>
      </c>
      <c r="B57" s="1"/>
      <c r="C57" s="1"/>
      <c r="D57" s="1"/>
      <c r="E57" s="1"/>
      <c r="F57" s="1"/>
      <c r="G57" s="1"/>
      <c r="H57" s="1" t="s">
        <v>501</v>
      </c>
      <c r="I57" s="1"/>
      <c r="J57" s="1"/>
      <c r="K57" s="1"/>
      <c r="L57" s="1"/>
      <c r="M57" s="1"/>
      <c r="N57" s="16" t="s">
        <v>502</v>
      </c>
      <c r="O57" s="1"/>
      <c r="P57" s="1"/>
      <c r="Q57" s="1"/>
      <c r="R57" s="1"/>
      <c r="S57" s="1"/>
      <c r="T57" s="1"/>
      <c r="U57" s="1"/>
      <c r="V57" s="1"/>
      <c r="W57" s="7" t="s">
        <v>418</v>
      </c>
      <c r="X57" s="1"/>
      <c r="Y57" s="1"/>
      <c r="Z57" s="1"/>
      <c r="AA57" s="1"/>
      <c r="AB57" s="1"/>
      <c r="AC57" s="1"/>
      <c r="AD57" t="s">
        <v>959</v>
      </c>
      <c r="AE57" t="s">
        <v>81</v>
      </c>
      <c r="AF57">
        <v>3085</v>
      </c>
      <c r="AG57" t="s">
        <v>813</v>
      </c>
      <c r="AH57">
        <v>-37.727148</v>
      </c>
      <c r="AI57">
        <v>145.06822829999999</v>
      </c>
    </row>
    <row r="58" spans="1:35" ht="12.75" customHeight="1">
      <c r="B58" s="1"/>
      <c r="C58" s="1"/>
      <c r="D58" s="1" t="s">
        <v>1117</v>
      </c>
      <c r="E58" s="1"/>
      <c r="F58" s="1" t="s">
        <v>1147</v>
      </c>
      <c r="G58" s="1" t="s">
        <v>35</v>
      </c>
      <c r="H58" s="7" t="s">
        <v>719</v>
      </c>
      <c r="I58" s="1"/>
      <c r="J58" s="1"/>
      <c r="K58" s="1" t="s">
        <v>1112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G58" t="s">
        <v>1164</v>
      </c>
      <c r="AH58">
        <v>-37.722239399999999</v>
      </c>
      <c r="AI58">
        <v>145.07596580000001</v>
      </c>
    </row>
    <row r="59" spans="1:35" ht="12.75" hidden="1" customHeight="1">
      <c r="A59">
        <v>126</v>
      </c>
      <c r="B59" s="1">
        <v>16</v>
      </c>
      <c r="C59" s="1"/>
      <c r="D59" s="1"/>
      <c r="E59" s="1"/>
      <c r="F59" s="1"/>
      <c r="G59" s="1"/>
      <c r="H59" s="1" t="s">
        <v>503</v>
      </c>
      <c r="I59" s="1"/>
      <c r="J59" s="1"/>
      <c r="K59" s="1"/>
      <c r="L59" s="1"/>
      <c r="M59" s="1"/>
      <c r="N59" s="1"/>
      <c r="O59" s="1"/>
      <c r="P59" s="1"/>
      <c r="Q59" s="1"/>
      <c r="R59" s="1" t="s">
        <v>97</v>
      </c>
      <c r="S59" s="1"/>
      <c r="T59" s="1"/>
      <c r="U59" s="1" t="s">
        <v>505</v>
      </c>
      <c r="V59" s="1"/>
      <c r="W59" s="1"/>
      <c r="X59" s="1"/>
      <c r="Y59" s="1"/>
      <c r="Z59" s="1"/>
      <c r="AA59" s="1"/>
      <c r="AB59" s="1"/>
      <c r="AC59" s="1"/>
      <c r="AF59" t="s">
        <v>1019</v>
      </c>
    </row>
    <row r="60" spans="1:35" ht="12.75" hidden="1" customHeight="1">
      <c r="A60">
        <v>127</v>
      </c>
      <c r="B60" s="1"/>
      <c r="C60" s="1"/>
      <c r="D60" s="1"/>
      <c r="E60" s="1"/>
      <c r="F60" s="1"/>
      <c r="G60" s="1"/>
      <c r="H60" s="7" t="s">
        <v>506</v>
      </c>
      <c r="I60" s="7"/>
      <c r="J60" s="1"/>
      <c r="K60" s="1"/>
      <c r="L60" s="7" t="s">
        <v>418</v>
      </c>
      <c r="M60" s="1"/>
      <c r="N60" s="7" t="s">
        <v>507</v>
      </c>
      <c r="O60" s="1"/>
      <c r="P60" s="1"/>
      <c r="Q60" s="1"/>
      <c r="R60" s="1"/>
      <c r="S60" s="1"/>
      <c r="T60" s="1"/>
      <c r="U60" s="1"/>
      <c r="V60" s="1"/>
      <c r="W60" s="7" t="s">
        <v>418</v>
      </c>
      <c r="X60" s="1"/>
      <c r="Y60" s="1"/>
      <c r="Z60" s="1"/>
      <c r="AA60" s="1"/>
      <c r="AB60" s="1"/>
      <c r="AC60" s="1"/>
      <c r="AD60" t="s">
        <v>960</v>
      </c>
      <c r="AE60" t="s">
        <v>320</v>
      </c>
      <c r="AF60">
        <v>3079</v>
      </c>
      <c r="AG60" t="s">
        <v>858</v>
      </c>
      <c r="AH60">
        <v>-37.769345399999999</v>
      </c>
      <c r="AI60">
        <v>145.04302519999999</v>
      </c>
    </row>
    <row r="61" spans="1:35" ht="12.75" customHeight="1">
      <c r="A61">
        <v>74</v>
      </c>
      <c r="B61" s="1" t="s">
        <v>335</v>
      </c>
      <c r="C61" s="7" t="s">
        <v>35</v>
      </c>
      <c r="D61" s="1" t="s">
        <v>1094</v>
      </c>
      <c r="E61" s="1"/>
      <c r="F61" s="1" t="s">
        <v>1149</v>
      </c>
      <c r="G61" s="1" t="s">
        <v>35</v>
      </c>
      <c r="H61" s="1" t="s">
        <v>336</v>
      </c>
      <c r="I61" s="1"/>
      <c r="J61" s="1"/>
      <c r="K61" s="1" t="s">
        <v>337</v>
      </c>
      <c r="L61" s="7" t="s">
        <v>27</v>
      </c>
      <c r="M61" s="1"/>
      <c r="N61" s="1" t="s">
        <v>338</v>
      </c>
      <c r="O61" s="1" t="s">
        <v>339</v>
      </c>
      <c r="P61" s="1"/>
      <c r="Q61" s="6" t="str">
        <f>HYPERLINK("mailto:yvonneduplessis01@yahoo.com.au","yvonneduplessis01@yahoo.com.au, bellfieldcommunitygarden@gmail.com")</f>
        <v>yvonneduplessis01@yahoo.com.au, bellfieldcommunitygarden@gmail.com</v>
      </c>
      <c r="R61" s="1"/>
      <c r="S61" s="1"/>
      <c r="T61" s="1"/>
      <c r="U61" s="1"/>
      <c r="V61" s="1" t="s">
        <v>31</v>
      </c>
      <c r="W61" s="1" t="s">
        <v>32</v>
      </c>
      <c r="X61" s="1" t="s">
        <v>340</v>
      </c>
      <c r="Y61" s="1"/>
      <c r="Z61" s="1" t="s">
        <v>331</v>
      </c>
      <c r="AA61" s="7" t="s">
        <v>35</v>
      </c>
      <c r="AB61" s="1"/>
      <c r="AC61" s="7" t="s">
        <v>35</v>
      </c>
      <c r="AD61" t="s">
        <v>930</v>
      </c>
      <c r="AE61" t="s">
        <v>931</v>
      </c>
      <c r="AF61">
        <v>3081</v>
      </c>
      <c r="AG61" t="s">
        <v>897</v>
      </c>
      <c r="AH61">
        <v>-37.756266500000002</v>
      </c>
      <c r="AI61">
        <v>145.03618069999999</v>
      </c>
    </row>
    <row r="62" spans="1:35" ht="12.75" hidden="1" customHeight="1">
      <c r="A62">
        <v>129</v>
      </c>
      <c r="B62" s="1"/>
      <c r="C62" s="1"/>
      <c r="D62" s="1"/>
      <c r="E62" s="1"/>
      <c r="F62" s="1"/>
      <c r="G62" s="1"/>
      <c r="H62" s="7" t="s">
        <v>773</v>
      </c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7" t="s">
        <v>418</v>
      </c>
      <c r="X62" s="1"/>
      <c r="Y62" s="1"/>
      <c r="Z62" s="1"/>
      <c r="AA62" s="1"/>
      <c r="AB62" s="1"/>
      <c r="AC62" s="1"/>
      <c r="AD62" t="s">
        <v>961</v>
      </c>
      <c r="AE62" t="s">
        <v>320</v>
      </c>
      <c r="AF62">
        <v>3079</v>
      </c>
      <c r="AG62" t="s">
        <v>815</v>
      </c>
      <c r="AH62">
        <v>-37.770367700000001</v>
      </c>
      <c r="AI62">
        <v>145.02823530000001</v>
      </c>
    </row>
    <row r="63" spans="1:35" ht="12.75" hidden="1" customHeight="1">
      <c r="A63">
        <v>130</v>
      </c>
      <c r="B63" s="1">
        <v>48</v>
      </c>
      <c r="C63" s="1"/>
      <c r="D63" s="1"/>
      <c r="E63" s="1" t="s">
        <v>1066</v>
      </c>
      <c r="F63" s="1"/>
      <c r="G63" s="1"/>
      <c r="H63" s="1" t="s">
        <v>514</v>
      </c>
      <c r="I63" s="1"/>
      <c r="J63" s="1"/>
      <c r="K63" s="1" t="s">
        <v>515</v>
      </c>
      <c r="L63" s="7" t="s">
        <v>27</v>
      </c>
      <c r="M63" s="1" t="s">
        <v>516</v>
      </c>
      <c r="N63" s="1" t="s">
        <v>1108</v>
      </c>
      <c r="O63" s="1"/>
      <c r="P63" s="1"/>
      <c r="Q63" s="6" t="str">
        <f>HYPERLINK("mailto:ivanhoe.east.ps@edumail.vic.gov.au","ivanhoe.east.ps@edumail.vic.gov.au")</f>
        <v>ivanhoe.east.ps@edumail.vic.gov.au</v>
      </c>
      <c r="R63" s="1"/>
      <c r="S63" s="1"/>
      <c r="T63" s="1"/>
      <c r="U63" s="1" t="s">
        <v>518</v>
      </c>
      <c r="V63" s="1" t="s">
        <v>31</v>
      </c>
      <c r="W63" s="1" t="s">
        <v>27</v>
      </c>
      <c r="X63" s="1"/>
      <c r="Y63" s="1"/>
      <c r="Z63" s="1"/>
      <c r="AA63" s="1"/>
      <c r="AB63" s="1"/>
      <c r="AC63" s="1"/>
      <c r="AD63" t="s">
        <v>962</v>
      </c>
      <c r="AE63" t="s">
        <v>292</v>
      </c>
      <c r="AF63">
        <v>3079</v>
      </c>
      <c r="AG63" t="s">
        <v>816</v>
      </c>
      <c r="AH63">
        <v>-37.774596699999996</v>
      </c>
      <c r="AI63">
        <v>145.05733230000001</v>
      </c>
    </row>
    <row r="64" spans="1:35" ht="12.75" hidden="1" customHeight="1">
      <c r="A64">
        <v>131</v>
      </c>
      <c r="B64" s="1"/>
      <c r="C64" s="1"/>
      <c r="D64" s="1"/>
      <c r="E64" s="1"/>
      <c r="F64" s="1"/>
      <c r="G64" s="1"/>
      <c r="H64" s="7" t="s">
        <v>519</v>
      </c>
      <c r="I64" s="7"/>
      <c r="J64" s="1"/>
      <c r="K64" s="7" t="s">
        <v>520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t="s">
        <v>963</v>
      </c>
      <c r="AE64" t="s">
        <v>202</v>
      </c>
      <c r="AF64">
        <v>3095</v>
      </c>
      <c r="AG64" t="s">
        <v>853</v>
      </c>
      <c r="AH64">
        <v>-37.700655599999997</v>
      </c>
      <c r="AI64">
        <v>145.15230059999999</v>
      </c>
    </row>
    <row r="65" spans="1:35" ht="12.75" customHeight="1">
      <c r="A65">
        <v>27</v>
      </c>
      <c r="B65" s="7">
        <v>256</v>
      </c>
      <c r="C65" s="7" t="s">
        <v>35</v>
      </c>
      <c r="D65" s="1" t="s">
        <v>1097</v>
      </c>
      <c r="E65" s="7"/>
      <c r="F65" s="7" t="s">
        <v>1111</v>
      </c>
      <c r="G65" s="7" t="s">
        <v>35</v>
      </c>
      <c r="H65" s="7" t="s">
        <v>150</v>
      </c>
      <c r="I65" s="7"/>
      <c r="J65" s="1"/>
      <c r="K65" s="7" t="s">
        <v>151</v>
      </c>
      <c r="L65" s="1"/>
      <c r="M65" s="1"/>
      <c r="N65" s="7" t="s">
        <v>152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7" t="s">
        <v>27</v>
      </c>
      <c r="AA65" s="7" t="s">
        <v>35</v>
      </c>
      <c r="AB65" s="1"/>
      <c r="AC65" s="7" t="s">
        <v>35</v>
      </c>
      <c r="AD65" t="s">
        <v>920</v>
      </c>
      <c r="AE65" t="s">
        <v>314</v>
      </c>
      <c r="AF65">
        <v>3087</v>
      </c>
      <c r="AG65" t="s">
        <v>793</v>
      </c>
      <c r="AH65">
        <v>-37.7128114</v>
      </c>
      <c r="AI65">
        <v>145.07747459999999</v>
      </c>
    </row>
    <row r="66" spans="1:35" ht="12.75" hidden="1" customHeight="1">
      <c r="A66">
        <v>42</v>
      </c>
      <c r="B66" s="1"/>
      <c r="C66" s="7" t="s">
        <v>35</v>
      </c>
      <c r="D66" s="7"/>
      <c r="E66" s="1"/>
      <c r="F66" s="7" t="s">
        <v>255</v>
      </c>
      <c r="G66" s="1"/>
      <c r="H66" s="7" t="s">
        <v>206</v>
      </c>
      <c r="I66" s="7"/>
      <c r="J66" s="1"/>
      <c r="K66" s="7" t="s">
        <v>207</v>
      </c>
      <c r="L66" s="1"/>
      <c r="M66" s="1"/>
      <c r="N66" s="1"/>
      <c r="O66" s="7" t="s">
        <v>208</v>
      </c>
      <c r="P66" s="1"/>
      <c r="Q66" s="7" t="s">
        <v>209</v>
      </c>
      <c r="R66" s="1"/>
      <c r="S66" s="1"/>
      <c r="T66" s="1"/>
      <c r="U66" s="1"/>
      <c r="V66" s="1"/>
      <c r="W66" s="1"/>
      <c r="X66" s="1"/>
      <c r="Y66" s="1"/>
      <c r="Z66" s="7" t="s">
        <v>35</v>
      </c>
      <c r="AA66" s="7" t="s">
        <v>35</v>
      </c>
      <c r="AB66" s="1"/>
      <c r="AC66" s="1"/>
      <c r="AF66" t="s">
        <v>1019</v>
      </c>
    </row>
    <row r="67" spans="1:35" ht="12.75" hidden="1" customHeight="1">
      <c r="A67">
        <v>132</v>
      </c>
      <c r="B67" s="1"/>
      <c r="C67" s="1"/>
      <c r="D67" s="1"/>
      <c r="E67" s="1"/>
      <c r="F67" s="1"/>
      <c r="G67" s="1"/>
      <c r="H67" s="1" t="s">
        <v>521</v>
      </c>
      <c r="I67" s="1"/>
      <c r="J67" s="1"/>
      <c r="K67" s="7" t="s">
        <v>522</v>
      </c>
      <c r="L67" s="7" t="s">
        <v>27</v>
      </c>
      <c r="M67" s="1"/>
      <c r="N67" s="1"/>
      <c r="O67" s="1"/>
      <c r="P67" s="1"/>
      <c r="Q67" s="17" t="s">
        <v>523</v>
      </c>
      <c r="R67" s="1"/>
      <c r="S67" s="1"/>
      <c r="T67" s="1"/>
      <c r="U67" s="1"/>
      <c r="V67" s="1" t="s">
        <v>31</v>
      </c>
      <c r="W67" s="1" t="s">
        <v>27</v>
      </c>
      <c r="X67" s="1"/>
      <c r="Y67" s="1"/>
      <c r="Z67" s="1"/>
      <c r="AA67" s="1"/>
      <c r="AB67" s="1"/>
      <c r="AC67" s="1"/>
      <c r="AD67" t="s">
        <v>964</v>
      </c>
      <c r="AE67" t="s">
        <v>96</v>
      </c>
      <c r="AF67">
        <v>3081</v>
      </c>
      <c r="AG67" t="s">
        <v>854</v>
      </c>
      <c r="AH67">
        <v>-37.739452999999997</v>
      </c>
      <c r="AI67">
        <v>145.0340324</v>
      </c>
    </row>
    <row r="68" spans="1:35" ht="12.75" customHeight="1">
      <c r="A68">
        <v>10</v>
      </c>
      <c r="B68" s="1">
        <v>102</v>
      </c>
      <c r="C68" s="7" t="s">
        <v>35</v>
      </c>
      <c r="D68" s="1" t="s">
        <v>1094</v>
      </c>
      <c r="E68" s="1"/>
      <c r="F68" s="1" t="s">
        <v>1084</v>
      </c>
      <c r="G68" s="1" t="s">
        <v>35</v>
      </c>
      <c r="H68" s="7" t="s">
        <v>762</v>
      </c>
      <c r="I68" s="7" t="s">
        <v>1085</v>
      </c>
      <c r="J68" s="1"/>
      <c r="K68" s="7" t="s">
        <v>78</v>
      </c>
      <c r="L68" s="7" t="s">
        <v>27</v>
      </c>
      <c r="M68" s="1"/>
      <c r="N68" s="1"/>
      <c r="O68" s="1"/>
      <c r="P68" s="1" t="s">
        <v>79</v>
      </c>
      <c r="Q68" s="1" t="s">
        <v>71</v>
      </c>
      <c r="R68" s="1"/>
      <c r="S68" s="1"/>
      <c r="T68" s="1"/>
      <c r="U68" s="1"/>
      <c r="V68" s="1" t="s">
        <v>31</v>
      </c>
      <c r="W68" s="1" t="s">
        <v>32</v>
      </c>
      <c r="X68" s="1"/>
      <c r="Y68" s="1"/>
      <c r="Z68" s="7" t="s">
        <v>35</v>
      </c>
      <c r="AA68" s="7" t="s">
        <v>35</v>
      </c>
      <c r="AB68" s="1"/>
      <c r="AC68" s="7" t="s">
        <v>35</v>
      </c>
      <c r="AD68" t="s">
        <v>80</v>
      </c>
      <c r="AE68" t="s">
        <v>81</v>
      </c>
      <c r="AF68">
        <v>3085</v>
      </c>
      <c r="AG68" t="s">
        <v>784</v>
      </c>
      <c r="AH68">
        <v>-37.723391599999999</v>
      </c>
      <c r="AI68">
        <v>145.06757830000001</v>
      </c>
    </row>
    <row r="69" spans="1:35" ht="12.75" hidden="1" customHeight="1">
      <c r="A69">
        <v>28</v>
      </c>
      <c r="B69" s="7">
        <v>255</v>
      </c>
      <c r="C69" s="7" t="s">
        <v>35</v>
      </c>
      <c r="D69" s="7"/>
      <c r="E69" s="7"/>
      <c r="F69" s="7" t="s">
        <v>1077</v>
      </c>
      <c r="G69" s="7"/>
      <c r="H69" s="7" t="s">
        <v>153</v>
      </c>
      <c r="I69" s="7"/>
      <c r="J69" s="1"/>
      <c r="K69" s="7" t="s">
        <v>151</v>
      </c>
      <c r="L69" s="1"/>
      <c r="M69" s="1"/>
      <c r="N69" s="7" t="s">
        <v>154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7" t="s">
        <v>27</v>
      </c>
      <c r="AA69" s="7" t="s">
        <v>35</v>
      </c>
      <c r="AB69" s="1"/>
      <c r="AC69" s="1"/>
      <c r="AD69" t="s">
        <v>921</v>
      </c>
      <c r="AE69" t="s">
        <v>314</v>
      </c>
      <c r="AF69">
        <v>3087</v>
      </c>
      <c r="AG69" t="s">
        <v>896</v>
      </c>
      <c r="AH69">
        <v>-37.7126065</v>
      </c>
      <c r="AI69">
        <v>145.07613799999999</v>
      </c>
    </row>
    <row r="70" spans="1:35" ht="12.75" customHeight="1">
      <c r="A70">
        <v>83</v>
      </c>
      <c r="B70" s="7" t="s">
        <v>380</v>
      </c>
      <c r="C70" s="7" t="s">
        <v>35</v>
      </c>
      <c r="D70" s="1" t="s">
        <v>1094</v>
      </c>
      <c r="E70" s="7"/>
      <c r="F70" s="7" t="s">
        <v>1148</v>
      </c>
      <c r="G70" s="7" t="s">
        <v>35</v>
      </c>
      <c r="H70" s="7" t="s">
        <v>381</v>
      </c>
      <c r="I70" s="7"/>
      <c r="J70" s="1"/>
      <c r="K70" s="1" t="s">
        <v>26</v>
      </c>
      <c r="L70" s="7" t="s">
        <v>27</v>
      </c>
      <c r="M70" s="1"/>
      <c r="N70" s="1"/>
      <c r="O70" s="7" t="s">
        <v>382</v>
      </c>
      <c r="P70" s="1"/>
      <c r="Q70" s="15" t="s">
        <v>29</v>
      </c>
      <c r="R70" s="1"/>
      <c r="S70" s="1"/>
      <c r="T70" s="1"/>
      <c r="U70" s="1" t="s">
        <v>383</v>
      </c>
      <c r="V70" s="1" t="s">
        <v>31</v>
      </c>
      <c r="W70" s="1" t="s">
        <v>32</v>
      </c>
      <c r="X70" s="1" t="s">
        <v>33</v>
      </c>
      <c r="Y70" s="1"/>
      <c r="Z70" s="1" t="s">
        <v>331</v>
      </c>
      <c r="AA70" s="7" t="s">
        <v>35</v>
      </c>
      <c r="AB70" s="1"/>
      <c r="AC70" s="7" t="s">
        <v>35</v>
      </c>
      <c r="AD70" t="s">
        <v>936</v>
      </c>
      <c r="AE70" t="s">
        <v>96</v>
      </c>
      <c r="AF70">
        <v>3081</v>
      </c>
      <c r="AG70" t="s">
        <v>834</v>
      </c>
      <c r="AH70">
        <v>-37.741110800000001</v>
      </c>
      <c r="AI70">
        <v>145.03178360000001</v>
      </c>
    </row>
    <row r="71" spans="1:35" ht="12.75" customHeight="1">
      <c r="A71">
        <v>17</v>
      </c>
      <c r="B71" s="1"/>
      <c r="C71" s="7" t="s">
        <v>35</v>
      </c>
      <c r="D71" s="1" t="s">
        <v>1094</v>
      </c>
      <c r="E71" s="1"/>
      <c r="F71" s="1" t="s">
        <v>1054</v>
      </c>
      <c r="G71" s="1" t="s">
        <v>35</v>
      </c>
      <c r="H71" s="7" t="s">
        <v>768</v>
      </c>
      <c r="I71" s="7"/>
      <c r="J71" s="1"/>
      <c r="K71" s="7" t="s">
        <v>109</v>
      </c>
      <c r="L71" s="7" t="s">
        <v>27</v>
      </c>
      <c r="M71" s="1"/>
      <c r="N71" s="1"/>
      <c r="O71" s="7" t="s">
        <v>110</v>
      </c>
      <c r="P71" s="1"/>
      <c r="Q71" s="7" t="s">
        <v>111</v>
      </c>
      <c r="R71" s="1"/>
      <c r="S71" s="1"/>
      <c r="T71" s="1"/>
      <c r="U71" s="1"/>
      <c r="V71" s="1" t="s">
        <v>31</v>
      </c>
      <c r="W71" s="1" t="s">
        <v>27</v>
      </c>
      <c r="X71" s="1"/>
      <c r="Y71" s="1"/>
      <c r="Z71" s="7" t="s">
        <v>35</v>
      </c>
      <c r="AA71" s="7" t="s">
        <v>35</v>
      </c>
      <c r="AB71" s="1"/>
      <c r="AC71" s="7" t="s">
        <v>35</v>
      </c>
      <c r="AD71" t="s">
        <v>916</v>
      </c>
      <c r="AE71" t="s">
        <v>367</v>
      </c>
      <c r="AF71">
        <v>3084</v>
      </c>
      <c r="AG71" t="s">
        <v>789</v>
      </c>
      <c r="AH71">
        <v>-37.758253000000003</v>
      </c>
      <c r="AI71">
        <v>145.0639343</v>
      </c>
    </row>
    <row r="72" spans="1:35" ht="12.75" customHeight="1">
      <c r="A72">
        <v>89</v>
      </c>
      <c r="B72" s="7" t="s">
        <v>403</v>
      </c>
      <c r="C72" s="7" t="s">
        <v>35</v>
      </c>
      <c r="D72" s="1" t="s">
        <v>1094</v>
      </c>
      <c r="E72" s="7"/>
      <c r="F72" s="7" t="s">
        <v>1056</v>
      </c>
      <c r="G72" s="7" t="s">
        <v>35</v>
      </c>
      <c r="H72" s="1" t="s">
        <v>404</v>
      </c>
      <c r="I72" s="1"/>
      <c r="J72" s="1"/>
      <c r="K72" s="7" t="s">
        <v>405</v>
      </c>
      <c r="L72" s="7" t="s">
        <v>27</v>
      </c>
      <c r="M72" s="1" t="s">
        <v>136</v>
      </c>
      <c r="N72" s="1"/>
      <c r="O72" s="1"/>
      <c r="P72" s="1"/>
      <c r="Q72" s="1" t="s">
        <v>406</v>
      </c>
      <c r="R72" s="1"/>
      <c r="S72" s="1"/>
      <c r="T72" s="1"/>
      <c r="U72" s="1" t="s">
        <v>407</v>
      </c>
      <c r="V72" s="1" t="s">
        <v>31</v>
      </c>
      <c r="W72" s="1" t="s">
        <v>32</v>
      </c>
      <c r="X72" s="1" t="s">
        <v>33</v>
      </c>
      <c r="Y72" s="1"/>
      <c r="Z72" s="1" t="s">
        <v>331</v>
      </c>
      <c r="AA72" s="7" t="s">
        <v>35</v>
      </c>
      <c r="AB72" s="1"/>
      <c r="AC72" s="7" t="s">
        <v>35</v>
      </c>
      <c r="AD72" t="s">
        <v>937</v>
      </c>
      <c r="AE72" t="s">
        <v>314</v>
      </c>
      <c r="AF72">
        <v>3087</v>
      </c>
      <c r="AG72" t="s">
        <v>835</v>
      </c>
      <c r="AH72">
        <v>-37.710363999999998</v>
      </c>
      <c r="AI72">
        <v>145.0814493</v>
      </c>
    </row>
    <row r="73" spans="1:35" ht="12.75" hidden="1" customHeight="1">
      <c r="A73">
        <v>133</v>
      </c>
      <c r="B73" s="1"/>
      <c r="C73" s="1"/>
      <c r="D73" s="1"/>
      <c r="E73" s="1"/>
      <c r="F73" s="1"/>
      <c r="G73" s="1"/>
      <c r="H73" s="1" t="s">
        <v>524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7" t="s">
        <v>525</v>
      </c>
      <c r="X73" s="1"/>
      <c r="Y73" s="1"/>
      <c r="Z73" s="1"/>
      <c r="AA73" s="1"/>
      <c r="AB73" s="1"/>
      <c r="AC73" s="1"/>
      <c r="AD73" t="s">
        <v>965</v>
      </c>
      <c r="AE73" t="s">
        <v>512</v>
      </c>
      <c r="AF73">
        <v>3093</v>
      </c>
      <c r="AG73" t="s">
        <v>855</v>
      </c>
      <c r="AH73">
        <v>-37.741203599999999</v>
      </c>
      <c r="AI73">
        <v>145.10571110000001</v>
      </c>
    </row>
    <row r="74" spans="1:35" ht="12.75" hidden="1" customHeight="1">
      <c r="A74">
        <v>24</v>
      </c>
      <c r="B74" s="1"/>
      <c r="C74" s="1"/>
      <c r="D74" s="1"/>
      <c r="E74" s="1" t="s">
        <v>1066</v>
      </c>
      <c r="F74" s="1"/>
      <c r="G74" s="1"/>
      <c r="H74" s="1" t="s">
        <v>139</v>
      </c>
      <c r="I74" s="1"/>
      <c r="J74" s="1"/>
      <c r="K74" s="1" t="s">
        <v>130</v>
      </c>
      <c r="L74" s="7" t="s">
        <v>27</v>
      </c>
      <c r="M74" s="1"/>
      <c r="N74" s="1" t="s">
        <v>140</v>
      </c>
      <c r="O74" s="1"/>
      <c r="P74" s="1"/>
      <c r="Q74" s="9" t="str">
        <f>HYPERLINK("mailto:adrian@dcmc.org.au","adrian@dcmc.org.au")</f>
        <v>adrian@dcmc.org.au</v>
      </c>
      <c r="R74" s="1"/>
      <c r="S74" s="1"/>
      <c r="T74" s="1"/>
      <c r="U74" s="1"/>
      <c r="V74" s="1" t="s">
        <v>31</v>
      </c>
      <c r="W74" s="1" t="s">
        <v>27</v>
      </c>
      <c r="X74" s="1"/>
      <c r="Y74" s="1"/>
      <c r="Z74" s="1"/>
      <c r="AA74" s="1"/>
      <c r="AB74" s="1"/>
      <c r="AC74" s="7" t="s">
        <v>35</v>
      </c>
      <c r="AD74" t="s">
        <v>771</v>
      </c>
      <c r="AF74" t="s">
        <v>1019</v>
      </c>
      <c r="AG74" t="s">
        <v>794</v>
      </c>
      <c r="AH74">
        <v>-37.749767300000002</v>
      </c>
      <c r="AI74">
        <v>145.02379020000001</v>
      </c>
    </row>
    <row r="75" spans="1:35" ht="12.75" customHeight="1">
      <c r="A75">
        <v>111</v>
      </c>
      <c r="B75" s="1">
        <v>25</v>
      </c>
      <c r="C75" s="1"/>
      <c r="D75" s="1" t="s">
        <v>1094</v>
      </c>
      <c r="E75" s="1"/>
      <c r="F75" s="1" t="s">
        <v>1139</v>
      </c>
      <c r="G75" s="1" t="s">
        <v>35</v>
      </c>
      <c r="H75" s="1" t="s">
        <v>466</v>
      </c>
      <c r="I75" s="1"/>
      <c r="J75" s="1"/>
      <c r="K75" s="7" t="s">
        <v>467</v>
      </c>
      <c r="L75" s="7" t="s">
        <v>27</v>
      </c>
      <c r="M75" s="1"/>
      <c r="N75" s="1" t="s">
        <v>468</v>
      </c>
      <c r="O75" s="1"/>
      <c r="P75" s="1"/>
      <c r="Q75" s="5" t="str">
        <f>HYPERLINK("mailto:melissa.bryan@bchs.org.au","melissa.bryan@bchs.org.au")</f>
        <v>melissa.bryan@bchs.org.au</v>
      </c>
      <c r="R75" s="1"/>
      <c r="S75" s="1"/>
      <c r="T75" s="1"/>
      <c r="U75" s="1" t="s">
        <v>470</v>
      </c>
      <c r="V75" s="1" t="s">
        <v>31</v>
      </c>
      <c r="W75" s="1" t="s">
        <v>27</v>
      </c>
      <c r="X75" s="1"/>
      <c r="Y75" s="1"/>
      <c r="Z75" s="7"/>
      <c r="AA75" s="1"/>
      <c r="AB75" s="1"/>
      <c r="AC75" s="1"/>
      <c r="AD75" t="s">
        <v>469</v>
      </c>
      <c r="AE75" t="s">
        <v>96</v>
      </c>
      <c r="AF75">
        <v>3081</v>
      </c>
      <c r="AG75" t="s">
        <v>810</v>
      </c>
      <c r="AH75">
        <v>-37.737491400000003</v>
      </c>
      <c r="AI75">
        <v>145.0391138</v>
      </c>
    </row>
    <row r="76" spans="1:35" ht="12.75" hidden="1" customHeight="1">
      <c r="A76">
        <v>25</v>
      </c>
      <c r="B76" s="1">
        <v>2</v>
      </c>
      <c r="C76" s="1"/>
      <c r="D76" s="1"/>
      <c r="E76" s="1"/>
      <c r="F76" s="1"/>
      <c r="G76" s="1"/>
      <c r="H76" s="7" t="s">
        <v>141</v>
      </c>
      <c r="I76" s="7"/>
      <c r="J76" s="1"/>
      <c r="K76" s="1" t="s">
        <v>142</v>
      </c>
      <c r="L76" s="7" t="s">
        <v>27</v>
      </c>
      <c r="M76" s="1"/>
      <c r="N76" s="1"/>
      <c r="O76" s="1"/>
      <c r="P76" s="1"/>
      <c r="Q76" s="1" t="s">
        <v>143</v>
      </c>
      <c r="R76" s="1" t="s">
        <v>144</v>
      </c>
      <c r="S76" s="1" t="s">
        <v>145</v>
      </c>
      <c r="T76" s="1" t="s">
        <v>146</v>
      </c>
      <c r="U76" s="1" t="s">
        <v>147</v>
      </c>
      <c r="V76" s="1" t="s">
        <v>31</v>
      </c>
      <c r="W76" s="1" t="s">
        <v>27</v>
      </c>
      <c r="X76" s="1" t="s">
        <v>148</v>
      </c>
      <c r="Y76" s="1"/>
      <c r="Z76" s="1"/>
      <c r="AA76" s="1"/>
      <c r="AB76" s="1" t="s">
        <v>23</v>
      </c>
      <c r="AC76" s="7" t="s">
        <v>35</v>
      </c>
      <c r="AD76" t="s">
        <v>919</v>
      </c>
      <c r="AE76" t="s">
        <v>88</v>
      </c>
      <c r="AF76">
        <v>3094</v>
      </c>
      <c r="AG76" t="s">
        <v>895</v>
      </c>
      <c r="AH76">
        <v>-37.7216193</v>
      </c>
      <c r="AI76">
        <v>145.13277249999999</v>
      </c>
    </row>
    <row r="77" spans="1:35" ht="12.75" hidden="1" customHeight="1">
      <c r="A77">
        <v>134</v>
      </c>
      <c r="B77" s="1">
        <v>38</v>
      </c>
      <c r="C77" s="1"/>
      <c r="D77" s="1"/>
      <c r="E77" s="1"/>
      <c r="F77" s="1"/>
      <c r="G77" s="1"/>
      <c r="H77" s="1" t="s">
        <v>526</v>
      </c>
      <c r="I77" s="1"/>
      <c r="J77" s="1"/>
      <c r="K77" s="1" t="s">
        <v>527</v>
      </c>
      <c r="L77" s="7" t="s">
        <v>27</v>
      </c>
      <c r="M77" s="1" t="s">
        <v>222</v>
      </c>
      <c r="N77" s="1" t="s">
        <v>528</v>
      </c>
      <c r="O77" s="1"/>
      <c r="P77" s="1"/>
      <c r="Q77" s="6" t="str">
        <f>HYPERLINK("mailto:kevinley@tpg.com.au","kevinley@tpg.com.au")</f>
        <v>kevinley@tpg.com.au</v>
      </c>
      <c r="R77" s="1"/>
      <c r="S77" s="1"/>
      <c r="T77" s="1"/>
      <c r="U77" s="1" t="s">
        <v>529</v>
      </c>
      <c r="V77" s="1" t="s">
        <v>31</v>
      </c>
      <c r="W77" s="1" t="s">
        <v>27</v>
      </c>
      <c r="X77" s="1" t="s">
        <v>530</v>
      </c>
      <c r="Y77" s="1"/>
      <c r="Z77" s="1"/>
      <c r="AA77" s="1"/>
      <c r="AB77" s="1"/>
      <c r="AC77" s="1"/>
      <c r="AD77" t="s">
        <v>966</v>
      </c>
      <c r="AF77" t="s">
        <v>1019</v>
      </c>
      <c r="AG77" t="s">
        <v>856</v>
      </c>
      <c r="AH77">
        <v>-37.729934499999999</v>
      </c>
      <c r="AI77">
        <v>145.0884202</v>
      </c>
    </row>
    <row r="78" spans="1:35" ht="12.75" customHeight="1">
      <c r="A78">
        <v>3</v>
      </c>
      <c r="B78" s="7">
        <v>253</v>
      </c>
      <c r="C78" s="7" t="s">
        <v>35</v>
      </c>
      <c r="D78" s="7" t="s">
        <v>1132</v>
      </c>
      <c r="E78" s="7"/>
      <c r="F78" s="7" t="s">
        <v>1061</v>
      </c>
      <c r="G78" s="7" t="s">
        <v>35</v>
      </c>
      <c r="H78" s="7" t="s">
        <v>758</v>
      </c>
      <c r="I78" s="7"/>
      <c r="J78" s="1"/>
      <c r="K78" s="1" t="s">
        <v>41</v>
      </c>
      <c r="L78" s="7" t="s">
        <v>27</v>
      </c>
      <c r="M78" s="1"/>
      <c r="N78" s="1"/>
      <c r="O78" s="7" t="s">
        <v>42</v>
      </c>
      <c r="P78" s="1"/>
      <c r="Q78" s="15" t="s">
        <v>43</v>
      </c>
      <c r="R78" s="1"/>
      <c r="S78" s="1"/>
      <c r="T78" s="1"/>
      <c r="U78" s="1"/>
      <c r="V78" s="1" t="s">
        <v>31</v>
      </c>
      <c r="W78" s="1" t="s">
        <v>27</v>
      </c>
      <c r="X78" s="1"/>
      <c r="Y78" s="1"/>
      <c r="Z78" s="7" t="s">
        <v>35</v>
      </c>
      <c r="AA78" s="7" t="s">
        <v>35</v>
      </c>
      <c r="AB78" s="1"/>
      <c r="AC78" s="7" t="s">
        <v>35</v>
      </c>
      <c r="AD78" t="s">
        <v>1013</v>
      </c>
      <c r="AE78" t="s">
        <v>933</v>
      </c>
      <c r="AF78">
        <v>3088</v>
      </c>
      <c r="AG78" t="s">
        <v>892</v>
      </c>
      <c r="AH78">
        <v>-37.698355599999999</v>
      </c>
      <c r="AI78">
        <v>145.11065110000001</v>
      </c>
    </row>
    <row r="79" spans="1:35" ht="12.75" hidden="1" customHeight="1">
      <c r="A79">
        <v>135</v>
      </c>
      <c r="B79" s="1"/>
      <c r="C79" s="1"/>
      <c r="D79" s="1"/>
      <c r="E79" s="1"/>
      <c r="H79" s="1" t="s">
        <v>531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7" t="s">
        <v>525</v>
      </c>
      <c r="X79" s="1"/>
      <c r="Y79" s="1"/>
      <c r="Z79" s="1"/>
      <c r="AA79" s="1"/>
      <c r="AB79" s="1"/>
      <c r="AC79" s="1"/>
      <c r="AD79" t="s">
        <v>907</v>
      </c>
      <c r="AF79" t="s">
        <v>1019</v>
      </c>
      <c r="AG79" t="s">
        <v>857</v>
      </c>
      <c r="AH79">
        <v>-37.689814300000002</v>
      </c>
      <c r="AI79">
        <v>145.1111827</v>
      </c>
    </row>
    <row r="80" spans="1:35" ht="12.75" hidden="1" customHeight="1">
      <c r="A80">
        <v>136</v>
      </c>
      <c r="B80" s="1"/>
      <c r="C80" s="1"/>
      <c r="D80" s="1"/>
      <c r="E80" s="1"/>
      <c r="F80" s="1"/>
      <c r="G80" s="1"/>
      <c r="H80" s="1" t="s">
        <v>532</v>
      </c>
      <c r="I80" s="1"/>
      <c r="J80" s="1"/>
      <c r="K80" s="1" t="s">
        <v>533</v>
      </c>
      <c r="L80" s="7" t="s">
        <v>418</v>
      </c>
      <c r="M80" s="1"/>
      <c r="N80" s="1" t="s">
        <v>534</v>
      </c>
      <c r="O80" s="1"/>
      <c r="P80" s="1" t="s">
        <v>535</v>
      </c>
      <c r="Q80" s="6" t="str">
        <f>HYPERLINK("mailto:fotwlr@gmail.com","fotwlr@gmail.com")</f>
        <v>fotwlr@gmail.com</v>
      </c>
      <c r="R80" s="1"/>
      <c r="S80" s="1"/>
      <c r="T80" s="1"/>
      <c r="U80" s="1" t="s">
        <v>536</v>
      </c>
      <c r="V80" s="1" t="s">
        <v>31</v>
      </c>
      <c r="W80" s="1" t="s">
        <v>27</v>
      </c>
      <c r="X80" s="1"/>
      <c r="Y80" s="1"/>
      <c r="Z80" s="1"/>
      <c r="AA80" s="1"/>
      <c r="AB80" s="1"/>
      <c r="AC80" s="1"/>
      <c r="AF80" t="s">
        <v>1019</v>
      </c>
    </row>
    <row r="81" spans="1:35" ht="12.75" hidden="1" customHeight="1">
      <c r="A81">
        <v>137</v>
      </c>
      <c r="B81" s="1"/>
      <c r="C81" s="1"/>
      <c r="D81" s="1"/>
      <c r="E81" s="1"/>
      <c r="F81" s="1"/>
      <c r="G81" s="1"/>
      <c r="H81" s="1" t="s">
        <v>537</v>
      </c>
      <c r="I81" s="1"/>
      <c r="J81" s="1"/>
      <c r="K81" s="1" t="s">
        <v>538</v>
      </c>
      <c r="L81" s="7" t="s">
        <v>27</v>
      </c>
      <c r="M81" s="1"/>
      <c r="N81" s="1" t="s">
        <v>539</v>
      </c>
      <c r="O81" s="1"/>
      <c r="P81" s="1" t="s">
        <v>540</v>
      </c>
      <c r="Q81" s="5" t="str">
        <f>HYPERLINK("mailto:info@yvfriends.org.au","mailto:info@yvfriends.org.au")</f>
        <v>mailto:info@yvfriends.org.au</v>
      </c>
      <c r="R81" s="1"/>
      <c r="S81" s="1"/>
      <c r="T81" s="1"/>
      <c r="U81" s="1" t="s">
        <v>541</v>
      </c>
      <c r="V81" s="1" t="s">
        <v>31</v>
      </c>
      <c r="W81" s="1" t="s">
        <v>27</v>
      </c>
      <c r="X81" s="1"/>
      <c r="Y81" s="1"/>
      <c r="Z81" s="1"/>
      <c r="AA81" s="1"/>
      <c r="AB81" s="1"/>
      <c r="AC81" s="1"/>
      <c r="AF81" t="s">
        <v>1019</v>
      </c>
    </row>
    <row r="82" spans="1:35" ht="12.75" customHeight="1">
      <c r="A82">
        <v>4</v>
      </c>
      <c r="B82" s="7">
        <v>257</v>
      </c>
      <c r="C82" s="7" t="s">
        <v>35</v>
      </c>
      <c r="D82" s="7" t="s">
        <v>1132</v>
      </c>
      <c r="E82" s="7"/>
      <c r="F82" s="7" t="s">
        <v>1046</v>
      </c>
      <c r="G82" s="7" t="s">
        <v>35</v>
      </c>
      <c r="H82" s="7" t="s">
        <v>759</v>
      </c>
      <c r="I82" s="7"/>
      <c r="J82" s="1"/>
      <c r="K82" s="7" t="s">
        <v>45</v>
      </c>
      <c r="L82" s="1"/>
      <c r="M82" s="1"/>
      <c r="N82" s="7" t="s">
        <v>46</v>
      </c>
      <c r="O82" s="1"/>
      <c r="P82" s="1" t="s">
        <v>47</v>
      </c>
      <c r="Q82" s="7" t="s">
        <v>48</v>
      </c>
      <c r="R82" s="1"/>
      <c r="S82" s="1"/>
      <c r="T82" s="1"/>
      <c r="U82" s="1"/>
      <c r="V82" s="1" t="s">
        <v>31</v>
      </c>
      <c r="W82" s="1" t="s">
        <v>27</v>
      </c>
      <c r="X82" s="1"/>
      <c r="Y82" s="1"/>
      <c r="Z82" s="7" t="s">
        <v>35</v>
      </c>
      <c r="AA82" s="7" t="s">
        <v>35</v>
      </c>
      <c r="AB82" s="1"/>
      <c r="AC82" s="7" t="s">
        <v>35</v>
      </c>
      <c r="AD82" t="s">
        <v>906</v>
      </c>
      <c r="AE82" t="s">
        <v>907</v>
      </c>
      <c r="AF82">
        <v>3088</v>
      </c>
      <c r="AG82" t="s">
        <v>780</v>
      </c>
      <c r="AH82">
        <v>-37.696005999999997</v>
      </c>
      <c r="AI82">
        <v>145.12378229999999</v>
      </c>
    </row>
    <row r="83" spans="1:35" ht="12.75" hidden="1" customHeight="1">
      <c r="A83">
        <v>138</v>
      </c>
      <c r="B83" s="1"/>
      <c r="C83" s="1"/>
      <c r="D83" s="1"/>
      <c r="E83" s="1"/>
      <c r="F83" s="1"/>
      <c r="G83" s="1"/>
      <c r="H83" s="1" t="s">
        <v>542</v>
      </c>
      <c r="I83" s="1"/>
      <c r="J83" s="1"/>
      <c r="K83" s="1" t="s">
        <v>543</v>
      </c>
      <c r="L83" s="7" t="s">
        <v>27</v>
      </c>
      <c r="M83" s="1"/>
      <c r="N83" s="1"/>
      <c r="O83" s="1"/>
      <c r="P83" s="1"/>
      <c r="Q83" s="1" t="s">
        <v>544</v>
      </c>
      <c r="R83" s="1"/>
      <c r="S83" s="1"/>
      <c r="T83" s="1"/>
      <c r="U83" s="1"/>
      <c r="V83" s="1" t="s">
        <v>31</v>
      </c>
      <c r="W83" s="1" t="s">
        <v>27</v>
      </c>
      <c r="X83" s="1"/>
      <c r="Y83" s="1"/>
      <c r="Z83" s="1"/>
      <c r="AA83" s="1"/>
      <c r="AB83" s="1"/>
      <c r="AC83" s="1"/>
      <c r="AD83" t="s">
        <v>967</v>
      </c>
      <c r="AE83" t="s">
        <v>968</v>
      </c>
      <c r="AF83">
        <v>3095</v>
      </c>
      <c r="AG83" t="s">
        <v>859</v>
      </c>
      <c r="AH83">
        <v>-37.689819999999997</v>
      </c>
      <c r="AI83">
        <v>145.1375539</v>
      </c>
    </row>
    <row r="84" spans="1:35" ht="12.75" customHeight="1">
      <c r="A84">
        <v>77</v>
      </c>
      <c r="B84" s="7">
        <v>209</v>
      </c>
      <c r="C84" s="7" t="s">
        <v>35</v>
      </c>
      <c r="D84" s="7" t="s">
        <v>1132</v>
      </c>
      <c r="E84" s="7"/>
      <c r="F84" s="7" t="s">
        <v>1150</v>
      </c>
      <c r="G84" s="7" t="s">
        <v>35</v>
      </c>
      <c r="H84" s="1" t="s">
        <v>351</v>
      </c>
      <c r="I84" s="1"/>
      <c r="J84" s="1"/>
      <c r="K84" s="1" t="s">
        <v>352</v>
      </c>
      <c r="L84" s="7" t="s">
        <v>27</v>
      </c>
      <c r="M84" s="1"/>
      <c r="N84" s="1"/>
      <c r="O84" s="1" t="s">
        <v>353</v>
      </c>
      <c r="P84" s="1"/>
      <c r="Q84" s="6" t="str">
        <f>HYPERLINK("mailto:michelle.giovas@monash.edu","michelle.giovas@monash.edu")</f>
        <v>michelle.giovas@monash.edu</v>
      </c>
      <c r="R84" s="1"/>
      <c r="S84" s="1"/>
      <c r="T84" s="1"/>
      <c r="U84" s="1"/>
      <c r="V84" s="1" t="s">
        <v>31</v>
      </c>
      <c r="W84" s="1" t="s">
        <v>32</v>
      </c>
      <c r="X84" s="1"/>
      <c r="Y84" s="1"/>
      <c r="Z84" s="1" t="s">
        <v>331</v>
      </c>
      <c r="AA84" s="7" t="s">
        <v>35</v>
      </c>
      <c r="AB84" s="1"/>
      <c r="AC84" s="1"/>
      <c r="AF84" t="s">
        <v>1019</v>
      </c>
      <c r="AG84" t="s">
        <v>1165</v>
      </c>
      <c r="AH84">
        <v>-37.750583399999996</v>
      </c>
      <c r="AI84">
        <v>145.0763546</v>
      </c>
    </row>
    <row r="85" spans="1:35" ht="12.75" customHeight="1">
      <c r="A85">
        <v>5</v>
      </c>
      <c r="B85" s="1">
        <v>23</v>
      </c>
      <c r="C85" s="7" t="s">
        <v>35</v>
      </c>
      <c r="D85" s="7" t="s">
        <v>1132</v>
      </c>
      <c r="E85" s="1"/>
      <c r="F85" s="1" t="s">
        <v>1044</v>
      </c>
      <c r="G85" s="1" t="s">
        <v>525</v>
      </c>
      <c r="H85" s="1" t="s">
        <v>49</v>
      </c>
      <c r="I85" s="1"/>
      <c r="J85" s="1"/>
      <c r="K85" s="7" t="s">
        <v>50</v>
      </c>
      <c r="L85" s="7" t="s">
        <v>51</v>
      </c>
      <c r="M85" s="1"/>
      <c r="N85" s="7" t="s">
        <v>52</v>
      </c>
      <c r="O85" s="1" t="s">
        <v>53</v>
      </c>
      <c r="P85" s="1"/>
      <c r="Q85" s="7" t="s">
        <v>54</v>
      </c>
      <c r="R85" s="1"/>
      <c r="S85" s="1"/>
      <c r="T85" s="1"/>
      <c r="U85" s="1" t="s">
        <v>55</v>
      </c>
      <c r="V85" s="1"/>
      <c r="W85" s="1" t="s">
        <v>32</v>
      </c>
      <c r="X85" s="1"/>
      <c r="Y85" s="1"/>
      <c r="Z85" s="7" t="s">
        <v>35</v>
      </c>
      <c r="AA85" s="7" t="s">
        <v>35</v>
      </c>
      <c r="AB85" s="1"/>
      <c r="AC85" s="7" t="s">
        <v>35</v>
      </c>
      <c r="AF85" t="s">
        <v>1019</v>
      </c>
      <c r="AG85" s="20" t="s">
        <v>1154</v>
      </c>
      <c r="AH85">
        <v>-37.719405999999999</v>
      </c>
      <c r="AI85">
        <v>145.1260413</v>
      </c>
    </row>
    <row r="86" spans="1:35" ht="12.75" hidden="1" customHeight="1">
      <c r="A86">
        <v>139</v>
      </c>
      <c r="B86" s="1"/>
      <c r="C86" s="1"/>
      <c r="D86" s="1"/>
      <c r="E86" s="1"/>
      <c r="F86" s="1"/>
      <c r="G86" s="1"/>
      <c r="H86" s="1" t="s">
        <v>545</v>
      </c>
      <c r="I86" s="1"/>
      <c r="J86" s="1"/>
      <c r="K86" s="1" t="s">
        <v>546</v>
      </c>
      <c r="L86" s="7" t="s">
        <v>27</v>
      </c>
      <c r="M86" s="1"/>
      <c r="N86" s="18" t="str">
        <f>HYPERLINK("javascript:void(0)","9435 9287")</f>
        <v>9435 9287</v>
      </c>
      <c r="O86" s="1"/>
      <c r="P86" s="1"/>
      <c r="Q86" s="1" t="s">
        <v>547</v>
      </c>
      <c r="R86" s="1"/>
      <c r="S86" s="1"/>
      <c r="T86" s="1"/>
      <c r="U86" s="1"/>
      <c r="V86" s="1" t="s">
        <v>31</v>
      </c>
      <c r="W86" s="1" t="s">
        <v>27</v>
      </c>
      <c r="X86" s="1"/>
      <c r="Y86" s="1"/>
      <c r="Z86" s="1"/>
      <c r="AA86" s="1"/>
      <c r="AB86" s="1"/>
      <c r="AC86" s="1"/>
      <c r="AD86" t="s">
        <v>969</v>
      </c>
      <c r="AE86" t="s">
        <v>933</v>
      </c>
      <c r="AF86">
        <v>3088</v>
      </c>
      <c r="AG86" t="s">
        <v>860</v>
      </c>
      <c r="AH86">
        <v>-37.699159000000002</v>
      </c>
      <c r="AI86">
        <v>145.11157990000001</v>
      </c>
    </row>
    <row r="87" spans="1:35" ht="12.75" hidden="1" customHeight="1">
      <c r="A87">
        <v>140</v>
      </c>
      <c r="B87" s="1"/>
      <c r="C87" s="1"/>
      <c r="D87" s="1"/>
      <c r="E87" s="1"/>
      <c r="F87" s="1"/>
      <c r="G87" s="1"/>
      <c r="H87" s="1" t="s">
        <v>548</v>
      </c>
      <c r="I87" s="1"/>
      <c r="J87" s="1"/>
      <c r="K87" s="1" t="s">
        <v>549</v>
      </c>
      <c r="L87" s="7" t="s">
        <v>27</v>
      </c>
      <c r="M87" s="1"/>
      <c r="N87" s="1"/>
      <c r="O87" s="1"/>
      <c r="P87" s="1"/>
      <c r="Q87" s="1" t="s">
        <v>550</v>
      </c>
      <c r="R87" s="1"/>
      <c r="S87" s="1"/>
      <c r="T87" s="1"/>
      <c r="U87" s="1"/>
      <c r="V87" s="1" t="s">
        <v>31</v>
      </c>
      <c r="W87" s="1" t="s">
        <v>27</v>
      </c>
      <c r="X87" s="1"/>
      <c r="Y87" s="1"/>
      <c r="Z87" s="1"/>
      <c r="AA87" s="1"/>
      <c r="AB87" s="1"/>
      <c r="AC87" s="1"/>
      <c r="AD87" t="s">
        <v>969</v>
      </c>
      <c r="AE87" t="s">
        <v>933</v>
      </c>
      <c r="AF87">
        <v>3088</v>
      </c>
      <c r="AG87" t="s">
        <v>861</v>
      </c>
      <c r="AH87">
        <v>-37.698626699999998</v>
      </c>
      <c r="AI87">
        <v>145.11168979999999</v>
      </c>
    </row>
    <row r="88" spans="1:35" ht="12.75" hidden="1" customHeight="1">
      <c r="A88">
        <v>141</v>
      </c>
      <c r="B88" s="1"/>
      <c r="C88" s="1"/>
      <c r="D88" s="1"/>
      <c r="E88" s="1"/>
      <c r="F88" s="1"/>
      <c r="G88" s="1"/>
      <c r="H88" s="1" t="s">
        <v>551</v>
      </c>
      <c r="I88" s="1"/>
      <c r="J88" s="1"/>
      <c r="K88" s="1" t="s">
        <v>552</v>
      </c>
      <c r="L88" s="7" t="s">
        <v>27</v>
      </c>
      <c r="M88" s="1"/>
      <c r="N88" s="1"/>
      <c r="O88" s="1"/>
      <c r="P88" s="1"/>
      <c r="Q88" s="5" t="str">
        <f>HYPERLINK("mailto:greenhills.ps@edumail.vic.gov.au","greenhills.ps@edumail.vic.gov.au")</f>
        <v>greenhills.ps@edumail.vic.gov.au</v>
      </c>
      <c r="R88" s="1"/>
      <c r="S88" s="1"/>
      <c r="T88" s="1"/>
      <c r="U88" s="1"/>
      <c r="V88" s="1" t="s">
        <v>31</v>
      </c>
      <c r="W88" s="1" t="s">
        <v>27</v>
      </c>
      <c r="X88" s="1"/>
      <c r="Y88" s="1"/>
      <c r="Z88" s="1"/>
      <c r="AA88" s="1"/>
      <c r="AB88" s="1"/>
      <c r="AC88" s="1"/>
      <c r="AD88" t="s">
        <v>970</v>
      </c>
      <c r="AE88" t="s">
        <v>933</v>
      </c>
      <c r="AF88">
        <v>3088</v>
      </c>
      <c r="AG88" t="s">
        <v>862</v>
      </c>
      <c r="AH88">
        <v>-37.691935800000003</v>
      </c>
      <c r="AI88">
        <v>145.1160548</v>
      </c>
    </row>
    <row r="89" spans="1:35" ht="12.75" hidden="1" customHeight="1">
      <c r="A89">
        <v>142</v>
      </c>
      <c r="B89" s="1"/>
      <c r="C89" s="1"/>
      <c r="D89" s="1"/>
      <c r="E89" s="1"/>
      <c r="F89" s="1"/>
      <c r="G89" s="1"/>
      <c r="H89" s="1" t="s">
        <v>553</v>
      </c>
      <c r="I89" s="1"/>
      <c r="J89" s="1"/>
      <c r="K89" s="1" t="s">
        <v>554</v>
      </c>
      <c r="L89" s="7" t="s">
        <v>27</v>
      </c>
      <c r="M89" s="1"/>
      <c r="N89" s="1"/>
      <c r="O89" s="1"/>
      <c r="P89" s="1"/>
      <c r="Q89" s="6" t="str">
        <f>HYPERLINK("mailto:greensborough.ps@edumail.vic.gov.au","greensborough.ps@edumail.vic.gov.au")</f>
        <v>greensborough.ps@edumail.vic.gov.au</v>
      </c>
      <c r="R89" s="1"/>
      <c r="S89" s="1"/>
      <c r="T89" s="1"/>
      <c r="U89" s="1"/>
      <c r="V89" s="1" t="s">
        <v>31</v>
      </c>
      <c r="W89" s="1" t="s">
        <v>27</v>
      </c>
      <c r="X89" s="1"/>
      <c r="Y89" s="1"/>
      <c r="Z89" s="1"/>
      <c r="AA89" s="1"/>
      <c r="AB89" s="1"/>
      <c r="AC89" s="1"/>
      <c r="AD89" t="s">
        <v>971</v>
      </c>
      <c r="AE89" t="s">
        <v>933</v>
      </c>
      <c r="AF89">
        <v>3088</v>
      </c>
      <c r="AG89" t="s">
        <v>863</v>
      </c>
      <c r="AH89">
        <v>-37.7265534</v>
      </c>
      <c r="AI89">
        <v>145.0146053</v>
      </c>
    </row>
    <row r="90" spans="1:35" ht="12.75" hidden="1" customHeight="1">
      <c r="A90">
        <v>143</v>
      </c>
      <c r="B90" s="1"/>
      <c r="C90" s="1"/>
      <c r="D90" s="1"/>
      <c r="E90" s="1"/>
      <c r="F90" s="1"/>
      <c r="G90" s="1"/>
      <c r="H90" s="1" t="s">
        <v>555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7" t="s">
        <v>27</v>
      </c>
      <c r="X90" s="1"/>
      <c r="Y90" s="1"/>
      <c r="Z90" s="1"/>
      <c r="AA90" s="1"/>
      <c r="AB90" s="1"/>
      <c r="AC90" s="1"/>
      <c r="AF90" t="s">
        <v>1019</v>
      </c>
    </row>
    <row r="91" spans="1:35" ht="12.75" hidden="1" customHeight="1">
      <c r="A91">
        <v>144</v>
      </c>
      <c r="B91" s="1">
        <v>73</v>
      </c>
      <c r="C91" s="1"/>
      <c r="D91" s="1"/>
      <c r="E91" s="1"/>
      <c r="F91" s="1"/>
      <c r="G91" s="1"/>
      <c r="H91" s="1" t="s">
        <v>556</v>
      </c>
      <c r="I91" s="1"/>
      <c r="J91" s="1"/>
      <c r="K91" s="1"/>
      <c r="L91" s="1"/>
      <c r="M91" s="1"/>
      <c r="N91" s="1"/>
      <c r="O91" s="1"/>
      <c r="P91" s="1"/>
      <c r="Q91" s="5" t="str">
        <f>HYPERLINK("mailto:environment@banyule.vic.gov.au","environment@banyule.vic.gov.au")</f>
        <v>environment@banyule.vic.gov.au</v>
      </c>
      <c r="R91" s="1"/>
      <c r="S91" s="1"/>
      <c r="T91" s="1"/>
      <c r="U91" s="1"/>
      <c r="V91" s="1"/>
      <c r="W91" s="1"/>
      <c r="X91" s="1" t="s">
        <v>442</v>
      </c>
      <c r="Y91" s="1"/>
      <c r="Z91" s="1"/>
      <c r="AA91" s="1"/>
      <c r="AB91" s="1"/>
      <c r="AC91" s="1"/>
      <c r="AF91" t="s">
        <v>1019</v>
      </c>
    </row>
    <row r="92" spans="1:35" ht="12.75" hidden="1" customHeight="1">
      <c r="A92">
        <v>145</v>
      </c>
      <c r="B92" s="1">
        <v>212</v>
      </c>
      <c r="C92" s="1"/>
      <c r="D92" s="1"/>
      <c r="E92" s="1"/>
      <c r="F92" s="1"/>
      <c r="G92" s="1"/>
      <c r="H92" s="1" t="s">
        <v>1025</v>
      </c>
      <c r="I92" s="1"/>
      <c r="J92" s="1"/>
      <c r="K92" s="1" t="s">
        <v>416</v>
      </c>
      <c r="L92" s="7" t="s">
        <v>258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7" t="s">
        <v>258</v>
      </c>
      <c r="X92" s="1"/>
      <c r="Y92" s="1"/>
      <c r="Z92" s="1"/>
      <c r="AA92" s="1"/>
      <c r="AB92" s="1"/>
      <c r="AC92" s="1"/>
      <c r="AD92" t="s">
        <v>972</v>
      </c>
      <c r="AE92" t="s">
        <v>320</v>
      </c>
      <c r="AF92">
        <v>3079</v>
      </c>
      <c r="AG92" s="20" t="s">
        <v>903</v>
      </c>
      <c r="AH92">
        <v>-37.768591999999998</v>
      </c>
      <c r="AI92">
        <v>145.04239580000001</v>
      </c>
    </row>
    <row r="93" spans="1:35" ht="12.75" hidden="1" customHeight="1">
      <c r="A93">
        <v>79</v>
      </c>
      <c r="B93" s="1">
        <v>49</v>
      </c>
      <c r="C93" s="7" t="s">
        <v>35</v>
      </c>
      <c r="D93" s="7"/>
      <c r="E93" s="1"/>
      <c r="F93" s="1" t="s">
        <v>1116</v>
      </c>
      <c r="G93" s="1" t="s">
        <v>1123</v>
      </c>
      <c r="H93" s="1" t="s">
        <v>363</v>
      </c>
      <c r="I93" s="1"/>
      <c r="J93" s="1"/>
      <c r="K93" s="1" t="s">
        <v>364</v>
      </c>
      <c r="L93" s="7" t="s">
        <v>27</v>
      </c>
      <c r="M93" s="1"/>
      <c r="N93" s="1"/>
      <c r="O93" s="1" t="s">
        <v>365</v>
      </c>
      <c r="P93" s="1"/>
      <c r="Q93" s="6" t="str">
        <f>HYPERLINK("mailto:info@haydnbarlinglandscapes.com.au","info@haydnbarlinglandscapes.com.au")</f>
        <v>info@haydnbarlinglandscapes.com.au</v>
      </c>
      <c r="R93" s="1" t="s">
        <v>368</v>
      </c>
      <c r="S93" s="1" t="s">
        <v>369</v>
      </c>
      <c r="T93" s="1"/>
      <c r="U93" s="1" t="s">
        <v>370</v>
      </c>
      <c r="V93" s="1" t="s">
        <v>31</v>
      </c>
      <c r="W93" s="1" t="s">
        <v>32</v>
      </c>
      <c r="X93" s="1"/>
      <c r="Y93" s="1"/>
      <c r="Z93" s="1" t="s">
        <v>331</v>
      </c>
      <c r="AA93" s="7" t="s">
        <v>35</v>
      </c>
      <c r="AB93" s="1"/>
      <c r="AC93" s="1"/>
      <c r="AD93" t="s">
        <v>366</v>
      </c>
      <c r="AE93" t="s">
        <v>367</v>
      </c>
      <c r="AF93">
        <v>3084</v>
      </c>
      <c r="AG93" t="s">
        <v>805</v>
      </c>
      <c r="AH93">
        <v>-37.755222000000003</v>
      </c>
      <c r="AI93">
        <v>145.06339030000001</v>
      </c>
    </row>
    <row r="94" spans="1:35" ht="12.75" hidden="1" customHeight="1">
      <c r="A94">
        <v>9</v>
      </c>
      <c r="B94" s="7">
        <v>258</v>
      </c>
      <c r="C94" s="7" t="s">
        <v>35</v>
      </c>
      <c r="D94" s="7"/>
      <c r="E94" s="7" t="s">
        <v>1078</v>
      </c>
      <c r="F94" s="7" t="s">
        <v>761</v>
      </c>
      <c r="G94" s="7" t="s">
        <v>1041</v>
      </c>
      <c r="H94" s="7" t="s">
        <v>761</v>
      </c>
      <c r="I94" s="7"/>
      <c r="J94" s="1"/>
      <c r="K94" s="7" t="s">
        <v>74</v>
      </c>
      <c r="L94" s="1"/>
      <c r="M94" s="1"/>
      <c r="N94" s="7" t="s">
        <v>75</v>
      </c>
      <c r="O94" s="1"/>
      <c r="P94" s="1"/>
      <c r="Q94" s="7" t="s">
        <v>76</v>
      </c>
      <c r="R94" s="1"/>
      <c r="S94" s="1"/>
      <c r="T94" s="1"/>
      <c r="U94" s="1"/>
      <c r="V94" s="1"/>
      <c r="W94" s="1"/>
      <c r="X94" s="1"/>
      <c r="Y94" s="1"/>
      <c r="Z94" s="7" t="s">
        <v>35</v>
      </c>
      <c r="AA94" s="7" t="s">
        <v>35</v>
      </c>
      <c r="AB94" s="1"/>
      <c r="AC94" s="7" t="s">
        <v>35</v>
      </c>
      <c r="AD94" t="s">
        <v>909</v>
      </c>
      <c r="AE94" t="s">
        <v>367</v>
      </c>
      <c r="AF94">
        <v>3084</v>
      </c>
      <c r="AG94" t="s">
        <v>783</v>
      </c>
      <c r="AH94">
        <v>-37.756385000000002</v>
      </c>
      <c r="AI94">
        <v>145.06393829999999</v>
      </c>
    </row>
    <row r="95" spans="1:35" ht="12.75" hidden="1" customHeight="1">
      <c r="A95">
        <v>146</v>
      </c>
      <c r="B95" s="1">
        <v>108</v>
      </c>
      <c r="C95" s="1"/>
      <c r="D95" s="1"/>
      <c r="E95" s="1"/>
      <c r="F95" s="1"/>
      <c r="G95" s="1"/>
      <c r="H95" s="1" t="s">
        <v>558</v>
      </c>
      <c r="I95" s="1"/>
      <c r="J95" s="1"/>
      <c r="K95" s="1"/>
      <c r="L95" s="7" t="s">
        <v>27</v>
      </c>
      <c r="M95" s="1"/>
      <c r="N95" s="1"/>
      <c r="O95" s="1"/>
      <c r="P95" s="1"/>
      <c r="Q95" s="1" t="s">
        <v>559</v>
      </c>
      <c r="R95" s="1"/>
      <c r="S95" s="1"/>
      <c r="T95" s="1"/>
      <c r="U95" s="1"/>
      <c r="V95" s="1"/>
      <c r="W95" s="7" t="s">
        <v>27</v>
      </c>
      <c r="X95" s="1"/>
      <c r="Y95" s="1"/>
      <c r="Z95" s="1"/>
      <c r="AA95" s="1"/>
      <c r="AB95" s="1"/>
      <c r="AC95" s="1"/>
      <c r="AD95" t="s">
        <v>973</v>
      </c>
      <c r="AE95" t="s">
        <v>367</v>
      </c>
      <c r="AF95">
        <v>3084</v>
      </c>
      <c r="AG95" t="s">
        <v>865</v>
      </c>
      <c r="AH95">
        <v>-37.756840799999999</v>
      </c>
      <c r="AI95">
        <v>145.06831020000001</v>
      </c>
    </row>
    <row r="96" spans="1:35" ht="12.75" hidden="1" customHeight="1">
      <c r="A96">
        <v>147</v>
      </c>
      <c r="B96" s="1"/>
      <c r="C96" s="1"/>
      <c r="D96" s="1"/>
      <c r="E96" s="1"/>
      <c r="F96" s="1"/>
      <c r="G96" s="1"/>
      <c r="H96" s="1" t="s">
        <v>560</v>
      </c>
      <c r="I96" s="1"/>
      <c r="J96" s="1"/>
      <c r="K96" s="1" t="s">
        <v>561</v>
      </c>
      <c r="L96" s="7" t="s">
        <v>27</v>
      </c>
      <c r="M96" s="1"/>
      <c r="N96" s="1"/>
      <c r="O96" s="1"/>
      <c r="P96" s="1"/>
      <c r="Q96" s="1" t="s">
        <v>562</v>
      </c>
      <c r="R96" s="1"/>
      <c r="S96" s="1"/>
      <c r="T96" s="1"/>
      <c r="U96" s="1"/>
      <c r="V96" s="1" t="s">
        <v>31</v>
      </c>
      <c r="W96" s="1" t="s">
        <v>27</v>
      </c>
      <c r="X96" s="1"/>
      <c r="Y96" s="1"/>
      <c r="Z96" s="1"/>
      <c r="AA96" s="1"/>
      <c r="AB96" s="1"/>
      <c r="AC96" s="1"/>
      <c r="AD96" t="s">
        <v>974</v>
      </c>
      <c r="AE96" t="s">
        <v>367</v>
      </c>
      <c r="AF96">
        <v>3084</v>
      </c>
      <c r="AG96" t="s">
        <v>864</v>
      </c>
      <c r="AH96">
        <v>-37.754691999999999</v>
      </c>
      <c r="AI96">
        <v>145.06548649999999</v>
      </c>
    </row>
    <row r="97" spans="1:35" ht="12.75" hidden="1" customHeight="1">
      <c r="A97">
        <v>148</v>
      </c>
      <c r="B97" s="1"/>
      <c r="C97" s="1"/>
      <c r="D97" s="1"/>
      <c r="E97" s="1"/>
      <c r="F97" s="1"/>
      <c r="G97" s="1"/>
      <c r="H97" s="1" t="s">
        <v>563</v>
      </c>
      <c r="I97" s="1"/>
      <c r="J97" s="1"/>
      <c r="K97" s="7" t="s">
        <v>564</v>
      </c>
      <c r="L97" s="7" t="s">
        <v>27</v>
      </c>
      <c r="M97" s="1"/>
      <c r="N97" s="1" t="s">
        <v>565</v>
      </c>
      <c r="O97" s="1"/>
      <c r="P97" s="1"/>
      <c r="Q97" s="1" t="s">
        <v>566</v>
      </c>
      <c r="R97" s="1"/>
      <c r="S97" s="1"/>
      <c r="T97" s="1"/>
      <c r="U97" s="1"/>
      <c r="V97" s="1" t="s">
        <v>31</v>
      </c>
      <c r="W97" s="1" t="s">
        <v>27</v>
      </c>
      <c r="X97" s="1"/>
      <c r="Y97" s="1"/>
      <c r="Z97" s="1"/>
      <c r="AA97" s="1"/>
      <c r="AB97" s="1"/>
      <c r="AC97" s="1"/>
      <c r="AD97" t="s">
        <v>975</v>
      </c>
      <c r="AE97" t="s">
        <v>950</v>
      </c>
      <c r="AF97">
        <v>3083</v>
      </c>
      <c r="AG97" t="s">
        <v>866</v>
      </c>
      <c r="AH97">
        <v>-37.703062000000003</v>
      </c>
      <c r="AI97">
        <v>145.06678930000001</v>
      </c>
    </row>
    <row r="98" spans="1:35" ht="12.75" hidden="1" customHeight="1">
      <c r="A98">
        <v>149</v>
      </c>
      <c r="B98" s="1">
        <v>214</v>
      </c>
      <c r="C98" s="1"/>
      <c r="D98" s="1"/>
      <c r="E98" s="1"/>
      <c r="F98" s="1"/>
      <c r="G98" s="1"/>
      <c r="H98" s="1" t="s">
        <v>567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7" t="s">
        <v>568</v>
      </c>
      <c r="V98" s="1"/>
      <c r="W98" s="1"/>
      <c r="X98" s="1"/>
      <c r="Y98" s="1"/>
      <c r="Z98" s="1"/>
      <c r="AA98" s="1"/>
      <c r="AB98" s="1"/>
      <c r="AC98" s="1"/>
      <c r="AF98" t="s">
        <v>1019</v>
      </c>
    </row>
    <row r="99" spans="1:35" ht="12.75" customHeight="1">
      <c r="A99">
        <v>6</v>
      </c>
      <c r="B99" s="7" t="s">
        <v>56</v>
      </c>
      <c r="C99" s="7" t="s">
        <v>35</v>
      </c>
      <c r="D99" s="7" t="s">
        <v>1132</v>
      </c>
      <c r="E99" s="7"/>
      <c r="F99" s="7" t="s">
        <v>1058</v>
      </c>
      <c r="G99" s="7" t="s">
        <v>35</v>
      </c>
      <c r="H99" s="7" t="s">
        <v>1020</v>
      </c>
      <c r="I99" s="7"/>
      <c r="J99" s="1" t="s">
        <v>58</v>
      </c>
      <c r="K99" s="7" t="s">
        <v>59</v>
      </c>
      <c r="L99" s="7" t="s">
        <v>27</v>
      </c>
      <c r="M99" s="1" t="s">
        <v>60</v>
      </c>
      <c r="N99" s="1"/>
      <c r="O99" s="7" t="s">
        <v>61</v>
      </c>
      <c r="P99" s="1"/>
      <c r="Q99" s="15" t="s">
        <v>62</v>
      </c>
      <c r="R99" s="1"/>
      <c r="S99" s="1"/>
      <c r="T99" s="1"/>
      <c r="U99" s="1" t="s">
        <v>64</v>
      </c>
      <c r="V99" s="1" t="s">
        <v>31</v>
      </c>
      <c r="W99" s="1" t="s">
        <v>27</v>
      </c>
      <c r="X99" s="1" t="s">
        <v>34</v>
      </c>
      <c r="Y99" s="1"/>
      <c r="Z99" s="7" t="s">
        <v>35</v>
      </c>
      <c r="AA99" s="7" t="s">
        <v>35</v>
      </c>
      <c r="AB99" s="1"/>
      <c r="AC99" s="7" t="s">
        <v>35</v>
      </c>
      <c r="AD99" t="s">
        <v>760</v>
      </c>
      <c r="AE99" t="s">
        <v>63</v>
      </c>
      <c r="AF99">
        <v>3084</v>
      </c>
      <c r="AG99" t="s">
        <v>781</v>
      </c>
      <c r="AH99">
        <v>-37.740997200000002</v>
      </c>
      <c r="AI99">
        <v>145.06614780000001</v>
      </c>
    </row>
    <row r="100" spans="1:35" ht="12.75" hidden="1" customHeight="1">
      <c r="A100">
        <v>151</v>
      </c>
      <c r="B100" s="1"/>
      <c r="C100" s="1"/>
      <c r="D100" s="1"/>
      <c r="E100" s="1"/>
      <c r="F100" s="1"/>
      <c r="G100" s="1"/>
      <c r="H100" s="7" t="s">
        <v>573</v>
      </c>
      <c r="I100" s="7"/>
      <c r="J100" s="1"/>
      <c r="K100" s="7" t="s">
        <v>520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F100" t="s">
        <v>1019</v>
      </c>
    </row>
    <row r="101" spans="1:35" ht="12.75" hidden="1" customHeight="1">
      <c r="A101">
        <v>67</v>
      </c>
      <c r="B101" s="1"/>
      <c r="C101" s="1"/>
      <c r="D101" s="1"/>
      <c r="E101" s="1"/>
      <c r="F101" s="1"/>
      <c r="G101" s="1"/>
      <c r="H101" s="1" t="s">
        <v>300</v>
      </c>
      <c r="I101" s="1"/>
      <c r="J101" s="1"/>
      <c r="K101" s="1" t="s">
        <v>301</v>
      </c>
      <c r="L101" s="7" t="s">
        <v>27</v>
      </c>
      <c r="M101" s="1"/>
      <c r="N101" s="1"/>
      <c r="O101" s="1"/>
      <c r="P101" s="1"/>
      <c r="Q101" s="5" t="str">
        <f>HYPERLINK("mailto:humanatureconnect@gmail.com","humanatureconnect@gmail.com ")</f>
        <v xml:space="preserve">humanatureconnect@gmail.com </v>
      </c>
      <c r="R101" s="1"/>
      <c r="S101" s="1"/>
      <c r="T101" s="1"/>
      <c r="U101" s="1"/>
      <c r="V101" s="1" t="s">
        <v>31</v>
      </c>
      <c r="W101" s="1" t="s">
        <v>27</v>
      </c>
      <c r="X101" s="1"/>
      <c r="Y101" s="1"/>
      <c r="Z101" s="7" t="s">
        <v>302</v>
      </c>
      <c r="AA101" s="1"/>
      <c r="AB101" s="1"/>
      <c r="AC101" s="1"/>
      <c r="AF101" t="s">
        <v>1019</v>
      </c>
    </row>
    <row r="102" spans="1:35" ht="12.75" hidden="1" customHeight="1">
      <c r="A102">
        <v>152</v>
      </c>
      <c r="B102" s="1"/>
      <c r="C102" s="1"/>
      <c r="D102" s="1"/>
      <c r="E102" s="1"/>
      <c r="F102" s="1"/>
      <c r="G102" s="1"/>
      <c r="H102" s="1" t="s">
        <v>574</v>
      </c>
      <c r="I102" s="1"/>
      <c r="J102" s="1"/>
      <c r="K102" s="1" t="s">
        <v>575</v>
      </c>
      <c r="L102" s="7" t="s">
        <v>27</v>
      </c>
      <c r="M102" s="1"/>
      <c r="N102" s="1"/>
      <c r="O102" s="1"/>
      <c r="P102" s="1"/>
      <c r="Q102" s="5" t="str">
        <f>HYPERLINK("mailto:hummingbirdgardeningservices@gmail.com","hummingbirdgardeningservices@gmail.com ")</f>
        <v xml:space="preserve">hummingbirdgardeningservices@gmail.com </v>
      </c>
      <c r="R102" s="1"/>
      <c r="S102" s="1"/>
      <c r="T102" s="1"/>
      <c r="U102" s="1"/>
      <c r="V102" s="1" t="s">
        <v>31</v>
      </c>
      <c r="W102" s="1" t="s">
        <v>27</v>
      </c>
      <c r="X102" s="1"/>
      <c r="Y102" s="1"/>
      <c r="Z102" s="1"/>
      <c r="AA102" s="1"/>
      <c r="AB102" s="1"/>
      <c r="AC102" s="1"/>
      <c r="AF102" t="s">
        <v>1019</v>
      </c>
    </row>
    <row r="103" spans="1:35" ht="12.75" hidden="1" customHeight="1">
      <c r="A103">
        <v>153</v>
      </c>
      <c r="B103" s="1"/>
      <c r="C103" s="1"/>
      <c r="D103" s="1"/>
      <c r="E103" s="1"/>
      <c r="F103" s="1"/>
      <c r="G103" s="1"/>
      <c r="H103" s="7" t="s">
        <v>774</v>
      </c>
      <c r="I103" s="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7" t="s">
        <v>418</v>
      </c>
      <c r="X103" s="1"/>
      <c r="Y103" s="1"/>
      <c r="Z103" s="1"/>
      <c r="AA103" s="1"/>
      <c r="AB103" s="1"/>
      <c r="AC103" s="1"/>
      <c r="AD103" t="s">
        <v>976</v>
      </c>
      <c r="AE103" t="s">
        <v>93</v>
      </c>
      <c r="AF103">
        <v>3081</v>
      </c>
      <c r="AG103" t="s">
        <v>867</v>
      </c>
      <c r="AH103">
        <v>-37.7538573</v>
      </c>
      <c r="AI103">
        <v>145.05148679999999</v>
      </c>
    </row>
    <row r="104" spans="1:35" ht="12.75" hidden="1" customHeight="1">
      <c r="A104">
        <v>154</v>
      </c>
      <c r="B104" s="1"/>
      <c r="C104" s="1"/>
      <c r="D104" s="1"/>
      <c r="E104" s="1"/>
      <c r="F104" s="1"/>
      <c r="G104" s="1"/>
      <c r="H104" s="1" t="s">
        <v>577</v>
      </c>
      <c r="I104" s="1"/>
      <c r="J104" s="1"/>
      <c r="K104" s="1" t="s">
        <v>515</v>
      </c>
      <c r="L104" s="7" t="s">
        <v>27</v>
      </c>
      <c r="M104" s="1"/>
      <c r="N104" s="1"/>
      <c r="O104" s="1"/>
      <c r="P104" s="1"/>
      <c r="Q104" s="1" t="s">
        <v>578</v>
      </c>
      <c r="R104" s="1"/>
      <c r="S104" s="1"/>
      <c r="T104" s="1"/>
      <c r="U104" s="1"/>
      <c r="V104" s="1" t="s">
        <v>31</v>
      </c>
      <c r="W104" s="1" t="s">
        <v>27</v>
      </c>
      <c r="X104" s="1"/>
      <c r="Y104" s="1"/>
      <c r="Z104" s="1"/>
      <c r="AA104" s="1"/>
      <c r="AB104" s="1"/>
      <c r="AC104" s="1"/>
      <c r="AD104" t="s">
        <v>962</v>
      </c>
      <c r="AE104" t="s">
        <v>292</v>
      </c>
      <c r="AF104">
        <v>3079</v>
      </c>
      <c r="AG104" s="20" t="s">
        <v>868</v>
      </c>
      <c r="AH104">
        <v>-37.770644400000002</v>
      </c>
      <c r="AI104">
        <v>145.04232680000001</v>
      </c>
    </row>
    <row r="105" spans="1:35" ht="12.75" customHeight="1">
      <c r="A105">
        <v>7</v>
      </c>
      <c r="B105" s="1">
        <v>204</v>
      </c>
      <c r="C105" s="7" t="s">
        <v>35</v>
      </c>
      <c r="D105" s="7" t="s">
        <v>1132</v>
      </c>
      <c r="E105" s="1"/>
      <c r="F105" s="1" t="s">
        <v>1053</v>
      </c>
      <c r="G105" s="1" t="s">
        <v>35</v>
      </c>
      <c r="H105" s="7" t="s">
        <v>65</v>
      </c>
      <c r="I105" s="7"/>
      <c r="J105" s="1"/>
      <c r="K105" s="1" t="s">
        <v>66</v>
      </c>
      <c r="L105" s="7" t="s">
        <v>27</v>
      </c>
      <c r="M105" s="1"/>
      <c r="N105" s="1" t="s">
        <v>67</v>
      </c>
      <c r="O105" s="1"/>
      <c r="P105" s="1"/>
      <c r="Q105" s="4" t="s">
        <v>68</v>
      </c>
      <c r="R105" s="1"/>
      <c r="S105" s="1"/>
      <c r="T105" s="1"/>
      <c r="U105" s="1"/>
      <c r="V105" s="1" t="s">
        <v>31</v>
      </c>
      <c r="W105" s="1" t="s">
        <v>69</v>
      </c>
      <c r="X105" s="1"/>
      <c r="Y105" s="1"/>
      <c r="Z105" s="7" t="s">
        <v>35</v>
      </c>
      <c r="AA105" s="7" t="s">
        <v>35</v>
      </c>
      <c r="AB105" s="1"/>
      <c r="AC105" s="7" t="s">
        <v>35</v>
      </c>
      <c r="AD105" t="s">
        <v>908</v>
      </c>
      <c r="AE105" t="s">
        <v>320</v>
      </c>
      <c r="AF105">
        <v>3079</v>
      </c>
      <c r="AG105" t="s">
        <v>782</v>
      </c>
      <c r="AH105">
        <v>-37.779311200000002</v>
      </c>
      <c r="AI105">
        <v>145.04370359999999</v>
      </c>
    </row>
    <row r="106" spans="1:35" ht="12.75" hidden="1" customHeight="1">
      <c r="A106">
        <v>155</v>
      </c>
      <c r="B106" s="1"/>
      <c r="C106" s="1"/>
      <c r="D106" s="1"/>
      <c r="E106" s="1"/>
      <c r="F106" s="1"/>
      <c r="G106" s="1"/>
      <c r="H106" s="1" t="s">
        <v>579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F106" t="s">
        <v>1019</v>
      </c>
    </row>
    <row r="107" spans="1:35" ht="12.75" hidden="1" customHeight="1">
      <c r="A107">
        <v>81</v>
      </c>
      <c r="B107" s="1"/>
      <c r="C107" s="7" t="s">
        <v>35</v>
      </c>
      <c r="D107" s="7"/>
      <c r="E107" s="1"/>
      <c r="F107" s="1"/>
      <c r="G107" s="1" t="s">
        <v>1041</v>
      </c>
      <c r="H107" s="1" t="s">
        <v>375</v>
      </c>
      <c r="I107" s="1"/>
      <c r="J107" s="1"/>
      <c r="K107" s="1" t="s">
        <v>376</v>
      </c>
      <c r="L107" s="7" t="s">
        <v>27</v>
      </c>
      <c r="M107" s="1"/>
      <c r="N107" s="1"/>
      <c r="O107" s="1">
        <v>421199089</v>
      </c>
      <c r="P107" s="1"/>
      <c r="Q107" s="6" t="str">
        <f>HYPERLINK("mailto:jen@jennybenjamin.com","jen@jennybenjamin.com")</f>
        <v>jen@jennybenjamin.com</v>
      </c>
      <c r="R107" s="1"/>
      <c r="S107" s="1"/>
      <c r="T107" s="1"/>
      <c r="U107" s="1"/>
      <c r="V107" s="1"/>
      <c r="W107" s="1" t="s">
        <v>32</v>
      </c>
      <c r="X107" s="1"/>
      <c r="Y107" s="1"/>
      <c r="Z107" s="1" t="s">
        <v>331</v>
      </c>
      <c r="AA107" s="7" t="s">
        <v>35</v>
      </c>
      <c r="AB107" s="1"/>
      <c r="AC107" s="1"/>
      <c r="AF107" t="s">
        <v>1019</v>
      </c>
    </row>
    <row r="108" spans="1:35" ht="12.75" hidden="1" customHeight="1">
      <c r="A108">
        <v>156</v>
      </c>
      <c r="B108" s="1">
        <v>57</v>
      </c>
      <c r="C108" s="1"/>
      <c r="D108" s="1"/>
      <c r="E108" s="1"/>
      <c r="F108" s="1"/>
      <c r="G108" s="1"/>
      <c r="H108" s="1" t="s">
        <v>580</v>
      </c>
      <c r="I108" s="1"/>
      <c r="J108" s="1"/>
      <c r="K108" s="1"/>
      <c r="L108" s="7" t="s">
        <v>418</v>
      </c>
      <c r="M108" s="1"/>
      <c r="N108" s="1"/>
      <c r="O108" s="1"/>
      <c r="P108" s="1"/>
      <c r="Q108" s="5" t="str">
        <f>HYPERLINK("mailto:info@kooindabrewery.com.au","info@kooindabrewery.com.au")</f>
        <v>info@kooindabrewery.com.au</v>
      </c>
      <c r="R108" s="1"/>
      <c r="S108" s="1"/>
      <c r="T108" s="1"/>
      <c r="U108" s="1" t="s">
        <v>581</v>
      </c>
      <c r="V108" s="1"/>
      <c r="W108" s="1" t="s">
        <v>418</v>
      </c>
      <c r="X108" s="1"/>
      <c r="Y108" s="1"/>
      <c r="Z108" s="1"/>
      <c r="AA108" s="1"/>
      <c r="AB108" s="1"/>
      <c r="AC108" s="1"/>
      <c r="AD108" t="s">
        <v>977</v>
      </c>
      <c r="AE108" t="s">
        <v>96</v>
      </c>
      <c r="AF108">
        <v>3081</v>
      </c>
      <c r="AG108" s="20" t="s">
        <v>899</v>
      </c>
      <c r="AH108">
        <v>-37.730933200000003</v>
      </c>
      <c r="AI108">
        <v>145.05361310000001</v>
      </c>
    </row>
    <row r="109" spans="1:35" ht="12.75" hidden="1" customHeight="1">
      <c r="A109">
        <v>157</v>
      </c>
      <c r="B109" s="1"/>
      <c r="C109" s="1"/>
      <c r="D109" s="1"/>
      <c r="E109" s="1"/>
      <c r="F109" s="1"/>
      <c r="G109" s="1"/>
      <c r="H109" s="1" t="s">
        <v>582</v>
      </c>
      <c r="I109" s="1"/>
      <c r="J109" s="1"/>
      <c r="K109" s="1"/>
      <c r="L109" s="7" t="s">
        <v>418</v>
      </c>
      <c r="M109" s="1"/>
      <c r="N109" s="7" t="s">
        <v>583</v>
      </c>
      <c r="O109" s="1"/>
      <c r="P109" s="1"/>
      <c r="Q109" s="1"/>
      <c r="R109" s="1"/>
      <c r="S109" s="1"/>
      <c r="T109" s="1"/>
      <c r="U109" s="1"/>
      <c r="V109" s="1"/>
      <c r="W109" s="7" t="s">
        <v>418</v>
      </c>
      <c r="X109" s="1"/>
      <c r="Y109" s="1"/>
      <c r="Z109" s="1"/>
      <c r="AA109" s="1"/>
      <c r="AB109" s="1"/>
      <c r="AC109" s="1"/>
      <c r="AD109" t="s">
        <v>978</v>
      </c>
      <c r="AE109" t="s">
        <v>96</v>
      </c>
      <c r="AF109">
        <v>3081</v>
      </c>
      <c r="AG109" t="s">
        <v>900</v>
      </c>
      <c r="AH109">
        <v>-37.754554599999999</v>
      </c>
      <c r="AI109">
        <v>145.0519669</v>
      </c>
    </row>
    <row r="110" spans="1:35" ht="12.75" hidden="1" customHeight="1">
      <c r="A110">
        <v>158</v>
      </c>
      <c r="B110" s="1" t="s">
        <v>584</v>
      </c>
      <c r="C110" s="1"/>
      <c r="D110" s="1"/>
      <c r="E110" s="1"/>
      <c r="F110" s="1"/>
      <c r="G110" s="1"/>
      <c r="H110" s="1" t="s">
        <v>585</v>
      </c>
      <c r="I110" s="1"/>
      <c r="J110" s="1"/>
      <c r="K110" s="1" t="s">
        <v>755</v>
      </c>
      <c r="L110" s="7" t="s">
        <v>27</v>
      </c>
      <c r="M110" s="1"/>
      <c r="N110" s="1"/>
      <c r="O110" s="1"/>
      <c r="P110" s="1"/>
      <c r="Q110" s="8" t="str">
        <f>HYPERLINK("mailto:belindan1@yahoo.com.au","belindan1@yahoo.com.au")</f>
        <v>belindan1@yahoo.com.au</v>
      </c>
      <c r="R110" s="1" t="s">
        <v>586</v>
      </c>
      <c r="S110" s="1" t="s">
        <v>168</v>
      </c>
      <c r="T110" s="1" t="s">
        <v>587</v>
      </c>
      <c r="U110" s="1"/>
      <c r="V110" s="1" t="s">
        <v>31</v>
      </c>
      <c r="W110" s="7" t="s">
        <v>27</v>
      </c>
      <c r="X110" s="1"/>
      <c r="Y110" s="1"/>
      <c r="Z110" s="1"/>
      <c r="AA110" s="1"/>
      <c r="AB110" s="1"/>
      <c r="AC110" s="1"/>
      <c r="AF110" t="s">
        <v>1019</v>
      </c>
    </row>
    <row r="111" spans="1:35" ht="12.75" customHeight="1">
      <c r="A111">
        <v>63</v>
      </c>
      <c r="B111" s="7" t="s">
        <v>280</v>
      </c>
      <c r="C111" s="7" t="s">
        <v>35</v>
      </c>
      <c r="D111" s="7" t="s">
        <v>1132</v>
      </c>
      <c r="E111" s="7"/>
      <c r="F111" s="7" t="s">
        <v>1150</v>
      </c>
      <c r="G111" s="7" t="s">
        <v>35</v>
      </c>
      <c r="H111" s="1" t="s">
        <v>281</v>
      </c>
      <c r="I111" s="1"/>
      <c r="J111" s="1"/>
      <c r="K111" s="1" t="s">
        <v>282</v>
      </c>
      <c r="L111" s="7" t="s">
        <v>27</v>
      </c>
      <c r="M111" s="1" t="s">
        <v>60</v>
      </c>
      <c r="N111" s="1"/>
      <c r="O111" s="7" t="s">
        <v>283</v>
      </c>
      <c r="P111" s="1"/>
      <c r="Q111" s="17" t="s">
        <v>284</v>
      </c>
      <c r="R111" s="1"/>
      <c r="S111" s="1"/>
      <c r="T111" s="1"/>
      <c r="U111" s="1" t="s">
        <v>285</v>
      </c>
      <c r="V111" s="1" t="s">
        <v>31</v>
      </c>
      <c r="W111" s="1" t="s">
        <v>32</v>
      </c>
      <c r="X111" s="1" t="s">
        <v>286</v>
      </c>
      <c r="Y111" s="1"/>
      <c r="Z111" s="7" t="s">
        <v>35</v>
      </c>
      <c r="AA111" s="7" t="s">
        <v>35</v>
      </c>
      <c r="AB111" s="1"/>
      <c r="AC111" s="1"/>
      <c r="AF111" t="s">
        <v>1019</v>
      </c>
      <c r="AG111" t="s">
        <v>1165</v>
      </c>
      <c r="AH111">
        <v>-37.750583399999996</v>
      </c>
      <c r="AI111">
        <v>145.0763546</v>
      </c>
    </row>
    <row r="112" spans="1:35" ht="12.75" hidden="1" customHeight="1">
      <c r="A112">
        <v>159</v>
      </c>
      <c r="B112" s="1"/>
      <c r="C112" s="1"/>
      <c r="D112" s="1"/>
      <c r="E112" s="1"/>
      <c r="F112" s="1"/>
      <c r="G112" s="1"/>
      <c r="H112" s="7" t="s">
        <v>588</v>
      </c>
      <c r="I112" s="7"/>
      <c r="J112" s="7" t="s">
        <v>401</v>
      </c>
      <c r="K112" s="1"/>
      <c r="L112" s="1"/>
      <c r="M112" s="1"/>
      <c r="N112" s="1"/>
      <c r="O112" s="1"/>
      <c r="P112" s="1"/>
      <c r="Q112" s="19" t="s">
        <v>589</v>
      </c>
      <c r="R112" s="1"/>
      <c r="S112" s="1"/>
      <c r="T112" s="1"/>
      <c r="U112" s="1"/>
      <c r="V112" s="1"/>
      <c r="W112" s="7" t="s">
        <v>27</v>
      </c>
      <c r="X112" s="1"/>
      <c r="Y112" s="1"/>
      <c r="Z112" s="1"/>
      <c r="AA112" s="1"/>
      <c r="AB112" s="1"/>
      <c r="AC112" s="1"/>
      <c r="AF112" t="s">
        <v>1019</v>
      </c>
    </row>
    <row r="113" spans="1:35" ht="12.75" hidden="1" customHeight="1">
      <c r="A113">
        <v>160</v>
      </c>
      <c r="B113" s="1"/>
      <c r="C113" s="1"/>
      <c r="D113" s="1"/>
      <c r="E113" s="1"/>
      <c r="F113" s="1"/>
      <c r="G113" s="1"/>
      <c r="H113" s="1" t="s">
        <v>590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F113" t="s">
        <v>1019</v>
      </c>
    </row>
    <row r="114" spans="1:35" ht="12.75" customHeight="1">
      <c r="A114">
        <v>2</v>
      </c>
      <c r="B114" s="1"/>
      <c r="C114" s="7" t="s">
        <v>35</v>
      </c>
      <c r="D114" s="7" t="s">
        <v>1128</v>
      </c>
      <c r="E114" s="1"/>
      <c r="F114" s="1" t="s">
        <v>1063</v>
      </c>
      <c r="G114" s="1" t="s">
        <v>35</v>
      </c>
      <c r="H114" s="7" t="s">
        <v>1064</v>
      </c>
      <c r="I114" s="7"/>
      <c r="J114" s="1"/>
      <c r="K114" s="7" t="s">
        <v>37</v>
      </c>
      <c r="L114" s="1"/>
      <c r="M114" s="1"/>
      <c r="N114" s="1"/>
      <c r="O114" s="7" t="s">
        <v>38</v>
      </c>
      <c r="P114" s="1"/>
      <c r="Q114" s="7" t="s">
        <v>39</v>
      </c>
      <c r="R114" s="1"/>
      <c r="S114" s="1"/>
      <c r="T114" s="1"/>
      <c r="U114" s="1"/>
      <c r="V114" s="1"/>
      <c r="W114" s="1"/>
      <c r="X114" s="1"/>
      <c r="Y114" s="1"/>
      <c r="Z114" s="7" t="s">
        <v>35</v>
      </c>
      <c r="AA114" s="7" t="s">
        <v>35</v>
      </c>
      <c r="AB114" s="1"/>
      <c r="AC114" s="7" t="s">
        <v>35</v>
      </c>
      <c r="AD114" t="s">
        <v>905</v>
      </c>
      <c r="AE114" t="s">
        <v>88</v>
      </c>
      <c r="AF114">
        <v>3094</v>
      </c>
      <c r="AG114" t="s">
        <v>779</v>
      </c>
      <c r="AH114">
        <v>-37.715992399999998</v>
      </c>
      <c r="AI114">
        <v>145.12440319999999</v>
      </c>
    </row>
    <row r="115" spans="1:35" ht="12.75" hidden="1" customHeight="1">
      <c r="A115">
        <v>161</v>
      </c>
      <c r="B115" s="1"/>
      <c r="C115" s="1"/>
      <c r="D115" s="1"/>
      <c r="E115" s="1"/>
      <c r="F115" s="1"/>
      <c r="G115" s="1"/>
      <c r="H115" s="1" t="s">
        <v>591</v>
      </c>
      <c r="I115" s="1"/>
      <c r="J115" s="1"/>
      <c r="K115" s="1" t="s">
        <v>592</v>
      </c>
      <c r="L115" s="1"/>
      <c r="M115" s="1"/>
      <c r="N115" s="4" t="str">
        <f>HYPERLINK("javascript:void(0)","9434 4466")</f>
        <v>9434 4466</v>
      </c>
      <c r="O115" s="1"/>
      <c r="P115" s="1"/>
      <c r="Q115" s="1"/>
      <c r="R115" s="1"/>
      <c r="S115" s="1"/>
      <c r="T115" s="1"/>
      <c r="U115" s="1" t="s">
        <v>593</v>
      </c>
      <c r="V115" s="1" t="s">
        <v>31</v>
      </c>
      <c r="W115" s="1" t="s">
        <v>27</v>
      </c>
      <c r="X115" s="1"/>
      <c r="Y115" s="1"/>
      <c r="Z115" s="1"/>
      <c r="AA115" s="1"/>
      <c r="AB115" s="1"/>
      <c r="AC115" s="1"/>
      <c r="AD115" t="s">
        <v>979</v>
      </c>
      <c r="AE115" t="s">
        <v>314</v>
      </c>
      <c r="AF115">
        <v>3087</v>
      </c>
      <c r="AG115" t="s">
        <v>817</v>
      </c>
      <c r="AH115">
        <v>-37.702269200000003</v>
      </c>
      <c r="AI115">
        <v>145.07809560000001</v>
      </c>
    </row>
    <row r="116" spans="1:35" ht="12.75" hidden="1" customHeight="1">
      <c r="A116">
        <v>162</v>
      </c>
      <c r="B116" s="1">
        <v>44</v>
      </c>
      <c r="C116" s="1"/>
      <c r="D116" s="1"/>
      <c r="E116" s="1"/>
      <c r="F116" s="1"/>
      <c r="G116" s="1"/>
      <c r="H116" s="1" t="s">
        <v>594</v>
      </c>
      <c r="I116" s="1"/>
      <c r="J116" s="1"/>
      <c r="K116" s="1" t="s">
        <v>595</v>
      </c>
      <c r="L116" s="7" t="s">
        <v>27</v>
      </c>
      <c r="M116" s="1" t="s">
        <v>452</v>
      </c>
      <c r="N116" s="4" t="str">
        <f>HYPERLINK("javascript:void(0)","(03) 9459 0222")</f>
        <v>(03) 9459 0222</v>
      </c>
      <c r="O116" s="1"/>
      <c r="P116" s="1"/>
      <c r="Q116" s="6" t="str">
        <f>HYPERLINK("mailto:moody.belinda.b@edumail.vic.gov.au","moody.belinda.b@edumail.vic.gov.au")</f>
        <v>moody.belinda.b@edumail.vic.gov.au</v>
      </c>
      <c r="R116" s="1"/>
      <c r="S116" s="1"/>
      <c r="T116" s="1"/>
      <c r="U116" s="1" t="s">
        <v>597</v>
      </c>
      <c r="V116" s="1" t="s">
        <v>31</v>
      </c>
      <c r="W116" s="1" t="s">
        <v>27</v>
      </c>
      <c r="X116" s="1"/>
      <c r="Y116" s="1"/>
      <c r="Z116" s="1"/>
      <c r="AA116" s="1"/>
      <c r="AB116" s="1"/>
      <c r="AC116" s="1"/>
      <c r="AD116" t="s">
        <v>980</v>
      </c>
      <c r="AE116" t="s">
        <v>81</v>
      </c>
      <c r="AF116">
        <v>3085</v>
      </c>
      <c r="AG116" t="s">
        <v>818</v>
      </c>
      <c r="AH116">
        <v>-37.725310800000003</v>
      </c>
      <c r="AI116">
        <v>145.0699564</v>
      </c>
    </row>
    <row r="117" spans="1:35" ht="12.75" hidden="1" customHeight="1">
      <c r="A117">
        <v>43</v>
      </c>
      <c r="B117" s="1">
        <v>24</v>
      </c>
      <c r="C117" s="7" t="s">
        <v>35</v>
      </c>
      <c r="D117" s="7" t="s">
        <v>1128</v>
      </c>
      <c r="E117" s="1"/>
      <c r="F117" s="1" t="s">
        <v>1034</v>
      </c>
      <c r="G117" s="1" t="s">
        <v>35</v>
      </c>
      <c r="H117" s="1" t="s">
        <v>1040</v>
      </c>
      <c r="I117" s="1"/>
      <c r="J117" s="1"/>
      <c r="K117" s="1" t="s">
        <v>211</v>
      </c>
      <c r="L117" s="7" t="s">
        <v>27</v>
      </c>
      <c r="M117" s="1"/>
      <c r="N117" s="1"/>
      <c r="O117" s="7" t="s">
        <v>212</v>
      </c>
      <c r="P117" s="1"/>
      <c r="Q117" s="1" t="s">
        <v>213</v>
      </c>
      <c r="R117" s="1"/>
      <c r="S117" s="1"/>
      <c r="T117" s="1"/>
      <c r="U117" s="1" t="s">
        <v>214</v>
      </c>
      <c r="V117" s="1" t="s">
        <v>31</v>
      </c>
      <c r="W117" s="1" t="s">
        <v>27</v>
      </c>
      <c r="X117" s="1"/>
      <c r="Y117" s="1"/>
      <c r="Z117" s="7" t="s">
        <v>35</v>
      </c>
      <c r="AA117" s="7" t="s">
        <v>35</v>
      </c>
      <c r="AB117" s="1"/>
      <c r="AC117" s="1"/>
      <c r="AF117" t="s">
        <v>1019</v>
      </c>
    </row>
    <row r="118" spans="1:35" ht="12.75" customHeight="1">
      <c r="A118">
        <v>15</v>
      </c>
      <c r="B118" s="1"/>
      <c r="C118" s="7" t="s">
        <v>35</v>
      </c>
      <c r="D118" s="7" t="s">
        <v>1128</v>
      </c>
      <c r="E118" s="1"/>
      <c r="F118" s="1" t="s">
        <v>1083</v>
      </c>
      <c r="G118" s="1" t="s">
        <v>35</v>
      </c>
      <c r="H118" s="7" t="s">
        <v>765</v>
      </c>
      <c r="I118" s="7"/>
      <c r="J118" s="1"/>
      <c r="K118" s="7" t="s">
        <v>100</v>
      </c>
      <c r="L118" s="7" t="s">
        <v>27</v>
      </c>
      <c r="M118" s="1"/>
      <c r="N118" s="1"/>
      <c r="O118" s="1"/>
      <c r="P118" s="1"/>
      <c r="Q118" s="1" t="s">
        <v>101</v>
      </c>
      <c r="R118" s="1"/>
      <c r="S118" s="1"/>
      <c r="T118" s="1"/>
      <c r="U118" s="1"/>
      <c r="V118" s="1" t="s">
        <v>31</v>
      </c>
      <c r="W118" s="1" t="s">
        <v>27</v>
      </c>
      <c r="X118" s="1"/>
      <c r="Y118" s="1"/>
      <c r="Z118" s="7" t="s">
        <v>35</v>
      </c>
      <c r="AA118" s="7" t="s">
        <v>35</v>
      </c>
      <c r="AB118" s="1"/>
      <c r="AC118" s="7" t="s">
        <v>35</v>
      </c>
      <c r="AD118" t="s">
        <v>914</v>
      </c>
      <c r="AE118" t="s">
        <v>96</v>
      </c>
      <c r="AF118">
        <v>3081</v>
      </c>
      <c r="AG118" t="s">
        <v>787</v>
      </c>
      <c r="AH118">
        <v>-37.747166</v>
      </c>
      <c r="AI118">
        <v>145.0440303</v>
      </c>
    </row>
    <row r="119" spans="1:35" ht="12.75" hidden="1" customHeight="1">
      <c r="A119">
        <v>163</v>
      </c>
      <c r="B119" s="1"/>
      <c r="C119" s="1"/>
      <c r="D119" s="1"/>
      <c r="E119" s="1"/>
      <c r="F119" s="1"/>
      <c r="G119" s="1"/>
      <c r="H119" s="1" t="s">
        <v>598</v>
      </c>
      <c r="I119" s="1"/>
      <c r="J119" s="1"/>
      <c r="K119" s="1" t="s">
        <v>599</v>
      </c>
      <c r="L119" s="7" t="s">
        <v>27</v>
      </c>
      <c r="M119" s="1"/>
      <c r="N119" s="1"/>
      <c r="O119" s="1"/>
      <c r="P119" s="1"/>
      <c r="Q119" s="1" t="s">
        <v>600</v>
      </c>
      <c r="R119" s="1"/>
      <c r="S119" s="1"/>
      <c r="T119" s="1"/>
      <c r="U119" s="1"/>
      <c r="V119" s="1" t="s">
        <v>31</v>
      </c>
      <c r="W119" s="1" t="s">
        <v>27</v>
      </c>
      <c r="X119" s="1"/>
      <c r="Y119" s="1"/>
      <c r="Z119" s="1"/>
      <c r="AA119" s="1"/>
      <c r="AB119" s="1"/>
      <c r="AC119" s="1"/>
      <c r="AD119" t="s">
        <v>981</v>
      </c>
      <c r="AE119" t="s">
        <v>320</v>
      </c>
      <c r="AF119">
        <v>3079</v>
      </c>
      <c r="AG119" t="s">
        <v>819</v>
      </c>
      <c r="AH119">
        <v>-37.772050900000004</v>
      </c>
      <c r="AI119">
        <v>145.03627090000001</v>
      </c>
    </row>
    <row r="120" spans="1:35" ht="12.75" hidden="1" customHeight="1">
      <c r="A120">
        <v>164</v>
      </c>
      <c r="B120" s="1">
        <v>12</v>
      </c>
      <c r="C120" s="1"/>
      <c r="D120" s="1"/>
      <c r="E120" s="1"/>
      <c r="F120" s="1"/>
      <c r="G120" s="1"/>
      <c r="H120" s="1" t="s">
        <v>601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t="s">
        <v>982</v>
      </c>
      <c r="AE120" t="s">
        <v>320</v>
      </c>
      <c r="AF120">
        <v>3079</v>
      </c>
      <c r="AG120" t="s">
        <v>820</v>
      </c>
      <c r="AH120">
        <v>-37.756128400000001</v>
      </c>
      <c r="AI120">
        <v>145.04484070000001</v>
      </c>
    </row>
    <row r="121" spans="1:35" ht="12.75" hidden="1" customHeight="1">
      <c r="A121">
        <v>165</v>
      </c>
      <c r="B121" s="1"/>
      <c r="C121" s="1"/>
      <c r="D121" s="1"/>
      <c r="E121" s="1"/>
      <c r="F121" s="1"/>
      <c r="G121" s="1"/>
      <c r="H121" s="7" t="s">
        <v>603</v>
      </c>
      <c r="I121" s="7"/>
      <c r="J121" s="1"/>
      <c r="K121" s="1"/>
      <c r="L121" s="7" t="s">
        <v>418</v>
      </c>
      <c r="M121" s="1"/>
      <c r="N121" s="7" t="s">
        <v>604</v>
      </c>
      <c r="O121" s="1"/>
      <c r="P121" s="1"/>
      <c r="Q121" s="1"/>
      <c r="R121" s="1"/>
      <c r="S121" s="1"/>
      <c r="T121" s="1"/>
      <c r="U121" s="1"/>
      <c r="V121" s="1"/>
      <c r="W121" s="7" t="s">
        <v>418</v>
      </c>
      <c r="X121" s="1"/>
      <c r="Y121" s="1"/>
      <c r="Z121" s="1"/>
      <c r="AA121" s="1"/>
      <c r="AB121" s="1"/>
      <c r="AC121" s="1"/>
      <c r="AD121" t="s">
        <v>983</v>
      </c>
      <c r="AE121" t="s">
        <v>320</v>
      </c>
      <c r="AF121">
        <v>3079</v>
      </c>
      <c r="AG121" t="s">
        <v>869</v>
      </c>
      <c r="AH121">
        <v>-37.798985299999998</v>
      </c>
      <c r="AI121">
        <v>145.0078154</v>
      </c>
    </row>
    <row r="122" spans="1:35" ht="12.75" hidden="1" customHeight="1">
      <c r="A122">
        <v>166</v>
      </c>
      <c r="B122" s="1"/>
      <c r="C122" s="1"/>
      <c r="D122" s="1"/>
      <c r="E122" s="1"/>
      <c r="F122" s="1"/>
      <c r="G122" s="1"/>
      <c r="H122" s="7" t="s">
        <v>605</v>
      </c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F122" t="s">
        <v>1019</v>
      </c>
    </row>
    <row r="123" spans="1:35" ht="12.75" hidden="1" customHeight="1">
      <c r="A123">
        <v>167</v>
      </c>
      <c r="B123" s="1">
        <v>36</v>
      </c>
      <c r="C123" s="1"/>
      <c r="D123" s="1"/>
      <c r="E123" s="1"/>
      <c r="F123" s="1"/>
      <c r="G123" s="1"/>
      <c r="H123" s="1" t="s">
        <v>606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 t="s">
        <v>607</v>
      </c>
      <c r="V123" s="1"/>
      <c r="W123" s="1"/>
      <c r="X123" s="1"/>
      <c r="Y123" s="1"/>
      <c r="Z123" s="1"/>
      <c r="AA123" s="1"/>
      <c r="AB123" s="1"/>
      <c r="AC123" s="1"/>
      <c r="AF123" t="s">
        <v>1019</v>
      </c>
    </row>
    <row r="124" spans="1:35" ht="12.75" customHeight="1">
      <c r="A124">
        <v>16</v>
      </c>
      <c r="B124" s="1">
        <v>113</v>
      </c>
      <c r="C124" s="7" t="s">
        <v>35</v>
      </c>
      <c r="D124" s="7" t="s">
        <v>1128</v>
      </c>
      <c r="E124" s="1"/>
      <c r="F124" s="1" t="s">
        <v>1063</v>
      </c>
      <c r="G124" s="1" t="s">
        <v>35</v>
      </c>
      <c r="H124" s="7" t="s">
        <v>767</v>
      </c>
      <c r="I124" s="7"/>
      <c r="J124" s="1"/>
      <c r="K124" s="7" t="s">
        <v>103</v>
      </c>
      <c r="L124" s="7" t="s">
        <v>27</v>
      </c>
      <c r="M124" s="1"/>
      <c r="N124" s="7" t="s">
        <v>104</v>
      </c>
      <c r="O124" s="4"/>
      <c r="P124" s="1"/>
      <c r="Q124" s="15" t="s">
        <v>105</v>
      </c>
      <c r="R124" s="1"/>
      <c r="S124" s="1"/>
      <c r="T124" s="1"/>
      <c r="U124" s="1" t="s">
        <v>106</v>
      </c>
      <c r="V124" s="1" t="s">
        <v>31</v>
      </c>
      <c r="W124" s="1" t="s">
        <v>27</v>
      </c>
      <c r="X124" s="1" t="s">
        <v>107</v>
      </c>
      <c r="Y124" s="1"/>
      <c r="Z124" s="7" t="s">
        <v>35</v>
      </c>
      <c r="AA124" s="7" t="s">
        <v>35</v>
      </c>
      <c r="AB124" s="1"/>
      <c r="AC124" s="7" t="s">
        <v>35</v>
      </c>
      <c r="AD124" t="s">
        <v>915</v>
      </c>
      <c r="AE124" t="s">
        <v>88</v>
      </c>
      <c r="AF124">
        <v>3094</v>
      </c>
      <c r="AG124" t="s">
        <v>788</v>
      </c>
      <c r="AH124">
        <v>-37.715525599999999</v>
      </c>
      <c r="AI124">
        <v>145.12410869999999</v>
      </c>
    </row>
    <row r="125" spans="1:35" ht="12.75" customHeight="1">
      <c r="A125">
        <v>56</v>
      </c>
      <c r="B125" s="1">
        <v>58</v>
      </c>
      <c r="C125" s="7" t="s">
        <v>35</v>
      </c>
      <c r="D125" s="7" t="s">
        <v>1128</v>
      </c>
      <c r="E125" s="1"/>
      <c r="F125" s="1" t="s">
        <v>1034</v>
      </c>
      <c r="G125" s="1" t="s">
        <v>35</v>
      </c>
      <c r="H125" s="1" t="s">
        <v>251</v>
      </c>
      <c r="I125" s="1"/>
      <c r="J125" s="1"/>
      <c r="K125" s="1" t="s">
        <v>252</v>
      </c>
      <c r="L125" s="7" t="s">
        <v>27</v>
      </c>
      <c r="M125" s="1"/>
      <c r="N125" s="1"/>
      <c r="O125" s="1"/>
      <c r="P125" s="1"/>
      <c r="Q125" s="6" t="str">
        <f>HYPERLINK("mailto:gailmccall2038@hotmail.com","gailmccall2038@hotmail.com")</f>
        <v>gailmccall2038@hotmail.com</v>
      </c>
      <c r="R125" s="1"/>
      <c r="S125" s="1"/>
      <c r="T125" s="1"/>
      <c r="U125" s="1" t="s">
        <v>253</v>
      </c>
      <c r="V125" s="1" t="s">
        <v>31</v>
      </c>
      <c r="W125" s="1" t="s">
        <v>32</v>
      </c>
      <c r="X125" s="1"/>
      <c r="Y125" s="1"/>
      <c r="Z125" s="7" t="s">
        <v>35</v>
      </c>
      <c r="AA125" s="7" t="s">
        <v>35</v>
      </c>
      <c r="AB125" s="1"/>
      <c r="AC125" s="1"/>
      <c r="AD125" t="s">
        <v>926</v>
      </c>
      <c r="AE125" t="s">
        <v>96</v>
      </c>
      <c r="AF125">
        <v>3081</v>
      </c>
      <c r="AG125" s="20" t="s">
        <v>830</v>
      </c>
      <c r="AH125">
        <v>-37.733784300000003</v>
      </c>
      <c r="AI125">
        <v>145.04682410000001</v>
      </c>
    </row>
    <row r="126" spans="1:35" ht="12.75" hidden="1" customHeight="1">
      <c r="A126">
        <v>39</v>
      </c>
      <c r="B126" s="1">
        <v>4</v>
      </c>
      <c r="C126" s="7" t="s">
        <v>35</v>
      </c>
      <c r="D126" s="7" t="s">
        <v>1129</v>
      </c>
      <c r="E126" s="1"/>
      <c r="F126" s="1" t="s">
        <v>1034</v>
      </c>
      <c r="G126" s="1" t="s">
        <v>35</v>
      </c>
      <c r="H126" s="1" t="s">
        <v>188</v>
      </c>
      <c r="I126" s="1"/>
      <c r="J126" s="1"/>
      <c r="K126" s="1" t="s">
        <v>753</v>
      </c>
      <c r="L126" s="7" t="s">
        <v>27</v>
      </c>
      <c r="M126" s="1" t="s">
        <v>190</v>
      </c>
      <c r="N126" s="1"/>
      <c r="O126" s="1"/>
      <c r="P126" s="1"/>
      <c r="Q126" s="1" t="s">
        <v>191</v>
      </c>
      <c r="R126" s="1"/>
      <c r="S126" s="1"/>
      <c r="T126" s="1"/>
      <c r="U126" s="1" t="s">
        <v>192</v>
      </c>
      <c r="V126" s="1" t="s">
        <v>31</v>
      </c>
      <c r="W126" s="7" t="s">
        <v>27</v>
      </c>
      <c r="X126" s="1" t="s">
        <v>193</v>
      </c>
      <c r="Y126" s="1"/>
      <c r="Z126" s="7" t="s">
        <v>35</v>
      </c>
      <c r="AA126" s="7" t="s">
        <v>35</v>
      </c>
      <c r="AB126" s="1" t="s">
        <v>23</v>
      </c>
      <c r="AC126" s="1"/>
      <c r="AF126" t="s">
        <v>1019</v>
      </c>
    </row>
    <row r="127" spans="1:35" ht="12.75" hidden="1" customHeight="1">
      <c r="A127">
        <v>168</v>
      </c>
      <c r="B127" s="1">
        <v>82</v>
      </c>
      <c r="C127" s="1"/>
      <c r="D127" s="1"/>
      <c r="E127" s="1" t="s">
        <v>1066</v>
      </c>
      <c r="F127" s="1"/>
      <c r="G127" s="1"/>
      <c r="H127" s="1" t="s">
        <v>608</v>
      </c>
      <c r="I127" s="1"/>
      <c r="J127" s="1"/>
      <c r="K127" s="1" t="s">
        <v>609</v>
      </c>
      <c r="L127" s="7" t="s">
        <v>27</v>
      </c>
      <c r="M127" s="1" t="s">
        <v>610</v>
      </c>
      <c r="N127" s="1" t="s">
        <v>611</v>
      </c>
      <c r="O127" s="1"/>
      <c r="P127" s="1"/>
      <c r="Q127" s="5" t="str">
        <f>HYPERLINK("mailto:‘montmorency.ps@edumail.vic.gov.au","montmorency.ps@edumail.vic.gov.au")</f>
        <v>montmorency.ps@edumail.vic.gov.au</v>
      </c>
      <c r="R127" s="1"/>
      <c r="S127" s="1"/>
      <c r="T127" s="1"/>
      <c r="U127" s="1" t="s">
        <v>612</v>
      </c>
      <c r="V127" s="1" t="s">
        <v>31</v>
      </c>
      <c r="W127" s="1" t="s">
        <v>27</v>
      </c>
      <c r="X127" s="1"/>
      <c r="Y127" s="1"/>
      <c r="Z127" s="1"/>
      <c r="AA127" s="1"/>
      <c r="AB127" s="1"/>
      <c r="AC127" s="1"/>
      <c r="AD127" t="s">
        <v>984</v>
      </c>
      <c r="AE127" t="s">
        <v>88</v>
      </c>
      <c r="AF127">
        <v>3094</v>
      </c>
      <c r="AG127" t="s">
        <v>821</v>
      </c>
      <c r="AH127">
        <v>-37.721463900000003</v>
      </c>
      <c r="AI127">
        <v>145.12116549999999</v>
      </c>
    </row>
    <row r="128" spans="1:35" ht="12.75" hidden="1" customHeight="1">
      <c r="A128">
        <v>68</v>
      </c>
      <c r="B128" s="1">
        <v>6</v>
      </c>
      <c r="C128" s="1"/>
      <c r="D128" s="1"/>
      <c r="E128" s="1" t="s">
        <v>1066</v>
      </c>
      <c r="F128" s="1"/>
      <c r="G128" s="1"/>
      <c r="H128" s="1" t="s">
        <v>303</v>
      </c>
      <c r="I128" s="1"/>
      <c r="J128" s="1"/>
      <c r="K128" s="7" t="s">
        <v>304</v>
      </c>
      <c r="L128" s="7" t="s">
        <v>27</v>
      </c>
      <c r="M128" s="14"/>
      <c r="N128" s="1" t="s">
        <v>305</v>
      </c>
      <c r="O128" s="1"/>
      <c r="P128" s="1"/>
      <c r="Q128" s="4" t="s">
        <v>306</v>
      </c>
      <c r="R128" s="1"/>
      <c r="S128" s="1"/>
      <c r="T128" s="1"/>
      <c r="U128" s="1"/>
      <c r="V128" s="1" t="s">
        <v>31</v>
      </c>
      <c r="W128" s="1" t="s">
        <v>27</v>
      </c>
      <c r="X128" s="1"/>
      <c r="Y128" s="1"/>
      <c r="Z128" s="7" t="s">
        <v>302</v>
      </c>
      <c r="AA128" s="1"/>
      <c r="AB128" s="1"/>
      <c r="AC128" s="7" t="s">
        <v>35</v>
      </c>
      <c r="AD128" t="s">
        <v>928</v>
      </c>
      <c r="AE128" t="s">
        <v>88</v>
      </c>
      <c r="AF128">
        <v>3094</v>
      </c>
      <c r="AG128" t="s">
        <v>799</v>
      </c>
      <c r="AH128">
        <v>-37.725339099999999</v>
      </c>
      <c r="AI128">
        <v>145.12730239999999</v>
      </c>
    </row>
    <row r="129" spans="1:35" ht="12.75" customHeight="1">
      <c r="A129">
        <v>13</v>
      </c>
      <c r="B129" s="1">
        <v>45</v>
      </c>
      <c r="C129" s="7" t="s">
        <v>35</v>
      </c>
      <c r="D129" s="7" t="s">
        <v>1129</v>
      </c>
      <c r="E129" s="1"/>
      <c r="F129" s="1" t="s">
        <v>763</v>
      </c>
      <c r="G129" s="1" t="s">
        <v>35</v>
      </c>
      <c r="H129" s="7" t="s">
        <v>763</v>
      </c>
      <c r="I129" s="7"/>
      <c r="J129" s="1"/>
      <c r="K129" s="7" t="s">
        <v>91</v>
      </c>
      <c r="L129" s="7" t="s">
        <v>27</v>
      </c>
      <c r="M129" s="1"/>
      <c r="N129" s="1"/>
      <c r="O129" s="1"/>
      <c r="P129" s="1"/>
      <c r="Q129" s="5" t="str">
        <f>HYPERLINK("mailto:info@murundakacohousing.org.au","info@murundakacohousing.org.au")</f>
        <v>info@murundakacohousing.org.au</v>
      </c>
      <c r="R129" s="1"/>
      <c r="S129" s="1"/>
      <c r="T129" s="1"/>
      <c r="U129" s="1"/>
      <c r="V129" s="1" t="s">
        <v>31</v>
      </c>
      <c r="W129" s="1" t="s">
        <v>27</v>
      </c>
      <c r="X129" s="1"/>
      <c r="Y129" s="1"/>
      <c r="Z129" s="7" t="s">
        <v>35</v>
      </c>
      <c r="AA129" s="7" t="s">
        <v>35</v>
      </c>
      <c r="AB129" s="1"/>
      <c r="AC129" s="7" t="s">
        <v>35</v>
      </c>
      <c r="AD129" t="s">
        <v>912</v>
      </c>
      <c r="AE129" t="s">
        <v>93</v>
      </c>
      <c r="AF129">
        <v>3081</v>
      </c>
      <c r="AG129" t="s">
        <v>785</v>
      </c>
      <c r="AH129">
        <v>-37.740566899999997</v>
      </c>
      <c r="AI129">
        <v>145.05373159999999</v>
      </c>
    </row>
    <row r="130" spans="1:35" ht="12.75" hidden="1" customHeight="1">
      <c r="A130">
        <v>169</v>
      </c>
      <c r="B130" s="1"/>
      <c r="C130" s="1"/>
      <c r="D130" s="1"/>
      <c r="E130" s="1"/>
      <c r="F130" s="1"/>
      <c r="G130" s="1"/>
      <c r="H130" s="1" t="s">
        <v>613</v>
      </c>
      <c r="I130" s="1"/>
      <c r="J130" s="1"/>
      <c r="K130" s="1" t="s">
        <v>614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F130" t="s">
        <v>1019</v>
      </c>
    </row>
    <row r="131" spans="1:35" ht="12.75" hidden="1" customHeight="1">
      <c r="A131">
        <v>170</v>
      </c>
      <c r="B131" s="1">
        <v>9</v>
      </c>
      <c r="C131" s="1"/>
      <c r="D131" s="1"/>
      <c r="E131" s="1"/>
      <c r="F131" s="1"/>
      <c r="G131" s="1"/>
      <c r="H131" s="1" t="s">
        <v>615</v>
      </c>
      <c r="I131" s="1"/>
      <c r="J131" s="1" t="s">
        <v>616</v>
      </c>
      <c r="K131" s="1" t="s">
        <v>617</v>
      </c>
      <c r="L131" s="1"/>
      <c r="M131" s="1"/>
      <c r="N131" s="1"/>
      <c r="O131" s="1"/>
      <c r="P131" s="1" t="s">
        <v>618</v>
      </c>
      <c r="Q131" s="1" t="s">
        <v>619</v>
      </c>
      <c r="R131" s="1" t="s">
        <v>621</v>
      </c>
      <c r="S131" s="1"/>
      <c r="T131" s="1" t="s">
        <v>622</v>
      </c>
      <c r="U131" s="1" t="s">
        <v>623</v>
      </c>
      <c r="V131" s="1"/>
      <c r="W131" s="1"/>
      <c r="X131" s="1" t="s">
        <v>442</v>
      </c>
      <c r="Y131" s="1"/>
      <c r="Z131" s="1"/>
      <c r="AA131" s="1"/>
      <c r="AB131" s="1"/>
      <c r="AC131" s="1"/>
      <c r="AF131" t="s">
        <v>1019</v>
      </c>
    </row>
    <row r="132" spans="1:35" ht="12.75" hidden="1" customHeight="1">
      <c r="A132">
        <v>82</v>
      </c>
      <c r="B132" s="1"/>
      <c r="C132" s="7" t="s">
        <v>35</v>
      </c>
      <c r="D132" s="7"/>
      <c r="E132" s="7" t="s">
        <v>1105</v>
      </c>
      <c r="F132" s="1" t="s">
        <v>1055</v>
      </c>
      <c r="G132" s="1" t="s">
        <v>1041</v>
      </c>
      <c r="H132" s="1" t="s">
        <v>378</v>
      </c>
      <c r="I132" s="1"/>
      <c r="J132" s="1"/>
      <c r="K132" s="1" t="s">
        <v>275</v>
      </c>
      <c r="L132" s="7" t="s">
        <v>27</v>
      </c>
      <c r="M132" s="1"/>
      <c r="N132" s="1"/>
      <c r="O132" s="1">
        <v>417306654</v>
      </c>
      <c r="P132" s="1"/>
      <c r="Q132" s="6" t="str">
        <f>HYPERLINK("mailto:ngouldin@gmail.com","ngouldin@gmail.com")</f>
        <v>ngouldin@gmail.com</v>
      </c>
      <c r="R132" s="1"/>
      <c r="S132" s="1"/>
      <c r="T132" s="1"/>
      <c r="U132" s="1"/>
      <c r="V132" s="1"/>
      <c r="W132" s="1" t="s">
        <v>32</v>
      </c>
      <c r="X132" s="1"/>
      <c r="Y132" s="1"/>
      <c r="Z132" s="1" t="s">
        <v>331</v>
      </c>
      <c r="AA132" s="7" t="s">
        <v>35</v>
      </c>
      <c r="AB132" s="1"/>
      <c r="AC132" s="1"/>
      <c r="AF132" t="s">
        <v>1019</v>
      </c>
    </row>
    <row r="133" spans="1:35" ht="12.75" hidden="1" customHeight="1">
      <c r="A133">
        <v>171</v>
      </c>
      <c r="B133" s="1">
        <v>217</v>
      </c>
      <c r="C133" s="1"/>
      <c r="D133" s="1"/>
      <c r="E133" s="1"/>
      <c r="F133" s="1"/>
      <c r="G133" s="1"/>
      <c r="H133" s="1" t="s">
        <v>624</v>
      </c>
      <c r="I133" s="1"/>
      <c r="J133" s="1"/>
      <c r="K133" s="1" t="s">
        <v>416</v>
      </c>
      <c r="L133" s="7" t="s">
        <v>255</v>
      </c>
      <c r="M133" s="1"/>
      <c r="N133" s="1"/>
      <c r="O133" s="1"/>
      <c r="P133" s="1"/>
      <c r="Q133" s="1"/>
      <c r="R133" s="1"/>
      <c r="S133" s="1"/>
      <c r="T133" s="1"/>
      <c r="U133" s="1"/>
      <c r="V133" s="1" t="s">
        <v>258</v>
      </c>
      <c r="W133" s="1" t="s">
        <v>258</v>
      </c>
      <c r="X133" s="1"/>
      <c r="Y133" s="1"/>
      <c r="Z133" s="1"/>
      <c r="AA133" s="1"/>
      <c r="AB133" s="1"/>
      <c r="AC133" s="1"/>
      <c r="AF133" t="s">
        <v>1019</v>
      </c>
    </row>
    <row r="134" spans="1:35" ht="12.75" customHeight="1">
      <c r="A134">
        <v>87</v>
      </c>
      <c r="B134" s="1">
        <v>26</v>
      </c>
      <c r="C134" s="7" t="s">
        <v>35</v>
      </c>
      <c r="D134" s="7" t="s">
        <v>1129</v>
      </c>
      <c r="E134" s="1"/>
      <c r="F134" s="1" t="s">
        <v>1092</v>
      </c>
      <c r="G134" s="1" t="s">
        <v>35</v>
      </c>
      <c r="H134" s="7" t="s">
        <v>394</v>
      </c>
      <c r="I134" s="7"/>
      <c r="J134" s="1"/>
      <c r="K134" s="1" t="s">
        <v>395</v>
      </c>
      <c r="L134" s="7" t="s">
        <v>27</v>
      </c>
      <c r="M134" s="1"/>
      <c r="N134" s="1"/>
      <c r="O134" s="1" t="s">
        <v>396</v>
      </c>
      <c r="P134" s="1"/>
      <c r="Q134" s="1" t="s">
        <v>397</v>
      </c>
      <c r="R134" s="1"/>
      <c r="S134" s="1"/>
      <c r="T134" s="1"/>
      <c r="U134" s="1" t="s">
        <v>398</v>
      </c>
      <c r="V134" s="1" t="s">
        <v>31</v>
      </c>
      <c r="W134" s="1" t="s">
        <v>32</v>
      </c>
      <c r="X134" s="1" t="s">
        <v>33</v>
      </c>
      <c r="Y134" s="1"/>
      <c r="Z134" s="1" t="s">
        <v>331</v>
      </c>
      <c r="AA134" s="7" t="s">
        <v>35</v>
      </c>
      <c r="AB134" s="1"/>
      <c r="AC134" s="7" t="s">
        <v>35</v>
      </c>
      <c r="AF134" t="s">
        <v>1019</v>
      </c>
      <c r="AG134" t="s">
        <v>1170</v>
      </c>
      <c r="AH134">
        <v>-37.744817699999999</v>
      </c>
      <c r="AI134">
        <v>145.0388293</v>
      </c>
    </row>
    <row r="135" spans="1:35" ht="12.75" hidden="1" customHeight="1">
      <c r="A135">
        <v>172</v>
      </c>
      <c r="B135" s="1"/>
      <c r="C135" s="1"/>
      <c r="D135" s="1"/>
      <c r="E135" s="1"/>
      <c r="F135" s="1"/>
      <c r="G135" s="1"/>
      <c r="H135" s="1" t="s">
        <v>625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t="s">
        <v>985</v>
      </c>
      <c r="AE135" t="s">
        <v>96</v>
      </c>
      <c r="AF135">
        <v>3081</v>
      </c>
      <c r="AG135" s="20" t="s">
        <v>870</v>
      </c>
      <c r="AH135">
        <v>-37.738815799999998</v>
      </c>
      <c r="AI135">
        <v>145.03885940000001</v>
      </c>
    </row>
    <row r="136" spans="1:35" ht="12.75" customHeight="1">
      <c r="A136">
        <v>1</v>
      </c>
      <c r="B136" s="1">
        <v>68</v>
      </c>
      <c r="C136" s="7" t="s">
        <v>35</v>
      </c>
      <c r="D136" s="1" t="s">
        <v>1099</v>
      </c>
      <c r="E136" s="1"/>
      <c r="F136" s="1" t="s">
        <v>1143</v>
      </c>
      <c r="G136" s="1" t="s">
        <v>35</v>
      </c>
      <c r="H136" s="7" t="s">
        <v>756</v>
      </c>
      <c r="I136" s="7"/>
      <c r="J136" s="1"/>
      <c r="K136" s="1" t="s">
        <v>26</v>
      </c>
      <c r="L136" s="7" t="s">
        <v>27</v>
      </c>
      <c r="M136" s="1" t="s">
        <v>28</v>
      </c>
      <c r="N136" s="1"/>
      <c r="O136" s="1"/>
      <c r="P136" s="1"/>
      <c r="Q136" s="1" t="s">
        <v>29</v>
      </c>
      <c r="R136" s="1"/>
      <c r="S136" s="1"/>
      <c r="T136" s="1"/>
      <c r="U136" s="1" t="s">
        <v>30</v>
      </c>
      <c r="V136" s="1" t="s">
        <v>31</v>
      </c>
      <c r="W136" s="1" t="s">
        <v>32</v>
      </c>
      <c r="X136" s="1" t="s">
        <v>33</v>
      </c>
      <c r="Y136" s="1" t="s">
        <v>34</v>
      </c>
      <c r="Z136" s="7" t="s">
        <v>35</v>
      </c>
      <c r="AA136" s="7" t="s">
        <v>35</v>
      </c>
      <c r="AB136" s="1"/>
      <c r="AC136" s="7" t="s">
        <v>35</v>
      </c>
      <c r="AD136" t="s">
        <v>904</v>
      </c>
      <c r="AE136" t="s">
        <v>96</v>
      </c>
      <c r="AF136">
        <v>3081</v>
      </c>
      <c r="AG136" t="s">
        <v>778</v>
      </c>
      <c r="AH136">
        <v>-37.737908300000001</v>
      </c>
      <c r="AI136">
        <v>145.03670260000001</v>
      </c>
    </row>
    <row r="137" spans="1:35" ht="12.75" hidden="1" customHeight="1">
      <c r="A137">
        <v>173</v>
      </c>
      <c r="B137" s="1">
        <v>18</v>
      </c>
      <c r="C137" s="1"/>
      <c r="D137" s="1"/>
      <c r="E137" s="1"/>
      <c r="F137" s="1"/>
      <c r="G137" s="1"/>
      <c r="H137" s="1" t="s">
        <v>626</v>
      </c>
      <c r="I137" s="1"/>
      <c r="J137" s="1"/>
      <c r="K137" s="1" t="s">
        <v>627</v>
      </c>
      <c r="L137" s="7" t="s">
        <v>27</v>
      </c>
      <c r="M137" s="1" t="s">
        <v>628</v>
      </c>
      <c r="N137" s="1">
        <v>418587219</v>
      </c>
      <c r="O137" s="1"/>
      <c r="P137" s="1"/>
      <c r="Q137" s="6" t="str">
        <f>HYPERLINK("mailto:bross@openhousecic.org.au","bross@openhousecic.org.au")</f>
        <v>bross@openhousecic.org.au</v>
      </c>
      <c r="R137" s="1"/>
      <c r="S137" s="1"/>
      <c r="T137" s="1"/>
      <c r="U137" s="1" t="s">
        <v>630</v>
      </c>
      <c r="V137" s="1" t="s">
        <v>31</v>
      </c>
      <c r="W137" s="1" t="s">
        <v>27</v>
      </c>
      <c r="X137" s="1"/>
      <c r="Y137" s="1"/>
      <c r="Z137" s="1"/>
      <c r="AA137" s="1"/>
      <c r="AB137" s="1" t="s">
        <v>23</v>
      </c>
      <c r="AC137" s="1"/>
      <c r="AF137" t="s">
        <v>1019</v>
      </c>
    </row>
    <row r="138" spans="1:35" ht="12.75" hidden="1" customHeight="1">
      <c r="A138">
        <v>174</v>
      </c>
      <c r="B138" s="1"/>
      <c r="C138" s="1"/>
      <c r="D138" s="1"/>
      <c r="E138" s="1"/>
      <c r="F138" s="1"/>
      <c r="G138" s="1"/>
      <c r="H138" s="7" t="s">
        <v>775</v>
      </c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7" t="s">
        <v>418</v>
      </c>
      <c r="X138" s="1"/>
      <c r="Y138" s="1"/>
      <c r="Z138" s="1"/>
      <c r="AA138" s="1"/>
      <c r="AB138" s="1"/>
      <c r="AC138" s="1"/>
      <c r="AD138" t="s">
        <v>986</v>
      </c>
      <c r="AE138" t="s">
        <v>367</v>
      </c>
      <c r="AF138">
        <v>3084</v>
      </c>
      <c r="AG138" t="s">
        <v>871</v>
      </c>
      <c r="AH138">
        <v>-37.756420599999998</v>
      </c>
      <c r="AI138">
        <v>145.06478680000001</v>
      </c>
    </row>
    <row r="139" spans="1:35" ht="12.75" customHeight="1">
      <c r="A139">
        <v>69</v>
      </c>
      <c r="B139" s="7" t="s">
        <v>307</v>
      </c>
      <c r="C139" s="1"/>
      <c r="D139" s="1" t="s">
        <v>1099</v>
      </c>
      <c r="E139" s="7"/>
      <c r="F139" s="7" t="s">
        <v>1142</v>
      </c>
      <c r="G139" s="7" t="s">
        <v>35</v>
      </c>
      <c r="H139" s="1" t="s">
        <v>308</v>
      </c>
      <c r="I139" s="1"/>
      <c r="J139" s="1"/>
      <c r="K139" s="7" t="s">
        <v>309</v>
      </c>
      <c r="L139" s="7" t="s">
        <v>27</v>
      </c>
      <c r="M139" s="1" t="s">
        <v>310</v>
      </c>
      <c r="N139" s="4"/>
      <c r="O139" s="1"/>
      <c r="P139" s="1" t="s">
        <v>311</v>
      </c>
      <c r="Q139" s="1" t="s">
        <v>312</v>
      </c>
      <c r="R139" s="1"/>
      <c r="S139" s="1"/>
      <c r="T139" s="1"/>
      <c r="U139" s="1" t="s">
        <v>315</v>
      </c>
      <c r="V139" s="1" t="s">
        <v>31</v>
      </c>
      <c r="W139" s="1" t="s">
        <v>27</v>
      </c>
      <c r="X139" s="1"/>
      <c r="Y139" s="1"/>
      <c r="Z139" s="7" t="s">
        <v>86</v>
      </c>
      <c r="AA139" s="1"/>
      <c r="AB139" s="1"/>
      <c r="AC139" s="7" t="s">
        <v>35</v>
      </c>
      <c r="AD139" t="s">
        <v>929</v>
      </c>
      <c r="AE139" t="s">
        <v>314</v>
      </c>
      <c r="AF139">
        <v>3087</v>
      </c>
      <c r="AG139" t="s">
        <v>800</v>
      </c>
      <c r="AH139">
        <v>-37.712072300000003</v>
      </c>
      <c r="AI139">
        <v>145.0779359</v>
      </c>
    </row>
    <row r="140" spans="1:35" ht="12.75" hidden="1" customHeight="1">
      <c r="A140">
        <v>175</v>
      </c>
      <c r="B140" s="1">
        <v>37</v>
      </c>
      <c r="C140" s="1"/>
      <c r="D140" s="1"/>
      <c r="E140" s="1"/>
      <c r="F140" s="1"/>
      <c r="G140" s="1"/>
      <c r="H140" s="1" t="s">
        <v>632</v>
      </c>
      <c r="I140" s="1"/>
      <c r="J140" s="1"/>
      <c r="K140" s="7" t="s">
        <v>633</v>
      </c>
      <c r="L140" s="1"/>
      <c r="M140" s="1"/>
      <c r="N140" s="1"/>
      <c r="O140" s="1"/>
      <c r="P140" s="1"/>
      <c r="Q140" s="1"/>
      <c r="R140" s="1"/>
      <c r="S140" s="1"/>
      <c r="T140" s="1"/>
      <c r="U140" s="1" t="s">
        <v>634</v>
      </c>
      <c r="V140" s="1"/>
      <c r="W140" s="7" t="s">
        <v>35</v>
      </c>
      <c r="X140" s="1" t="s">
        <v>633</v>
      </c>
      <c r="Y140" s="1"/>
      <c r="Z140" s="1"/>
      <c r="AA140" s="1"/>
      <c r="AB140" s="1"/>
      <c r="AC140" s="1"/>
      <c r="AF140" t="s">
        <v>1019</v>
      </c>
    </row>
    <row r="141" spans="1:35" ht="12.75" hidden="1" customHeight="1">
      <c r="A141">
        <v>176</v>
      </c>
      <c r="B141" s="1"/>
      <c r="C141" s="1"/>
      <c r="D141" s="1"/>
      <c r="E141" s="1"/>
      <c r="F141" s="1"/>
      <c r="G141" s="1"/>
      <c r="H141" s="1" t="s">
        <v>635</v>
      </c>
      <c r="I141" s="1"/>
      <c r="J141" s="1"/>
      <c r="K141" s="1"/>
      <c r="L141" s="7" t="s">
        <v>27</v>
      </c>
      <c r="M141" s="1"/>
      <c r="N141" s="1"/>
      <c r="O141" s="1"/>
      <c r="P141" s="1"/>
      <c r="Q141" s="6" t="str">
        <f>HYPERLINK("mailto:pvims@pvims.vic.edu","pvims@pvims.vic.edu.au")</f>
        <v>pvims@pvims.vic.edu.au</v>
      </c>
      <c r="R141" s="1"/>
      <c r="S141" s="1"/>
      <c r="T141" s="1"/>
      <c r="U141" s="1"/>
      <c r="V141" s="1" t="s">
        <v>31</v>
      </c>
      <c r="W141" s="1" t="s">
        <v>27</v>
      </c>
      <c r="X141" s="1"/>
      <c r="Y141" s="1"/>
      <c r="Z141" s="1"/>
      <c r="AA141" s="1"/>
      <c r="AB141" s="1"/>
      <c r="AC141" s="1"/>
      <c r="AD141" t="s">
        <v>987</v>
      </c>
      <c r="AE141" t="s">
        <v>907</v>
      </c>
      <c r="AF141">
        <v>3088</v>
      </c>
      <c r="AG141" t="s">
        <v>872</v>
      </c>
      <c r="AH141">
        <v>-37.684035000000002</v>
      </c>
      <c r="AI141">
        <v>145.13463429999999</v>
      </c>
    </row>
    <row r="142" spans="1:35" ht="12.75" hidden="1" customHeight="1">
      <c r="A142">
        <v>177</v>
      </c>
      <c r="B142" s="1"/>
      <c r="C142" s="1"/>
      <c r="D142" s="1"/>
      <c r="E142" s="1"/>
      <c r="F142" s="1"/>
      <c r="G142" s="1"/>
      <c r="H142" s="7" t="s">
        <v>636</v>
      </c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F142" t="s">
        <v>1019</v>
      </c>
    </row>
    <row r="143" spans="1:35" ht="12.75" hidden="1" customHeight="1">
      <c r="A143">
        <v>178</v>
      </c>
      <c r="B143" s="1"/>
      <c r="C143" s="1"/>
      <c r="D143" s="1"/>
      <c r="E143" s="1"/>
      <c r="F143" s="1"/>
      <c r="G143" s="1"/>
      <c r="H143" s="7" t="s">
        <v>637</v>
      </c>
      <c r="I143" s="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7" t="s">
        <v>418</v>
      </c>
      <c r="X143" s="1"/>
      <c r="Y143" s="1"/>
      <c r="Z143" s="1"/>
      <c r="AA143" s="1"/>
      <c r="AB143" s="1"/>
      <c r="AC143" s="1"/>
      <c r="AD143" t="s">
        <v>988</v>
      </c>
      <c r="AE143" t="s">
        <v>96</v>
      </c>
      <c r="AF143">
        <v>3081</v>
      </c>
      <c r="AG143" t="s">
        <v>887</v>
      </c>
      <c r="AH143">
        <v>-37.730603600000002</v>
      </c>
      <c r="AI143">
        <v>145.0533701</v>
      </c>
    </row>
    <row r="144" spans="1:35" ht="12.75" hidden="1" customHeight="1">
      <c r="A144">
        <v>179</v>
      </c>
      <c r="B144" s="1"/>
      <c r="C144" s="1"/>
      <c r="D144" s="1"/>
      <c r="E144" s="1"/>
      <c r="F144" s="1"/>
      <c r="G144" s="1"/>
      <c r="H144" s="1" t="s">
        <v>638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F144" t="s">
        <v>1019</v>
      </c>
    </row>
    <row r="145" spans="1:35" ht="12.75" hidden="1" customHeight="1">
      <c r="A145">
        <v>181</v>
      </c>
      <c r="B145" s="1">
        <v>109</v>
      </c>
      <c r="C145" s="1"/>
      <c r="D145" s="1"/>
      <c r="E145" s="1"/>
      <c r="F145" s="1"/>
      <c r="G145" s="1"/>
      <c r="H145" s="1" t="s">
        <v>640</v>
      </c>
      <c r="I145" s="1"/>
      <c r="J145" s="1"/>
      <c r="K145" s="1" t="s">
        <v>641</v>
      </c>
      <c r="L145" s="7" t="s">
        <v>27</v>
      </c>
      <c r="M145" s="1"/>
      <c r="N145" s="1"/>
      <c r="O145" s="1"/>
      <c r="P145" s="1"/>
      <c r="Q145" s="5" t="str">
        <f>HYPERLINK("mailto:tdmakin@bigpond.net.au","tdmakin@bigpond.net.au")</f>
        <v>tdmakin@bigpond.net.au</v>
      </c>
      <c r="R145" s="1"/>
      <c r="S145" s="1"/>
      <c r="T145" s="1"/>
      <c r="U145" s="1" t="s">
        <v>642</v>
      </c>
      <c r="V145" s="1" t="s">
        <v>31</v>
      </c>
      <c r="W145" s="1" t="s">
        <v>27</v>
      </c>
      <c r="X145" s="1" t="s">
        <v>643</v>
      </c>
      <c r="Y145" s="1"/>
      <c r="Z145" s="1"/>
      <c r="AA145" s="1"/>
      <c r="AB145" s="1"/>
      <c r="AC145" s="1"/>
      <c r="AF145" t="s">
        <v>1019</v>
      </c>
    </row>
    <row r="146" spans="1:35" ht="12.75" hidden="1" customHeight="1">
      <c r="A146">
        <v>182</v>
      </c>
      <c r="B146" s="1"/>
      <c r="C146" s="1"/>
      <c r="D146" s="1"/>
      <c r="E146" s="1"/>
      <c r="F146" s="1"/>
      <c r="G146" s="1"/>
      <c r="H146" s="7" t="s">
        <v>644</v>
      </c>
      <c r="I146" s="7"/>
      <c r="J146" s="1"/>
      <c r="K146" s="1"/>
      <c r="L146" s="7" t="s">
        <v>418</v>
      </c>
      <c r="M146" s="1"/>
      <c r="N146" s="7" t="s">
        <v>645</v>
      </c>
      <c r="O146" s="1"/>
      <c r="P146" s="1"/>
      <c r="Q146" s="1"/>
      <c r="R146" s="1"/>
      <c r="S146" s="1"/>
      <c r="T146" s="1"/>
      <c r="U146" s="1"/>
      <c r="V146" s="1"/>
      <c r="W146" s="7" t="s">
        <v>418</v>
      </c>
      <c r="X146" s="1"/>
      <c r="Y146" s="1"/>
      <c r="Z146" s="1"/>
      <c r="AA146" s="1"/>
      <c r="AB146" s="1"/>
      <c r="AC146" s="1"/>
      <c r="AD146" t="s">
        <v>989</v>
      </c>
      <c r="AE146" t="s">
        <v>314</v>
      </c>
      <c r="AF146">
        <v>3087</v>
      </c>
      <c r="AG146" t="s">
        <v>901</v>
      </c>
      <c r="AH146">
        <v>-37.709693000000001</v>
      </c>
      <c r="AI146">
        <v>145.08050130000001</v>
      </c>
    </row>
    <row r="147" spans="1:35" ht="12.75" hidden="1" customHeight="1">
      <c r="A147">
        <v>180</v>
      </c>
      <c r="B147" s="1"/>
      <c r="C147" s="1"/>
      <c r="D147" s="1"/>
      <c r="E147" s="1"/>
      <c r="F147" s="1"/>
      <c r="G147" s="1"/>
      <c r="H147" s="1" t="s">
        <v>639</v>
      </c>
      <c r="I147" s="1"/>
      <c r="J147" s="1"/>
      <c r="K147" s="1" t="s">
        <v>416</v>
      </c>
      <c r="L147" s="7" t="s">
        <v>255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 t="s">
        <v>258</v>
      </c>
      <c r="X147" s="1"/>
      <c r="Y147" s="1"/>
      <c r="Z147" s="1"/>
      <c r="AA147" s="1"/>
      <c r="AB147" s="1"/>
      <c r="AC147" s="1"/>
      <c r="AF147" t="s">
        <v>1019</v>
      </c>
    </row>
    <row r="148" spans="1:35" ht="12.75" hidden="1" customHeight="1">
      <c r="A148">
        <v>183</v>
      </c>
      <c r="B148" s="1"/>
      <c r="C148" s="1"/>
      <c r="D148" s="1"/>
      <c r="E148" s="1"/>
      <c r="F148" s="1"/>
      <c r="G148" s="1"/>
      <c r="H148" s="7" t="s">
        <v>646</v>
      </c>
      <c r="I148" s="7"/>
      <c r="J148" s="1"/>
      <c r="K148" s="7" t="s">
        <v>647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F148" t="s">
        <v>1019</v>
      </c>
    </row>
    <row r="149" spans="1:35" ht="12.75" hidden="1" customHeight="1">
      <c r="A149">
        <v>184</v>
      </c>
      <c r="B149" s="1" t="s">
        <v>648</v>
      </c>
      <c r="C149" s="1"/>
      <c r="D149" s="1"/>
      <c r="E149" s="1"/>
      <c r="F149" s="1"/>
      <c r="G149" s="1"/>
      <c r="H149" s="1" t="s">
        <v>649</v>
      </c>
      <c r="I149" s="1"/>
      <c r="J149" s="1"/>
      <c r="K149" s="1" t="s">
        <v>650</v>
      </c>
      <c r="L149" s="7" t="s">
        <v>27</v>
      </c>
      <c r="M149" s="1" t="s">
        <v>60</v>
      </c>
      <c r="N149" s="1" t="s">
        <v>651</v>
      </c>
      <c r="O149" s="1"/>
      <c r="P149" s="1"/>
      <c r="Q149" s="8" t="str">
        <f>HYPERLINK("mailto:a.lees@iinet.net.au","a.lees@iinet.net.au")</f>
        <v>a.lees@iinet.net.au</v>
      </c>
      <c r="R149" s="1" t="s">
        <v>97</v>
      </c>
      <c r="S149" s="1" t="s">
        <v>653</v>
      </c>
      <c r="T149" s="1" t="s">
        <v>146</v>
      </c>
      <c r="U149" s="1" t="s">
        <v>654</v>
      </c>
      <c r="V149" s="1" t="s">
        <v>31</v>
      </c>
      <c r="W149" s="1" t="s">
        <v>27</v>
      </c>
      <c r="X149" s="1" t="s">
        <v>655</v>
      </c>
      <c r="Y149" s="1"/>
      <c r="Z149" s="1"/>
      <c r="AA149" s="1"/>
      <c r="AB149" s="1"/>
      <c r="AC149" s="1"/>
      <c r="AF149" t="s">
        <v>1019</v>
      </c>
    </row>
    <row r="150" spans="1:35" ht="12.75" hidden="1" customHeight="1">
      <c r="A150">
        <v>84</v>
      </c>
      <c r="B150" s="1"/>
      <c r="C150" s="7" t="s">
        <v>35</v>
      </c>
      <c r="D150" s="7"/>
      <c r="E150" s="7" t="s">
        <v>1105</v>
      </c>
      <c r="F150" s="1" t="s">
        <v>1047</v>
      </c>
      <c r="G150" s="1" t="s">
        <v>1041</v>
      </c>
      <c r="H150" s="1" t="s">
        <v>385</v>
      </c>
      <c r="I150" s="1"/>
      <c r="J150" s="1"/>
      <c r="K150" s="1" t="s">
        <v>386</v>
      </c>
      <c r="L150" s="7" t="s">
        <v>27</v>
      </c>
      <c r="M150" s="1"/>
      <c r="N150" s="1"/>
      <c r="O150" s="1">
        <v>94448212</v>
      </c>
      <c r="P150" s="1"/>
      <c r="Q150" s="6" t="str">
        <f>HYPERLINK("mailto:rolandhieser@gmail.com","rolandhieser@gmail.com")</f>
        <v>rolandhieser@gmail.com</v>
      </c>
      <c r="R150" s="1"/>
      <c r="S150" s="1"/>
      <c r="T150" s="1"/>
      <c r="U150" s="1"/>
      <c r="V150" s="1"/>
      <c r="W150" s="1" t="s">
        <v>32</v>
      </c>
      <c r="X150" s="1"/>
      <c r="Y150" s="1"/>
      <c r="Z150" s="1" t="s">
        <v>331</v>
      </c>
      <c r="AA150" s="7" t="s">
        <v>35</v>
      </c>
      <c r="AB150" s="1"/>
      <c r="AC150" s="1"/>
      <c r="AF150" t="s">
        <v>1019</v>
      </c>
    </row>
    <row r="151" spans="1:35" ht="12.75" hidden="1" customHeight="1">
      <c r="A151">
        <v>185</v>
      </c>
      <c r="B151" s="1"/>
      <c r="C151" s="1"/>
      <c r="D151" s="1"/>
      <c r="E151" s="1" t="s">
        <v>1066</v>
      </c>
      <c r="F151" s="1"/>
      <c r="G151" s="1" t="s">
        <v>1123</v>
      </c>
      <c r="H151" s="1" t="s">
        <v>656</v>
      </c>
      <c r="I151" s="1"/>
      <c r="J151" s="1"/>
      <c r="K151" s="1" t="s">
        <v>657</v>
      </c>
      <c r="L151" s="7" t="s">
        <v>27</v>
      </c>
      <c r="M151" s="1"/>
      <c r="N151" s="1"/>
      <c r="O151" s="1"/>
      <c r="P151" s="1"/>
      <c r="Q151" s="5" t="str">
        <f>HYPERLINK("mailto:info@rooftophoney.com.au","info@rooftophoney.com.au")</f>
        <v>info@rooftophoney.com.au</v>
      </c>
      <c r="R151" s="1"/>
      <c r="S151" s="1"/>
      <c r="T151" s="1"/>
      <c r="U151" s="1"/>
      <c r="V151" s="1" t="s">
        <v>31</v>
      </c>
      <c r="W151" s="1" t="s">
        <v>27</v>
      </c>
      <c r="X151" s="1"/>
      <c r="Y151" s="1" t="s">
        <v>658</v>
      </c>
      <c r="Z151" s="1"/>
      <c r="AA151" s="1"/>
      <c r="AB151" s="1"/>
      <c r="AC151" s="1"/>
      <c r="AD151" t="s">
        <v>990</v>
      </c>
      <c r="AE151" t="s">
        <v>96</v>
      </c>
      <c r="AF151">
        <v>3081</v>
      </c>
      <c r="AG151" t="s">
        <v>873</v>
      </c>
      <c r="AH151">
        <v>-37.731983100000001</v>
      </c>
      <c r="AI151">
        <v>145.0527343</v>
      </c>
    </row>
    <row r="152" spans="1:35" ht="12.75" hidden="1" customHeight="1">
      <c r="A152">
        <v>186</v>
      </c>
      <c r="B152" s="7">
        <v>259</v>
      </c>
      <c r="C152" s="1"/>
      <c r="D152" s="1"/>
      <c r="E152" s="1" t="s">
        <v>1066</v>
      </c>
      <c r="F152" s="1"/>
      <c r="G152" s="1"/>
      <c r="H152" s="1" t="s">
        <v>659</v>
      </c>
      <c r="I152" s="1"/>
      <c r="J152" s="1"/>
      <c r="K152" s="7" t="s">
        <v>660</v>
      </c>
      <c r="L152" s="7" t="s">
        <v>27</v>
      </c>
      <c r="M152" s="1"/>
      <c r="N152" s="1" t="s">
        <v>1109</v>
      </c>
      <c r="O152" s="1"/>
      <c r="P152" s="1"/>
      <c r="Q152" s="9" t="str">
        <f>HYPERLINK("mailto:kane.briony.a@edumail.vic.gov.au","kane.briony.a@edumail.vic.gov.au")</f>
        <v>kane.briony.a@edumail.vic.gov.au</v>
      </c>
      <c r="R152" s="1"/>
      <c r="S152" s="1"/>
      <c r="T152" s="1"/>
      <c r="U152" s="1"/>
      <c r="V152" s="1" t="s">
        <v>31</v>
      </c>
      <c r="W152" s="1" t="s">
        <v>27</v>
      </c>
      <c r="X152" s="1"/>
      <c r="Y152" s="1"/>
      <c r="Z152" s="1"/>
      <c r="AA152" s="1"/>
      <c r="AB152" s="1"/>
      <c r="AC152" s="1"/>
      <c r="AD152" t="s">
        <v>991</v>
      </c>
      <c r="AE152" t="s">
        <v>63</v>
      </c>
      <c r="AF152">
        <v>3084</v>
      </c>
      <c r="AG152" t="s">
        <v>888</v>
      </c>
      <c r="AH152">
        <v>-37.734678500000001</v>
      </c>
      <c r="AI152">
        <v>145.07181589999999</v>
      </c>
    </row>
    <row r="153" spans="1:35" ht="12.75" hidden="1" customHeight="1">
      <c r="A153">
        <v>187</v>
      </c>
      <c r="B153" s="1"/>
      <c r="C153" s="1"/>
      <c r="D153" s="1"/>
      <c r="E153" s="1" t="s">
        <v>1066</v>
      </c>
      <c r="F153" s="1"/>
      <c r="G153" s="1"/>
      <c r="H153" s="1" t="s">
        <v>661</v>
      </c>
      <c r="I153" s="1"/>
      <c r="J153" s="1"/>
      <c r="K153" s="1" t="s">
        <v>662</v>
      </c>
      <c r="L153" s="7" t="s">
        <v>27</v>
      </c>
      <c r="M153" s="1"/>
      <c r="N153" s="1" t="s">
        <v>1107</v>
      </c>
      <c r="O153" s="1"/>
      <c r="P153" s="1"/>
      <c r="Q153" s="6" t="str">
        <f>HYPERLINK("mailto:rosanna.ps@edumail.vic.gov.au","rosanna.ps@edumail.vic.gov.au")</f>
        <v>rosanna.ps@edumail.vic.gov.au</v>
      </c>
      <c r="R153" s="1"/>
      <c r="S153" s="1"/>
      <c r="T153" s="1"/>
      <c r="U153" s="1"/>
      <c r="V153" s="1" t="s">
        <v>31</v>
      </c>
      <c r="W153" s="1" t="s">
        <v>663</v>
      </c>
      <c r="X153" s="1"/>
      <c r="Y153" s="1"/>
      <c r="Z153" s="1"/>
      <c r="AA153" s="1"/>
      <c r="AB153" s="1"/>
      <c r="AC153" s="1"/>
      <c r="AD153" t="s">
        <v>992</v>
      </c>
      <c r="AE153" t="s">
        <v>63</v>
      </c>
      <c r="AF153">
        <v>3084</v>
      </c>
      <c r="AG153" t="s">
        <v>889</v>
      </c>
      <c r="AH153">
        <v>-37.734925699999998</v>
      </c>
      <c r="AI153">
        <v>145.06427239999999</v>
      </c>
    </row>
    <row r="154" spans="1:35" ht="12.75" customHeight="1">
      <c r="A154">
        <v>31</v>
      </c>
      <c r="B154" s="7">
        <v>261</v>
      </c>
      <c r="C154" s="7" t="s">
        <v>35</v>
      </c>
      <c r="D154" s="7" t="s">
        <v>1127</v>
      </c>
      <c r="E154" s="7"/>
      <c r="F154" s="7" t="s">
        <v>1101</v>
      </c>
      <c r="G154" s="7" t="s">
        <v>35</v>
      </c>
      <c r="H154" s="7" t="s">
        <v>1022</v>
      </c>
      <c r="I154" s="7"/>
      <c r="J154" s="1"/>
      <c r="K154" s="7" t="s">
        <v>164</v>
      </c>
      <c r="L154" s="7" t="s">
        <v>27</v>
      </c>
      <c r="M154" s="1" t="s">
        <v>165</v>
      </c>
      <c r="N154" s="1"/>
      <c r="O154" s="7" t="s">
        <v>166</v>
      </c>
      <c r="P154" s="1"/>
      <c r="Q154" s="7" t="s">
        <v>167</v>
      </c>
      <c r="R154" s="1" t="s">
        <v>97</v>
      </c>
      <c r="S154" s="1" t="s">
        <v>168</v>
      </c>
      <c r="T154" s="1" t="s">
        <v>169</v>
      </c>
      <c r="U154" s="1" t="s">
        <v>170</v>
      </c>
      <c r="V154" s="1" t="s">
        <v>31</v>
      </c>
      <c r="W154" s="1" t="s">
        <v>27</v>
      </c>
      <c r="X154" s="1" t="s">
        <v>171</v>
      </c>
      <c r="Y154" s="1"/>
      <c r="Z154" s="7" t="s">
        <v>35</v>
      </c>
      <c r="AA154" s="7" t="s">
        <v>35</v>
      </c>
      <c r="AB154" s="1"/>
      <c r="AC154" s="7" t="s">
        <v>35</v>
      </c>
      <c r="AF154" t="s">
        <v>1019</v>
      </c>
      <c r="AG154" t="s">
        <v>1166</v>
      </c>
      <c r="AH154">
        <v>-37.719265100000001</v>
      </c>
      <c r="AI154">
        <v>145.08342440000001</v>
      </c>
    </row>
    <row r="155" spans="1:35" ht="12.75" hidden="1" customHeight="1">
      <c r="A155">
        <v>188</v>
      </c>
      <c r="B155" s="1"/>
      <c r="C155" s="1"/>
      <c r="D155" s="1"/>
      <c r="E155" s="1"/>
      <c r="F155" s="1"/>
      <c r="G155" s="1"/>
      <c r="H155" s="1" t="s">
        <v>664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7" t="s">
        <v>27</v>
      </c>
      <c r="X155" s="1"/>
      <c r="Y155" s="1"/>
      <c r="Z155" s="1"/>
      <c r="AA155" s="1"/>
      <c r="AB155" s="1"/>
      <c r="AC155" s="1"/>
      <c r="AF155" t="s">
        <v>1019</v>
      </c>
    </row>
    <row r="156" spans="1:35" ht="12.75" hidden="1" customHeight="1">
      <c r="A156">
        <v>189</v>
      </c>
      <c r="B156" s="1"/>
      <c r="C156" s="1"/>
      <c r="D156" s="1"/>
      <c r="E156" s="1"/>
      <c r="F156" s="1"/>
      <c r="G156" s="1"/>
      <c r="H156" s="1" t="s">
        <v>665</v>
      </c>
      <c r="I156" s="1"/>
      <c r="J156" s="1"/>
      <c r="K156" s="1"/>
      <c r="L156" s="7" t="s">
        <v>418</v>
      </c>
      <c r="M156" s="1"/>
      <c r="N156" s="7" t="s">
        <v>666</v>
      </c>
      <c r="O156" s="1"/>
      <c r="P156" s="1"/>
      <c r="Q156" s="1"/>
      <c r="R156" s="1"/>
      <c r="S156" s="1"/>
      <c r="T156" s="1"/>
      <c r="U156" s="1"/>
      <c r="V156" s="1"/>
      <c r="W156" s="7" t="s">
        <v>418</v>
      </c>
      <c r="X156" s="1"/>
      <c r="Y156" s="1"/>
      <c r="Z156" s="1"/>
      <c r="AA156" s="1"/>
      <c r="AB156" s="1"/>
      <c r="AC156" s="1"/>
      <c r="AD156" t="s">
        <v>993</v>
      </c>
      <c r="AE156" t="s">
        <v>93</v>
      </c>
      <c r="AF156">
        <v>3081</v>
      </c>
      <c r="AG156" t="s">
        <v>890</v>
      </c>
      <c r="AH156">
        <v>-37.776540300000001</v>
      </c>
      <c r="AI156">
        <v>144.97211899999999</v>
      </c>
    </row>
    <row r="157" spans="1:35" ht="12.75" hidden="1" customHeight="1">
      <c r="A157">
        <v>49</v>
      </c>
      <c r="B157" s="1"/>
      <c r="C157" s="7" t="s">
        <v>35</v>
      </c>
      <c r="D157" s="7"/>
      <c r="E157" s="7" t="s">
        <v>1105</v>
      </c>
      <c r="F157" s="1" t="s">
        <v>1055</v>
      </c>
      <c r="G157" s="1" t="s">
        <v>1041</v>
      </c>
      <c r="H157" s="7" t="s">
        <v>1060</v>
      </c>
      <c r="I157" s="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7" t="s">
        <v>35</v>
      </c>
      <c r="AA157" s="7" t="s">
        <v>35</v>
      </c>
      <c r="AB157" s="1"/>
      <c r="AC157" s="1"/>
      <c r="AF157" t="s">
        <v>1019</v>
      </c>
    </row>
    <row r="158" spans="1:35" ht="12.75" hidden="1" customHeight="1">
      <c r="A158">
        <v>190</v>
      </c>
      <c r="B158" s="1"/>
      <c r="C158" s="1"/>
      <c r="D158" s="1"/>
      <c r="E158" s="1"/>
      <c r="F158" s="1"/>
      <c r="G158" s="1"/>
      <c r="H158" s="1" t="s">
        <v>667</v>
      </c>
      <c r="I158" s="1"/>
      <c r="J158" s="1"/>
      <c r="K158" s="1" t="s">
        <v>668</v>
      </c>
      <c r="L158" s="7" t="s">
        <v>27</v>
      </c>
      <c r="M158" s="1"/>
      <c r="N158" s="1" t="s">
        <v>669</v>
      </c>
      <c r="O158" s="1"/>
      <c r="P158" s="1"/>
      <c r="Q158" s="1" t="s">
        <v>670</v>
      </c>
      <c r="R158" s="1"/>
      <c r="S158" s="1"/>
      <c r="T158" s="1"/>
      <c r="U158" s="1" t="s">
        <v>671</v>
      </c>
      <c r="V158" s="1" t="s">
        <v>31</v>
      </c>
      <c r="W158" s="1" t="s">
        <v>27</v>
      </c>
      <c r="X158" s="1"/>
      <c r="Y158" s="1"/>
      <c r="Z158" s="1"/>
      <c r="AA158" s="1"/>
      <c r="AB158" s="1"/>
      <c r="AC158" s="1"/>
      <c r="AF158" t="s">
        <v>1019</v>
      </c>
    </row>
    <row r="159" spans="1:35" ht="12.75" hidden="1" customHeight="1">
      <c r="A159">
        <v>191</v>
      </c>
      <c r="B159" s="1"/>
      <c r="C159" s="1"/>
      <c r="D159" s="1"/>
      <c r="E159" s="1"/>
      <c r="F159" s="1"/>
      <c r="G159" s="1"/>
      <c r="H159" s="1" t="s">
        <v>672</v>
      </c>
      <c r="I159" s="1"/>
      <c r="J159" s="1"/>
      <c r="K159" s="1"/>
      <c r="L159" s="7" t="s">
        <v>418</v>
      </c>
      <c r="M159" s="1"/>
      <c r="N159" s="7" t="s">
        <v>673</v>
      </c>
      <c r="O159" s="1"/>
      <c r="P159" s="1"/>
      <c r="Q159" s="1"/>
      <c r="R159" s="1"/>
      <c r="S159" s="1"/>
      <c r="T159" s="1"/>
      <c r="U159" s="1"/>
      <c r="V159" s="1"/>
      <c r="W159" s="7" t="s">
        <v>418</v>
      </c>
      <c r="X159" s="1"/>
      <c r="Y159" s="1"/>
      <c r="Z159" s="1"/>
      <c r="AA159" s="1"/>
      <c r="AB159" s="1"/>
      <c r="AC159" s="1"/>
      <c r="AD159" t="s">
        <v>994</v>
      </c>
      <c r="AE159" t="s">
        <v>933</v>
      </c>
      <c r="AF159">
        <v>3088</v>
      </c>
      <c r="AG159" t="s">
        <v>874</v>
      </c>
      <c r="AH159">
        <v>-37.702924099999997</v>
      </c>
      <c r="AI159">
        <v>145.103621</v>
      </c>
    </row>
    <row r="160" spans="1:35" ht="12.75" hidden="1" customHeight="1">
      <c r="A160">
        <v>192</v>
      </c>
      <c r="B160" s="1"/>
      <c r="C160" s="1"/>
      <c r="D160" s="1"/>
      <c r="E160" s="1"/>
      <c r="F160" s="1"/>
      <c r="G160" s="1"/>
      <c r="H160" s="7" t="s">
        <v>1026</v>
      </c>
      <c r="I160" s="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7" t="s">
        <v>525</v>
      </c>
      <c r="X160" s="1"/>
      <c r="Y160" s="1"/>
      <c r="Z160" s="1"/>
      <c r="AA160" s="1"/>
      <c r="AB160" s="1"/>
      <c r="AC160" s="1"/>
      <c r="AF160" t="s">
        <v>1019</v>
      </c>
    </row>
    <row r="161" spans="1:35" ht="12.75" customHeight="1">
      <c r="A161">
        <v>47</v>
      </c>
      <c r="B161" s="1"/>
      <c r="C161" s="7" t="s">
        <v>35</v>
      </c>
      <c r="D161" s="7" t="s">
        <v>1127</v>
      </c>
      <c r="E161" s="1"/>
      <c r="F161" s="1" t="s">
        <v>1100</v>
      </c>
      <c r="G161" s="1" t="s">
        <v>35</v>
      </c>
      <c r="H161" s="7" t="s">
        <v>229</v>
      </c>
      <c r="I161" s="7"/>
      <c r="J161" s="1"/>
      <c r="K161" s="7" t="s">
        <v>74</v>
      </c>
      <c r="L161" s="1"/>
      <c r="M161" s="1"/>
      <c r="N161" s="1"/>
      <c r="O161" s="7" t="s">
        <v>75</v>
      </c>
      <c r="P161" s="1"/>
      <c r="Q161" s="7" t="s">
        <v>76</v>
      </c>
      <c r="R161" s="1"/>
      <c r="S161" s="1"/>
      <c r="T161" s="1"/>
      <c r="U161" s="1"/>
      <c r="V161" s="1"/>
      <c r="W161" s="1"/>
      <c r="X161" s="1"/>
      <c r="Y161" s="1"/>
      <c r="Z161" s="7" t="s">
        <v>35</v>
      </c>
      <c r="AA161" s="7" t="s">
        <v>35</v>
      </c>
      <c r="AB161" s="1"/>
      <c r="AC161" s="1"/>
      <c r="AF161" t="s">
        <v>1019</v>
      </c>
      <c r="AG161" t="s">
        <v>1167</v>
      </c>
      <c r="AH161">
        <v>-37.756385000000002</v>
      </c>
      <c r="AI161">
        <v>145.06393829999999</v>
      </c>
    </row>
    <row r="162" spans="1:35" ht="12.75" hidden="1" customHeight="1">
      <c r="A162">
        <v>50</v>
      </c>
      <c r="B162" s="1"/>
      <c r="C162" s="7" t="s">
        <v>35</v>
      </c>
      <c r="D162" s="7"/>
      <c r="E162" s="1"/>
      <c r="F162" s="1"/>
      <c r="G162" s="1" t="s">
        <v>1041</v>
      </c>
      <c r="H162" s="7" t="s">
        <v>1024</v>
      </c>
      <c r="I162" s="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7" t="s">
        <v>35</v>
      </c>
      <c r="AA162" s="7" t="s">
        <v>35</v>
      </c>
      <c r="AB162" s="1"/>
      <c r="AC162" s="1"/>
      <c r="AF162" t="s">
        <v>1019</v>
      </c>
    </row>
    <row r="163" spans="1:35" ht="12.75" hidden="1" customHeight="1">
      <c r="A163">
        <v>86</v>
      </c>
      <c r="B163" s="1"/>
      <c r="C163" s="7" t="s">
        <v>35</v>
      </c>
      <c r="D163" s="7"/>
      <c r="E163" s="7" t="s">
        <v>1105</v>
      </c>
      <c r="F163" s="1" t="s">
        <v>1055</v>
      </c>
      <c r="G163" s="1"/>
      <c r="H163" s="1" t="s">
        <v>391</v>
      </c>
      <c r="I163" s="1"/>
      <c r="J163" s="1"/>
      <c r="K163" s="1" t="s">
        <v>392</v>
      </c>
      <c r="L163" s="7" t="s">
        <v>27</v>
      </c>
      <c r="M163" s="1"/>
      <c r="N163" s="1"/>
      <c r="O163" s="1">
        <v>414255025</v>
      </c>
      <c r="P163" s="14"/>
      <c r="Q163" s="6" t="str">
        <f>HYPERLINK("mailto:csyu.368@gmail.com","csyu.368@gmail.com")</f>
        <v>csyu.368@gmail.com</v>
      </c>
      <c r="R163" s="1"/>
      <c r="S163" s="1"/>
      <c r="T163" s="1"/>
      <c r="U163" s="1"/>
      <c r="V163" s="1"/>
      <c r="W163" s="1" t="s">
        <v>32</v>
      </c>
      <c r="X163" s="1"/>
      <c r="Y163" s="1"/>
      <c r="Z163" s="1" t="s">
        <v>331</v>
      </c>
      <c r="AA163" s="7" t="s">
        <v>35</v>
      </c>
      <c r="AB163" s="1"/>
      <c r="AC163" s="1"/>
      <c r="AF163" t="s">
        <v>1019</v>
      </c>
    </row>
    <row r="164" spans="1:35" ht="12.75" hidden="1" customHeight="1">
      <c r="A164">
        <v>193</v>
      </c>
      <c r="B164" s="1"/>
      <c r="C164" s="1"/>
      <c r="D164" s="1"/>
      <c r="E164" s="1"/>
      <c r="F164" s="1"/>
      <c r="G164" s="1"/>
      <c r="H164" s="1" t="s">
        <v>675</v>
      </c>
      <c r="I164" s="1"/>
      <c r="J164" s="1"/>
      <c r="K164" s="1" t="s">
        <v>676</v>
      </c>
      <c r="L164" s="7" t="s">
        <v>27</v>
      </c>
      <c r="M164" s="1"/>
      <c r="N164" s="1"/>
      <c r="O164" s="1"/>
      <c r="P164" s="1"/>
      <c r="Q164" s="6" t="str">
        <f>HYPERLINK("mailto:paul.karen.l@edumail.vic.gov.au","paul.karen.l@edumail.vic.gov.au")</f>
        <v>paul.karen.l@edumail.vic.gov.au</v>
      </c>
      <c r="R164" s="1"/>
      <c r="S164" s="1"/>
      <c r="T164" s="1"/>
      <c r="U164" s="1"/>
      <c r="V164" s="1" t="s">
        <v>31</v>
      </c>
      <c r="W164" s="1" t="s">
        <v>27</v>
      </c>
      <c r="X164" s="1"/>
      <c r="Y164" s="1"/>
      <c r="Z164" s="1"/>
      <c r="AA164" s="1"/>
      <c r="AB164" s="1"/>
      <c r="AC164" s="1"/>
      <c r="AD164" t="s">
        <v>995</v>
      </c>
      <c r="AE164" t="s">
        <v>247</v>
      </c>
      <c r="AF164">
        <v>3088</v>
      </c>
      <c r="AG164" t="s">
        <v>875</v>
      </c>
      <c r="AH164">
        <v>-37.709066999999997</v>
      </c>
      <c r="AI164">
        <v>145.1279491</v>
      </c>
    </row>
    <row r="165" spans="1:35" ht="12.75" customHeight="1">
      <c r="A165">
        <v>73</v>
      </c>
      <c r="B165" s="1">
        <v>208</v>
      </c>
      <c r="C165" s="7" t="s">
        <v>35</v>
      </c>
      <c r="D165" s="7" t="s">
        <v>1097</v>
      </c>
      <c r="E165" s="1"/>
      <c r="F165" s="1" t="s">
        <v>1065</v>
      </c>
      <c r="G165" s="1" t="s">
        <v>35</v>
      </c>
      <c r="H165" s="1" t="s">
        <v>332</v>
      </c>
      <c r="I165" s="1"/>
      <c r="J165" s="1"/>
      <c r="K165" s="1" t="s">
        <v>333</v>
      </c>
      <c r="L165" s="7" t="s">
        <v>27</v>
      </c>
      <c r="M165" s="1"/>
      <c r="N165" s="1"/>
      <c r="O165" s="1">
        <v>478404436</v>
      </c>
      <c r="P165" s="1"/>
      <c r="Q165" s="6" t="str">
        <f>HYPERLINK("mailto:rob.ball@banyule.vic.gov.au","rob.ball@banyule.vic.gov.au")</f>
        <v>rob.ball@banyule.vic.gov.au</v>
      </c>
      <c r="R165" s="1"/>
      <c r="S165" s="1"/>
      <c r="T165" s="1"/>
      <c r="U165" s="1"/>
      <c r="V165" s="1"/>
      <c r="W165" s="1" t="s">
        <v>32</v>
      </c>
      <c r="X165" s="1"/>
      <c r="Y165" s="1"/>
      <c r="Z165" s="1" t="s">
        <v>331</v>
      </c>
      <c r="AA165" s="7" t="s">
        <v>35</v>
      </c>
      <c r="AB165" s="1"/>
      <c r="AC165" s="1"/>
      <c r="AD165" t="s">
        <v>803</v>
      </c>
      <c r="AE165" t="s">
        <v>96</v>
      </c>
      <c r="AF165">
        <v>3081</v>
      </c>
      <c r="AG165" t="s">
        <v>802</v>
      </c>
      <c r="AH165">
        <v>-37.749435800000001</v>
      </c>
      <c r="AI165">
        <v>145.04032509999999</v>
      </c>
    </row>
    <row r="166" spans="1:35" ht="12.75" hidden="1" customHeight="1">
      <c r="A166">
        <v>194</v>
      </c>
      <c r="B166" s="1"/>
      <c r="C166" s="1"/>
      <c r="D166" s="1"/>
      <c r="E166" s="1"/>
      <c r="F166" s="1"/>
      <c r="G166" s="1"/>
      <c r="H166" s="7" t="s">
        <v>677</v>
      </c>
      <c r="I166" s="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t="s">
        <v>996</v>
      </c>
      <c r="AE166" t="s">
        <v>1002</v>
      </c>
      <c r="AF166">
        <v>3085</v>
      </c>
      <c r="AG166" t="s">
        <v>876</v>
      </c>
      <c r="AH166">
        <v>-37.725649599999997</v>
      </c>
      <c r="AI166">
        <v>145.0810247</v>
      </c>
    </row>
    <row r="167" spans="1:35" ht="12.75" hidden="1" customHeight="1">
      <c r="A167">
        <v>195</v>
      </c>
      <c r="B167" s="1"/>
      <c r="C167" s="1"/>
      <c r="D167" s="1"/>
      <c r="E167" s="1"/>
      <c r="F167" s="1"/>
      <c r="G167" s="1"/>
      <c r="H167" s="1" t="s">
        <v>678</v>
      </c>
      <c r="I167" s="1"/>
      <c r="J167" s="1"/>
      <c r="K167" s="1" t="s">
        <v>679</v>
      </c>
      <c r="L167" s="1"/>
      <c r="M167" s="1"/>
      <c r="N167" s="1"/>
      <c r="O167" s="1"/>
      <c r="P167" s="1"/>
      <c r="Q167" s="1"/>
      <c r="R167" s="1"/>
      <c r="S167" s="1"/>
      <c r="T167" s="1"/>
      <c r="U167" s="1" t="s">
        <v>680</v>
      </c>
      <c r="V167" s="1" t="s">
        <v>31</v>
      </c>
      <c r="W167" s="1" t="s">
        <v>27</v>
      </c>
      <c r="X167" s="1"/>
      <c r="Y167" s="1"/>
      <c r="Z167" s="1"/>
      <c r="AA167" s="1"/>
      <c r="AB167" s="1"/>
      <c r="AC167" s="1"/>
      <c r="AD167" t="s">
        <v>997</v>
      </c>
      <c r="AE167" t="s">
        <v>367</v>
      </c>
      <c r="AF167">
        <v>3084</v>
      </c>
      <c r="AG167" t="s">
        <v>877</v>
      </c>
      <c r="AH167">
        <v>-37.759376600000003</v>
      </c>
      <c r="AI167">
        <v>145.06730630000001</v>
      </c>
    </row>
    <row r="168" spans="1:35" ht="12.75" hidden="1" customHeight="1">
      <c r="A168">
        <v>38</v>
      </c>
      <c r="B168" s="1"/>
      <c r="C168" s="7" t="s">
        <v>35</v>
      </c>
      <c r="D168" s="7" t="s">
        <v>1097</v>
      </c>
      <c r="E168" s="1" t="s">
        <v>1156</v>
      </c>
      <c r="F168" s="1" t="s">
        <v>1155</v>
      </c>
      <c r="G168" s="1" t="s">
        <v>35</v>
      </c>
      <c r="H168" s="7" t="s">
        <v>187</v>
      </c>
      <c r="I168" s="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7" t="s">
        <v>35</v>
      </c>
      <c r="X168" s="1"/>
      <c r="Y168" s="1"/>
      <c r="Z168" s="7" t="s">
        <v>35</v>
      </c>
      <c r="AA168" s="7" t="s">
        <v>35</v>
      </c>
      <c r="AB168" s="1"/>
      <c r="AC168" s="1"/>
      <c r="AF168" t="s">
        <v>1019</v>
      </c>
    </row>
    <row r="169" spans="1:35" ht="12.75" hidden="1" customHeight="1">
      <c r="A169">
        <v>196</v>
      </c>
      <c r="B169" s="1"/>
      <c r="C169" s="1"/>
      <c r="D169" s="1"/>
      <c r="E169" s="1"/>
      <c r="F169" s="1"/>
      <c r="G169" s="1"/>
      <c r="H169" s="1" t="s">
        <v>776</v>
      </c>
      <c r="I169" s="1"/>
      <c r="J169" s="1"/>
      <c r="K169" s="1"/>
      <c r="L169" s="7" t="s">
        <v>418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7" t="s">
        <v>418</v>
      </c>
      <c r="X169" s="1"/>
      <c r="Y169" s="1"/>
      <c r="Z169" s="1"/>
      <c r="AA169" s="1"/>
      <c r="AB169" s="1"/>
      <c r="AC169" s="1"/>
      <c r="AD169" t="s">
        <v>998</v>
      </c>
      <c r="AE169" t="s">
        <v>81</v>
      </c>
      <c r="AF169">
        <v>3085</v>
      </c>
      <c r="AG169" t="s">
        <v>902</v>
      </c>
      <c r="AH169">
        <v>-37.7262038</v>
      </c>
      <c r="AI169">
        <v>145.0686202</v>
      </c>
    </row>
    <row r="170" spans="1:35" ht="12.75" customHeight="1">
      <c r="A170">
        <v>40</v>
      </c>
      <c r="B170" s="7" t="s">
        <v>194</v>
      </c>
      <c r="C170" s="7" t="s">
        <v>35</v>
      </c>
      <c r="D170" s="7" t="s">
        <v>1097</v>
      </c>
      <c r="E170" s="1"/>
      <c r="F170" s="7" t="s">
        <v>769</v>
      </c>
      <c r="G170" s="7" t="s">
        <v>35</v>
      </c>
      <c r="H170" s="1" t="s">
        <v>195</v>
      </c>
      <c r="I170" s="1"/>
      <c r="J170" s="1"/>
      <c r="K170" s="1" t="s">
        <v>196</v>
      </c>
      <c r="L170" s="7" t="s">
        <v>27</v>
      </c>
      <c r="M170" s="1"/>
      <c r="N170" s="1"/>
      <c r="O170" s="7" t="s">
        <v>197</v>
      </c>
      <c r="P170" s="1"/>
      <c r="Q170" s="8" t="str">
        <f>HYPERLINK("mailto:sarahjeffreys@gmail.com","sarahjeffreys@gmail.com")</f>
        <v>sarahjeffreys@gmail.com</v>
      </c>
      <c r="R170" s="1"/>
      <c r="S170" s="1"/>
      <c r="T170" s="1"/>
      <c r="U170" s="1" t="s">
        <v>198</v>
      </c>
      <c r="V170" s="1" t="s">
        <v>31</v>
      </c>
      <c r="W170" s="1" t="s">
        <v>27</v>
      </c>
      <c r="X170" s="1"/>
      <c r="Y170" s="1" t="s">
        <v>34</v>
      </c>
      <c r="Z170" s="7" t="s">
        <v>35</v>
      </c>
      <c r="AA170" s="7" t="s">
        <v>35</v>
      </c>
      <c r="AB170" s="1"/>
      <c r="AC170" s="1"/>
      <c r="AD170" t="s">
        <v>769</v>
      </c>
      <c r="AF170" t="s">
        <v>1019</v>
      </c>
      <c r="AG170" s="20" t="s">
        <v>1177</v>
      </c>
      <c r="AH170">
        <v>-37.744188999999999</v>
      </c>
      <c r="AI170">
        <v>145.0259398</v>
      </c>
    </row>
    <row r="171" spans="1:35" ht="12.75" customHeight="1">
      <c r="A171">
        <v>8</v>
      </c>
      <c r="B171" s="1">
        <v>41</v>
      </c>
      <c r="C171" s="7" t="s">
        <v>35</v>
      </c>
      <c r="D171" s="7" t="s">
        <v>1097</v>
      </c>
      <c r="E171" s="1"/>
      <c r="F171" s="1" t="s">
        <v>1079</v>
      </c>
      <c r="G171" s="1" t="s">
        <v>35</v>
      </c>
      <c r="H171" s="7" t="s">
        <v>1021</v>
      </c>
      <c r="I171" s="7"/>
      <c r="J171" s="1"/>
      <c r="K171" s="1"/>
      <c r="L171" s="7" t="s">
        <v>27</v>
      </c>
      <c r="M171" s="1"/>
      <c r="N171" s="1"/>
      <c r="O171" s="1"/>
      <c r="P171" s="1"/>
      <c r="Q171" s="1" t="s">
        <v>71</v>
      </c>
      <c r="R171" s="1"/>
      <c r="S171" s="1"/>
      <c r="T171" s="1"/>
      <c r="U171" s="1"/>
      <c r="V171" s="1" t="s">
        <v>31</v>
      </c>
      <c r="W171" s="1" t="s">
        <v>32</v>
      </c>
      <c r="X171" s="1"/>
      <c r="Y171" s="1"/>
      <c r="Z171" s="7" t="s">
        <v>35</v>
      </c>
      <c r="AA171" s="7" t="s">
        <v>35</v>
      </c>
      <c r="AB171" s="1"/>
      <c r="AC171" s="7"/>
      <c r="AD171" t="s">
        <v>1014</v>
      </c>
      <c r="AE171" t="s">
        <v>81</v>
      </c>
      <c r="AF171">
        <v>3085</v>
      </c>
      <c r="AG171" s="20" t="s">
        <v>893</v>
      </c>
      <c r="AH171">
        <v>-37.726761000000003</v>
      </c>
      <c r="AI171">
        <v>145.06758930000001</v>
      </c>
    </row>
    <row r="172" spans="1:35" ht="12.75" hidden="1" customHeight="1">
      <c r="A172">
        <v>150</v>
      </c>
      <c r="B172" s="1">
        <v>1</v>
      </c>
      <c r="C172" s="1"/>
      <c r="D172" s="1" t="s">
        <v>1097</v>
      </c>
      <c r="E172" s="1" t="s">
        <v>1156</v>
      </c>
      <c r="F172" s="1" t="s">
        <v>1081</v>
      </c>
      <c r="G172" s="1" t="s">
        <v>35</v>
      </c>
      <c r="H172" s="1" t="s">
        <v>1125</v>
      </c>
      <c r="I172" s="1"/>
      <c r="J172" s="1"/>
      <c r="K172" s="1" t="s">
        <v>570</v>
      </c>
      <c r="L172" s="7" t="s">
        <v>27</v>
      </c>
      <c r="M172" s="1"/>
      <c r="N172" s="1"/>
      <c r="O172" s="1"/>
      <c r="P172" s="1"/>
      <c r="Q172" s="1" t="s">
        <v>571</v>
      </c>
      <c r="R172" s="1"/>
      <c r="S172" s="1"/>
      <c r="T172" s="1"/>
      <c r="U172" s="1" t="s">
        <v>572</v>
      </c>
      <c r="V172" s="1" t="s">
        <v>31</v>
      </c>
      <c r="W172" s="1" t="s">
        <v>27</v>
      </c>
      <c r="X172" s="1"/>
      <c r="Y172" s="1"/>
      <c r="Z172" s="1"/>
      <c r="AA172" s="1"/>
      <c r="AB172" s="1"/>
      <c r="AC172" s="1"/>
      <c r="AF172" t="s">
        <v>1019</v>
      </c>
    </row>
    <row r="173" spans="1:35" ht="12.75" hidden="1" customHeight="1">
      <c r="A173">
        <v>197</v>
      </c>
      <c r="B173" s="1"/>
      <c r="C173" s="1"/>
      <c r="D173" s="1"/>
      <c r="E173" s="1"/>
      <c r="F173" s="1"/>
      <c r="G173" s="1"/>
      <c r="H173" s="1" t="s">
        <v>682</v>
      </c>
      <c r="I173" s="1"/>
      <c r="J173" s="1"/>
      <c r="K173" s="1" t="s">
        <v>683</v>
      </c>
      <c r="L173" s="7" t="s">
        <v>27</v>
      </c>
      <c r="M173" s="1"/>
      <c r="N173" s="4" t="str">
        <f>HYPERLINK("javascript:void(0)","9459 2963")</f>
        <v>9459 2963</v>
      </c>
      <c r="O173" s="1"/>
      <c r="P173" s="1"/>
      <c r="Q173" s="1" t="s">
        <v>684</v>
      </c>
      <c r="R173" s="1"/>
      <c r="S173" s="1"/>
      <c r="T173" s="1"/>
      <c r="U173" s="1" t="s">
        <v>685</v>
      </c>
      <c r="V173" s="1" t="s">
        <v>31</v>
      </c>
      <c r="W173" s="1" t="s">
        <v>27</v>
      </c>
      <c r="X173" s="1"/>
      <c r="Y173" s="1"/>
      <c r="Z173" s="1"/>
      <c r="AA173" s="1"/>
      <c r="AB173" s="1"/>
      <c r="AC173" s="1"/>
      <c r="AD173" t="s">
        <v>999</v>
      </c>
      <c r="AE173" t="s">
        <v>367</v>
      </c>
      <c r="AF173">
        <v>3084</v>
      </c>
      <c r="AG173" s="20" t="s">
        <v>891</v>
      </c>
      <c r="AH173">
        <v>-37.734081400000001</v>
      </c>
      <c r="AI173">
        <v>144.95730040000001</v>
      </c>
    </row>
    <row r="174" spans="1:35" ht="12.75" hidden="1" customHeight="1">
      <c r="A174">
        <v>198</v>
      </c>
      <c r="B174" s="1"/>
      <c r="C174" s="1"/>
      <c r="D174" s="1"/>
      <c r="E174" s="1"/>
      <c r="F174" s="1"/>
      <c r="G174" s="1"/>
      <c r="H174" s="1" t="s">
        <v>686</v>
      </c>
      <c r="I174" s="1"/>
      <c r="J174" s="1"/>
      <c r="K174" s="1" t="s">
        <v>687</v>
      </c>
      <c r="L174" s="7" t="s">
        <v>27</v>
      </c>
      <c r="M174" s="1"/>
      <c r="N174" s="1"/>
      <c r="O174" s="1"/>
      <c r="P174" s="1"/>
      <c r="Q174" s="1" t="s">
        <v>688</v>
      </c>
      <c r="R174" s="1"/>
      <c r="S174" s="1"/>
      <c r="T174" s="1"/>
      <c r="U174" s="1"/>
      <c r="V174" s="1" t="s">
        <v>31</v>
      </c>
      <c r="W174" s="1" t="s">
        <v>27</v>
      </c>
      <c r="X174" s="1"/>
      <c r="Y174" s="1"/>
      <c r="Z174" s="1"/>
      <c r="AA174" s="1"/>
      <c r="AB174" s="1"/>
      <c r="AC174" s="1"/>
      <c r="AD174" t="s">
        <v>1000</v>
      </c>
      <c r="AE174" t="s">
        <v>933</v>
      </c>
      <c r="AF174">
        <v>3088</v>
      </c>
      <c r="AG174" t="s">
        <v>878</v>
      </c>
      <c r="AH174">
        <v>-37.702930000000002</v>
      </c>
      <c r="AI174">
        <v>145.09034130000001</v>
      </c>
    </row>
    <row r="175" spans="1:35" ht="12.75" hidden="1" customHeight="1">
      <c r="A175">
        <v>44</v>
      </c>
      <c r="B175" s="1">
        <v>30</v>
      </c>
      <c r="C175" s="7" t="s">
        <v>35</v>
      </c>
      <c r="D175" s="7" t="s">
        <v>1097</v>
      </c>
      <c r="E175" s="1"/>
      <c r="F175" s="1" t="s">
        <v>1034</v>
      </c>
      <c r="G175" s="1" t="s">
        <v>35</v>
      </c>
      <c r="H175" s="1" t="s">
        <v>215</v>
      </c>
      <c r="I175" s="1"/>
      <c r="J175" s="1"/>
      <c r="K175" s="1" t="s">
        <v>200</v>
      </c>
      <c r="L175" s="7" t="s">
        <v>27</v>
      </c>
      <c r="M175" s="1"/>
      <c r="N175" s="1"/>
      <c r="O175" s="1"/>
      <c r="P175" s="1"/>
      <c r="Q175" s="1" t="s">
        <v>201</v>
      </c>
      <c r="R175" s="1"/>
      <c r="S175" s="1"/>
      <c r="T175" s="1"/>
      <c r="U175" s="1" t="s">
        <v>216</v>
      </c>
      <c r="V175" s="1" t="s">
        <v>31</v>
      </c>
      <c r="W175" s="1" t="s">
        <v>32</v>
      </c>
      <c r="X175" s="1"/>
      <c r="Y175" s="1"/>
      <c r="Z175" s="7" t="s">
        <v>35</v>
      </c>
      <c r="AA175" s="7" t="s">
        <v>35</v>
      </c>
      <c r="AB175" s="1"/>
      <c r="AC175" s="7"/>
      <c r="AF175" t="s">
        <v>1019</v>
      </c>
    </row>
    <row r="176" spans="1:35" ht="12.75" hidden="1" customHeight="1">
      <c r="A176">
        <v>199</v>
      </c>
      <c r="B176" s="1">
        <v>203</v>
      </c>
      <c r="C176" s="1"/>
      <c r="D176" s="1"/>
      <c r="E176" s="1"/>
      <c r="F176" s="1"/>
      <c r="G176" s="1"/>
      <c r="H176" s="1" t="s">
        <v>689</v>
      </c>
      <c r="I176" s="1"/>
      <c r="J176" s="1"/>
      <c r="K176" s="1" t="s">
        <v>690</v>
      </c>
      <c r="L176" s="7" t="s">
        <v>27</v>
      </c>
      <c r="M176" s="1" t="s">
        <v>691</v>
      </c>
      <c r="N176" s="1" t="s">
        <v>692</v>
      </c>
      <c r="O176" s="1"/>
      <c r="P176" s="1"/>
      <c r="Q176" s="6" t="str">
        <f>HYPERLINK("mailto:pain.travis.g@streetonps.vic.gov.au","pain.travis.g@streetonps.vic.gov.au")</f>
        <v>pain.travis.g@streetonps.vic.gov.au</v>
      </c>
      <c r="R176" s="1"/>
      <c r="S176" s="1"/>
      <c r="T176" s="1"/>
      <c r="U176" s="1"/>
      <c r="V176" s="1" t="s">
        <v>31</v>
      </c>
      <c r="W176" s="1" t="s">
        <v>27</v>
      </c>
      <c r="X176" s="1"/>
      <c r="Y176" s="1"/>
      <c r="Z176" s="1"/>
      <c r="AA176" s="1"/>
      <c r="AB176" s="1"/>
      <c r="AC176" s="1"/>
      <c r="AD176" t="s">
        <v>1001</v>
      </c>
      <c r="AE176" t="s">
        <v>1002</v>
      </c>
      <c r="AF176">
        <v>3085</v>
      </c>
      <c r="AG176" t="s">
        <v>879</v>
      </c>
      <c r="AH176">
        <v>-37.721648999999999</v>
      </c>
      <c r="AI176">
        <v>145.0992913</v>
      </c>
    </row>
    <row r="177" spans="1:35" ht="12.75" customHeight="1">
      <c r="A177">
        <v>45</v>
      </c>
      <c r="B177" s="1">
        <v>33</v>
      </c>
      <c r="C177" s="7" t="s">
        <v>35</v>
      </c>
      <c r="D177" s="7" t="s">
        <v>1097</v>
      </c>
      <c r="E177" s="1"/>
      <c r="F177" s="1" t="s">
        <v>1080</v>
      </c>
      <c r="G177" s="1" t="s">
        <v>35</v>
      </c>
      <c r="H177" s="1" t="s">
        <v>217</v>
      </c>
      <c r="I177" s="1"/>
      <c r="J177" s="1"/>
      <c r="K177" s="1" t="s">
        <v>218</v>
      </c>
      <c r="L177" s="7" t="s">
        <v>27</v>
      </c>
      <c r="M177" s="1"/>
      <c r="N177" s="1"/>
      <c r="O177" s="1"/>
      <c r="P177" s="1"/>
      <c r="Q177" s="1"/>
      <c r="R177" s="1"/>
      <c r="S177" s="1"/>
      <c r="T177" s="1"/>
      <c r="U177" s="1" t="s">
        <v>219</v>
      </c>
      <c r="V177" s="1" t="s">
        <v>31</v>
      </c>
      <c r="W177" s="1" t="s">
        <v>27</v>
      </c>
      <c r="X177" s="1"/>
      <c r="Y177" s="1"/>
      <c r="Z177" s="7" t="s">
        <v>35</v>
      </c>
      <c r="AA177" s="7" t="s">
        <v>35</v>
      </c>
      <c r="AB177" s="1"/>
      <c r="AC177" s="1"/>
      <c r="AF177" t="s">
        <v>1019</v>
      </c>
      <c r="AG177" s="20" t="s">
        <v>1157</v>
      </c>
      <c r="AH177">
        <v>-37.7190011</v>
      </c>
      <c r="AI177">
        <v>145.12375919999999</v>
      </c>
    </row>
    <row r="178" spans="1:35" ht="12.75" hidden="1" customHeight="1">
      <c r="A178">
        <v>201</v>
      </c>
      <c r="B178" s="1">
        <v>20</v>
      </c>
      <c r="C178" s="1"/>
      <c r="D178" s="1"/>
      <c r="E178" s="1"/>
      <c r="F178" s="1"/>
      <c r="G178" s="1"/>
      <c r="H178" s="1" t="s">
        <v>698</v>
      </c>
      <c r="I178" s="1"/>
      <c r="J178" s="1"/>
      <c r="K178" s="1"/>
      <c r="L178" s="1"/>
      <c r="M178" s="1"/>
      <c r="N178" s="1" t="s">
        <v>699</v>
      </c>
      <c r="O178" s="1"/>
      <c r="P178" s="1"/>
      <c r="Q178" s="1"/>
      <c r="R178" s="1"/>
      <c r="S178" s="1"/>
      <c r="T178" s="1"/>
      <c r="U178" s="1" t="s">
        <v>700</v>
      </c>
      <c r="V178" s="1"/>
      <c r="W178" s="1"/>
      <c r="X178" s="1"/>
      <c r="Y178" s="1"/>
      <c r="Z178" s="1"/>
      <c r="AA178" s="1"/>
      <c r="AB178" s="1"/>
      <c r="AC178" s="1"/>
      <c r="AD178" t="s">
        <v>1003</v>
      </c>
      <c r="AE178" t="s">
        <v>320</v>
      </c>
      <c r="AF178">
        <v>3079</v>
      </c>
      <c r="AG178" t="s">
        <v>822</v>
      </c>
      <c r="AH178">
        <v>-37.759276999999997</v>
      </c>
      <c r="AI178">
        <v>145.04204630000001</v>
      </c>
    </row>
    <row r="179" spans="1:35" ht="12.75" hidden="1" customHeight="1">
      <c r="A179">
        <v>202</v>
      </c>
      <c r="B179" s="1">
        <v>106</v>
      </c>
      <c r="C179" s="1"/>
      <c r="D179" s="1"/>
      <c r="E179" s="1"/>
      <c r="F179" s="1"/>
      <c r="G179" s="1"/>
      <c r="H179" s="1" t="s">
        <v>701</v>
      </c>
      <c r="I179" s="1"/>
      <c r="J179" s="1"/>
      <c r="K179" s="1"/>
      <c r="L179" s="1"/>
      <c r="M179" s="1"/>
      <c r="N179" s="1"/>
      <c r="O179" s="1" t="s">
        <v>702</v>
      </c>
      <c r="P179" s="1"/>
      <c r="Q179" s="8" t="str">
        <f>HYPERLINK("mailto:info@sgaonline.org.au","info@sgaonline.org.au")</f>
        <v>info@sgaonline.org.au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t="s">
        <v>1004</v>
      </c>
      <c r="AE179" t="s">
        <v>464</v>
      </c>
      <c r="AF179">
        <v>3105</v>
      </c>
      <c r="AG179" s="20" t="s">
        <v>880</v>
      </c>
      <c r="AH179">
        <v>-37.760812999999999</v>
      </c>
      <c r="AI179">
        <v>145.0769363</v>
      </c>
    </row>
    <row r="180" spans="1:35" ht="12.75" hidden="1" customHeight="1">
      <c r="A180">
        <v>52</v>
      </c>
      <c r="B180" s="1">
        <v>76</v>
      </c>
      <c r="C180" s="7" t="s">
        <v>35</v>
      </c>
      <c r="D180" s="7"/>
      <c r="E180" s="7" t="s">
        <v>1105</v>
      </c>
      <c r="F180" s="1" t="s">
        <v>1055</v>
      </c>
      <c r="G180" s="1" t="s">
        <v>1041</v>
      </c>
      <c r="H180" s="1" t="s">
        <v>239</v>
      </c>
      <c r="I180" s="1"/>
      <c r="J180" s="1"/>
      <c r="K180" s="1" t="s">
        <v>240</v>
      </c>
      <c r="L180" s="7" t="s">
        <v>27</v>
      </c>
      <c r="M180" s="1"/>
      <c r="N180" s="1"/>
      <c r="O180" s="1" t="s">
        <v>241</v>
      </c>
      <c r="P180" s="1"/>
      <c r="Q180" s="1" t="s">
        <v>242</v>
      </c>
      <c r="R180" s="1"/>
      <c r="S180" s="1"/>
      <c r="T180" s="1"/>
      <c r="U180" s="1"/>
      <c r="V180" s="1" t="s">
        <v>31</v>
      </c>
      <c r="W180" s="1" t="s">
        <v>32</v>
      </c>
      <c r="X180" s="1"/>
      <c r="Y180" s="1"/>
      <c r="Z180" s="7" t="s">
        <v>35</v>
      </c>
      <c r="AA180" s="7" t="s">
        <v>35</v>
      </c>
      <c r="AB180" s="1"/>
      <c r="AC180" s="1"/>
      <c r="AD180" t="s">
        <v>243</v>
      </c>
      <c r="AE180" t="s">
        <v>63</v>
      </c>
      <c r="AF180">
        <v>3084</v>
      </c>
      <c r="AG180" t="s">
        <v>795</v>
      </c>
      <c r="AH180">
        <v>-37.732528000000002</v>
      </c>
      <c r="AI180">
        <v>145.0594423</v>
      </c>
    </row>
    <row r="181" spans="1:35" ht="12.75" customHeight="1">
      <c r="A181">
        <v>53</v>
      </c>
      <c r="B181" s="1">
        <v>77</v>
      </c>
      <c r="C181" s="7" t="s">
        <v>35</v>
      </c>
      <c r="D181" s="7" t="s">
        <v>1097</v>
      </c>
      <c r="E181" s="1"/>
      <c r="F181" s="1" t="s">
        <v>1144</v>
      </c>
      <c r="G181" s="1" t="s">
        <v>35</v>
      </c>
      <c r="H181" s="1" t="s">
        <v>239</v>
      </c>
      <c r="I181" s="1"/>
      <c r="J181" s="1"/>
      <c r="K181" s="1" t="s">
        <v>244</v>
      </c>
      <c r="L181" s="7" t="s">
        <v>27</v>
      </c>
      <c r="M181" s="1"/>
      <c r="N181" s="1"/>
      <c r="O181" s="1" t="s">
        <v>245</v>
      </c>
      <c r="P181" s="1"/>
      <c r="Q181" s="8" t="str">
        <f>HYPERLINK("mailto:alanleenaerts@hotmail.com","alanleenaerts@hotmail.com")</f>
        <v>alanleenaerts@hotmail.com</v>
      </c>
      <c r="R181" s="1"/>
      <c r="S181" s="1"/>
      <c r="T181" s="1"/>
      <c r="U181" s="1"/>
      <c r="V181" s="1" t="s">
        <v>31</v>
      </c>
      <c r="W181" s="1" t="s">
        <v>27</v>
      </c>
      <c r="X181" s="1" t="s">
        <v>33</v>
      </c>
      <c r="Y181" s="1"/>
      <c r="Z181" s="7" t="s">
        <v>35</v>
      </c>
      <c r="AA181" s="7" t="s">
        <v>35</v>
      </c>
      <c r="AB181" s="1"/>
      <c r="AC181" s="1"/>
      <c r="AD181" t="s">
        <v>246</v>
      </c>
      <c r="AE181" t="s">
        <v>247</v>
      </c>
      <c r="AF181">
        <v>3088</v>
      </c>
      <c r="AG181" t="s">
        <v>796</v>
      </c>
      <c r="AH181">
        <v>-37.704093</v>
      </c>
      <c r="AI181">
        <v>145.11773729999999</v>
      </c>
    </row>
    <row r="182" spans="1:35" ht="12.75" hidden="1" customHeight="1">
      <c r="A182">
        <v>203</v>
      </c>
      <c r="B182" s="1">
        <v>71</v>
      </c>
      <c r="C182" s="1"/>
      <c r="D182" s="1"/>
      <c r="E182" s="1"/>
      <c r="F182" s="1"/>
      <c r="G182" s="1"/>
      <c r="H182" s="1" t="s">
        <v>239</v>
      </c>
      <c r="I182" s="1"/>
      <c r="J182" s="1"/>
      <c r="K182" s="1" t="s">
        <v>703</v>
      </c>
      <c r="L182" s="7" t="s">
        <v>27</v>
      </c>
      <c r="M182" s="1"/>
      <c r="N182" s="1"/>
      <c r="O182" s="1" t="s">
        <v>704</v>
      </c>
      <c r="P182" s="1"/>
      <c r="Q182" s="1" t="s">
        <v>705</v>
      </c>
      <c r="R182" s="1"/>
      <c r="S182" s="1"/>
      <c r="T182" s="1"/>
      <c r="U182" s="1" t="s">
        <v>707</v>
      </c>
      <c r="V182" s="1" t="s">
        <v>31</v>
      </c>
      <c r="W182" s="7" t="s">
        <v>27</v>
      </c>
      <c r="X182" s="1" t="s">
        <v>708</v>
      </c>
      <c r="Y182" s="1"/>
      <c r="Z182" s="1"/>
      <c r="AA182" s="1"/>
      <c r="AB182" s="1"/>
      <c r="AC182" s="1"/>
      <c r="AD182" t="s">
        <v>706</v>
      </c>
      <c r="AE182" t="s">
        <v>367</v>
      </c>
      <c r="AF182">
        <v>3084</v>
      </c>
      <c r="AG182" t="s">
        <v>823</v>
      </c>
      <c r="AH182">
        <v>-37.748519000000002</v>
      </c>
      <c r="AI182">
        <v>145.06023930000001</v>
      </c>
    </row>
    <row r="183" spans="1:35" ht="12.75" hidden="1" customHeight="1">
      <c r="A183">
        <v>204</v>
      </c>
      <c r="B183" s="1"/>
      <c r="C183" s="1"/>
      <c r="D183" s="1"/>
      <c r="E183" s="1"/>
      <c r="F183" s="1"/>
      <c r="G183" s="1"/>
      <c r="H183" s="7" t="s">
        <v>709</v>
      </c>
      <c r="I183" s="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F183" t="s">
        <v>1019</v>
      </c>
    </row>
    <row r="184" spans="1:35" ht="12.75" hidden="1" customHeight="1">
      <c r="A184">
        <v>48</v>
      </c>
      <c r="B184" s="1"/>
      <c r="C184" s="7" t="s">
        <v>35</v>
      </c>
      <c r="D184" s="7" t="s">
        <v>1097</v>
      </c>
      <c r="E184" s="1"/>
      <c r="F184" s="1" t="s">
        <v>1034</v>
      </c>
      <c r="G184" s="1" t="s">
        <v>35</v>
      </c>
      <c r="H184" s="7" t="s">
        <v>230</v>
      </c>
      <c r="I184" s="7"/>
      <c r="J184" s="1"/>
      <c r="K184" s="7" t="s">
        <v>95</v>
      </c>
      <c r="L184" s="1"/>
      <c r="M184" s="1"/>
      <c r="N184" s="1"/>
      <c r="O184" s="7" t="s">
        <v>231</v>
      </c>
      <c r="P184" s="1"/>
      <c r="Q184" s="7" t="s">
        <v>232</v>
      </c>
      <c r="R184" s="1"/>
      <c r="S184" s="1"/>
      <c r="T184" s="1"/>
      <c r="U184" s="1"/>
      <c r="V184" s="1"/>
      <c r="W184" s="1"/>
      <c r="X184" s="1"/>
      <c r="Y184" s="1"/>
      <c r="Z184" s="7" t="s">
        <v>35</v>
      </c>
      <c r="AA184" s="7" t="s">
        <v>35</v>
      </c>
      <c r="AB184" s="1"/>
      <c r="AC184" s="1"/>
      <c r="AF184" t="s">
        <v>1019</v>
      </c>
    </row>
    <row r="185" spans="1:35" ht="12.75" hidden="1" customHeight="1">
      <c r="A185">
        <v>54</v>
      </c>
      <c r="B185" s="1">
        <v>43</v>
      </c>
      <c r="C185" s="7" t="s">
        <v>35</v>
      </c>
      <c r="D185" s="7"/>
      <c r="E185" s="1"/>
      <c r="F185" s="1"/>
      <c r="G185" s="1" t="s">
        <v>1041</v>
      </c>
      <c r="H185" s="1" t="s">
        <v>248</v>
      </c>
      <c r="I185" s="1"/>
      <c r="J185" s="1"/>
      <c r="K185" s="1"/>
      <c r="L185" s="7" t="s">
        <v>27</v>
      </c>
      <c r="M185" s="1"/>
      <c r="N185" s="1"/>
      <c r="O185" s="1"/>
      <c r="P185" s="1"/>
      <c r="Q185" s="8" t="str">
        <f>HYPERLINK("mailto:sustainablemacleod@gmail.com","sustainablemacleod@gmail.com")</f>
        <v>sustainablemacleod@gmail.com</v>
      </c>
      <c r="R185" s="1"/>
      <c r="S185" s="1"/>
      <c r="T185" s="1"/>
      <c r="U185" s="1"/>
      <c r="V185" s="1" t="s">
        <v>31</v>
      </c>
      <c r="W185" s="1" t="s">
        <v>32</v>
      </c>
      <c r="X185" s="1"/>
      <c r="Y185" s="1"/>
      <c r="Z185" s="7" t="s">
        <v>35</v>
      </c>
      <c r="AA185" s="7" t="s">
        <v>35</v>
      </c>
      <c r="AB185" s="1"/>
      <c r="AC185" s="1"/>
      <c r="AF185" t="s">
        <v>1019</v>
      </c>
    </row>
    <row r="186" spans="1:35" ht="12.75" hidden="1" customHeight="1">
      <c r="A186">
        <v>55</v>
      </c>
      <c r="B186" s="1">
        <v>42</v>
      </c>
      <c r="C186" s="7" t="s">
        <v>35</v>
      </c>
      <c r="D186" s="7"/>
      <c r="E186" s="1"/>
      <c r="F186" s="1"/>
      <c r="G186" s="1" t="s">
        <v>1041</v>
      </c>
      <c r="H186" s="1" t="s">
        <v>249</v>
      </c>
      <c r="I186" s="1"/>
      <c r="J186" s="1"/>
      <c r="K186" s="1"/>
      <c r="L186" s="7" t="s">
        <v>27</v>
      </c>
      <c r="M186" s="1"/>
      <c r="N186" s="1"/>
      <c r="O186" s="1"/>
      <c r="P186" s="1"/>
      <c r="Q186" s="1" t="s">
        <v>71</v>
      </c>
      <c r="R186" s="1"/>
      <c r="S186" s="1"/>
      <c r="T186" s="1"/>
      <c r="U186" s="1"/>
      <c r="V186" s="1" t="s">
        <v>31</v>
      </c>
      <c r="W186" s="1" t="s">
        <v>32</v>
      </c>
      <c r="X186" s="1"/>
      <c r="Y186" s="1"/>
      <c r="Z186" s="7" t="s">
        <v>35</v>
      </c>
      <c r="AA186" s="7" t="s">
        <v>35</v>
      </c>
      <c r="AB186" s="1"/>
      <c r="AC186" s="1"/>
      <c r="AF186" t="s">
        <v>1019</v>
      </c>
    </row>
    <row r="187" spans="1:35" ht="12.75" hidden="1" customHeight="1">
      <c r="A187">
        <v>200</v>
      </c>
      <c r="B187" s="1">
        <v>3</v>
      </c>
      <c r="C187" s="1"/>
      <c r="D187" s="1" t="s">
        <v>1097</v>
      </c>
      <c r="E187" s="1" t="s">
        <v>1156</v>
      </c>
      <c r="F187" s="1" t="s">
        <v>1045</v>
      </c>
      <c r="G187" s="1" t="s">
        <v>35</v>
      </c>
      <c r="H187" s="1" t="s">
        <v>693</v>
      </c>
      <c r="I187" s="1"/>
      <c r="J187" s="1"/>
      <c r="K187" s="1" t="s">
        <v>694</v>
      </c>
      <c r="L187" s="7" t="s">
        <v>27</v>
      </c>
      <c r="M187" s="1"/>
      <c r="N187" s="1"/>
      <c r="O187" s="1"/>
      <c r="P187" s="1"/>
      <c r="Q187" s="1" t="s">
        <v>695</v>
      </c>
      <c r="R187" s="1" t="s">
        <v>97</v>
      </c>
      <c r="S187" s="1" t="s">
        <v>653</v>
      </c>
      <c r="T187" s="1" t="s">
        <v>696</v>
      </c>
      <c r="U187" s="1" t="s">
        <v>697</v>
      </c>
      <c r="V187" s="1" t="s">
        <v>31</v>
      </c>
      <c r="W187" s="1" t="s">
        <v>27</v>
      </c>
      <c r="X187" s="1"/>
      <c r="Y187" s="1" t="s">
        <v>34</v>
      </c>
      <c r="Z187" s="1"/>
      <c r="AA187" s="1"/>
      <c r="AB187" s="1"/>
      <c r="AC187" s="1"/>
      <c r="AF187" t="s">
        <v>1019</v>
      </c>
    </row>
    <row r="188" spans="1:35" ht="12.75" customHeight="1">
      <c r="A188">
        <v>205</v>
      </c>
      <c r="B188" s="1"/>
      <c r="C188" s="1"/>
      <c r="D188" s="1" t="s">
        <v>1097</v>
      </c>
      <c r="E188" s="1"/>
      <c r="F188" s="1" t="s">
        <v>1152</v>
      </c>
      <c r="G188" s="1" t="s">
        <v>35</v>
      </c>
      <c r="H188" s="1" t="s">
        <v>1134</v>
      </c>
      <c r="I188" s="1"/>
      <c r="J188" s="1"/>
      <c r="K188" s="1" t="s">
        <v>416</v>
      </c>
      <c r="L188" s="7" t="s">
        <v>255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 t="s">
        <v>258</v>
      </c>
      <c r="X188" s="1"/>
      <c r="Y188" s="1"/>
      <c r="Z188" s="1"/>
      <c r="AA188" s="1"/>
      <c r="AB188" s="1"/>
      <c r="AC188" s="1"/>
      <c r="AD188" t="s">
        <v>1005</v>
      </c>
      <c r="AE188" t="s">
        <v>96</v>
      </c>
      <c r="AF188">
        <v>3081</v>
      </c>
      <c r="AG188" s="20" t="s">
        <v>881</v>
      </c>
      <c r="AH188">
        <v>-37.742662500000002</v>
      </c>
      <c r="AI188">
        <v>145.0409487</v>
      </c>
    </row>
    <row r="189" spans="1:35" ht="12.75" customHeight="1">
      <c r="B189" s="1"/>
      <c r="C189" s="1"/>
      <c r="D189" s="1" t="s">
        <v>1097</v>
      </c>
      <c r="E189" s="1"/>
      <c r="F189" s="1" t="s">
        <v>1119</v>
      </c>
      <c r="G189" s="1" t="s">
        <v>35</v>
      </c>
      <c r="H189" s="1" t="s">
        <v>1118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G189" s="20" t="s">
        <v>1169</v>
      </c>
      <c r="AH189">
        <v>-37.726831900000001</v>
      </c>
      <c r="AI189">
        <v>145.06995470000001</v>
      </c>
    </row>
    <row r="190" spans="1:35" ht="12.75" customHeight="1">
      <c r="A190">
        <v>26</v>
      </c>
      <c r="B190" s="1"/>
      <c r="C190" s="1"/>
      <c r="D190" s="1" t="s">
        <v>1097</v>
      </c>
      <c r="E190" s="1"/>
      <c r="F190" s="1" t="s">
        <v>777</v>
      </c>
      <c r="G190" s="1" t="s">
        <v>35</v>
      </c>
      <c r="H190" s="7" t="s">
        <v>772</v>
      </c>
      <c r="I190" s="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 t="s">
        <v>35</v>
      </c>
      <c r="AD190" t="s">
        <v>777</v>
      </c>
      <c r="AE190" t="s">
        <v>93</v>
      </c>
      <c r="AF190">
        <v>3081</v>
      </c>
      <c r="AG190" t="s">
        <v>792</v>
      </c>
      <c r="AH190">
        <v>-37.740395800000002</v>
      </c>
      <c r="AI190">
        <v>145.0547176</v>
      </c>
    </row>
    <row r="191" spans="1:35" ht="12.75" customHeight="1">
      <c r="A191">
        <v>80</v>
      </c>
      <c r="B191" s="1"/>
      <c r="C191" s="7" t="s">
        <v>35</v>
      </c>
      <c r="D191" s="1" t="s">
        <v>1093</v>
      </c>
      <c r="E191" s="1"/>
      <c r="F191" s="1" t="s">
        <v>1135</v>
      </c>
      <c r="G191" s="1" t="s">
        <v>35</v>
      </c>
      <c r="H191" s="1" t="s">
        <v>372</v>
      </c>
      <c r="I191" s="1"/>
      <c r="J191" s="1"/>
      <c r="K191" s="1" t="s">
        <v>373</v>
      </c>
      <c r="L191" s="7" t="s">
        <v>27</v>
      </c>
      <c r="M191" s="1"/>
      <c r="N191" s="1"/>
      <c r="O191" s="1">
        <v>401881558</v>
      </c>
      <c r="P191" s="1"/>
      <c r="Q191" s="6" t="str">
        <f>HYPERLINK("mailto:stacey.r.morland@gmail.com","stacey.r.morland@gmail.com")</f>
        <v>stacey.r.morland@gmail.com</v>
      </c>
      <c r="R191" s="1"/>
      <c r="S191" s="1"/>
      <c r="T191" s="1"/>
      <c r="U191" s="1"/>
      <c r="V191" s="1"/>
      <c r="W191" s="1" t="s">
        <v>32</v>
      </c>
      <c r="X191" s="1"/>
      <c r="Y191" s="1"/>
      <c r="Z191" s="1" t="s">
        <v>331</v>
      </c>
      <c r="AA191" s="7" t="s">
        <v>35</v>
      </c>
      <c r="AB191" s="1"/>
      <c r="AC191" s="7" t="s">
        <v>35</v>
      </c>
      <c r="AD191" t="s">
        <v>935</v>
      </c>
      <c r="AE191" t="s">
        <v>320</v>
      </c>
      <c r="AF191">
        <v>3079</v>
      </c>
      <c r="AG191" t="s">
        <v>833</v>
      </c>
      <c r="AH191">
        <v>-37.766692800000001</v>
      </c>
      <c r="AI191">
        <v>145.04045339999999</v>
      </c>
    </row>
    <row r="192" spans="1:35" ht="12.75" hidden="1" customHeight="1">
      <c r="A192">
        <v>88</v>
      </c>
      <c r="B192" s="1"/>
      <c r="C192" s="7" t="s">
        <v>35</v>
      </c>
      <c r="D192" s="7"/>
      <c r="E192" s="1"/>
      <c r="F192" s="1"/>
      <c r="G192" s="1" t="s">
        <v>1041</v>
      </c>
      <c r="H192" s="1" t="s">
        <v>400</v>
      </c>
      <c r="I192" s="1"/>
      <c r="J192" s="1"/>
      <c r="K192" s="1" t="s">
        <v>401</v>
      </c>
      <c r="L192" s="7" t="s">
        <v>27</v>
      </c>
      <c r="M192" s="1"/>
      <c r="N192" s="1"/>
      <c r="O192" s="1">
        <v>481291661</v>
      </c>
      <c r="P192" s="1"/>
      <c r="Q192" s="6" t="str">
        <f>HYPERLINK("mailto:lunkenac@gmail.com","lunkenac@gmail.com")</f>
        <v>lunkenac@gmail.com</v>
      </c>
      <c r="R192" s="1"/>
      <c r="S192" s="1"/>
      <c r="T192" s="1"/>
      <c r="U192" s="1"/>
      <c r="V192" s="1"/>
      <c r="W192" s="1" t="s">
        <v>32</v>
      </c>
      <c r="X192" s="1"/>
      <c r="Y192" s="1"/>
      <c r="Z192" s="1" t="s">
        <v>331</v>
      </c>
      <c r="AA192" s="7" t="s">
        <v>35</v>
      </c>
      <c r="AB192" s="1"/>
      <c r="AC192" s="1"/>
      <c r="AF192" t="s">
        <v>1019</v>
      </c>
    </row>
    <row r="193" spans="1:35" ht="12.75" customHeight="1">
      <c r="A193">
        <v>70</v>
      </c>
      <c r="B193" s="1">
        <v>81</v>
      </c>
      <c r="C193" s="7" t="s">
        <v>35</v>
      </c>
      <c r="D193" s="1" t="s">
        <v>1093</v>
      </c>
      <c r="E193" s="1"/>
      <c r="F193" s="24" t="s">
        <v>1086</v>
      </c>
      <c r="G193" s="1" t="s">
        <v>35</v>
      </c>
      <c r="H193" s="1" t="s">
        <v>316</v>
      </c>
      <c r="I193" s="1"/>
      <c r="J193" s="1"/>
      <c r="K193" s="1" t="s">
        <v>317</v>
      </c>
      <c r="L193" s="7" t="s">
        <v>27</v>
      </c>
      <c r="M193" s="1"/>
      <c r="N193" s="1" t="s">
        <v>318</v>
      </c>
      <c r="O193" s="1"/>
      <c r="P193" s="1"/>
      <c r="Q193" s="5" t="str">
        <f>HYPERLINK("mailto:principal@sbivanhoe.catholic.edu.au","principal@sbivanhoe.catholic.edu.au")</f>
        <v>principal@sbivanhoe.catholic.edu.au</v>
      </c>
      <c r="R193" s="1" t="s">
        <v>321</v>
      </c>
      <c r="S193" s="1"/>
      <c r="T193" s="1"/>
      <c r="U193" s="1" t="s">
        <v>322</v>
      </c>
      <c r="V193" s="1" t="s">
        <v>31</v>
      </c>
      <c r="W193" s="1" t="s">
        <v>32</v>
      </c>
      <c r="X193" s="1"/>
      <c r="Y193" s="1"/>
      <c r="Z193" s="1" t="s">
        <v>323</v>
      </c>
      <c r="AA193" s="7" t="s">
        <v>35</v>
      </c>
      <c r="AB193" s="1"/>
      <c r="AC193" s="7" t="s">
        <v>35</v>
      </c>
      <c r="AD193" t="s">
        <v>319</v>
      </c>
      <c r="AE193" t="s">
        <v>320</v>
      </c>
      <c r="AF193">
        <v>3079</v>
      </c>
      <c r="AG193" t="s">
        <v>801</v>
      </c>
      <c r="AH193">
        <v>-37.763131199999997</v>
      </c>
      <c r="AI193">
        <v>145.0319911</v>
      </c>
    </row>
    <row r="194" spans="1:35" ht="12.75" customHeight="1">
      <c r="A194">
        <v>18</v>
      </c>
      <c r="B194" s="1" t="s">
        <v>112</v>
      </c>
      <c r="C194" s="7" t="s">
        <v>35</v>
      </c>
      <c r="D194" s="1" t="s">
        <v>1093</v>
      </c>
      <c r="E194" s="1"/>
      <c r="F194" s="7" t="s">
        <v>766</v>
      </c>
      <c r="G194" s="1" t="s">
        <v>35</v>
      </c>
      <c r="H194" s="7" t="s">
        <v>766</v>
      </c>
      <c r="I194" s="7"/>
      <c r="J194" s="1"/>
      <c r="K194" s="1" t="s">
        <v>114</v>
      </c>
      <c r="L194" s="7" t="s">
        <v>27</v>
      </c>
      <c r="M194" s="1" t="s">
        <v>115</v>
      </c>
      <c r="N194" s="1"/>
      <c r="O194" s="7" t="s">
        <v>116</v>
      </c>
      <c r="P194" s="1"/>
      <c r="Q194" s="7" t="s">
        <v>752</v>
      </c>
      <c r="R194" s="1"/>
      <c r="S194" s="1"/>
      <c r="T194" s="1"/>
      <c r="U194" s="1" t="s">
        <v>119</v>
      </c>
      <c r="V194" s="1" t="s">
        <v>31</v>
      </c>
      <c r="W194" s="1" t="s">
        <v>27</v>
      </c>
      <c r="X194" s="1" t="s">
        <v>33</v>
      </c>
      <c r="Y194" s="1"/>
      <c r="Z194" s="7" t="s">
        <v>35</v>
      </c>
      <c r="AA194" s="7" t="s">
        <v>35</v>
      </c>
      <c r="AB194" s="1" t="s">
        <v>23</v>
      </c>
      <c r="AC194" s="7" t="s">
        <v>35</v>
      </c>
      <c r="AD194" t="s">
        <v>914</v>
      </c>
      <c r="AE194" t="s">
        <v>96</v>
      </c>
      <c r="AF194">
        <v>3081</v>
      </c>
      <c r="AG194" t="s">
        <v>787</v>
      </c>
      <c r="AH194">
        <v>-37.747166</v>
      </c>
      <c r="AI194">
        <v>145.0440303</v>
      </c>
    </row>
    <row r="195" spans="1:35" ht="12.75" customHeight="1">
      <c r="A195">
        <v>19</v>
      </c>
      <c r="B195" s="1"/>
      <c r="C195" s="7" t="s">
        <v>35</v>
      </c>
      <c r="D195" s="1" t="s">
        <v>1093</v>
      </c>
      <c r="E195" s="1"/>
      <c r="F195" s="1" t="s">
        <v>120</v>
      </c>
      <c r="G195" s="1" t="s">
        <v>35</v>
      </c>
      <c r="H195" s="1" t="s">
        <v>120</v>
      </c>
      <c r="I195" s="1"/>
      <c r="J195" s="1"/>
      <c r="K195" s="7" t="s">
        <v>121</v>
      </c>
      <c r="L195" s="7" t="s">
        <v>27</v>
      </c>
      <c r="M195" s="1"/>
      <c r="N195" s="1"/>
      <c r="O195" s="7" t="s">
        <v>122</v>
      </c>
      <c r="P195" s="1"/>
      <c r="Q195" s="7" t="s">
        <v>123</v>
      </c>
      <c r="R195" s="1"/>
      <c r="S195" s="1"/>
      <c r="T195" s="1"/>
      <c r="U195" s="1"/>
      <c r="V195" s="1" t="s">
        <v>31</v>
      </c>
      <c r="W195" s="1" t="s">
        <v>27</v>
      </c>
      <c r="X195" s="1"/>
      <c r="Y195" s="1"/>
      <c r="Z195" s="7" t="s">
        <v>35</v>
      </c>
      <c r="AA195" s="7" t="s">
        <v>35</v>
      </c>
      <c r="AB195" s="1"/>
      <c r="AC195" s="7" t="s">
        <v>35</v>
      </c>
      <c r="AD195" t="s">
        <v>120</v>
      </c>
      <c r="AE195" t="s">
        <v>917</v>
      </c>
      <c r="AF195">
        <v>3084</v>
      </c>
      <c r="AG195" t="s">
        <v>790</v>
      </c>
      <c r="AH195">
        <v>-37.737751600000003</v>
      </c>
      <c r="AI195">
        <v>145.08421540000001</v>
      </c>
    </row>
    <row r="196" spans="1:35" ht="12.75" hidden="1" customHeight="1">
      <c r="A196">
        <v>46</v>
      </c>
      <c r="B196" s="1">
        <v>13</v>
      </c>
      <c r="C196" s="7" t="s">
        <v>35</v>
      </c>
      <c r="D196" s="7" t="s">
        <v>1102</v>
      </c>
      <c r="E196" s="1"/>
      <c r="F196" s="1" t="s">
        <v>1081</v>
      </c>
      <c r="G196" s="1" t="s">
        <v>35</v>
      </c>
      <c r="H196" s="1" t="s">
        <v>220</v>
      </c>
      <c r="I196" s="1"/>
      <c r="J196" s="1"/>
      <c r="K196" s="7" t="s">
        <v>221</v>
      </c>
      <c r="L196" s="7" t="s">
        <v>27</v>
      </c>
      <c r="M196" s="1" t="s">
        <v>222</v>
      </c>
      <c r="N196" s="1"/>
      <c r="O196" s="7" t="s">
        <v>223</v>
      </c>
      <c r="P196" s="1" t="s">
        <v>224</v>
      </c>
      <c r="Q196" s="7" t="s">
        <v>225</v>
      </c>
      <c r="R196" s="1"/>
      <c r="S196" s="1"/>
      <c r="T196" s="1"/>
      <c r="U196" s="1" t="s">
        <v>227</v>
      </c>
      <c r="V196" s="1" t="s">
        <v>31</v>
      </c>
      <c r="W196" s="1" t="s">
        <v>32</v>
      </c>
      <c r="X196" s="1" t="s">
        <v>228</v>
      </c>
      <c r="Y196" s="1"/>
      <c r="Z196" s="7" t="s">
        <v>35</v>
      </c>
      <c r="AA196" s="7" t="s">
        <v>35</v>
      </c>
      <c r="AB196" s="1"/>
      <c r="AC196" s="1"/>
      <c r="AF196" t="s">
        <v>1019</v>
      </c>
    </row>
    <row r="197" spans="1:35" ht="12.75" hidden="1" customHeight="1">
      <c r="A197">
        <v>61</v>
      </c>
      <c r="B197" s="1">
        <v>223</v>
      </c>
      <c r="C197" s="7" t="s">
        <v>35</v>
      </c>
      <c r="D197" s="7"/>
      <c r="E197" s="1"/>
      <c r="F197" s="1" t="s">
        <v>1087</v>
      </c>
      <c r="G197" s="1" t="s">
        <v>1123</v>
      </c>
      <c r="H197" s="1" t="s">
        <v>274</v>
      </c>
      <c r="I197" s="1"/>
      <c r="J197" s="1"/>
      <c r="K197" s="1" t="s">
        <v>275</v>
      </c>
      <c r="L197" s="7" t="s">
        <v>27</v>
      </c>
      <c r="M197" s="1"/>
      <c r="N197" s="1"/>
      <c r="O197" s="1"/>
      <c r="P197" s="1"/>
      <c r="Q197" s="1" t="s">
        <v>276</v>
      </c>
      <c r="R197" s="1"/>
      <c r="S197" s="1"/>
      <c r="T197" s="1"/>
      <c r="U197" s="1"/>
      <c r="V197" s="1" t="s">
        <v>31</v>
      </c>
      <c r="W197" s="1" t="s">
        <v>32</v>
      </c>
      <c r="X197" s="1"/>
      <c r="Y197" s="1"/>
      <c r="Z197" s="7" t="s">
        <v>35</v>
      </c>
      <c r="AA197" s="7" t="s">
        <v>35</v>
      </c>
      <c r="AB197" s="1"/>
      <c r="AC197" s="1"/>
      <c r="AD197" t="s">
        <v>927</v>
      </c>
      <c r="AE197" t="s">
        <v>367</v>
      </c>
      <c r="AF197">
        <v>3084</v>
      </c>
      <c r="AG197" t="s">
        <v>797</v>
      </c>
      <c r="AH197">
        <v>-37.5499771</v>
      </c>
      <c r="AI197">
        <v>144.4375545</v>
      </c>
    </row>
    <row r="198" spans="1:35" ht="12.75" hidden="1" customHeight="1">
      <c r="A198">
        <v>206</v>
      </c>
      <c r="B198" s="1">
        <v>47</v>
      </c>
      <c r="C198" s="1"/>
      <c r="D198" s="1"/>
      <c r="E198" s="1"/>
      <c r="F198" s="1"/>
      <c r="G198" s="1"/>
      <c r="H198" s="1" t="s">
        <v>711</v>
      </c>
      <c r="I198" s="1"/>
      <c r="J198" s="1"/>
      <c r="K198" s="1" t="s">
        <v>712</v>
      </c>
      <c r="L198" s="7" t="s">
        <v>27</v>
      </c>
      <c r="M198" s="1"/>
      <c r="N198" s="1"/>
      <c r="O198" s="1" t="s">
        <v>713</v>
      </c>
      <c r="P198" s="1"/>
      <c r="Q198" s="1" t="s">
        <v>714</v>
      </c>
      <c r="R198" s="1" t="s">
        <v>97</v>
      </c>
      <c r="S198" s="1"/>
      <c r="T198" s="1" t="s">
        <v>716</v>
      </c>
      <c r="U198" s="1"/>
      <c r="V198" s="1" t="s">
        <v>31</v>
      </c>
      <c r="W198" s="1" t="s">
        <v>27</v>
      </c>
      <c r="X198" s="1"/>
      <c r="Y198" s="1"/>
      <c r="Z198" s="1"/>
      <c r="AA198" s="1"/>
      <c r="AB198" s="1"/>
      <c r="AC198" s="1"/>
      <c r="AD198" t="s">
        <v>715</v>
      </c>
      <c r="AE198" t="s">
        <v>652</v>
      </c>
      <c r="AF198">
        <v>3084</v>
      </c>
      <c r="AG198" t="s">
        <v>824</v>
      </c>
      <c r="AH198">
        <v>-37.766581000000002</v>
      </c>
      <c r="AI198">
        <v>145.0531953</v>
      </c>
    </row>
    <row r="199" spans="1:35" ht="12.75" hidden="1" customHeight="1">
      <c r="A199">
        <v>66</v>
      </c>
      <c r="B199" s="1">
        <v>56</v>
      </c>
      <c r="C199" s="7" t="s">
        <v>298</v>
      </c>
      <c r="D199" s="7" t="s">
        <v>1102</v>
      </c>
      <c r="E199" s="1" t="s">
        <v>1156</v>
      </c>
      <c r="F199" s="1"/>
      <c r="G199" s="1" t="s">
        <v>35</v>
      </c>
      <c r="H199" s="1" t="s">
        <v>293</v>
      </c>
      <c r="I199" s="1"/>
      <c r="J199" s="1"/>
      <c r="K199" s="7" t="s">
        <v>294</v>
      </c>
      <c r="L199" s="7" t="s">
        <v>27</v>
      </c>
      <c r="M199" s="1" t="s">
        <v>295</v>
      </c>
      <c r="N199" s="1"/>
      <c r="O199" s="1">
        <v>408733683</v>
      </c>
      <c r="P199" s="1"/>
      <c r="Q199" s="6" t="str">
        <f>HYPERLINK("mailto:pagb@optusnet.com.au","pagb@optusnet.com.au")</f>
        <v>pagb@optusnet.com.au</v>
      </c>
      <c r="R199" s="1"/>
      <c r="S199" s="1"/>
      <c r="T199" s="1"/>
      <c r="U199" s="1" t="s">
        <v>296</v>
      </c>
      <c r="V199" s="1" t="s">
        <v>31</v>
      </c>
      <c r="W199" s="1" t="s">
        <v>32</v>
      </c>
      <c r="X199" s="1"/>
      <c r="Y199" s="1"/>
      <c r="Z199" s="1" t="s">
        <v>297</v>
      </c>
      <c r="AA199" s="7" t="s">
        <v>298</v>
      </c>
      <c r="AB199" s="1" t="s">
        <v>299</v>
      </c>
      <c r="AC199" s="1"/>
      <c r="AF199" t="s">
        <v>1019</v>
      </c>
    </row>
    <row r="200" spans="1:35" ht="12.75" hidden="1" customHeight="1">
      <c r="A200">
        <v>207</v>
      </c>
      <c r="B200" s="1">
        <v>112</v>
      </c>
      <c r="C200" s="1"/>
      <c r="D200" s="1"/>
      <c r="E200" s="1"/>
      <c r="F200" s="1"/>
      <c r="G200" s="1"/>
      <c r="H200" s="1" t="s">
        <v>717</v>
      </c>
      <c r="I200" s="1"/>
      <c r="J200" s="1"/>
      <c r="K200" s="1"/>
      <c r="L200" s="7" t="s">
        <v>27</v>
      </c>
      <c r="M200" s="1"/>
      <c r="N200" s="1"/>
      <c r="O200" s="1"/>
      <c r="P200" s="1"/>
      <c r="Q200" s="6" t="str">
        <f>HYPERLINK("mailto:info@u3abanyule.org.au","info@u3abanyule.org.au")</f>
        <v>info@u3abanyule.org.au</v>
      </c>
      <c r="R200" s="1"/>
      <c r="S200" s="1"/>
      <c r="T200" s="1"/>
      <c r="U200" s="1" t="s">
        <v>718</v>
      </c>
      <c r="V200" s="1"/>
      <c r="W200" s="7" t="s">
        <v>27</v>
      </c>
      <c r="X200" s="1" t="s">
        <v>19</v>
      </c>
      <c r="Y200" s="1"/>
      <c r="Z200" s="1"/>
      <c r="AA200" s="1"/>
      <c r="AB200" s="1"/>
      <c r="AC200" s="1"/>
      <c r="AF200" t="s">
        <v>1019</v>
      </c>
    </row>
    <row r="201" spans="1:35" ht="12.75" hidden="1" customHeight="1">
      <c r="A201">
        <v>208</v>
      </c>
      <c r="B201" s="1">
        <v>103</v>
      </c>
      <c r="C201" s="1"/>
      <c r="D201" s="1"/>
      <c r="E201" s="1"/>
      <c r="F201" s="1"/>
      <c r="G201" s="1"/>
      <c r="H201" s="1" t="s">
        <v>719</v>
      </c>
      <c r="I201" s="1"/>
      <c r="J201" s="1"/>
      <c r="K201" s="1" t="s">
        <v>496</v>
      </c>
      <c r="L201" s="7" t="s">
        <v>27</v>
      </c>
      <c r="M201" s="1"/>
      <c r="N201" s="1"/>
      <c r="O201" s="1" t="s">
        <v>497</v>
      </c>
      <c r="P201" s="1"/>
      <c r="Q201" s="8" t="str">
        <f>HYPERLINK("mailto:paul@urbanshepherd.com.au","paul@urbanshepherd.com.au")</f>
        <v>paul@urbanshepherd.com.au</v>
      </c>
      <c r="R201" s="1"/>
      <c r="S201" s="1"/>
      <c r="T201" s="1"/>
      <c r="U201" s="1" t="s">
        <v>720</v>
      </c>
      <c r="V201" s="1" t="s">
        <v>31</v>
      </c>
      <c r="W201" s="1" t="s">
        <v>27</v>
      </c>
      <c r="X201" s="1" t="s">
        <v>33</v>
      </c>
      <c r="Y201" s="1"/>
      <c r="Z201" s="1"/>
      <c r="AA201" s="1"/>
      <c r="AB201" s="1" t="s">
        <v>721</v>
      </c>
      <c r="AC201" s="1"/>
      <c r="AD201" t="s">
        <v>910</v>
      </c>
      <c r="AE201" t="s">
        <v>81</v>
      </c>
      <c r="AF201">
        <v>3085</v>
      </c>
      <c r="AG201" t="s">
        <v>825</v>
      </c>
      <c r="AH201">
        <v>-37.729357299999997</v>
      </c>
      <c r="AI201">
        <v>145.06734270000001</v>
      </c>
    </row>
    <row r="202" spans="1:35" ht="12.75" hidden="1" customHeight="1">
      <c r="A202">
        <v>58</v>
      </c>
      <c r="B202" s="1" t="s">
        <v>260</v>
      </c>
      <c r="C202" s="7" t="s">
        <v>35</v>
      </c>
      <c r="D202" s="1" t="s">
        <v>1102</v>
      </c>
      <c r="E202" s="1"/>
      <c r="F202" s="1" t="s">
        <v>1034</v>
      </c>
      <c r="G202" s="1" t="s">
        <v>35</v>
      </c>
      <c r="H202" s="7" t="s">
        <v>261</v>
      </c>
      <c r="I202" s="7"/>
      <c r="J202" s="1"/>
      <c r="K202" s="7" t="s">
        <v>754</v>
      </c>
      <c r="L202" s="7" t="s">
        <v>27</v>
      </c>
      <c r="M202" s="1"/>
      <c r="N202" s="1"/>
      <c r="O202" s="7" t="s">
        <v>263</v>
      </c>
      <c r="P202" s="1"/>
      <c r="Q202" s="1" t="s">
        <v>264</v>
      </c>
      <c r="R202" s="1"/>
      <c r="S202" s="1"/>
      <c r="T202" s="1"/>
      <c r="U202" s="1" t="s">
        <v>266</v>
      </c>
      <c r="V202" s="1" t="s">
        <v>31</v>
      </c>
      <c r="W202" s="1" t="s">
        <v>27</v>
      </c>
      <c r="X202" s="1"/>
      <c r="Y202" s="1"/>
      <c r="Z202" s="7" t="s">
        <v>35</v>
      </c>
      <c r="AA202" s="7" t="s">
        <v>35</v>
      </c>
      <c r="AB202" s="1"/>
      <c r="AC202" s="1"/>
      <c r="AF202" t="s">
        <v>1019</v>
      </c>
    </row>
    <row r="203" spans="1:35" ht="12.75" hidden="1" customHeight="1">
      <c r="A203">
        <v>209</v>
      </c>
      <c r="B203" s="1"/>
      <c r="C203" s="1"/>
      <c r="D203" s="1"/>
      <c r="E203" s="1"/>
      <c r="F203" s="1"/>
      <c r="G203" s="1"/>
      <c r="H203" s="7" t="s">
        <v>722</v>
      </c>
      <c r="I203" s="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7" t="s">
        <v>418</v>
      </c>
      <c r="X203" s="1"/>
      <c r="Y203" s="1"/>
      <c r="Z203" s="1"/>
      <c r="AA203" s="1"/>
      <c r="AB203" s="1"/>
      <c r="AC203" s="1"/>
      <c r="AF203" t="s">
        <v>1019</v>
      </c>
    </row>
    <row r="204" spans="1:35" ht="12.75" hidden="1" customHeight="1">
      <c r="A204">
        <v>210</v>
      </c>
      <c r="B204" s="1"/>
      <c r="C204" s="1"/>
      <c r="D204" s="1"/>
      <c r="E204" s="1"/>
      <c r="F204" s="1"/>
      <c r="G204" s="1"/>
      <c r="H204" s="1" t="s">
        <v>723</v>
      </c>
      <c r="I204" s="1"/>
      <c r="J204" s="1"/>
      <c r="K204" s="1"/>
      <c r="L204" s="7" t="s">
        <v>418</v>
      </c>
      <c r="M204" s="1"/>
      <c r="N204" s="7" t="s">
        <v>724</v>
      </c>
      <c r="O204" s="1"/>
      <c r="P204" s="1"/>
      <c r="Q204" s="1"/>
      <c r="R204" s="1"/>
      <c r="S204" s="1"/>
      <c r="T204" s="1"/>
      <c r="U204" s="1"/>
      <c r="V204" s="1"/>
      <c r="W204" s="7" t="s">
        <v>418</v>
      </c>
      <c r="X204" s="1"/>
      <c r="Y204" s="1"/>
      <c r="Z204" s="1"/>
      <c r="AA204" s="1"/>
      <c r="AB204" s="1"/>
      <c r="AC204" s="1"/>
      <c r="AD204" t="s">
        <v>1006</v>
      </c>
      <c r="AE204" t="s">
        <v>96</v>
      </c>
      <c r="AF204">
        <v>3081</v>
      </c>
      <c r="AG204" t="s">
        <v>882</v>
      </c>
      <c r="AH204">
        <v>-37.748800299999999</v>
      </c>
      <c r="AI204">
        <v>145.04059340000001</v>
      </c>
    </row>
    <row r="205" spans="1:35" ht="12.75" hidden="1" customHeight="1">
      <c r="A205">
        <v>211</v>
      </c>
      <c r="B205" s="1">
        <v>34</v>
      </c>
      <c r="C205" s="1"/>
      <c r="D205" s="1"/>
      <c r="E205" s="1"/>
      <c r="F205" s="1"/>
      <c r="G205" s="1"/>
      <c r="H205" s="1" t="s">
        <v>725</v>
      </c>
      <c r="I205" s="1"/>
      <c r="J205" s="1"/>
      <c r="K205" s="1" t="s">
        <v>726</v>
      </c>
      <c r="L205" s="7" t="s">
        <v>27</v>
      </c>
      <c r="M205" s="1"/>
      <c r="N205" s="1" t="s">
        <v>727</v>
      </c>
      <c r="O205" s="1"/>
      <c r="P205" s="1"/>
      <c r="Q205" s="5" t="str">
        <f>HYPERLINK("mailto:contact@walkerswheels.com","contact@walkerswheels.com")</f>
        <v>contact@walkerswheels.com</v>
      </c>
      <c r="R205" s="1"/>
      <c r="S205" s="1"/>
      <c r="T205" s="1"/>
      <c r="U205" s="1" t="s">
        <v>728</v>
      </c>
      <c r="V205" s="1" t="s">
        <v>31</v>
      </c>
      <c r="W205" s="1" t="s">
        <v>27</v>
      </c>
      <c r="X205" s="1"/>
      <c r="Y205" s="1"/>
      <c r="Z205" s="1"/>
      <c r="AA205" s="1"/>
      <c r="AB205" s="1"/>
      <c r="AC205" s="1"/>
      <c r="AD205" t="s">
        <v>1007</v>
      </c>
      <c r="AE205" t="s">
        <v>88</v>
      </c>
      <c r="AF205">
        <v>3094</v>
      </c>
      <c r="AG205" t="s">
        <v>883</v>
      </c>
      <c r="AH205">
        <v>-37.714217599999998</v>
      </c>
      <c r="AI205">
        <v>145.1131135</v>
      </c>
    </row>
    <row r="206" spans="1:35" ht="12.75" customHeight="1">
      <c r="A206">
        <v>59</v>
      </c>
      <c r="B206" s="1">
        <v>22</v>
      </c>
      <c r="C206" s="7" t="s">
        <v>35</v>
      </c>
      <c r="D206" s="1" t="s">
        <v>1102</v>
      </c>
      <c r="E206" s="1"/>
      <c r="F206" s="1" t="s">
        <v>1151</v>
      </c>
      <c r="G206" s="1" t="s">
        <v>35</v>
      </c>
      <c r="H206" s="1" t="s">
        <v>267</v>
      </c>
      <c r="I206" s="1"/>
      <c r="J206" s="1"/>
      <c r="K206" s="1" t="s">
        <v>268</v>
      </c>
      <c r="L206" s="7" t="s">
        <v>27</v>
      </c>
      <c r="M206" s="1" t="s">
        <v>222</v>
      </c>
      <c r="N206" s="1"/>
      <c r="O206" s="1"/>
      <c r="P206" s="1"/>
      <c r="Q206" s="8" t="str">
        <f>HYPERLINK("mailto:info@transitionbanyule.org.au","info@transitionbanyule.org.au")</f>
        <v>info@transitionbanyule.org.au</v>
      </c>
      <c r="R206" s="1"/>
      <c r="S206" s="1"/>
      <c r="T206" s="1"/>
      <c r="U206" s="1" t="s">
        <v>269</v>
      </c>
      <c r="V206" s="1" t="s">
        <v>31</v>
      </c>
      <c r="W206" s="1" t="s">
        <v>27</v>
      </c>
      <c r="X206" s="1"/>
      <c r="Y206" s="1"/>
      <c r="Z206" s="7" t="s">
        <v>35</v>
      </c>
      <c r="AA206" s="7" t="s">
        <v>35</v>
      </c>
      <c r="AB206" s="1"/>
      <c r="AC206" s="1"/>
      <c r="AF206" t="s">
        <v>1019</v>
      </c>
      <c r="AG206" t="s">
        <v>823</v>
      </c>
      <c r="AH206">
        <v>-37.748519000000002</v>
      </c>
      <c r="AI206">
        <v>145.06023930000001</v>
      </c>
    </row>
    <row r="207" spans="1:35" ht="12.75" hidden="1" customHeight="1">
      <c r="A207">
        <v>20</v>
      </c>
      <c r="B207" s="1">
        <v>83</v>
      </c>
      <c r="C207" s="7" t="s">
        <v>35</v>
      </c>
      <c r="D207" s="7"/>
      <c r="E207" s="1" t="s">
        <v>1088</v>
      </c>
      <c r="F207" s="1"/>
      <c r="G207" s="1" t="s">
        <v>1123</v>
      </c>
      <c r="H207" s="1" t="s">
        <v>124</v>
      </c>
      <c r="I207" s="1"/>
      <c r="J207" s="1"/>
      <c r="K207" s="1" t="s">
        <v>125</v>
      </c>
      <c r="L207" s="7" t="s">
        <v>27</v>
      </c>
      <c r="M207" s="1" t="s">
        <v>126</v>
      </c>
      <c r="N207" s="1"/>
      <c r="O207" s="1"/>
      <c r="P207" s="1"/>
      <c r="Q207" s="1" t="s">
        <v>127</v>
      </c>
      <c r="R207" s="1"/>
      <c r="S207" s="1"/>
      <c r="T207" s="1"/>
      <c r="U207" s="1" t="s">
        <v>128</v>
      </c>
      <c r="V207" s="1" t="s">
        <v>31</v>
      </c>
      <c r="W207" s="1" t="s">
        <v>32</v>
      </c>
      <c r="X207" s="1"/>
      <c r="Y207" s="1"/>
      <c r="Z207" s="7" t="s">
        <v>35</v>
      </c>
      <c r="AA207" s="7" t="s">
        <v>35</v>
      </c>
      <c r="AB207" s="1"/>
      <c r="AC207" s="7" t="s">
        <v>35</v>
      </c>
      <c r="AF207" t="s">
        <v>1019</v>
      </c>
    </row>
    <row r="208" spans="1:35" ht="12.75" customHeight="1">
      <c r="A208">
        <v>60</v>
      </c>
      <c r="B208" s="7">
        <v>250</v>
      </c>
      <c r="C208" s="7" t="s">
        <v>35</v>
      </c>
      <c r="D208" s="1" t="s">
        <v>1102</v>
      </c>
      <c r="E208" s="7"/>
      <c r="F208" s="7" t="s">
        <v>1096</v>
      </c>
      <c r="G208" s="7" t="s">
        <v>35</v>
      </c>
      <c r="H208" s="7" t="s">
        <v>1057</v>
      </c>
      <c r="I208" s="7"/>
      <c r="J208" s="1"/>
      <c r="K208" s="7" t="s">
        <v>271</v>
      </c>
      <c r="L208" s="1"/>
      <c r="M208" s="1"/>
      <c r="N208" s="1"/>
      <c r="O208" s="10" t="s">
        <v>272</v>
      </c>
      <c r="P208" s="1"/>
      <c r="Q208" s="7" t="s">
        <v>273</v>
      </c>
      <c r="R208" s="1"/>
      <c r="S208" s="1"/>
      <c r="T208" s="1"/>
      <c r="U208" s="1"/>
      <c r="V208" s="1"/>
      <c r="W208" s="7" t="s">
        <v>35</v>
      </c>
      <c r="X208" s="1"/>
      <c r="Y208" s="1"/>
      <c r="Z208" s="7" t="s">
        <v>35</v>
      </c>
      <c r="AA208" s="7" t="s">
        <v>35</v>
      </c>
      <c r="AB208" s="1"/>
      <c r="AC208" s="1"/>
      <c r="AF208" t="s">
        <v>1019</v>
      </c>
      <c r="AG208" t="s">
        <v>1168</v>
      </c>
      <c r="AH208">
        <v>-37.711984800000003</v>
      </c>
      <c r="AI208">
        <v>145.09078629999999</v>
      </c>
    </row>
    <row r="209" spans="1:35" ht="12.75" hidden="1" customHeight="1">
      <c r="A209">
        <v>62</v>
      </c>
      <c r="B209" s="1"/>
      <c r="C209" s="7" t="s">
        <v>35</v>
      </c>
      <c r="D209" s="1" t="s">
        <v>1102</v>
      </c>
      <c r="E209" s="7" t="s">
        <v>1156</v>
      </c>
      <c r="F209" s="1"/>
      <c r="G209" s="1" t="s">
        <v>35</v>
      </c>
      <c r="H209" s="7" t="s">
        <v>277</v>
      </c>
      <c r="I209" s="7"/>
      <c r="J209" s="1"/>
      <c r="K209" s="7" t="s">
        <v>125</v>
      </c>
      <c r="L209" s="1"/>
      <c r="M209" s="1"/>
      <c r="N209" s="7" t="s">
        <v>278</v>
      </c>
      <c r="O209" s="1"/>
      <c r="P209" s="1"/>
      <c r="Q209" s="7" t="s">
        <v>279</v>
      </c>
      <c r="R209" s="1"/>
      <c r="S209" s="1"/>
      <c r="T209" s="1"/>
      <c r="U209" s="1"/>
      <c r="V209" s="1"/>
      <c r="W209" s="1"/>
      <c r="X209" s="1"/>
      <c r="Y209" s="1"/>
      <c r="Z209" s="7" t="s">
        <v>35</v>
      </c>
      <c r="AA209" s="7" t="s">
        <v>35</v>
      </c>
      <c r="AB209" s="1"/>
      <c r="AC209" s="1"/>
      <c r="AF209" t="s">
        <v>1019</v>
      </c>
    </row>
    <row r="210" spans="1:35" ht="12.75" hidden="1" customHeight="1">
      <c r="A210">
        <v>212</v>
      </c>
      <c r="B210" s="1">
        <v>110</v>
      </c>
      <c r="C210" s="1"/>
      <c r="D210" s="1"/>
      <c r="E210" s="1"/>
      <c r="F210" s="1"/>
      <c r="G210" s="1"/>
      <c r="H210" s="1" t="s">
        <v>729</v>
      </c>
      <c r="I210" s="1"/>
      <c r="J210" s="1"/>
      <c r="K210" s="1" t="s">
        <v>730</v>
      </c>
      <c r="L210" s="7" t="s">
        <v>27</v>
      </c>
      <c r="M210" s="1" t="s">
        <v>115</v>
      </c>
      <c r="N210" s="1"/>
      <c r="O210" s="1"/>
      <c r="P210" s="1"/>
      <c r="Q210" s="5" t="str">
        <f>HYPERLINK("mailto:watsonia.north.ps@edumail.vic.gov.au","watsonia.north.ps@edumail.vic.gov.au")</f>
        <v>watsonia.north.ps@edumail.vic.gov.au</v>
      </c>
      <c r="R210" s="1"/>
      <c r="S210" s="1"/>
      <c r="T210" s="1"/>
      <c r="U210" s="1" t="s">
        <v>731</v>
      </c>
      <c r="V210" s="1" t="s">
        <v>31</v>
      </c>
      <c r="W210" s="1" t="s">
        <v>27</v>
      </c>
      <c r="X210" s="1" t="s">
        <v>34</v>
      </c>
      <c r="Y210" s="1"/>
      <c r="Z210" s="1"/>
      <c r="AA210" s="1"/>
      <c r="AB210" s="1"/>
      <c r="AC210" s="1"/>
      <c r="AD210" t="s">
        <v>1008</v>
      </c>
      <c r="AE210" t="s">
        <v>1009</v>
      </c>
      <c r="AF210">
        <v>3087</v>
      </c>
      <c r="AG210" t="s">
        <v>884</v>
      </c>
      <c r="AH210">
        <v>-37.700437000000001</v>
      </c>
      <c r="AI210">
        <v>145.07892609999999</v>
      </c>
    </row>
    <row r="211" spans="1:35" ht="12.75" hidden="1" customHeight="1">
      <c r="A211">
        <v>213</v>
      </c>
      <c r="B211" s="1"/>
      <c r="C211" s="1"/>
      <c r="D211" s="1"/>
      <c r="E211" s="1"/>
      <c r="F211" s="1"/>
      <c r="G211" s="1"/>
      <c r="H211" s="1" t="s">
        <v>732</v>
      </c>
      <c r="I211" s="1"/>
      <c r="J211" s="1"/>
      <c r="K211" s="1" t="s">
        <v>733</v>
      </c>
      <c r="L211" s="7" t="s">
        <v>27</v>
      </c>
      <c r="M211" s="1"/>
      <c r="N211" s="1"/>
      <c r="O211" s="1"/>
      <c r="P211" s="1"/>
      <c r="Q211" s="6" t="str">
        <f>HYPERLINK("mailto:watsonia.kin@kindergarten.vic.gov.au","watsonia.kin@kindergarten.vic.gov.au")</f>
        <v>watsonia.kin@kindergarten.vic.gov.au</v>
      </c>
      <c r="R211" s="1"/>
      <c r="S211" s="1"/>
      <c r="T211" s="1"/>
      <c r="U211" s="1"/>
      <c r="V211" s="1" t="s">
        <v>31</v>
      </c>
      <c r="W211" s="1" t="s">
        <v>27</v>
      </c>
      <c r="X211" s="1"/>
      <c r="Y211" s="1"/>
      <c r="Z211" s="1"/>
      <c r="AA211" s="1"/>
      <c r="AB211" s="1"/>
      <c r="AC211" s="1"/>
      <c r="AF211" t="s">
        <v>1019</v>
      </c>
    </row>
    <row r="212" spans="1:35" ht="12.75" hidden="1" customHeight="1">
      <c r="A212">
        <v>214</v>
      </c>
      <c r="B212" s="1">
        <v>35</v>
      </c>
      <c r="C212" s="1"/>
      <c r="D212" s="1"/>
      <c r="E212" s="1"/>
      <c r="F212" s="1"/>
      <c r="G212" s="1"/>
      <c r="H212" s="1" t="s">
        <v>734</v>
      </c>
      <c r="I212" s="1"/>
      <c r="J212" s="1"/>
      <c r="K212" s="1"/>
      <c r="L212" s="1"/>
      <c r="M212" s="1"/>
      <c r="N212" s="1" t="s">
        <v>735</v>
      </c>
      <c r="O212" s="1"/>
      <c r="P212" s="1"/>
      <c r="Q212" s="1"/>
      <c r="R212" s="1"/>
      <c r="S212" s="1"/>
      <c r="T212" s="1"/>
      <c r="U212" s="1" t="s">
        <v>736</v>
      </c>
      <c r="V212" s="1"/>
      <c r="W212" s="1"/>
      <c r="X212" s="1"/>
      <c r="Y212" s="1"/>
      <c r="Z212" s="1"/>
      <c r="AA212" s="1"/>
      <c r="AB212" s="1"/>
      <c r="AC212" s="1"/>
      <c r="AD212" t="s">
        <v>1010</v>
      </c>
      <c r="AE212" t="s">
        <v>88</v>
      </c>
      <c r="AF212">
        <v>3094</v>
      </c>
      <c r="AG212" t="s">
        <v>885</v>
      </c>
      <c r="AH212">
        <v>-37.716585799999997</v>
      </c>
      <c r="AI212">
        <v>145.1191465</v>
      </c>
    </row>
    <row r="213" spans="1:35" ht="12.75" hidden="1" customHeight="1">
      <c r="A213">
        <v>215</v>
      </c>
      <c r="B213" s="1">
        <v>28</v>
      </c>
      <c r="C213" s="1"/>
      <c r="D213" s="1"/>
      <c r="E213" s="1"/>
      <c r="F213" s="1"/>
      <c r="G213" s="1"/>
      <c r="H213" s="1" t="s">
        <v>737</v>
      </c>
      <c r="I213" s="1"/>
      <c r="J213" s="1"/>
      <c r="K213" s="1"/>
      <c r="L213" s="7" t="s">
        <v>418</v>
      </c>
      <c r="M213" s="1"/>
      <c r="N213" s="1" t="s">
        <v>738</v>
      </c>
      <c r="O213" s="1"/>
      <c r="P213" s="1"/>
      <c r="Q213" s="5" t="str">
        <f>HYPERLINK("mailto:wholemilkcontinentalcc@gmail.com","wholemilkcontinentalcc@gmail.com ")</f>
        <v xml:space="preserve">wholemilkcontinentalcc@gmail.com </v>
      </c>
      <c r="R213" s="1" t="s">
        <v>740</v>
      </c>
      <c r="S213" s="1" t="s">
        <v>741</v>
      </c>
      <c r="T213" s="1"/>
      <c r="U213" s="1" t="s">
        <v>742</v>
      </c>
      <c r="V213" s="1" t="s">
        <v>31</v>
      </c>
      <c r="W213" s="1" t="s">
        <v>418</v>
      </c>
      <c r="X213" s="1" t="s">
        <v>743</v>
      </c>
      <c r="Y213" s="1"/>
      <c r="Z213" s="1"/>
      <c r="AA213" s="1"/>
      <c r="AB213" s="1"/>
      <c r="AC213" s="1"/>
      <c r="AD213" t="s">
        <v>739</v>
      </c>
      <c r="AE213" t="s">
        <v>96</v>
      </c>
      <c r="AF213">
        <v>3081</v>
      </c>
      <c r="AG213" t="s">
        <v>826</v>
      </c>
      <c r="AH213">
        <v>-37.731738</v>
      </c>
      <c r="AI213">
        <v>145.0428253</v>
      </c>
    </row>
    <row r="214" spans="1:35" ht="12.75" hidden="1" customHeight="1">
      <c r="A214">
        <v>64</v>
      </c>
      <c r="B214" s="1"/>
      <c r="C214" s="7" t="s">
        <v>35</v>
      </c>
      <c r="D214" s="7"/>
      <c r="E214" s="7" t="s">
        <v>1105</v>
      </c>
      <c r="F214" s="1" t="s">
        <v>1047</v>
      </c>
      <c r="G214" s="1" t="s">
        <v>1041</v>
      </c>
      <c r="H214" s="7" t="s">
        <v>287</v>
      </c>
      <c r="I214" s="7"/>
      <c r="J214" s="1"/>
      <c r="K214" s="7" t="s">
        <v>288</v>
      </c>
      <c r="L214" s="7" t="s">
        <v>27</v>
      </c>
      <c r="M214" s="1"/>
      <c r="N214" s="1"/>
      <c r="O214" s="1"/>
      <c r="P214" s="1"/>
      <c r="Q214" s="13" t="str">
        <f>HYPERLINK("mailto:kerrybaker@netspace.net.au","kerrybaker@netspace.net.au")</f>
        <v>kerrybaker@netspace.net.au</v>
      </c>
      <c r="R214" s="1"/>
      <c r="S214" s="1"/>
      <c r="T214" s="1"/>
      <c r="U214" s="1"/>
      <c r="V214" s="1" t="s">
        <v>31</v>
      </c>
      <c r="W214" s="1" t="s">
        <v>27</v>
      </c>
      <c r="X214" s="1"/>
      <c r="Y214" s="1"/>
      <c r="Z214" s="7" t="s">
        <v>35</v>
      </c>
      <c r="AA214" s="7" t="s">
        <v>35</v>
      </c>
      <c r="AB214" s="1"/>
      <c r="AC214" s="1"/>
      <c r="AF214" t="s">
        <v>1019</v>
      </c>
    </row>
    <row r="215" spans="1:35" ht="12.75" hidden="1" customHeight="1">
      <c r="A215">
        <v>65</v>
      </c>
      <c r="B215" s="1">
        <v>46</v>
      </c>
      <c r="C215" s="7" t="s">
        <v>35</v>
      </c>
      <c r="D215" s="7"/>
      <c r="E215" s="1" t="s">
        <v>1090</v>
      </c>
      <c r="F215" s="1" t="s">
        <v>1089</v>
      </c>
      <c r="G215" s="1"/>
      <c r="H215" s="1" t="s">
        <v>289</v>
      </c>
      <c r="I215" s="1"/>
      <c r="J215" s="1"/>
      <c r="K215" s="1" t="s">
        <v>236</v>
      </c>
      <c r="L215" s="1"/>
      <c r="M215" s="1"/>
      <c r="N215" s="1"/>
      <c r="O215" s="1" t="s">
        <v>290</v>
      </c>
      <c r="P215" s="1"/>
      <c r="Q215" s="1"/>
      <c r="R215" s="1"/>
      <c r="S215" s="1"/>
      <c r="T215" s="1"/>
      <c r="U215" s="1"/>
      <c r="V215" s="7" t="s">
        <v>31</v>
      </c>
      <c r="W215" s="7" t="s">
        <v>27</v>
      </c>
      <c r="X215" s="1"/>
      <c r="Y215" s="1"/>
      <c r="Z215" s="7" t="s">
        <v>35</v>
      </c>
      <c r="AA215" s="7" t="s">
        <v>35</v>
      </c>
      <c r="AB215" s="1"/>
      <c r="AC215" s="1"/>
      <c r="AD215" t="s">
        <v>291</v>
      </c>
      <c r="AE215" t="s">
        <v>292</v>
      </c>
      <c r="AF215">
        <v>3079</v>
      </c>
      <c r="AG215" t="s">
        <v>798</v>
      </c>
      <c r="AH215">
        <v>-37.774462</v>
      </c>
      <c r="AI215">
        <v>145.05186430000001</v>
      </c>
    </row>
    <row r="216" spans="1:35" ht="12.75" hidden="1" customHeight="1">
      <c r="A216">
        <v>216</v>
      </c>
      <c r="B216" s="1"/>
      <c r="C216" s="1"/>
      <c r="D216" s="1"/>
      <c r="E216" s="1"/>
      <c r="F216" s="1"/>
      <c r="G216" s="1"/>
      <c r="H216" s="1" t="s">
        <v>744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7" t="s">
        <v>27</v>
      </c>
      <c r="X216" s="1"/>
      <c r="Y216" s="1"/>
      <c r="Z216" s="1"/>
      <c r="AA216" s="1"/>
      <c r="AB216" s="1"/>
      <c r="AC216" s="1"/>
      <c r="AD216" t="s">
        <v>1011</v>
      </c>
      <c r="AE216" t="s">
        <v>917</v>
      </c>
      <c r="AF216">
        <v>3084</v>
      </c>
      <c r="AG216" t="s">
        <v>886</v>
      </c>
      <c r="AH216">
        <v>-37.741310200000001</v>
      </c>
      <c r="AI216">
        <v>145.0900121</v>
      </c>
    </row>
    <row r="217" spans="1:35" ht="12.75" hidden="1" customHeight="1">
      <c r="A217">
        <v>217</v>
      </c>
      <c r="B217" s="1"/>
      <c r="C217" s="1"/>
      <c r="D217" s="1"/>
      <c r="E217" s="1"/>
      <c r="F217" s="1"/>
      <c r="G217" s="1"/>
      <c r="H217" s="1" t="s">
        <v>745</v>
      </c>
      <c r="I217" s="1"/>
      <c r="J217" s="1"/>
      <c r="K217" s="1" t="s">
        <v>746</v>
      </c>
      <c r="L217" s="7" t="s">
        <v>27</v>
      </c>
      <c r="M217" s="1"/>
      <c r="N217" s="1"/>
      <c r="O217" s="1" t="s">
        <v>747</v>
      </c>
      <c r="P217" s="1"/>
      <c r="Q217" s="1" t="s">
        <v>748</v>
      </c>
      <c r="R217" s="1"/>
      <c r="S217" s="1"/>
      <c r="T217" s="1"/>
      <c r="U217" s="1"/>
      <c r="V217" s="1" t="s">
        <v>31</v>
      </c>
      <c r="W217" s="1" t="s">
        <v>27</v>
      </c>
      <c r="X217" s="1"/>
      <c r="Y217" s="1"/>
      <c r="Z217" s="1"/>
      <c r="AA217" s="1"/>
      <c r="AB217" s="1"/>
      <c r="AC217" s="1"/>
      <c r="AF217" t="s">
        <v>1019</v>
      </c>
    </row>
    <row r="218" spans="1:35" ht="12.75" hidden="1" customHeight="1">
      <c r="A218">
        <v>29</v>
      </c>
      <c r="B218" s="1"/>
      <c r="C218" s="7" t="s">
        <v>35</v>
      </c>
      <c r="D218" s="7"/>
      <c r="E218" s="1"/>
      <c r="F218" s="1"/>
      <c r="G218" s="1" t="s">
        <v>1041</v>
      </c>
      <c r="H218" s="1" t="s">
        <v>155</v>
      </c>
      <c r="I218" s="1"/>
      <c r="J218" s="1"/>
      <c r="K218" s="1" t="s">
        <v>156</v>
      </c>
      <c r="L218" s="7" t="s">
        <v>27</v>
      </c>
      <c r="M218" s="1" t="s">
        <v>60</v>
      </c>
      <c r="N218" s="1"/>
      <c r="O218" s="1"/>
      <c r="P218" s="1"/>
      <c r="Q218" s="8" t="str">
        <f>HYPERLINK("mailto:jmerory@bigpond.com","jmerory@bigpond.com")</f>
        <v>jmerory@bigpond.com</v>
      </c>
      <c r="R218" s="1"/>
      <c r="S218" s="1"/>
      <c r="T218" s="1"/>
      <c r="U218" s="1" t="s">
        <v>157</v>
      </c>
      <c r="V218" s="1" t="s">
        <v>31</v>
      </c>
      <c r="W218" s="1" t="s">
        <v>32</v>
      </c>
      <c r="X218" s="1"/>
      <c r="Y218" s="1"/>
      <c r="Z218" s="7" t="s">
        <v>27</v>
      </c>
      <c r="AA218" s="7" t="s">
        <v>35</v>
      </c>
      <c r="AB218" s="1"/>
      <c r="AC218" s="1"/>
      <c r="AF218" t="s">
        <v>1019</v>
      </c>
    </row>
    <row r="219" spans="1:35" ht="12.75" hidden="1" customHeight="1">
      <c r="A219">
        <v>218</v>
      </c>
      <c r="B219" s="7">
        <v>213</v>
      </c>
      <c r="C219" s="1"/>
      <c r="D219" s="1"/>
      <c r="E219" s="7"/>
      <c r="F219" s="7"/>
      <c r="G219" s="7"/>
      <c r="H219" s="7" t="s">
        <v>749</v>
      </c>
      <c r="I219" s="7"/>
      <c r="J219" s="1"/>
      <c r="K219" s="7" t="s">
        <v>750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t="s">
        <v>1012</v>
      </c>
      <c r="AE219" t="s">
        <v>96</v>
      </c>
      <c r="AF219">
        <v>3081</v>
      </c>
      <c r="AG219" t="s">
        <v>786</v>
      </c>
      <c r="AH219">
        <v>-37.740299</v>
      </c>
      <c r="AI219">
        <v>145.0384603</v>
      </c>
    </row>
    <row r="220" spans="1:35" ht="12.75" hidden="1" customHeight="1">
      <c r="B220" s="1"/>
      <c r="C220" s="1"/>
      <c r="D220" s="1"/>
      <c r="E220" s="1" t="s">
        <v>1036</v>
      </c>
      <c r="F220" s="1"/>
      <c r="G220" s="1" t="s">
        <v>1041</v>
      </c>
      <c r="H220" s="1" t="s">
        <v>1032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35" ht="12.75" hidden="1" customHeight="1">
      <c r="B221" s="1"/>
      <c r="C221" s="1"/>
      <c r="D221" s="1"/>
      <c r="E221" s="1" t="s">
        <v>1037</v>
      </c>
      <c r="F221" s="1"/>
      <c r="G221" s="1"/>
      <c r="H221" s="1" t="s">
        <v>1033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35" ht="12.75" hidden="1" customHeight="1">
      <c r="B222" s="1"/>
      <c r="C222" s="1"/>
      <c r="D222" s="1"/>
      <c r="E222" s="1" t="s">
        <v>1042</v>
      </c>
      <c r="F222" s="1"/>
      <c r="G222" s="1" t="s">
        <v>1041</v>
      </c>
      <c r="H222" s="1" t="s">
        <v>1043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35" ht="12.75" customHeight="1">
      <c r="A223">
        <v>75</v>
      </c>
      <c r="B223" s="1">
        <v>32</v>
      </c>
      <c r="C223" s="7" t="s">
        <v>35</v>
      </c>
      <c r="D223" s="7" t="s">
        <v>1098</v>
      </c>
      <c r="E223" s="1"/>
      <c r="F223" s="1" t="s">
        <v>1071</v>
      </c>
      <c r="G223" s="1" t="s">
        <v>35</v>
      </c>
      <c r="H223" s="1" t="s">
        <v>1070</v>
      </c>
      <c r="I223" s="1"/>
      <c r="J223" s="1"/>
      <c r="K223" s="7" t="s">
        <v>343</v>
      </c>
      <c r="L223" s="7" t="s">
        <v>27</v>
      </c>
      <c r="M223" s="1" t="s">
        <v>344</v>
      </c>
      <c r="N223" s="1"/>
      <c r="O223" s="1">
        <v>488192198</v>
      </c>
      <c r="P223" s="1"/>
      <c r="Q223" s="1" t="s">
        <v>345</v>
      </c>
      <c r="R223" s="1"/>
      <c r="S223" s="1"/>
      <c r="T223" s="1"/>
      <c r="U223" s="1" t="s">
        <v>346</v>
      </c>
      <c r="V223" s="1" t="s">
        <v>31</v>
      </c>
      <c r="W223" s="1" t="s">
        <v>32</v>
      </c>
      <c r="X223" s="1" t="s">
        <v>33</v>
      </c>
      <c r="Y223" s="1"/>
      <c r="Z223" s="1" t="s">
        <v>331</v>
      </c>
      <c r="AA223" s="7" t="s">
        <v>35</v>
      </c>
      <c r="AB223" s="1"/>
      <c r="AC223" s="7" t="s">
        <v>35</v>
      </c>
      <c r="AD223" t="s">
        <v>932</v>
      </c>
      <c r="AE223" t="s">
        <v>933</v>
      </c>
      <c r="AF223">
        <v>3088</v>
      </c>
      <c r="AG223" t="s">
        <v>804</v>
      </c>
      <c r="AH223">
        <v>-37.689607299999999</v>
      </c>
      <c r="AI223">
        <v>145.10615329999999</v>
      </c>
    </row>
    <row r="224" spans="1:35" ht="12.75" hidden="1" customHeight="1">
      <c r="B224" s="1"/>
      <c r="C224" s="1"/>
      <c r="D224" s="1"/>
      <c r="E224" s="1"/>
      <c r="F224" s="7" t="s">
        <v>255</v>
      </c>
      <c r="G224" s="1"/>
      <c r="H224" s="1" t="s">
        <v>1048</v>
      </c>
      <c r="I224" s="1"/>
      <c r="J224" s="1"/>
      <c r="K224" s="7" t="s">
        <v>207</v>
      </c>
      <c r="L224" s="7" t="s">
        <v>255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35" ht="12.75" hidden="1" customHeight="1">
      <c r="B225" s="1"/>
      <c r="C225" s="1"/>
      <c r="D225" s="1"/>
      <c r="E225" s="1"/>
      <c r="F225" s="7" t="s">
        <v>255</v>
      </c>
      <c r="G225" s="1"/>
      <c r="H225" s="1" t="s">
        <v>1049</v>
      </c>
      <c r="I225" s="1"/>
      <c r="J225" s="1"/>
      <c r="K225" s="7" t="s">
        <v>207</v>
      </c>
      <c r="L225" s="7" t="s">
        <v>255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35" ht="12.75" customHeight="1">
      <c r="A226">
        <v>11</v>
      </c>
      <c r="B226" s="1">
        <v>40</v>
      </c>
      <c r="C226" s="7" t="s">
        <v>35</v>
      </c>
      <c r="D226" s="7" t="s">
        <v>1098</v>
      </c>
      <c r="E226" s="1"/>
      <c r="F226" s="1" t="s">
        <v>1079</v>
      </c>
      <c r="G226" s="1" t="s">
        <v>35</v>
      </c>
      <c r="H226" s="1" t="s">
        <v>82</v>
      </c>
      <c r="I226" s="1"/>
      <c r="J226" s="1"/>
      <c r="K226" s="1" t="s">
        <v>83</v>
      </c>
      <c r="L226" s="7" t="s">
        <v>27</v>
      </c>
      <c r="M226" s="1"/>
      <c r="N226" s="1"/>
      <c r="O226" s="1"/>
      <c r="P226" s="1"/>
      <c r="Q226" s="1" t="s">
        <v>71</v>
      </c>
      <c r="R226" s="1"/>
      <c r="S226" s="1"/>
      <c r="T226" s="1"/>
      <c r="U226" s="1"/>
      <c r="V226" s="1" t="s">
        <v>31</v>
      </c>
      <c r="W226" s="1" t="s">
        <v>32</v>
      </c>
      <c r="X226" s="1"/>
      <c r="Y226" s="1"/>
      <c r="Z226" s="7" t="s">
        <v>35</v>
      </c>
      <c r="AA226" s="7" t="s">
        <v>35</v>
      </c>
      <c r="AB226" s="1"/>
      <c r="AC226" s="7" t="s">
        <v>35</v>
      </c>
      <c r="AD226" t="s">
        <v>910</v>
      </c>
      <c r="AE226" t="s">
        <v>81</v>
      </c>
      <c r="AF226">
        <v>3085</v>
      </c>
      <c r="AG226" s="20" t="s">
        <v>893</v>
      </c>
      <c r="AH226">
        <v>-37.726761000000003</v>
      </c>
      <c r="AI226">
        <v>145.06758930000001</v>
      </c>
    </row>
    <row r="227" spans="1:35" ht="12.75" hidden="1" customHeight="1">
      <c r="B227" s="1"/>
      <c r="C227" s="1"/>
      <c r="D227" s="1"/>
      <c r="E227" s="1"/>
      <c r="F227" s="7" t="s">
        <v>255</v>
      </c>
      <c r="G227" s="1"/>
      <c r="H227" s="1" t="s">
        <v>1050</v>
      </c>
      <c r="I227" s="1"/>
      <c r="J227" s="1"/>
      <c r="K227" s="7" t="s">
        <v>207</v>
      </c>
      <c r="L227" s="7" t="s">
        <v>255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35" ht="12.75" hidden="1" customHeight="1">
      <c r="B228" s="1"/>
      <c r="C228" s="1"/>
      <c r="D228" s="1"/>
      <c r="E228" s="1"/>
      <c r="F228" s="7" t="s">
        <v>255</v>
      </c>
      <c r="G228" s="1"/>
      <c r="H228" s="7" t="s">
        <v>1051</v>
      </c>
      <c r="I228" s="7"/>
      <c r="J228" s="1"/>
      <c r="K228" s="7" t="s">
        <v>207</v>
      </c>
      <c r="L228" s="7" t="s">
        <v>255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35" ht="12.75" customHeight="1">
      <c r="A229">
        <v>12</v>
      </c>
      <c r="B229" s="1">
        <v>14</v>
      </c>
      <c r="C229" s="7" t="s">
        <v>35</v>
      </c>
      <c r="D229" s="7" t="s">
        <v>1098</v>
      </c>
      <c r="E229" s="1"/>
      <c r="F229" s="1" t="s">
        <v>1081</v>
      </c>
      <c r="G229" s="1" t="s">
        <v>35</v>
      </c>
      <c r="H229" s="1" t="s">
        <v>84</v>
      </c>
      <c r="I229" s="1"/>
      <c r="J229" s="1"/>
      <c r="K229" s="1" t="s">
        <v>85</v>
      </c>
      <c r="L229" s="7" t="s">
        <v>27</v>
      </c>
      <c r="M229" s="1"/>
      <c r="N229" s="1" t="s">
        <v>86</v>
      </c>
      <c r="O229" s="7" t="s">
        <v>87</v>
      </c>
      <c r="P229" s="1"/>
      <c r="Q229" s="1"/>
      <c r="R229" s="1"/>
      <c r="S229" s="1"/>
      <c r="T229" s="1"/>
      <c r="U229" s="1" t="s">
        <v>89</v>
      </c>
      <c r="V229" s="1" t="s">
        <v>31</v>
      </c>
      <c r="W229" s="1" t="s">
        <v>27</v>
      </c>
      <c r="X229" s="1"/>
      <c r="Y229" s="1"/>
      <c r="Z229" s="7" t="s">
        <v>35</v>
      </c>
      <c r="AA229" s="7" t="s">
        <v>35</v>
      </c>
      <c r="AB229" s="1"/>
      <c r="AC229" s="7" t="s">
        <v>35</v>
      </c>
      <c r="AD229" t="s">
        <v>911</v>
      </c>
      <c r="AE229" t="s">
        <v>88</v>
      </c>
      <c r="AF229">
        <v>3094</v>
      </c>
      <c r="AG229" s="20" t="s">
        <v>894</v>
      </c>
      <c r="AH229">
        <v>-37.717588900000003</v>
      </c>
      <c r="AI229">
        <v>145.119406</v>
      </c>
    </row>
    <row r="230" spans="1:35" ht="12.75" hidden="1" customHeight="1">
      <c r="B230" s="1"/>
      <c r="C230" s="1"/>
      <c r="D230" s="1"/>
      <c r="E230" s="1" t="s">
        <v>1066</v>
      </c>
      <c r="F230" s="1"/>
      <c r="G230" s="1"/>
      <c r="H230" s="1" t="s">
        <v>1067</v>
      </c>
      <c r="I230" s="1"/>
      <c r="J230" s="1"/>
      <c r="K230" s="1"/>
      <c r="L230" s="1"/>
      <c r="M230" s="1"/>
      <c r="N230" s="1" t="s">
        <v>1110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35" ht="12.75" customHeight="1">
      <c r="A231">
        <v>14</v>
      </c>
      <c r="B231" s="1">
        <v>50</v>
      </c>
      <c r="C231" s="7" t="s">
        <v>35</v>
      </c>
      <c r="D231" s="1" t="s">
        <v>1098</v>
      </c>
      <c r="E231" s="1"/>
      <c r="F231" s="1" t="s">
        <v>1082</v>
      </c>
      <c r="G231" s="1" t="s">
        <v>35</v>
      </c>
      <c r="H231" s="7" t="s">
        <v>1124</v>
      </c>
      <c r="I231" s="7"/>
      <c r="J231" s="1"/>
      <c r="K231" s="7" t="s">
        <v>95</v>
      </c>
      <c r="L231" s="7" t="s">
        <v>27</v>
      </c>
      <c r="M231" s="1"/>
      <c r="N231" s="1"/>
      <c r="O231" s="1"/>
      <c r="P231" s="1"/>
      <c r="Q231" s="6" t="str">
        <f>HYPERLINK("mailto:transition3081@gmail.com","transition3081@gmail.com")</f>
        <v>transition3081@gmail.com</v>
      </c>
      <c r="R231" s="1" t="s">
        <v>97</v>
      </c>
      <c r="S231" s="1"/>
      <c r="T231" s="1"/>
      <c r="U231" s="1" t="s">
        <v>98</v>
      </c>
      <c r="V231" s="1" t="s">
        <v>31</v>
      </c>
      <c r="W231" s="1" t="s">
        <v>27</v>
      </c>
      <c r="X231" s="1"/>
      <c r="Y231" s="1"/>
      <c r="Z231" s="7" t="s">
        <v>35</v>
      </c>
      <c r="AA231" s="7" t="s">
        <v>35</v>
      </c>
      <c r="AB231" s="1"/>
      <c r="AC231" s="7" t="s">
        <v>35</v>
      </c>
      <c r="AD231" t="s">
        <v>913</v>
      </c>
      <c r="AE231" t="s">
        <v>96</v>
      </c>
      <c r="AF231">
        <v>3081</v>
      </c>
      <c r="AG231" t="s">
        <v>786</v>
      </c>
      <c r="AH231">
        <v>-37.740299</v>
      </c>
      <c r="AI231">
        <v>145.0384603</v>
      </c>
    </row>
    <row r="232" spans="1:35" ht="12.75" hidden="1" customHeight="1">
      <c r="B232" s="1"/>
      <c r="C232" s="1"/>
      <c r="D232" s="1"/>
      <c r="E232" s="1" t="s">
        <v>1066</v>
      </c>
      <c r="F232" s="1"/>
      <c r="G232" s="1"/>
      <c r="H232" s="1" t="s">
        <v>1074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35" ht="12.75" hidden="1" customHeight="1">
      <c r="B233" s="1"/>
      <c r="C233" s="1"/>
      <c r="D233" s="1"/>
      <c r="E233" s="1" t="s">
        <v>1066</v>
      </c>
      <c r="F233" s="1"/>
      <c r="G233" s="1" t="s">
        <v>1123</v>
      </c>
      <c r="H233" s="1" t="s">
        <v>1072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35" ht="12.75" hidden="1" customHeight="1">
      <c r="B234" s="1"/>
      <c r="C234" s="1"/>
      <c r="D234" s="1"/>
      <c r="E234" s="1" t="s">
        <v>1066</v>
      </c>
      <c r="F234" s="1"/>
      <c r="G234" s="1" t="s">
        <v>1123</v>
      </c>
      <c r="H234" s="1" t="s">
        <v>1073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35" ht="12.75" hidden="1" customHeight="1">
      <c r="B235" s="1"/>
      <c r="C235" s="1"/>
      <c r="D235" s="1"/>
      <c r="E235" s="1" t="s">
        <v>1066</v>
      </c>
      <c r="F235" s="1"/>
      <c r="G235" s="1" t="s">
        <v>1123</v>
      </c>
      <c r="H235" s="1" t="s">
        <v>1104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35" ht="12.75" hidden="1" customHeight="1">
      <c r="B236" s="1"/>
      <c r="C236" s="1"/>
      <c r="D236" s="1"/>
      <c r="E236" s="1" t="s">
        <v>1066</v>
      </c>
      <c r="F236" s="1"/>
      <c r="G236" s="1"/>
      <c r="H236" s="1" t="s">
        <v>1075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35" ht="12.75" hidden="1" customHeight="1">
      <c r="B237" s="1"/>
      <c r="C237" s="1"/>
      <c r="D237" s="1"/>
      <c r="E237" s="7" t="s">
        <v>1105</v>
      </c>
      <c r="F237" s="1" t="s">
        <v>1055</v>
      </c>
      <c r="G237" s="1"/>
      <c r="H237" s="1" t="s">
        <v>1076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35" ht="12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35" ht="12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H239">
        <f>MAX(AH2:AH231)</f>
        <v>-37.5499771</v>
      </c>
      <c r="AI239">
        <f>MAX(AI2:AI231)</f>
        <v>145.15230059999999</v>
      </c>
    </row>
    <row r="240" spans="1:35" ht="12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H240">
        <f>MIN(AH2:AH231)</f>
        <v>-37.843925200000001</v>
      </c>
      <c r="AI240">
        <f>MIN(AI2:AI231)</f>
        <v>144.4375545</v>
      </c>
    </row>
    <row r="241" spans="2:29" ht="12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2:29" ht="12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2:29" ht="12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2:29" ht="12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2:29" ht="12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2:29" ht="12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2:29" ht="12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2:29" ht="12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2:29" ht="12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2:29" ht="12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2:29" ht="12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2:29" ht="12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2:29" ht="12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2:29" ht="12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2:29" ht="12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2:29" ht="12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2:29" ht="12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2:29" ht="12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2:29" ht="12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2:29" ht="12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2:29" ht="12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2:29" ht="12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2:29" ht="12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2:29" ht="12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2:29" ht="12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2:29" ht="12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2:29" ht="12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2:29" ht="12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2:29" ht="12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2:29" ht="12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2:29" ht="12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2:29" ht="12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2:29" ht="12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2:29" ht="12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2:29" ht="12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2:29" ht="12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2:29" ht="12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2:29" ht="12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2:29" ht="12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2:29" ht="12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2:29" ht="12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2:29" ht="12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2:29" ht="12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2:29" ht="12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2:29" ht="12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2:29" ht="12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2:29" ht="12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2:29" ht="12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2:29" ht="12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2:29" ht="12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2:29" ht="12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2:29" ht="12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2:29" ht="12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2:29" ht="12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2:29" ht="12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2:29" ht="12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2:29" ht="12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2:29" ht="12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2:29" ht="12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2:29" ht="12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2:29" ht="12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ht="12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ht="12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ht="12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ht="12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2:29" ht="12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2:29" ht="12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2:29" ht="12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2:29" ht="12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2:29" ht="12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2:29" ht="12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2:29" ht="12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2:29" ht="12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2:29" ht="12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2:29" ht="12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2:29" ht="12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2:29" ht="12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2:29" ht="12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2:29" ht="12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2:29" ht="12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2:29" ht="12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2:29" ht="12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2:29" ht="12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2:29" ht="12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2:29" ht="12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2:29" ht="12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2:29" ht="12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2:29" ht="12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2:29" ht="12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2:29" ht="12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2:29" ht="12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2:29" ht="12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2:29" ht="12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2:29" ht="12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2:29" ht="12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2:29" ht="12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2:29" ht="12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2:29" ht="12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2:29" ht="12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2:29" ht="12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2:29" ht="12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2:29" ht="12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2:29" ht="12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2:29" ht="12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2:29" ht="12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2:29" ht="12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2:29" ht="12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2:29" ht="12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2:29" ht="12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2:29" ht="12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2:29" ht="12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2:29" ht="12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2:29" ht="12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2:29" ht="12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2:29" ht="12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2:29" ht="12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2:29" ht="12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2:29" ht="12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2:29" ht="12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2:29" ht="12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2:29" ht="12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2:29" ht="12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2:29" ht="12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2:29" ht="12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2:29" ht="12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2:29" ht="12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2:29" ht="12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2:29" ht="12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2:29" ht="12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2:29" ht="12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2:29" ht="12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2:29" ht="12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2:29" ht="12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2:29" ht="12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2:29" ht="12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2:29" ht="12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2:29" ht="12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2:29" ht="12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2:29" ht="12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2:29" ht="12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2:29" ht="12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2:29" ht="12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2:29" ht="12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2:29" ht="12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2:29" ht="12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2:29" ht="12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2:29" ht="12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2:29" ht="12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2:29" ht="12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2:29" ht="12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2:29" ht="12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2:29" ht="12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2:29" ht="12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2:29" ht="12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2:29" ht="12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2:29" ht="12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2:29" ht="12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2:29" ht="12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2:29" ht="12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2:29" ht="12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2:29" ht="12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2:29" ht="12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2:29" ht="12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2:29" ht="12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2:29" ht="12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2:29" ht="12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2:29" ht="12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2:29" ht="12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2:29" ht="12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2:29" ht="12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2:29" ht="12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2:29" ht="12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2:29" ht="12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2:29" ht="12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2:29" ht="12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2:29" ht="12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2:29" ht="12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2:29" ht="12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2:29" ht="12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2:29" ht="12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2:29" ht="12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2:29" ht="12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2:29" ht="12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2:29" ht="12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2:29" ht="12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2:29" ht="12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2:29" ht="12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2:29" ht="12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2:29" ht="12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2:29" ht="12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2:29" ht="12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2:29" ht="12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2:29" ht="12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2:29" ht="12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2:29" ht="12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2:29" ht="12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2:29" ht="12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2:29" ht="12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2:29" ht="12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2:29" ht="12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2:29" ht="12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2:29" ht="12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2:29" ht="12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2:29" ht="12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2:29" ht="12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2:29" ht="12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2:29" ht="12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2:29" ht="12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2:29" ht="12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2:29" ht="12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2:29" ht="12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2:29" ht="12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2:29" ht="12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2:29" ht="12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2:29" ht="12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2:29" ht="12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2:29" ht="12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2:29" ht="12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2:29" ht="12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2:29" ht="12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2:29" ht="12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2:29" ht="12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2:29" ht="12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2:29" ht="12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2:29" ht="12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2:29" ht="12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2:29" ht="12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2:29" ht="12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2:29" ht="12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2:29" ht="12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2:29" ht="12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2:29" ht="12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2:29" ht="12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2:29" ht="12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2:29" ht="12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2:29" ht="12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2:29" ht="12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2:29" ht="12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2:29" ht="12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2:29" ht="12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2:29" ht="12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2:29" ht="12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2:29" ht="12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2:29" ht="12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2:29" ht="12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2:29" ht="12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2:29" ht="12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2:29" ht="12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2:29" ht="12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2:29" ht="12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2:29" ht="12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2:29" ht="12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2:29" ht="12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2:29" ht="12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2:29" ht="12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2:29" ht="12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2:29" ht="12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2:29" ht="12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2:29" ht="12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2:29" ht="12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2:29" ht="12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2:29" ht="12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2:29" ht="12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2:29" ht="12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2:29" ht="12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2:29" ht="12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2:29" ht="12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2:29" ht="12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2:29" ht="12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2:29" ht="12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2:29" ht="12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2:29" ht="12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2:29" ht="12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2:29" ht="12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2:29" ht="12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2:29" ht="12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2:29" ht="12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2:29" ht="12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2:29" ht="12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2:29" ht="12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2:29" ht="12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2:29" ht="12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2:29" ht="12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2:29" ht="12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2:29" ht="12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2:29" ht="12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2:29" ht="12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2:29" ht="12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2:29" ht="12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2:29" ht="12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2:29" ht="12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2:29" ht="12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2:29" ht="12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2:29" ht="12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2:29" ht="12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2:29" ht="12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2:29" ht="12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2:29" ht="12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2:29" ht="12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2:29" ht="12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2:29" ht="12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2:29" ht="12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2:29" ht="12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2:29" ht="12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2:29" ht="12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2:29" ht="12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2:29" ht="12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2:29" ht="12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2:29" ht="12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2:29" ht="12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2:29" ht="12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2:29" ht="12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2:29" ht="12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2:29" ht="12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2:29" ht="12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2:29" ht="12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2:29" ht="12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2:29" ht="12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2:29" ht="12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2:29" ht="12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2:29" ht="12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2:29" ht="12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2:29" ht="12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2:29" ht="12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2:29" ht="12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2:29" ht="12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2:29" ht="12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2:29" ht="12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2:29" ht="12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2:29" ht="12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2:29" ht="12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2:29" ht="12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2:29" ht="12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2:29" ht="12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2:29" ht="12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2:29" ht="12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2:29" ht="12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2:29" ht="12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2:29" ht="12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2:29" ht="12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2:29" ht="12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2:29" ht="12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2:29" ht="12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2:29" ht="12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2:29" ht="12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2:29" ht="12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2:29" ht="12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2:29" ht="12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2:29" ht="12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2:29" ht="12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2:29" ht="12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2:29" ht="12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2:29" ht="12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2:29" ht="12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2:29" ht="12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2:29" ht="12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2:29" ht="12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2:29" ht="12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2:29" ht="12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2:29" ht="12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2:29" ht="12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2:29" ht="12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2:29" ht="12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2:29" ht="12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2:29" ht="12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2:29" ht="12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2:29" ht="12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2:29" ht="12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2:29" ht="12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2:29" ht="12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2:29" ht="12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2:29" ht="12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2:29" ht="12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2:29" ht="12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2:29" ht="12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2:29" ht="12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2:29" ht="12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2:29" ht="12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2:29" ht="12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2:29" ht="12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2:29" ht="12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2:29" ht="12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2:29" ht="12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2:29" ht="12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2:29" ht="12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2:29" ht="12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2:29" ht="12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2:29" ht="12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2:29" ht="12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2:29" ht="12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2:29" ht="12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2:29" ht="12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2:29" ht="12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2:29" ht="12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2:29" ht="12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2:29" ht="12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2:29" ht="12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2:29" ht="12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2:29" ht="12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2:29" ht="12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2:29" ht="12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2:29" ht="12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2:29" ht="12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2:29" ht="12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2:29" ht="12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2:29" ht="12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2:29" ht="12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2:29" ht="12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2:29" ht="12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2:29" ht="12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2:29" ht="12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2:29" ht="12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2:29" ht="12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2:29" ht="12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2:29" ht="12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2:29" ht="12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2:29" ht="12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2:29" ht="12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2:29" ht="12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2:29" ht="12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2:29" ht="12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2:29" ht="12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2:29" ht="12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2:29" ht="12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2:29" ht="12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2:29" ht="12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2:29" ht="12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2:29" ht="12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2:29" ht="12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2:29" ht="12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2:29" ht="12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2:29" ht="12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2:29" ht="12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2:29" ht="12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2:29" ht="12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2:29" ht="12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2:29" ht="12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2:29" ht="12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2:29" ht="12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2:29" ht="12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2:29" ht="12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2:29" ht="12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2:29" ht="12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2:29" ht="12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2:29" ht="12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2:29" ht="12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2:29" ht="12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2:29" ht="12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2:29" ht="12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2:29" ht="12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2:29" ht="12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2:29" ht="12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2:29" ht="12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2:29" ht="12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2:29" ht="12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2:29" ht="12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2:29" ht="12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2:29" ht="12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2:29" ht="12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2:29" ht="12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2:29" ht="12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2:29" ht="12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2:29" ht="12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2:29" ht="12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2:29" ht="12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2:29" ht="12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2:29" ht="12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2:29" ht="12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2:29" ht="12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2:29" ht="12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2:29" ht="12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2:29" ht="12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2:29" ht="12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2:29" ht="12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2:29" ht="12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2:29" ht="12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2:29" ht="12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2:29" ht="12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2:29" ht="12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2:29" ht="12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2:29" ht="12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2:29" ht="12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2:29" ht="12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2:29" ht="12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2:29" ht="12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2:29" ht="12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2:29" ht="12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2:29" ht="12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2:29" ht="12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2:29" ht="12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2:29" ht="12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2:29" ht="12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2:29" ht="12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2:29" ht="12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2:29" ht="12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2:29" ht="12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2:29" ht="12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2:29" ht="12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2:29" ht="12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2:29" ht="12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2:29" ht="12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2:29" ht="12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2:29" ht="12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2:29" ht="12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2:29" ht="12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2:29" ht="12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2:29" ht="12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2:29" ht="12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2:29" ht="12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2:29" ht="12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2:29" ht="12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2:29" ht="12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2:29" ht="12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2:29" ht="12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2:29" ht="12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2:29" ht="12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2:29" ht="12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2:29" ht="12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2:29" ht="12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2:29" ht="12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2:29" ht="12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2:29" ht="12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2:29" ht="12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2:29" ht="12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2:29" ht="12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2:29" ht="12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2:29" ht="12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2:29" ht="12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2:29" ht="12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2:29" ht="12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2:29" ht="12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2:29" ht="12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2:29" ht="12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2:29" ht="12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2:29" ht="12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2:29" ht="12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2:29" ht="12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2:29" ht="12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2:29" ht="12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2:29" ht="12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2:29" ht="12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2:29" ht="12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2:29" ht="12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2:29" ht="12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2:29" ht="12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2:29" ht="12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2:29" ht="12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2:29" ht="12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2:29" ht="12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2:29" ht="12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2:29" ht="12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2:29" ht="12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2:29" ht="12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2:29" ht="12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2:29" ht="12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2:29" ht="12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2:29" ht="12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2:29" ht="12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2:29" ht="12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2:29" ht="12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2:29" ht="12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2:29" ht="12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2:29" ht="12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2:29" ht="12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2:29" ht="12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2:29" ht="12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2:29" ht="12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2:29" ht="12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2:29" ht="12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2:29" ht="12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2:29" ht="12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2:29" ht="12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2:29" ht="12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2:29" ht="12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2:29" ht="12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2:29" ht="12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2:29" ht="12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2:29" ht="12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2:29" ht="12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2:29" ht="12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2:29" ht="12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2:29" ht="12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2:29" ht="12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2:29" ht="12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2:29" ht="12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2:29" ht="12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2:29" ht="12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2:29" ht="12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2:29" ht="12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2:29" ht="12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2:29" ht="12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2:29" ht="12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2:29" ht="12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2:29" ht="12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2:29" ht="12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2:29" ht="12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2:29" ht="12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2:29" ht="12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2:29" ht="12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2:29" ht="12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2:29" ht="12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2:29" ht="12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2:29" ht="12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2:29" ht="12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2:29" ht="12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2:29" ht="12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2:29" ht="12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2:29" ht="12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2:29" ht="12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2:29" ht="12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2:29" ht="12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2:29" ht="12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2:29" ht="12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2:29" ht="12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2:29" ht="12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2:29" ht="12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2:29" ht="12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2:29" ht="12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2:29" ht="12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2:29" ht="12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2:29" ht="12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2:29" ht="12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2:29" ht="12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2:29" ht="12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2:29" ht="12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2:29" ht="12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2:29" ht="12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2:29" ht="12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2:29" ht="12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2:29" ht="12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2:29" ht="12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2:29" ht="12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2:29" ht="12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2:29" ht="12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2:29" ht="12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2:29" ht="12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2:29" ht="12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2:29" ht="12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2:29" ht="12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2:29" ht="12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2:29" ht="12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2:29" ht="12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2:29" ht="12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2:29" ht="12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2:29" ht="12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2:29" ht="12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2:29" ht="12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2:29" ht="12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2:29" ht="12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2:29" ht="12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2:29" ht="12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2:29" ht="12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2:29" ht="12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2:29" ht="12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2:29" ht="12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2:29" ht="12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2:29" ht="12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2:29" ht="12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2:29" ht="12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2:29" ht="12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2:29" ht="12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2:29" ht="12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2:29" ht="12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2:29" ht="12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2:29" ht="12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2:29" ht="12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2:29" ht="12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2:29" ht="12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2:29" ht="12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2:29" ht="12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2:29" ht="12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2:29" ht="12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2:29" ht="12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2:29" ht="12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2:29" ht="12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2:29" ht="12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2:29" ht="12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2:29" ht="12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2:29" ht="12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2:29" ht="12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2:29" ht="12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2:29" ht="12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2:29" ht="12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2:29" ht="12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2:29" ht="12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2:29" ht="12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2:29" ht="12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2:29" ht="12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2:29" ht="12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2:29" ht="12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2:29" ht="12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2:29" ht="12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2:29" ht="12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2:29" ht="12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2:29" ht="12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2:29" ht="12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2:29" ht="12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2:29" ht="12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2:29" ht="12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2:29" ht="12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2:29" ht="12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2:29" ht="12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2:29" ht="12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2:29" ht="12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2:29" ht="12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2:29" ht="12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2:29" ht="12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2:29" ht="12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2:29" ht="12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2:29" ht="12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2:29" ht="12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2:29" ht="12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2:29" ht="12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2:29" ht="12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2:29" ht="12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2:29" ht="12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2:29" ht="12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2:29" ht="12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2:29" ht="12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2:29" ht="12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2:29" ht="12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2:29" ht="12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2:29" ht="12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2:29" ht="12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2:29" ht="12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2:29" ht="12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2:29" ht="12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2:29" ht="12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2:29" ht="12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2:29" ht="12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2:29" ht="12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2:29" ht="12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2:29" ht="12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2:29" ht="12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2:29" ht="12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2:29" ht="12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2:29" ht="12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2:29" ht="12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2:29" ht="12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2:29" ht="12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2:29" ht="12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2:29" ht="12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2:29" ht="12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2:29" ht="12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</sheetData>
  <autoFilter ref="A1:AI237">
    <filterColumn colId="6">
      <filters>
        <filter val="Y"/>
      </filters>
    </filterColumn>
    <filterColumn colId="33">
      <customFilters>
        <customFilter operator="notEqual" val=" "/>
      </customFilters>
    </filterColumn>
  </autoFilter>
  <sortState ref="A2:AH239">
    <sortCondition ref="D2:D239"/>
  </sortState>
  <hyperlinks>
    <hyperlink ref="Q46" r:id="rId1"/>
    <hyperlink ref="AG125" r:id="rId2"/>
    <hyperlink ref="AG104" r:id="rId3"/>
    <hyperlink ref="AG135" r:id="rId4"/>
    <hyperlink ref="AG179" r:id="rId5"/>
    <hyperlink ref="AG188" r:id="rId6"/>
    <hyperlink ref="AG173" r:id="rId7"/>
    <hyperlink ref="AG229" r:id="rId8"/>
    <hyperlink ref="AG108" r:id="rId9"/>
    <hyperlink ref="AG92" r:id="rId10"/>
    <hyperlink ref="AG20" r:id="rId11"/>
    <hyperlink ref="AG3" r:id="rId12"/>
    <hyperlink ref="AG54" r:id="rId13"/>
    <hyperlink ref="AG85" r:id="rId14"/>
    <hyperlink ref="AG177" r:id="rId15"/>
    <hyperlink ref="AG189" r:id="rId16"/>
    <hyperlink ref="AG170" r:id="rId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9"/>
  <sheetViews>
    <sheetView topLeftCell="A103" zoomScale="220" zoomScaleNormal="220" workbookViewId="0">
      <selection activeCell="A131" sqref="A131"/>
    </sheetView>
  </sheetViews>
  <sheetFormatPr defaultColWidth="8" defaultRowHeight="15" customHeight="1"/>
  <cols>
    <col min="2" max="2" width="13.28515625" customWidth="1"/>
  </cols>
  <sheetData>
    <row r="1" spans="1:7" ht="12.75" customHeight="1">
      <c r="A1" t="s">
        <v>751</v>
      </c>
      <c r="B1" s="1" t="s">
        <v>3</v>
      </c>
      <c r="C1" s="7" t="s">
        <v>1015</v>
      </c>
      <c r="D1" s="7" t="s">
        <v>1016</v>
      </c>
      <c r="E1" s="7" t="s">
        <v>12</v>
      </c>
    </row>
    <row r="2" spans="1:7" ht="12.75" customHeight="1">
      <c r="A2">
        <v>1</v>
      </c>
      <c r="B2" s="7" t="s">
        <v>756</v>
      </c>
      <c r="C2" t="s">
        <v>904</v>
      </c>
      <c r="D2" t="s">
        <v>96</v>
      </c>
      <c r="E2">
        <v>3081</v>
      </c>
      <c r="G2" t="str">
        <f>C2&amp;", " &amp;D2&amp;", " &amp;E2&amp;",VIC, AUSTRALIA, {"&amp;B2&amp;"}"</f>
        <v>101 Ramu Parade, Heidelberg West, 3081,VIC, AUSTRALIA, {Alice House}</v>
      </c>
    </row>
    <row r="3" spans="1:7" ht="12.75" customHeight="1">
      <c r="A3">
        <v>2</v>
      </c>
      <c r="B3" s="7" t="s">
        <v>757</v>
      </c>
      <c r="C3" t="s">
        <v>905</v>
      </c>
      <c r="D3" t="s">
        <v>88</v>
      </c>
      <c r="E3">
        <v>3094</v>
      </c>
      <c r="G3" t="str">
        <f t="shared" ref="G3:G66" si="0">C3&amp;", " &amp;D3&amp;", " &amp;E3&amp;",VIC, AUSTRALIA, {"&amp;B3&amp;"}"</f>
        <v>St Francis Xavier parish, 86 Mayona Rd, Montmorency, 3094,VIC, AUSTRALIA, {Care for the Common Home Community Coalition}</v>
      </c>
    </row>
    <row r="4" spans="1:7" ht="12.75" customHeight="1">
      <c r="A4">
        <v>3</v>
      </c>
      <c r="B4" s="7" t="s">
        <v>758</v>
      </c>
      <c r="C4" t="s">
        <v>1013</v>
      </c>
      <c r="D4" t="s">
        <v>933</v>
      </c>
      <c r="E4">
        <v>3088</v>
      </c>
      <c r="G4" t="str">
        <f t="shared" si="0"/>
        <v>Andrew Yandell Reserve, St Helena Road, Greensborough, 3088,VIC, AUSTRALIA, {Friends of Andrew Yandell Habitat Reserve}</v>
      </c>
    </row>
    <row r="5" spans="1:7" ht="12.75" customHeight="1">
      <c r="A5">
        <v>4</v>
      </c>
      <c r="B5" s="7" t="s">
        <v>759</v>
      </c>
      <c r="C5" t="s">
        <v>906</v>
      </c>
      <c r="D5" t="s">
        <v>907</v>
      </c>
      <c r="E5">
        <v>3088</v>
      </c>
      <c r="G5" t="str">
        <f t="shared" si="0"/>
        <v>227 St Helena Rd, St Helena, 3088,VIC, AUSTRALIA, {Friends of Anthony Beale Reserve}</v>
      </c>
    </row>
    <row r="6" spans="1:7" ht="12.75" customHeight="1">
      <c r="A6">
        <v>6</v>
      </c>
      <c r="B6" s="7" t="s">
        <v>1020</v>
      </c>
      <c r="C6" t="s">
        <v>760</v>
      </c>
      <c r="D6" t="s">
        <v>63</v>
      </c>
      <c r="E6">
        <v>3084</v>
      </c>
      <c r="G6" t="str">
        <f t="shared" si="0"/>
        <v>Rosanna Parklands, Rosanna, 3084,VIC, AUSTRALIA, {Friends of Salt Creek, Rosanna Parklands}</v>
      </c>
    </row>
    <row r="7" spans="1:7" ht="12.75" customHeight="1">
      <c r="A7">
        <v>7</v>
      </c>
      <c r="B7" s="7" t="s">
        <v>65</v>
      </c>
      <c r="C7" t="s">
        <v>908</v>
      </c>
      <c r="D7" t="s">
        <v>320</v>
      </c>
      <c r="E7">
        <v>3079</v>
      </c>
      <c r="G7" t="str">
        <f t="shared" si="0"/>
        <v>Wilson Reserve, Ivanhoe, 3079,VIC, AUSTRALIA, {Friends of Wilson Reserve, Ivanhoe}</v>
      </c>
    </row>
    <row r="8" spans="1:7" ht="12.75" customHeight="1">
      <c r="A8">
        <v>8</v>
      </c>
      <c r="B8" s="7" t="s">
        <v>1021</v>
      </c>
      <c r="C8" t="s">
        <v>1014</v>
      </c>
      <c r="D8" t="s">
        <v>81</v>
      </c>
      <c r="E8">
        <v>3085</v>
      </c>
      <c r="G8" t="str">
        <f t="shared" si="0"/>
        <v>Rotunda Macleod Park, Aberdeen Road, Macleod, 3085,VIC, AUSTRALIA, {Green &amp; Local Auction fundraiser, Sustainable Macleod}</v>
      </c>
    </row>
    <row r="9" spans="1:7" ht="12.75" customHeight="1">
      <c r="A9">
        <v>9</v>
      </c>
      <c r="B9" s="7" t="s">
        <v>761</v>
      </c>
      <c r="C9" t="s">
        <v>909</v>
      </c>
      <c r="D9" t="s">
        <v>367</v>
      </c>
      <c r="E9">
        <v>3084</v>
      </c>
      <c r="G9" t="str">
        <f t="shared" si="0"/>
        <v>1/119 Burgundy Street, Heidelberg, 3084,VIC, AUSTRALIA, {Heidelberg Healthcare Pharmacy and Compounding}</v>
      </c>
    </row>
    <row r="10" spans="1:7" ht="12.75" customHeight="1">
      <c r="A10">
        <v>10</v>
      </c>
      <c r="B10" s="7" t="s">
        <v>762</v>
      </c>
      <c r="C10" t="s">
        <v>80</v>
      </c>
      <c r="D10" t="s">
        <v>81</v>
      </c>
      <c r="E10">
        <v>3085</v>
      </c>
      <c r="G10" t="str">
        <f t="shared" si="0"/>
        <v>40 Somers Ave, Macleod, 3085,VIC, AUSTRALIA, {Macleod Organic Community Garden}</v>
      </c>
    </row>
    <row r="11" spans="1:7" ht="12.75" customHeight="1">
      <c r="A11">
        <v>11</v>
      </c>
      <c r="B11" s="1" t="s">
        <v>82</v>
      </c>
      <c r="C11" t="s">
        <v>910</v>
      </c>
      <c r="D11" t="s">
        <v>81</v>
      </c>
      <c r="E11">
        <v>3085</v>
      </c>
      <c r="G11" t="str">
        <f t="shared" si="0"/>
        <v>Macleod Park, Aberdeen Road, Macleod, 3085,VIC, AUSTRALIA, {Macleod Veggie Swap}</v>
      </c>
    </row>
    <row r="12" spans="1:7" ht="12.75" customHeight="1">
      <c r="A12">
        <v>12</v>
      </c>
      <c r="B12" s="1" t="s">
        <v>84</v>
      </c>
      <c r="C12" t="s">
        <v>911</v>
      </c>
      <c r="D12" t="s">
        <v>88</v>
      </c>
      <c r="E12">
        <v>3094</v>
      </c>
      <c r="G12" t="str">
        <f t="shared" si="0"/>
        <v>Montmorency Primary School 60 Rattray Road, Montmorency, 3094,VIC, AUSTRALIA, {Monty Food Swap}</v>
      </c>
    </row>
    <row r="13" spans="1:7" ht="12.75" customHeight="1">
      <c r="A13">
        <v>13</v>
      </c>
      <c r="B13" s="7" t="s">
        <v>763</v>
      </c>
      <c r="C13" t="s">
        <v>912</v>
      </c>
      <c r="D13" t="s">
        <v>93</v>
      </c>
      <c r="E13">
        <v>3081</v>
      </c>
      <c r="G13" t="str">
        <f t="shared" si="0"/>
        <v xml:space="preserve"> 42 Bamfield Rd, Heidelberg Heights, 3081,VIC, AUSTRALIA, {Murundaka}</v>
      </c>
    </row>
    <row r="14" spans="1:7" ht="12.75" customHeight="1">
      <c r="A14">
        <v>14</v>
      </c>
      <c r="B14" s="7" t="s">
        <v>764</v>
      </c>
      <c r="C14" t="s">
        <v>913</v>
      </c>
      <c r="D14" t="s">
        <v>96</v>
      </c>
      <c r="E14">
        <v>3081</v>
      </c>
      <c r="G14" t="str">
        <f t="shared" si="0"/>
        <v>Olympic Leisure Centre , Alamein Rd, Heidelberg West, 3081,VIC, AUSTRALIA, {Olympic Village Veggie Swap}</v>
      </c>
    </row>
    <row r="15" spans="1:7" ht="12.75" customHeight="1">
      <c r="A15">
        <v>15</v>
      </c>
      <c r="B15" s="7" t="s">
        <v>765</v>
      </c>
      <c r="C15" t="s">
        <v>914</v>
      </c>
      <c r="D15" t="s">
        <v>96</v>
      </c>
      <c r="E15">
        <v>3081</v>
      </c>
      <c r="G15" t="str">
        <f t="shared" si="0"/>
        <v>419 Waterdale Rd, Heidelberg West, 3081,VIC, AUSTRALIA, {Speaking of Sustainability}</v>
      </c>
    </row>
    <row r="16" spans="1:7" ht="12.75" customHeight="1">
      <c r="A16">
        <v>16</v>
      </c>
      <c r="B16" s="7" t="s">
        <v>767</v>
      </c>
      <c r="C16" t="s">
        <v>915</v>
      </c>
      <c r="D16" t="s">
        <v>88</v>
      </c>
      <c r="E16">
        <v>3094</v>
      </c>
      <c r="G16" t="str">
        <f t="shared" si="0"/>
        <v>86 Mayona Rd, Montmorency, 3094,VIC, AUSTRALIA, {St Francis Xavier Social Justice Group}</v>
      </c>
    </row>
    <row r="17" spans="1:7" ht="12.75" customHeight="1">
      <c r="A17">
        <v>17</v>
      </c>
      <c r="B17" s="7" t="s">
        <v>768</v>
      </c>
      <c r="C17" t="s">
        <v>916</v>
      </c>
      <c r="D17" t="s">
        <v>367</v>
      </c>
      <c r="E17">
        <v>3084</v>
      </c>
      <c r="G17" t="str">
        <f t="shared" si="0"/>
        <v>St John's Church, Heidelberg, 3084,VIC, AUSTRALIA, {St John's Church Community Garden}</v>
      </c>
    </row>
    <row r="18" spans="1:7" ht="12.75" customHeight="1">
      <c r="A18">
        <v>18</v>
      </c>
      <c r="B18" s="7" t="s">
        <v>766</v>
      </c>
      <c r="C18" t="s">
        <v>914</v>
      </c>
      <c r="D18" t="s">
        <v>96</v>
      </c>
      <c r="E18">
        <v>3081</v>
      </c>
      <c r="G18" t="str">
        <f t="shared" si="0"/>
        <v>419 Waterdale Rd, Heidelberg West, 3081,VIC, AUSTRALIA, {St Pius X Primary School}</v>
      </c>
    </row>
    <row r="19" spans="1:7" ht="12.75" customHeight="1">
      <c r="A19">
        <v>19</v>
      </c>
      <c r="B19" s="1" t="s">
        <v>120</v>
      </c>
      <c r="C19" t="s">
        <v>120</v>
      </c>
      <c r="D19" t="s">
        <v>917</v>
      </c>
      <c r="E19">
        <v>3084</v>
      </c>
      <c r="G19" t="str">
        <f t="shared" si="0"/>
        <v>Viewbank Primary School, Viewbank, 3084,VIC, AUSTRALIA, {Viewbank Primary School}</v>
      </c>
    </row>
    <row r="20" spans="1:7" ht="12.75" customHeight="1">
      <c r="A20">
        <v>21</v>
      </c>
      <c r="B20" s="1" t="s">
        <v>129</v>
      </c>
      <c r="C20" t="s">
        <v>918</v>
      </c>
      <c r="D20" t="s">
        <v>1018</v>
      </c>
      <c r="E20">
        <v>3078</v>
      </c>
      <c r="G20" t="str">
        <f t="shared" si="0"/>
        <v>Darebin Creek Environment Centre   Darebin Parklands   Separation Street (east end), Alphington, 3078,VIC, AUSTRALIA, {Darebin Creek Management Committee}</v>
      </c>
    </row>
    <row r="21" spans="1:7" ht="12.75" customHeight="1">
      <c r="A21">
        <v>23</v>
      </c>
      <c r="B21" s="1" t="s">
        <v>135</v>
      </c>
      <c r="C21" t="s">
        <v>770</v>
      </c>
      <c r="E21" t="s">
        <v>1019</v>
      </c>
      <c r="G21" t="str">
        <f t="shared" si="0"/>
        <v>Darebin Parklands , , ,VIC, AUSTRALIA, {Darebin Parklands Association (friends of group)}</v>
      </c>
    </row>
    <row r="22" spans="1:7" ht="12.75" customHeight="1">
      <c r="A22">
        <v>24</v>
      </c>
      <c r="B22" s="1" t="s">
        <v>139</v>
      </c>
      <c r="C22" t="s">
        <v>771</v>
      </c>
      <c r="E22" t="s">
        <v>1019</v>
      </c>
      <c r="G22" t="str">
        <f t="shared" si="0"/>
        <v>Darebin Creek, , ,VIC, AUSTRALIA, {Friends of Darebin Creek}</v>
      </c>
    </row>
    <row r="23" spans="1:7" ht="12.75" customHeight="1">
      <c r="A23">
        <v>25</v>
      </c>
      <c r="B23" s="7" t="s">
        <v>141</v>
      </c>
      <c r="C23" t="s">
        <v>1027</v>
      </c>
      <c r="D23" t="s">
        <v>88</v>
      </c>
      <c r="E23">
        <v>3094</v>
      </c>
      <c r="G23" t="str">
        <f t="shared" si="0"/>
        <v>77 Napier Crescent, Montmorency, 3094,VIC, AUSTRALIA, {Friends of Pecks Dam, Monmorency}</v>
      </c>
    </row>
    <row r="24" spans="1:7" ht="12.75" customHeight="1">
      <c r="A24">
        <v>26</v>
      </c>
      <c r="B24" s="7" t="s">
        <v>772</v>
      </c>
      <c r="C24" t="s">
        <v>777</v>
      </c>
      <c r="D24" t="s">
        <v>93</v>
      </c>
      <c r="E24">
        <v>3081</v>
      </c>
      <c r="G24" t="str">
        <f t="shared" si="0"/>
        <v>Johnson Reserve, Heidelberg Heights, 3081,VIC, AUSTRALIA, {Transition 3081 Rough Trade Rummage}</v>
      </c>
    </row>
    <row r="25" spans="1:7" ht="12.75" customHeight="1">
      <c r="A25">
        <v>27</v>
      </c>
      <c r="B25" s="7" t="s">
        <v>150</v>
      </c>
      <c r="C25" t="s">
        <v>920</v>
      </c>
      <c r="D25" t="s">
        <v>314</v>
      </c>
      <c r="E25">
        <v>3087</v>
      </c>
      <c r="G25" t="str">
        <f t="shared" si="0"/>
        <v>Boger Rd, Watsonia, 3087,VIC, AUSTRALIA, {Boger Rd Watsonia Street Composting}</v>
      </c>
    </row>
    <row r="26" spans="1:7" ht="12.75" customHeight="1">
      <c r="A26">
        <v>28</v>
      </c>
      <c r="B26" s="7" t="s">
        <v>153</v>
      </c>
      <c r="C26" t="s">
        <v>921</v>
      </c>
      <c r="D26" t="s">
        <v>314</v>
      </c>
      <c r="E26">
        <v>3087</v>
      </c>
      <c r="G26" t="str">
        <f t="shared" si="0"/>
        <v>Aminya Reserve, Kenmare Street, Watsonia, 3087,VIC, AUSTRALIA, {Friends of Aminya Reserve}</v>
      </c>
    </row>
    <row r="27" spans="1:7" ht="12.75" customHeight="1">
      <c r="A27">
        <v>34</v>
      </c>
      <c r="B27" s="7" t="s">
        <v>176</v>
      </c>
      <c r="C27" t="s">
        <v>922</v>
      </c>
      <c r="D27" t="s">
        <v>923</v>
      </c>
      <c r="E27">
        <v>3079</v>
      </c>
      <c r="G27" t="str">
        <f t="shared" si="0"/>
        <v>233-235 Lower Heidelberg Rd, East Ivanhoe, 3079,VIC, AUSTRALIA, {Bendigo Bank East Ivanhoe Branch}</v>
      </c>
    </row>
    <row r="28" spans="1:7" ht="12.75" customHeight="1">
      <c r="A28">
        <v>35</v>
      </c>
      <c r="B28" s="7" t="s">
        <v>181</v>
      </c>
      <c r="C28" t="s">
        <v>924</v>
      </c>
      <c r="D28" t="s">
        <v>367</v>
      </c>
      <c r="E28">
        <v>3084</v>
      </c>
      <c r="G28" t="str">
        <f t="shared" si="0"/>
        <v>164 Burgundy St, Heidelberg, 3084,VIC, AUSTRALIA, {Bendigo Bank Heidelberg Branch}</v>
      </c>
    </row>
    <row r="29" spans="1:7" ht="12.75" customHeight="1">
      <c r="A29">
        <v>40</v>
      </c>
      <c r="B29" s="1" t="s">
        <v>195</v>
      </c>
      <c r="C29" t="s">
        <v>769</v>
      </c>
      <c r="E29" t="s">
        <v>1019</v>
      </c>
      <c r="G29" t="str">
        <f t="shared" si="0"/>
        <v>Darebin Creek , , ,VIC, AUSTRALIA, {Darebin Creek Sweepers}</v>
      </c>
    </row>
    <row r="30" spans="1:7" ht="12.75" customHeight="1">
      <c r="A30">
        <v>41</v>
      </c>
      <c r="B30" s="1" t="s">
        <v>199</v>
      </c>
      <c r="C30" t="s">
        <v>925</v>
      </c>
      <c r="D30" t="s">
        <v>202</v>
      </c>
      <c r="E30">
        <v>3095</v>
      </c>
      <c r="G30" t="str">
        <f t="shared" si="0"/>
        <v>10-18 Arthur St, Eltham, 3095,VIC, AUSTRALIA, {Eltham Farmers Market}</v>
      </c>
    </row>
    <row r="31" spans="1:7" ht="12.75" customHeight="1">
      <c r="A31">
        <v>52</v>
      </c>
      <c r="B31" s="1" t="s">
        <v>239</v>
      </c>
      <c r="C31" t="s">
        <v>243</v>
      </c>
      <c r="D31" t="s">
        <v>63</v>
      </c>
      <c r="E31">
        <v>3084</v>
      </c>
      <c r="G31" t="str">
        <f t="shared" si="0"/>
        <v>181 Mountain View Pde, Rosanna, 3084,VIC, AUSTRALIA, {Sustainable House}</v>
      </c>
    </row>
    <row r="32" spans="1:7" ht="12.75" customHeight="1">
      <c r="A32">
        <v>53</v>
      </c>
      <c r="B32" s="1" t="s">
        <v>239</v>
      </c>
      <c r="C32" t="s">
        <v>246</v>
      </c>
      <c r="D32" t="s">
        <v>247</v>
      </c>
      <c r="E32">
        <v>3088</v>
      </c>
      <c r="G32" t="str">
        <f t="shared" si="0"/>
        <v>30 Springfield Street, Briar Hill, 3088,VIC, AUSTRALIA, {Sustainable House}</v>
      </c>
    </row>
    <row r="33" spans="1:7" ht="12.75" customHeight="1">
      <c r="A33">
        <v>56</v>
      </c>
      <c r="B33" s="1" t="s">
        <v>251</v>
      </c>
      <c r="C33" t="s">
        <v>926</v>
      </c>
      <c r="D33" t="s">
        <v>96</v>
      </c>
      <c r="E33">
        <v>3081</v>
      </c>
      <c r="G33" t="str">
        <f t="shared" si="0"/>
        <v>601 Waterdale Rd, Heidelberg West, 3081,VIC, AUSTRALIA, {Textile Art Community}</v>
      </c>
    </row>
    <row r="34" spans="1:7" ht="12.75" customHeight="1">
      <c r="A34">
        <v>61</v>
      </c>
      <c r="B34" s="1" t="s">
        <v>274</v>
      </c>
      <c r="C34" t="s">
        <v>927</v>
      </c>
      <c r="D34" t="s">
        <v>367</v>
      </c>
      <c r="E34">
        <v>3084</v>
      </c>
      <c r="G34" t="str">
        <f t="shared" si="0"/>
        <v>Adamson St, Heidelberg, 3084,VIC, AUSTRALIA, {Transition Street – Adamson Street}</v>
      </c>
    </row>
    <row r="35" spans="1:7" ht="12.75" customHeight="1">
      <c r="A35">
        <v>65</v>
      </c>
      <c r="B35" s="1" t="s">
        <v>289</v>
      </c>
      <c r="C35" t="s">
        <v>291</v>
      </c>
      <c r="D35" t="s">
        <v>292</v>
      </c>
      <c r="E35">
        <v>3079</v>
      </c>
      <c r="G35" t="str">
        <f t="shared" si="0"/>
        <v>1 Wilfred Road, Ivanhoe East, 3079,VIC, AUSTRALIA, {Wilfred Community Garden}</v>
      </c>
    </row>
    <row r="36" spans="1:7" ht="12.75" customHeight="1">
      <c r="A36">
        <v>68</v>
      </c>
      <c r="B36" s="1" t="s">
        <v>303</v>
      </c>
      <c r="C36" t="s">
        <v>928</v>
      </c>
      <c r="D36" t="s">
        <v>88</v>
      </c>
      <c r="E36">
        <v>3094</v>
      </c>
      <c r="G36" t="str">
        <f t="shared" si="0"/>
        <v>64 Buena Vista Dr, Montmorency, 3094,VIC, AUSTRALIA, {Monty South Primary School Stephanie Alexander Kitchen Garden programs (SAKGP)}</v>
      </c>
    </row>
    <row r="37" spans="1:7" ht="12.75" customHeight="1">
      <c r="A37">
        <v>69</v>
      </c>
      <c r="B37" s="1" t="s">
        <v>308</v>
      </c>
      <c r="C37" t="s">
        <v>929</v>
      </c>
      <c r="D37" t="s">
        <v>314</v>
      </c>
      <c r="E37">
        <v>3087</v>
      </c>
      <c r="G37" t="str">
        <f t="shared" si="0"/>
        <v>35/47 Lambourn Rd, Watsonia, 3087,VIC, AUSTRALIA, {Watsonia Neighbourhood House}</v>
      </c>
    </row>
    <row r="38" spans="1:7" ht="12.75" customHeight="1">
      <c r="A38">
        <v>70</v>
      </c>
      <c r="B38" s="1" t="s">
        <v>316</v>
      </c>
      <c r="C38" t="s">
        <v>319</v>
      </c>
      <c r="D38" t="s">
        <v>320</v>
      </c>
      <c r="E38">
        <v>3079</v>
      </c>
      <c r="G38" t="str">
        <f t="shared" si="0"/>
        <v>53 Stanley Street, Ivanhoe, 3079,VIC, AUSTRALIA, {St Bernadette's Primary School}</v>
      </c>
    </row>
    <row r="39" spans="1:7" ht="12.75" customHeight="1">
      <c r="A39">
        <v>71</v>
      </c>
      <c r="B39" s="7" t="s">
        <v>324</v>
      </c>
      <c r="C39" t="s">
        <v>904</v>
      </c>
      <c r="D39" t="s">
        <v>96</v>
      </c>
      <c r="E39">
        <v>3081</v>
      </c>
      <c r="G39" t="str">
        <f t="shared" si="0"/>
        <v>101 Ramu Parade, Heidelberg West, 3081,VIC, AUSTRALIA, {The SALT Foundation}</v>
      </c>
    </row>
    <row r="40" spans="1:7" ht="12.75" customHeight="1">
      <c r="A40">
        <v>73</v>
      </c>
      <c r="B40" s="1" t="s">
        <v>332</v>
      </c>
      <c r="C40" t="s">
        <v>803</v>
      </c>
      <c r="D40" t="s">
        <v>96</v>
      </c>
      <c r="E40">
        <v>3081</v>
      </c>
      <c r="G40" t="str">
        <f t="shared" si="0"/>
        <v>The Mall, Heidelberg West, 3081,VIC, AUSTRALIA, {Bell Street Mall Local Litter Alliance}</v>
      </c>
    </row>
    <row r="41" spans="1:7" ht="12.75" customHeight="1">
      <c r="A41">
        <v>74</v>
      </c>
      <c r="B41" s="1" t="s">
        <v>336</v>
      </c>
      <c r="C41" t="s">
        <v>930</v>
      </c>
      <c r="D41" t="s">
        <v>931</v>
      </c>
      <c r="E41">
        <v>3081</v>
      </c>
      <c r="G41" t="str">
        <f t="shared" si="0"/>
        <v>cnr. Oriel Road and Banskia Street, Bellfield, 3081,VIC, AUSTRALIA, {Bellfield Community Garden}</v>
      </c>
    </row>
    <row r="42" spans="1:7" ht="12.75" customHeight="1">
      <c r="A42">
        <v>75</v>
      </c>
      <c r="B42" s="1" t="s">
        <v>342</v>
      </c>
      <c r="C42" t="s">
        <v>932</v>
      </c>
      <c r="D42" t="s">
        <v>933</v>
      </c>
      <c r="E42">
        <v>3088</v>
      </c>
      <c r="G42" t="str">
        <f t="shared" si="0"/>
        <v>Civic Dr, Greensborough, 3088,VIC, AUSTRALIA, {Diamond Valley Library food swap}</v>
      </c>
    </row>
    <row r="43" spans="1:7" ht="12.75" customHeight="1">
      <c r="A43">
        <v>78</v>
      </c>
      <c r="B43" s="1" t="s">
        <v>355</v>
      </c>
      <c r="C43" t="s">
        <v>934</v>
      </c>
      <c r="D43" t="s">
        <v>933</v>
      </c>
      <c r="E43">
        <v>3088</v>
      </c>
      <c r="G43" t="str">
        <f t="shared" si="0"/>
        <v>2/8 Simms Rd, Greensborough, 3088,VIC, AUSTRALIA, {Greencom}</v>
      </c>
    </row>
    <row r="44" spans="1:7" ht="12.75" customHeight="1">
      <c r="A44">
        <v>79</v>
      </c>
      <c r="B44" s="1" t="s">
        <v>363</v>
      </c>
      <c r="C44" t="s">
        <v>366</v>
      </c>
      <c r="D44" t="s">
        <v>367</v>
      </c>
      <c r="E44">
        <v>3084</v>
      </c>
      <c r="G44" t="str">
        <f t="shared" si="0"/>
        <v>15 Cartmell St, Heidelberg, 3084,VIC, AUSTRALIA, {Haydn Barling landscapes}</v>
      </c>
    </row>
    <row r="45" spans="1:7" ht="12.75" customHeight="1">
      <c r="A45">
        <v>80</v>
      </c>
      <c r="B45" s="1" t="s">
        <v>372</v>
      </c>
      <c r="C45" t="s">
        <v>935</v>
      </c>
      <c r="D45" t="s">
        <v>320</v>
      </c>
      <c r="E45">
        <v>3079</v>
      </c>
      <c r="G45" t="str">
        <f t="shared" si="0"/>
        <v>124 Waterdale Rd, Ivanhoe, 3079,VIC, AUSTRALIA, {Ivanhoe Primary School – Resource Recovery Program}</v>
      </c>
    </row>
    <row r="46" spans="1:7" ht="12.75" customHeight="1">
      <c r="A46">
        <v>83</v>
      </c>
      <c r="B46" s="7" t="s">
        <v>381</v>
      </c>
      <c r="C46" t="s">
        <v>936</v>
      </c>
      <c r="D46" t="s">
        <v>96</v>
      </c>
      <c r="E46">
        <v>3081</v>
      </c>
      <c r="G46" t="str">
        <f t="shared" si="0"/>
        <v>21 Alamein Rd, Heidelberg West, 3081,VIC, AUSTRALIA, {Olympic Adult Education Community Kitchen and Garden}</v>
      </c>
    </row>
    <row r="47" spans="1:7" ht="12.75" customHeight="1">
      <c r="A47">
        <v>89</v>
      </c>
      <c r="B47" s="1" t="s">
        <v>404</v>
      </c>
      <c r="C47" t="s">
        <v>937</v>
      </c>
      <c r="D47" t="s">
        <v>314</v>
      </c>
      <c r="E47">
        <v>3087</v>
      </c>
      <c r="G47" t="str">
        <f t="shared" si="0"/>
        <v>4/6 Ibbottson St, Watsonia, 3087,VIC, AUSTRALIA, {Watsonia Library Community Garden}</v>
      </c>
    </row>
    <row r="48" spans="1:7" ht="12.75" customHeight="1">
      <c r="A48">
        <v>90</v>
      </c>
      <c r="B48" s="1" t="s">
        <v>409</v>
      </c>
      <c r="C48" t="s">
        <v>938</v>
      </c>
      <c r="D48" t="s">
        <v>96</v>
      </c>
      <c r="E48">
        <v>3081</v>
      </c>
      <c r="G48" t="str">
        <f t="shared" si="0"/>
        <v>347 Bell St, Heidelberg West, 3081,VIC, AUSTRALIA, {Audrey Brooks Pre-School }</v>
      </c>
    </row>
    <row r="49" spans="1:7" ht="12.75" customHeight="1">
      <c r="A49">
        <v>91</v>
      </c>
      <c r="B49" s="1" t="s">
        <v>412</v>
      </c>
      <c r="C49" t="s">
        <v>939</v>
      </c>
      <c r="D49" t="s">
        <v>367</v>
      </c>
      <c r="E49">
        <v>3084</v>
      </c>
      <c r="G49" t="str">
        <f t="shared" si="0"/>
        <v>145 Studley Rd, Heidelberg, 3084,VIC, AUSTRALIA, {Austin Hospital School}</v>
      </c>
    </row>
    <row r="50" spans="1:7" ht="12.75" customHeight="1">
      <c r="A50">
        <v>93</v>
      </c>
      <c r="B50" s="1" t="s">
        <v>417</v>
      </c>
      <c r="C50" t="s">
        <v>940</v>
      </c>
      <c r="D50" t="s">
        <v>81</v>
      </c>
      <c r="E50">
        <v>3085</v>
      </c>
      <c r="G50" t="str">
        <f t="shared" si="0"/>
        <v>78 Aberdeen Rd, Macleod, 3085,VIC, AUSTRALIA, {Bansic op shop macleod}</v>
      </c>
    </row>
    <row r="51" spans="1:7" ht="12.75" customHeight="1">
      <c r="A51">
        <v>95</v>
      </c>
      <c r="B51" s="1" t="s">
        <v>421</v>
      </c>
      <c r="C51" t="s">
        <v>936</v>
      </c>
      <c r="D51" t="s">
        <v>96</v>
      </c>
      <c r="E51">
        <v>3081</v>
      </c>
      <c r="G51" t="str">
        <f t="shared" si="0"/>
        <v>21 Alamein Rd, Heidelberg West, 3081,VIC, AUSTRALIA, {Banyule Community Health}</v>
      </c>
    </row>
    <row r="52" spans="1:7" ht="12.75" customHeight="1">
      <c r="A52">
        <v>96</v>
      </c>
      <c r="B52" s="1" t="s">
        <v>424</v>
      </c>
      <c r="C52" t="s">
        <v>425</v>
      </c>
      <c r="D52" t="s">
        <v>96</v>
      </c>
      <c r="E52">
        <v>3081</v>
      </c>
      <c r="G52" t="str">
        <f t="shared" si="0"/>
        <v>2/31-37 The Mall, Heidelberg West, 3081,VIC, AUSTRALIA, {Banyule digiDECL}</v>
      </c>
    </row>
    <row r="53" spans="1:7" ht="12.75" customHeight="1">
      <c r="A53">
        <v>97</v>
      </c>
      <c r="B53" s="7" t="s">
        <v>428</v>
      </c>
      <c r="C53" t="s">
        <v>941</v>
      </c>
      <c r="D53" t="s">
        <v>63</v>
      </c>
      <c r="E53">
        <v>3084</v>
      </c>
      <c r="G53" t="str">
        <f t="shared" si="0"/>
        <v>Cnr St Hellier and Edwin Streets, Rosanna, 3084,VIC, AUSTRALIA, {Banyule Men's Shed}</v>
      </c>
    </row>
    <row r="54" spans="1:7" ht="12.75" customHeight="1">
      <c r="A54">
        <v>99</v>
      </c>
      <c r="B54" s="1" t="s">
        <v>437</v>
      </c>
      <c r="C54" t="s">
        <v>942</v>
      </c>
      <c r="D54" t="s">
        <v>63</v>
      </c>
      <c r="E54">
        <v>3084</v>
      </c>
      <c r="G54" t="str">
        <f t="shared" si="0"/>
        <v>50 Banyule Rd, Rosanna, 3084,VIC, AUSTRALIA, {Banyule Primary School}</v>
      </c>
    </row>
    <row r="55" spans="1:7" ht="12.75" customHeight="1">
      <c r="A55">
        <v>101</v>
      </c>
      <c r="B55" s="1" t="s">
        <v>444</v>
      </c>
      <c r="C55" t="s">
        <v>943</v>
      </c>
      <c r="D55" t="s">
        <v>931</v>
      </c>
      <c r="E55">
        <v>3081</v>
      </c>
      <c r="G55" t="str">
        <f t="shared" si="0"/>
        <v>cnr Waterdale Road and Banksia St, Bellfield, 3081,VIC, AUSTRALIA, {Banyule Waste Recovery Centre}</v>
      </c>
    </row>
    <row r="56" spans="1:7" ht="12.75" customHeight="1">
      <c r="A56">
        <v>104</v>
      </c>
      <c r="B56" s="1" t="s">
        <v>450</v>
      </c>
      <c r="C56" t="s">
        <v>944</v>
      </c>
      <c r="D56" t="s">
        <v>247</v>
      </c>
      <c r="E56">
        <v>3088</v>
      </c>
      <c r="G56" t="str">
        <f t="shared" si="0"/>
        <v>25 Gladstone Rd, Briar Hill, 3088,VIC, AUSTRALIA, {Briar Hill Primary School}</v>
      </c>
    </row>
    <row r="57" spans="1:7" ht="12.75" customHeight="1">
      <c r="A57">
        <v>106</v>
      </c>
      <c r="B57" s="1" t="s">
        <v>455</v>
      </c>
      <c r="C57" t="s">
        <v>945</v>
      </c>
      <c r="D57" t="s">
        <v>933</v>
      </c>
      <c r="E57">
        <v>3088</v>
      </c>
      <c r="G57" t="str">
        <f t="shared" si="0"/>
        <v>106 Main St, Greensborough, 3088,VIC, AUSTRALIA, {Brotherhood of St Laurence op shop Greensborough}</v>
      </c>
    </row>
    <row r="58" spans="1:7" ht="12.75" customHeight="1">
      <c r="A58">
        <v>107</v>
      </c>
      <c r="B58" s="1" t="s">
        <v>456</v>
      </c>
      <c r="C58" t="s">
        <v>946</v>
      </c>
      <c r="D58" t="s">
        <v>320</v>
      </c>
      <c r="E58">
        <v>3079</v>
      </c>
      <c r="G58" t="str">
        <f t="shared" si="0"/>
        <v>220 Upper Heidelberg Rd, Ivanhoe, 3079,VIC, AUSTRALIA, {Brotherhood of St Laurence op shop Ivanhoe}</v>
      </c>
    </row>
    <row r="59" spans="1:7" ht="12.75" customHeight="1">
      <c r="A59">
        <v>108</v>
      </c>
      <c r="B59" s="1" t="s">
        <v>458</v>
      </c>
      <c r="C59" t="s">
        <v>947</v>
      </c>
      <c r="D59" t="s">
        <v>314</v>
      </c>
      <c r="E59">
        <v>3087</v>
      </c>
      <c r="G59" t="str">
        <f t="shared" si="0"/>
        <v>78 Watsonia Rd, Watsonia, 3087,VIC, AUSTRALIA, {Brotherhood of St Laurence op shop Watsonia}</v>
      </c>
    </row>
    <row r="60" spans="1:7" ht="12.75" customHeight="1">
      <c r="A60">
        <v>109</v>
      </c>
      <c r="B60" s="7" t="s">
        <v>460</v>
      </c>
      <c r="C60" t="s">
        <v>948</v>
      </c>
      <c r="D60" t="s">
        <v>933</v>
      </c>
      <c r="E60">
        <v>3088</v>
      </c>
      <c r="G60" t="str">
        <f t="shared" si="0"/>
        <v>167 Para Rd, Greensborough, 3088,VIC, AUSTRALIA, {BSC Bikes Para Rd}</v>
      </c>
    </row>
    <row r="61" spans="1:7" ht="12.75" customHeight="1">
      <c r="A61">
        <v>110</v>
      </c>
      <c r="B61" s="1" t="s">
        <v>461</v>
      </c>
      <c r="C61" t="s">
        <v>463</v>
      </c>
      <c r="D61" t="s">
        <v>464</v>
      </c>
      <c r="E61">
        <v>3105</v>
      </c>
      <c r="G61" t="str">
        <f t="shared" si="0"/>
        <v>6 Manningham Road, Bulleen, 3105,VIC, AUSTRALIA, {Bulleen Art &amp; Garden}</v>
      </c>
    </row>
    <row r="62" spans="1:7" ht="12.75" customHeight="1">
      <c r="A62">
        <v>111</v>
      </c>
      <c r="B62" s="1" t="s">
        <v>466</v>
      </c>
      <c r="C62" t="s">
        <v>469</v>
      </c>
      <c r="D62" t="s">
        <v>96</v>
      </c>
      <c r="E62">
        <v>3081</v>
      </c>
      <c r="G62" t="str">
        <f t="shared" si="0"/>
        <v>cnr Buna Street and Boyd Crescent, Heidelberg West, 3081,VIC, AUSTRALIA, {Buna Reserve Community Garden}</v>
      </c>
    </row>
    <row r="63" spans="1:7" ht="12.75" customHeight="1">
      <c r="A63">
        <v>112</v>
      </c>
      <c r="B63" s="1" t="s">
        <v>471</v>
      </c>
      <c r="C63" t="s">
        <v>949</v>
      </c>
      <c r="D63" t="s">
        <v>950</v>
      </c>
      <c r="E63">
        <v>3083</v>
      </c>
      <c r="G63" t="str">
        <f t="shared" si="0"/>
        <v>20 Noorong Ave, Bundoora, 3083,VIC, AUSTRALIA, {Bundoora pre-school}</v>
      </c>
    </row>
    <row r="64" spans="1:7" ht="12.75" customHeight="1">
      <c r="A64">
        <v>113</v>
      </c>
      <c r="B64" s="1" t="s">
        <v>472</v>
      </c>
      <c r="C64" t="s">
        <v>951</v>
      </c>
      <c r="D64" t="s">
        <v>950</v>
      </c>
      <c r="E64">
        <v>3083</v>
      </c>
      <c r="G64" t="str">
        <f t="shared" si="0"/>
        <v>32 Balmoral Ave, Bundoora, 3083,VIC, AUSTRALIA, {Bundoora Primary School}</v>
      </c>
    </row>
    <row r="65" spans="1:7" ht="12.75" customHeight="1">
      <c r="A65">
        <v>114</v>
      </c>
      <c r="B65" s="1" t="s">
        <v>475</v>
      </c>
      <c r="C65" t="s">
        <v>952</v>
      </c>
      <c r="D65" t="s">
        <v>950</v>
      </c>
      <c r="E65">
        <v>3083</v>
      </c>
      <c r="G65" t="str">
        <f t="shared" si="0"/>
        <v>53 Balmoral Ave, Bundoora, 3083,VIC, AUSTRALIA, {Bundoora Secondary College}</v>
      </c>
    </row>
    <row r="66" spans="1:7" ht="12.75" customHeight="1">
      <c r="A66">
        <v>115</v>
      </c>
      <c r="B66" s="1" t="s">
        <v>477</v>
      </c>
      <c r="C66" t="s">
        <v>953</v>
      </c>
      <c r="D66" t="s">
        <v>933</v>
      </c>
      <c r="E66">
        <v>3088</v>
      </c>
      <c r="G66" t="str">
        <f t="shared" si="0"/>
        <v>52 Corowa Cres, Greensborough, 3088,VIC, AUSTRALIA, {Caelectrics}</v>
      </c>
    </row>
    <row r="67" spans="1:7" ht="12.75" customHeight="1">
      <c r="A67">
        <v>116</v>
      </c>
      <c r="B67" s="1" t="s">
        <v>480</v>
      </c>
      <c r="C67" t="s">
        <v>954</v>
      </c>
      <c r="D67" t="s">
        <v>81</v>
      </c>
      <c r="E67">
        <v>3085</v>
      </c>
      <c r="G67" t="str">
        <f t="shared" ref="G67:G130" si="1">C67&amp;", " &amp;D67&amp;", " &amp;E67&amp;",VIC, AUSTRALIA, {"&amp;B67&amp;"}"</f>
        <v>235 Kingsbury Dr, Macleod, 3085,VIC, AUSTRALIA, {Charles La Trobe Olymic Village and Macloed}</v>
      </c>
    </row>
    <row r="68" spans="1:7" ht="12.75" customHeight="1">
      <c r="A68">
        <v>117</v>
      </c>
      <c r="B68" s="1" t="s">
        <v>483</v>
      </c>
      <c r="C68" t="s">
        <v>955</v>
      </c>
      <c r="D68" t="s">
        <v>63</v>
      </c>
      <c r="E68">
        <v>3084</v>
      </c>
      <c r="G68" t="str">
        <f t="shared" si="1"/>
        <v>43 Beetham Parade, Rosanna, 3084,VIC, AUSTRALIA, {Children's Protection Society op shop Rosanna}</v>
      </c>
    </row>
    <row r="69" spans="1:7" ht="12.75" customHeight="1">
      <c r="A69">
        <v>118</v>
      </c>
      <c r="B69" s="1" t="s">
        <v>485</v>
      </c>
      <c r="C69" t="s">
        <v>956</v>
      </c>
      <c r="D69" t="s">
        <v>320</v>
      </c>
      <c r="E69">
        <v>3079</v>
      </c>
      <c r="G69" t="str">
        <f t="shared" si="1"/>
        <v>244 Waterdale Rd, Ivanhoe, 3079,VIC, AUSTRALIA, {Chocolatier}</v>
      </c>
    </row>
    <row r="70" spans="1:7" ht="12.75" customHeight="1">
      <c r="A70">
        <v>119</v>
      </c>
      <c r="B70" s="7" t="s">
        <v>487</v>
      </c>
      <c r="C70" t="s">
        <v>957</v>
      </c>
      <c r="D70" t="s">
        <v>63</v>
      </c>
      <c r="E70">
        <v>3084</v>
      </c>
      <c r="G70" t="str">
        <f t="shared" si="1"/>
        <v>5 Bellevue Ave, Rosanna, 3084,VIC, AUSTRALIA, {Chris the cobbler}</v>
      </c>
    </row>
    <row r="71" spans="1:7" ht="12.75" customHeight="1">
      <c r="A71">
        <v>123</v>
      </c>
      <c r="B71" s="1" t="s">
        <v>498</v>
      </c>
      <c r="C71" t="s">
        <v>958</v>
      </c>
      <c r="D71" t="s">
        <v>93</v>
      </c>
      <c r="E71">
        <v>3081</v>
      </c>
      <c r="G71" t="str">
        <f t="shared" si="1"/>
        <v>67 Haig St, Heidelberg Heights, 3081,VIC, AUSTRALIA, {Crate Cafe}</v>
      </c>
    </row>
    <row r="72" spans="1:7" ht="12.75" customHeight="1">
      <c r="A72">
        <v>124</v>
      </c>
      <c r="B72" s="7" t="s">
        <v>500</v>
      </c>
      <c r="C72" t="s">
        <v>948</v>
      </c>
      <c r="D72" t="s">
        <v>933</v>
      </c>
      <c r="E72">
        <v>3088</v>
      </c>
      <c r="G72" t="str">
        <f t="shared" si="1"/>
        <v>167 Para Rd, Greensborough, 3088,VIC, AUSTRALIA, {Cycle House Para Rd}</v>
      </c>
    </row>
    <row r="73" spans="1:7" ht="12.75" customHeight="1">
      <c r="A73">
        <v>125</v>
      </c>
      <c r="B73" s="1" t="s">
        <v>501</v>
      </c>
      <c r="C73" t="s">
        <v>959</v>
      </c>
      <c r="D73" t="s">
        <v>81</v>
      </c>
      <c r="E73">
        <v>3085</v>
      </c>
      <c r="G73" t="str">
        <f t="shared" si="1"/>
        <v>Diamond Valley Community Support OP Shop, Macleod, 3085,VIC, AUSTRALIA, {Diamond Valley Community Support OP Shop Macleod}</v>
      </c>
    </row>
    <row r="74" spans="1:7" ht="12.75" customHeight="1">
      <c r="A74">
        <v>127</v>
      </c>
      <c r="B74" s="7" t="s">
        <v>506</v>
      </c>
      <c r="C74" t="s">
        <v>960</v>
      </c>
      <c r="D74" t="s">
        <v>320</v>
      </c>
      <c r="E74">
        <v>3079</v>
      </c>
      <c r="G74" t="str">
        <f t="shared" si="1"/>
        <v>45 Lower Heidelberg Rd, Ivanhoe, 3079,VIC, AUSTRALIA, {Diva Clothing Op Shop Ivanhoe}</v>
      </c>
    </row>
    <row r="75" spans="1:7" ht="12.75" customHeight="1">
      <c r="A75">
        <v>128</v>
      </c>
      <c r="B75" s="1" t="s">
        <v>508</v>
      </c>
      <c r="C75" t="s">
        <v>511</v>
      </c>
      <c r="D75" t="s">
        <v>512</v>
      </c>
      <c r="E75">
        <v>3093</v>
      </c>
      <c r="G75" t="str">
        <f t="shared" si="1"/>
        <v>251 Old Eltham Road, Lower Plenty, 3093,VIC, AUSTRALIA, {DIY Double Glazing}</v>
      </c>
    </row>
    <row r="76" spans="1:7" ht="12.75" customHeight="1">
      <c r="A76">
        <v>129</v>
      </c>
      <c r="B76" s="7" t="s">
        <v>773</v>
      </c>
      <c r="C76" t="s">
        <v>961</v>
      </c>
      <c r="D76" t="s">
        <v>320</v>
      </c>
      <c r="E76">
        <v>3079</v>
      </c>
      <c r="G76" t="str">
        <f t="shared" si="1"/>
        <v>1075-1087 Heidelberg Rd, Ivanhoe, 3079,VIC, AUSTRALIA, {Dolomiti}</v>
      </c>
    </row>
    <row r="77" spans="1:7" ht="12.75" customHeight="1">
      <c r="A77">
        <v>130</v>
      </c>
      <c r="B77" s="1" t="s">
        <v>514</v>
      </c>
      <c r="C77" t="s">
        <v>962</v>
      </c>
      <c r="D77" t="s">
        <v>292</v>
      </c>
      <c r="E77">
        <v>3079</v>
      </c>
      <c r="G77" t="str">
        <f t="shared" si="1"/>
        <v>35 Warncliffe Rd, Ivanhoe East, 3079,VIC, AUSTRALIA, {East Ivanhoe Primary School, School Community Garden}</v>
      </c>
    </row>
    <row r="78" spans="1:7" ht="12.75" customHeight="1">
      <c r="A78">
        <v>131</v>
      </c>
      <c r="B78" s="7" t="s">
        <v>519</v>
      </c>
      <c r="C78" t="s">
        <v>963</v>
      </c>
      <c r="D78" t="s">
        <v>202</v>
      </c>
      <c r="E78">
        <v>3095</v>
      </c>
      <c r="G78" t="str">
        <f t="shared" si="1"/>
        <v>30 Gastons Rd, Eltham, 3095,VIC, AUSTRALIA, {Edendale Farm}</v>
      </c>
    </row>
    <row r="79" spans="1:7" ht="12.75" customHeight="1">
      <c r="A79">
        <v>132</v>
      </c>
      <c r="B79" s="1" t="s">
        <v>521</v>
      </c>
      <c r="C79" t="s">
        <v>964</v>
      </c>
      <c r="D79" t="s">
        <v>96</v>
      </c>
      <c r="E79">
        <v>3081</v>
      </c>
      <c r="G79" t="str">
        <f t="shared" si="1"/>
        <v>273 Liberty Parade, Heidelberg West, 3081,VIC, AUSTRALIA, {Exodus Community}</v>
      </c>
    </row>
    <row r="80" spans="1:7" ht="12.75" customHeight="1">
      <c r="A80">
        <v>133</v>
      </c>
      <c r="B80" s="1" t="s">
        <v>524</v>
      </c>
      <c r="C80" t="s">
        <v>965</v>
      </c>
      <c r="D80" t="s">
        <v>512</v>
      </c>
      <c r="E80">
        <v>3093</v>
      </c>
      <c r="G80" t="str">
        <f t="shared" si="1"/>
        <v>Cleveland Ave, Lower Plenty, 3093,VIC, AUSTRALIA, {Friends of Cleverland Avenue (Lower Plenty)}</v>
      </c>
    </row>
    <row r="81" spans="1:7" ht="12.75" customHeight="1">
      <c r="A81">
        <v>134</v>
      </c>
      <c r="B81" s="1" t="s">
        <v>526</v>
      </c>
      <c r="C81" t="s">
        <v>966</v>
      </c>
      <c r="E81" t="s">
        <v>1019</v>
      </c>
      <c r="G81" t="str">
        <f t="shared" si="1"/>
        <v>Plenty River, , ,VIC, AUSTRALIA, {Friends of Plenty River }</v>
      </c>
    </row>
    <row r="82" spans="1:7" ht="12.75" customHeight="1">
      <c r="A82">
        <v>135</v>
      </c>
      <c r="B82" s="1" t="s">
        <v>531</v>
      </c>
      <c r="C82" t="s">
        <v>907</v>
      </c>
      <c r="E82" t="s">
        <v>1019</v>
      </c>
      <c r="G82" t="str">
        <f t="shared" si="1"/>
        <v>St Helena, , ,VIC, AUSTRALIA, {Friends of St Helena}</v>
      </c>
    </row>
    <row r="83" spans="1:7" ht="12.75" customHeight="1">
      <c r="A83">
        <v>138</v>
      </c>
      <c r="B83" s="1" t="s">
        <v>542</v>
      </c>
      <c r="C83" t="s">
        <v>967</v>
      </c>
      <c r="D83" t="s">
        <v>968</v>
      </c>
      <c r="E83">
        <v>3095</v>
      </c>
      <c r="G83" t="str">
        <f t="shared" si="1"/>
        <v>31-45 Calendonia Dr, Eltham North, 3095,VIC, AUSTRALIA, {Glen Katherine Primary School}</v>
      </c>
    </row>
    <row r="84" spans="1:7" ht="12.75" customHeight="1">
      <c r="A84">
        <v>139</v>
      </c>
      <c r="B84" s="1" t="s">
        <v>545</v>
      </c>
      <c r="C84" t="s">
        <v>969</v>
      </c>
      <c r="D84" t="s">
        <v>933</v>
      </c>
      <c r="E84">
        <v>3088</v>
      </c>
      <c r="G84" t="str">
        <f t="shared" si="1"/>
        <v>Community Dr, Greensborough, 3088,VIC, AUSTRALIA, {Greenhills Neighbourhood House}</v>
      </c>
    </row>
    <row r="85" spans="1:7" ht="12.75" customHeight="1">
      <c r="A85">
        <v>140</v>
      </c>
      <c r="B85" s="1" t="s">
        <v>548</v>
      </c>
      <c r="C85" t="s">
        <v>969</v>
      </c>
      <c r="D85" t="s">
        <v>933</v>
      </c>
      <c r="E85">
        <v>3088</v>
      </c>
      <c r="G85" t="str">
        <f t="shared" si="1"/>
        <v>Community Dr, Greensborough, 3088,VIC, AUSTRALIA, {Greenhills pre-school}</v>
      </c>
    </row>
    <row r="86" spans="1:7" ht="12.75" customHeight="1">
      <c r="A86">
        <v>141</v>
      </c>
      <c r="B86" s="1" t="s">
        <v>551</v>
      </c>
      <c r="C86" t="s">
        <v>970</v>
      </c>
      <c r="D86" t="s">
        <v>933</v>
      </c>
      <c r="E86">
        <v>3088</v>
      </c>
      <c r="G86" t="str">
        <f t="shared" si="1"/>
        <v>3089, 29 Mine St, Greensborough, 3088,VIC, AUSTRALIA, {Greenhills Primary School}</v>
      </c>
    </row>
    <row r="87" spans="1:7" ht="12.75" customHeight="1">
      <c r="A87">
        <v>142</v>
      </c>
      <c r="B87" s="1" t="s">
        <v>553</v>
      </c>
      <c r="C87" t="s">
        <v>971</v>
      </c>
      <c r="D87" t="s">
        <v>933</v>
      </c>
      <c r="E87">
        <v>3088</v>
      </c>
      <c r="G87" t="str">
        <f t="shared" si="1"/>
        <v>130 Grimshaw St, Greensborough, 3088,VIC, AUSTRALIA, {Greensborough Primary School}</v>
      </c>
    </row>
    <row r="88" spans="1:7" ht="12.75" customHeight="1">
      <c r="A88">
        <v>145</v>
      </c>
      <c r="B88" s="1" t="s">
        <v>1025</v>
      </c>
      <c r="C88" t="s">
        <v>972</v>
      </c>
      <c r="D88" t="s">
        <v>320</v>
      </c>
      <c r="E88">
        <v>3079</v>
      </c>
      <c r="G88" t="str">
        <f t="shared" si="1"/>
        <v>4 Ivanhoe Parade, Ivanhoe, 3079,VIC, AUSTRALIA, {Hatch, Environment themed exhibition (council)}</v>
      </c>
    </row>
    <row r="89" spans="1:7" ht="12.75" customHeight="1">
      <c r="A89">
        <v>146</v>
      </c>
      <c r="B89" s="1" t="s">
        <v>558</v>
      </c>
      <c r="C89" t="s">
        <v>973</v>
      </c>
      <c r="D89" t="s">
        <v>367</v>
      </c>
      <c r="E89">
        <v>3084</v>
      </c>
      <c r="G89" t="str">
        <f t="shared" si="1"/>
        <v>Jika St &amp; Park Ln, Heidelberg, 3084,VIC, AUSTRALIA, {Heidelberg Historical Society}</v>
      </c>
    </row>
    <row r="90" spans="1:7" ht="12.75" customHeight="1">
      <c r="A90">
        <v>147</v>
      </c>
      <c r="B90" s="1" t="s">
        <v>560</v>
      </c>
      <c r="C90" t="s">
        <v>974</v>
      </c>
      <c r="D90" t="s">
        <v>367</v>
      </c>
      <c r="E90">
        <v>3084</v>
      </c>
      <c r="G90" t="str">
        <f t="shared" si="1"/>
        <v>120 Cape St, Heidelberg, 3084,VIC, AUSTRALIA, {Heidelberg Primary School}</v>
      </c>
    </row>
    <row r="91" spans="1:7" ht="12.75" customHeight="1">
      <c r="A91">
        <v>148</v>
      </c>
      <c r="B91" s="1" t="s">
        <v>563</v>
      </c>
      <c r="C91" t="s">
        <v>975</v>
      </c>
      <c r="D91" t="s">
        <v>950</v>
      </c>
      <c r="E91">
        <v>3083</v>
      </c>
      <c r="G91" t="str">
        <f t="shared" si="1"/>
        <v>4/30 The Concord, Bundoora, 3083,VIC, AUSTRALIA, {Hello Charlie (Eco baby products)}</v>
      </c>
    </row>
    <row r="92" spans="1:7" ht="12.75" customHeight="1">
      <c r="A92">
        <v>153</v>
      </c>
      <c r="B92" s="7" t="s">
        <v>774</v>
      </c>
      <c r="C92" t="s">
        <v>976</v>
      </c>
      <c r="D92" t="s">
        <v>93</v>
      </c>
      <c r="E92">
        <v>3081</v>
      </c>
      <c r="G92" t="str">
        <f t="shared" si="1"/>
        <v>72 Bell St, Heidelberg Heights, 3081,VIC, AUSTRALIA, {Ivanhoe Cycles Megastore}</v>
      </c>
    </row>
    <row r="93" spans="1:7" ht="12.75" customHeight="1">
      <c r="A93">
        <v>154</v>
      </c>
      <c r="B93" s="1" t="s">
        <v>577</v>
      </c>
      <c r="C93" t="s">
        <v>962</v>
      </c>
      <c r="D93" t="s">
        <v>292</v>
      </c>
      <c r="E93">
        <v>3079</v>
      </c>
      <c r="G93" t="str">
        <f t="shared" si="1"/>
        <v>35 Warncliffe Rd, Ivanhoe East, 3079,VIC, AUSTRALIA, {Ivanhoe East Primary School}</v>
      </c>
    </row>
    <row r="94" spans="1:7" ht="12.75" customHeight="1">
      <c r="A94">
        <v>156</v>
      </c>
      <c r="B94" s="1" t="s">
        <v>580</v>
      </c>
      <c r="C94" t="s">
        <v>977</v>
      </c>
      <c r="D94" t="s">
        <v>96</v>
      </c>
      <c r="E94">
        <v>3081</v>
      </c>
      <c r="G94" t="str">
        <f t="shared" si="1"/>
        <v>28 Culverlands St, Heidelberg West, 3081,VIC, AUSTRALIA, {Koo-inda Brewery}</v>
      </c>
    </row>
    <row r="95" spans="1:7" ht="12.75" customHeight="1">
      <c r="A95">
        <v>157</v>
      </c>
      <c r="B95" s="1" t="s">
        <v>582</v>
      </c>
      <c r="C95" t="s">
        <v>978</v>
      </c>
      <c r="D95" t="s">
        <v>96</v>
      </c>
      <c r="E95">
        <v>3081</v>
      </c>
      <c r="G95" t="str">
        <f t="shared" si="1"/>
        <v>33-61 Bell Street, Heidelberg West, 3081,VIC, AUSTRALIA, {Koole op shop West Heidelberg Mall}</v>
      </c>
    </row>
    <row r="96" spans="1:7" ht="12.75" customHeight="1">
      <c r="A96">
        <v>161</v>
      </c>
      <c r="B96" s="1" t="s">
        <v>591</v>
      </c>
      <c r="C96" t="s">
        <v>979</v>
      </c>
      <c r="D96" t="s">
        <v>314</v>
      </c>
      <c r="E96">
        <v>3087</v>
      </c>
      <c r="G96" t="str">
        <f t="shared" si="1"/>
        <v>325 Grimshaw St, Watsonia, 3087,VIC, AUSTRALIA, {Loyola College}</v>
      </c>
    </row>
    <row r="97" spans="1:7" ht="12.75" customHeight="1">
      <c r="A97">
        <v>162</v>
      </c>
      <c r="B97" s="1" t="s">
        <v>594</v>
      </c>
      <c r="C97" t="s">
        <v>980</v>
      </c>
      <c r="D97" t="s">
        <v>81</v>
      </c>
      <c r="E97">
        <v>3085</v>
      </c>
      <c r="G97" t="str">
        <f t="shared" si="1"/>
        <v>Carwarp St, Macleod, 3085,VIC, AUSTRALIA, {Macleod College}</v>
      </c>
    </row>
    <row r="98" spans="1:7" ht="12.75" customHeight="1">
      <c r="A98">
        <v>163</v>
      </c>
      <c r="B98" s="1" t="s">
        <v>598</v>
      </c>
      <c r="C98" t="s">
        <v>981</v>
      </c>
      <c r="D98" t="s">
        <v>320</v>
      </c>
      <c r="E98">
        <v>3079</v>
      </c>
      <c r="G98" t="str">
        <f t="shared" si="1"/>
        <v>7-9 Rockbeare Grove, Ivanhoe, 3079,VIC, AUSTRALIA, {Mary Immaculate Primary School, Ivanhoe}</v>
      </c>
    </row>
    <row r="99" spans="1:7" ht="12.75" customHeight="1">
      <c r="A99">
        <v>164</v>
      </c>
      <c r="B99" s="1" t="s">
        <v>601</v>
      </c>
      <c r="C99" t="s">
        <v>982</v>
      </c>
      <c r="D99" t="s">
        <v>320</v>
      </c>
      <c r="E99">
        <v>3079</v>
      </c>
      <c r="G99" t="str">
        <f t="shared" si="1"/>
        <v>300 Waterdale Rd, Ivanhoe, 3079,VIC, AUSTRALIA, {Meditation Labyrinth}</v>
      </c>
    </row>
    <row r="100" spans="1:7" ht="12.75" customHeight="1">
      <c r="A100">
        <v>165</v>
      </c>
      <c r="B100" s="7" t="s">
        <v>603</v>
      </c>
      <c r="C100" t="s">
        <v>983</v>
      </c>
      <c r="D100" t="s">
        <v>320</v>
      </c>
      <c r="E100">
        <v>3079</v>
      </c>
      <c r="G100" t="str">
        <f t="shared" si="1"/>
        <v>4/149 Upper Heidelberg Rd, Ivanhoe, 3079,VIC, AUSTRALIA, {Merry go round thrift store Ivanhoe}</v>
      </c>
    </row>
    <row r="101" spans="1:7" ht="12.75" customHeight="1">
      <c r="A101">
        <v>168</v>
      </c>
      <c r="B101" s="1" t="s">
        <v>608</v>
      </c>
      <c r="C101" t="s">
        <v>984</v>
      </c>
      <c r="D101" t="s">
        <v>88</v>
      </c>
      <c r="E101">
        <v>3094</v>
      </c>
      <c r="G101" t="str">
        <f t="shared" si="1"/>
        <v>60 Rattray Rd, Montmorency, 3094,VIC, AUSTRALIA, {Monty Primary School espalier orchard Stephanie Alexander Kitchen Garden programs (SAKGP)}</v>
      </c>
    </row>
    <row r="102" spans="1:7" ht="12.75" customHeight="1">
      <c r="A102">
        <v>172</v>
      </c>
      <c r="B102" s="1" t="s">
        <v>625</v>
      </c>
      <c r="C102" t="s">
        <v>985</v>
      </c>
      <c r="D102" t="s">
        <v>96</v>
      </c>
      <c r="E102">
        <v>3081</v>
      </c>
      <c r="G102" t="str">
        <f t="shared" si="1"/>
        <v>27 Alamein Rd, Heidelberg West, 3081,VIC, AUSTRALIA, {Olympic Village Child Care}</v>
      </c>
    </row>
    <row r="103" spans="1:7" ht="12.75" customHeight="1">
      <c r="A103">
        <v>174</v>
      </c>
      <c r="B103" s="7" t="s">
        <v>775</v>
      </c>
      <c r="C103" t="s">
        <v>986</v>
      </c>
      <c r="D103" t="s">
        <v>367</v>
      </c>
      <c r="E103">
        <v>3084</v>
      </c>
      <c r="G103" t="str">
        <f t="shared" si="1"/>
        <v>101 Burgundy St, Heidelberg, 3084,VIC, AUSTRALIA, {Peak Cycles}</v>
      </c>
    </row>
    <row r="104" spans="1:7" ht="12.75" customHeight="1">
      <c r="A104">
        <v>176</v>
      </c>
      <c r="B104" s="1" t="s">
        <v>635</v>
      </c>
      <c r="C104" t="s">
        <v>987</v>
      </c>
      <c r="D104" t="s">
        <v>907</v>
      </c>
      <c r="E104">
        <v>3088</v>
      </c>
      <c r="G104" t="str">
        <f t="shared" si="1"/>
        <v>315 Aqueduct Rd, St Helena, 3088,VIC, AUSTRALIA, {Plenty Valley International Montesorri School}</v>
      </c>
    </row>
    <row r="105" spans="1:7" ht="12.75" customHeight="1">
      <c r="A105">
        <v>178</v>
      </c>
      <c r="B105" s="7" t="s">
        <v>637</v>
      </c>
      <c r="C105" t="s">
        <v>988</v>
      </c>
      <c r="D105" t="s">
        <v>96</v>
      </c>
      <c r="E105">
        <v>3081</v>
      </c>
      <c r="G105" t="str">
        <f t="shared" si="1"/>
        <v>3/29 Culverlands St, Heidelberg West, 3081,VIC, AUSTRALIA, {Puri ebike Heidelberg Heidelberg West}</v>
      </c>
    </row>
    <row r="106" spans="1:7" ht="12.75" customHeight="1">
      <c r="A106">
        <v>182</v>
      </c>
      <c r="B106" s="7" t="s">
        <v>644</v>
      </c>
      <c r="C106" t="s">
        <v>989</v>
      </c>
      <c r="D106" t="s">
        <v>314</v>
      </c>
      <c r="E106">
        <v>3087</v>
      </c>
      <c r="G106" t="str">
        <f t="shared" si="1"/>
        <v>75 Watsonia Rd, Watsonia, 3087,VIC, AUSTRALIA, {Red Cross Op Shop Watsonia}</v>
      </c>
    </row>
    <row r="107" spans="1:7" ht="12.75" customHeight="1">
      <c r="A107">
        <v>185</v>
      </c>
      <c r="B107" s="1" t="s">
        <v>656</v>
      </c>
      <c r="C107" t="s">
        <v>990</v>
      </c>
      <c r="D107" t="s">
        <v>96</v>
      </c>
      <c r="E107">
        <v>3081</v>
      </c>
      <c r="G107" t="str">
        <f t="shared" si="1"/>
        <v>Vear St, Heidelberg West, 3081,VIC, AUSTRALIA, {Rooftop honey}</v>
      </c>
    </row>
    <row r="108" spans="1:7" ht="12.75" customHeight="1">
      <c r="A108">
        <v>186</v>
      </c>
      <c r="B108" s="1" t="s">
        <v>659</v>
      </c>
      <c r="C108" t="s">
        <v>991</v>
      </c>
      <c r="D108" t="s">
        <v>63</v>
      </c>
      <c r="E108">
        <v>3084</v>
      </c>
      <c r="G108" t="str">
        <f t="shared" si="1"/>
        <v>Interlaken Parade, Rosanna, 3084,VIC, AUSTRALIA, {Rosanna Golf Links Primary School}</v>
      </c>
    </row>
    <row r="109" spans="1:7" ht="12.75" customHeight="1">
      <c r="A109">
        <v>187</v>
      </c>
      <c r="B109" s="1" t="s">
        <v>661</v>
      </c>
      <c r="C109" t="s">
        <v>992</v>
      </c>
      <c r="D109" t="s">
        <v>63</v>
      </c>
      <c r="E109">
        <v>3084</v>
      </c>
      <c r="G109" t="str">
        <f t="shared" si="1"/>
        <v>Grandview Grove, Rosanna, 3084,VIC, AUSTRALIA, {Rosanna Primary School}</v>
      </c>
    </row>
    <row r="110" spans="1:7" ht="12.75" customHeight="1">
      <c r="A110">
        <v>189</v>
      </c>
      <c r="B110" s="1" t="s">
        <v>665</v>
      </c>
      <c r="C110" t="s">
        <v>993</v>
      </c>
      <c r="D110" t="s">
        <v>93</v>
      </c>
      <c r="E110">
        <v>3081</v>
      </c>
      <c r="G110" t="str">
        <f t="shared" si="1"/>
        <v>154 Bell St, Heidelberg Heights, 3081,VIC, AUSTRALIA, {Salvation Army op shop Bell Street}</v>
      </c>
    </row>
    <row r="111" spans="1:7" ht="12.75" customHeight="1">
      <c r="A111">
        <v>191</v>
      </c>
      <c r="B111" s="1" t="s">
        <v>672</v>
      </c>
      <c r="C111" t="s">
        <v>994</v>
      </c>
      <c r="D111" t="s">
        <v>933</v>
      </c>
      <c r="E111">
        <v>3088</v>
      </c>
      <c r="G111" t="str">
        <f t="shared" si="1"/>
        <v>7/108-114 Main St, Greensborough, 3088,VIC, AUSTRALIA, {Savers Greensborough}</v>
      </c>
    </row>
    <row r="112" spans="1:7" ht="12.75" customHeight="1">
      <c r="A112">
        <v>193</v>
      </c>
      <c r="B112" s="1" t="s">
        <v>675</v>
      </c>
      <c r="C112" t="s">
        <v>995</v>
      </c>
      <c r="D112" t="s">
        <v>247</v>
      </c>
      <c r="E112">
        <v>3088</v>
      </c>
      <c r="G112" t="str">
        <f t="shared" si="1"/>
        <v>Outlook Cres, Briar Hill, 3088,VIC, AUSTRALIA, {Sherbourne Primary School}</v>
      </c>
    </row>
    <row r="113" spans="1:7" ht="12.75" customHeight="1">
      <c r="A113">
        <v>194</v>
      </c>
      <c r="B113" s="7" t="s">
        <v>677</v>
      </c>
      <c r="C113" t="s">
        <v>996</v>
      </c>
      <c r="D113" t="s">
        <v>1002</v>
      </c>
      <c r="E113">
        <v>3085</v>
      </c>
      <c r="G113" t="str">
        <f t="shared" si="1"/>
        <v>Simpson Barracks, Yallambie, 3085,VIC, AUSTRALIA, {Simpson Barracks Watsonia}</v>
      </c>
    </row>
    <row r="114" spans="1:7" ht="12.75" customHeight="1">
      <c r="A114">
        <v>195</v>
      </c>
      <c r="B114" s="1" t="s">
        <v>678</v>
      </c>
      <c r="C114" t="s">
        <v>997</v>
      </c>
      <c r="D114" t="s">
        <v>367</v>
      </c>
      <c r="E114">
        <v>3084</v>
      </c>
      <c r="G114" t="str">
        <f t="shared" si="1"/>
        <v>456 Lower Heidelberg Rd, Heidelberg, 3084,VIC, AUSTRALIA, {Solar + Solutions Heidelberg}</v>
      </c>
    </row>
    <row r="115" spans="1:7" ht="12.75" customHeight="1">
      <c r="A115">
        <v>196</v>
      </c>
      <c r="B115" s="1" t="s">
        <v>776</v>
      </c>
      <c r="C115" t="s">
        <v>998</v>
      </c>
      <c r="D115" t="s">
        <v>81</v>
      </c>
      <c r="E115">
        <v>3085</v>
      </c>
      <c r="G115" t="str">
        <f t="shared" si="1"/>
        <v>76 Aberdeen Street, Macleod, 3085,VIC, AUSTRALIA, {St Andrew's Anglican Church Opportunity Shop}</v>
      </c>
    </row>
    <row r="116" spans="1:7" ht="12.75" customHeight="1">
      <c r="A116">
        <v>197</v>
      </c>
      <c r="B116" s="1" t="s">
        <v>682</v>
      </c>
      <c r="C116" t="s">
        <v>999</v>
      </c>
      <c r="D116" t="s">
        <v>367</v>
      </c>
      <c r="E116">
        <v>3084</v>
      </c>
      <c r="G116" t="str">
        <f t="shared" si="1"/>
        <v>55 Cape St, Heidelberg, 3084,VIC, AUSTRALIA, {St John's School Heidelberg}</v>
      </c>
    </row>
    <row r="117" spans="1:7" ht="12.75" customHeight="1">
      <c r="A117">
        <v>198</v>
      </c>
      <c r="B117" s="1" t="s">
        <v>686</v>
      </c>
      <c r="C117" t="s">
        <v>1000</v>
      </c>
      <c r="D117" t="s">
        <v>933</v>
      </c>
      <c r="E117">
        <v>3088</v>
      </c>
      <c r="G117" t="str">
        <f t="shared" si="1"/>
        <v>210 Grimshaw St, Greensborough, 3088,VIC, AUSTRALIA, {St Mary's Primary School Greenborough}</v>
      </c>
    </row>
    <row r="118" spans="1:7" ht="12.75" customHeight="1">
      <c r="A118">
        <v>199</v>
      </c>
      <c r="B118" s="1" t="s">
        <v>689</v>
      </c>
      <c r="C118" t="s">
        <v>1001</v>
      </c>
      <c r="D118" t="s">
        <v>1002</v>
      </c>
      <c r="E118">
        <v>3085</v>
      </c>
      <c r="G118" t="str">
        <f t="shared" si="1"/>
        <v>234 Yallambie Rd, Yallambie, 3085,VIC, AUSTRALIA, {Streeton Views Primary School}</v>
      </c>
    </row>
    <row r="119" spans="1:7" ht="12.75" customHeight="1">
      <c r="A119">
        <v>201</v>
      </c>
      <c r="B119" s="1" t="s">
        <v>698</v>
      </c>
      <c r="C119" t="s">
        <v>1003</v>
      </c>
      <c r="D119" t="s">
        <v>320</v>
      </c>
      <c r="E119">
        <v>3079</v>
      </c>
      <c r="G119" t="str">
        <f t="shared" si="1"/>
        <v>230 Waterdale Rd, Ivanhoe, 3079,VIC, AUSTRALIA, {Superfruit }</v>
      </c>
    </row>
    <row r="120" spans="1:7" ht="12.75" customHeight="1">
      <c r="A120">
        <v>202</v>
      </c>
      <c r="B120" s="1" t="s">
        <v>701</v>
      </c>
      <c r="C120" t="s">
        <v>1004</v>
      </c>
      <c r="D120" t="s">
        <v>464</v>
      </c>
      <c r="E120">
        <v>3105</v>
      </c>
      <c r="G120" t="str">
        <f t="shared" si="1"/>
        <v>Manningham Rd W, Bulleen, 3105,VIC, AUSTRALIA, {Sustainable Gardening Australia (SGA)}</v>
      </c>
    </row>
    <row r="121" spans="1:7" ht="12.75" customHeight="1">
      <c r="A121">
        <v>203</v>
      </c>
      <c r="B121" s="1" t="s">
        <v>239</v>
      </c>
      <c r="C121" t="s">
        <v>706</v>
      </c>
      <c r="D121" t="s">
        <v>367</v>
      </c>
      <c r="E121">
        <v>3084</v>
      </c>
      <c r="G121" t="str">
        <f t="shared" si="1"/>
        <v>4 Adamson Street, Heidelberg, 3084,VIC, AUSTRALIA, {Sustainable House}</v>
      </c>
    </row>
    <row r="122" spans="1:7" ht="12.75" customHeight="1">
      <c r="A122">
        <v>205</v>
      </c>
      <c r="B122" s="1" t="s">
        <v>710</v>
      </c>
      <c r="C122" t="s">
        <v>1005</v>
      </c>
      <c r="D122" t="s">
        <v>96</v>
      </c>
      <c r="E122">
        <v>3081</v>
      </c>
      <c r="G122" t="str">
        <f t="shared" si="1"/>
        <v>Oriel Rd, Heidelberg West, 3081,VIC, AUSTRALIA, {The bike hut, malahang park}</v>
      </c>
    </row>
    <row r="123" spans="1:7" ht="12.75" customHeight="1">
      <c r="A123">
        <v>206</v>
      </c>
      <c r="B123" s="1" t="s">
        <v>711</v>
      </c>
      <c r="C123" t="s">
        <v>715</v>
      </c>
      <c r="D123" t="s">
        <v>652</v>
      </c>
      <c r="E123">
        <v>3084</v>
      </c>
      <c r="G123" t="str">
        <f t="shared" si="1"/>
        <v>36 Hopeton Gve, Eaglemont, 3084,VIC, AUSTRALIA, {Transition Streets group}</v>
      </c>
    </row>
    <row r="124" spans="1:7" ht="12.75" customHeight="1">
      <c r="A124">
        <v>208</v>
      </c>
      <c r="B124" s="1" t="s">
        <v>719</v>
      </c>
      <c r="C124" t="s">
        <v>910</v>
      </c>
      <c r="D124" t="s">
        <v>81</v>
      </c>
      <c r="E124">
        <v>3085</v>
      </c>
      <c r="G124" t="str">
        <f t="shared" si="1"/>
        <v>Macleod Park, Aberdeen Road, Macleod, 3085,VIC, AUSTRALIA, {Urban Shepherd}</v>
      </c>
    </row>
    <row r="125" spans="1:7" ht="12.75" customHeight="1">
      <c r="A125">
        <v>210</v>
      </c>
      <c r="B125" s="1" t="s">
        <v>723</v>
      </c>
      <c r="C125" t="s">
        <v>1006</v>
      </c>
      <c r="D125" t="s">
        <v>96</v>
      </c>
      <c r="E125">
        <v>3081</v>
      </c>
      <c r="G125" t="str">
        <f t="shared" si="1"/>
        <v>40/44 The Mall, Heidelberg West, 3081,VIC, AUSTRALIA, {Vinnies op shop West Heidelberg Mall}</v>
      </c>
    </row>
    <row r="126" spans="1:7" ht="12.75" customHeight="1">
      <c r="A126">
        <v>211</v>
      </c>
      <c r="B126" s="1" t="s">
        <v>725</v>
      </c>
      <c r="C126" t="s">
        <v>1007</v>
      </c>
      <c r="D126" t="s">
        <v>88</v>
      </c>
      <c r="E126">
        <v>3094</v>
      </c>
      <c r="G126" t="str">
        <f t="shared" si="1"/>
        <v>118 Para Rd, Montmorency, 3094,VIC, AUSTRALIA, {Walkers Wheels}</v>
      </c>
    </row>
    <row r="127" spans="1:7" ht="12.75" customHeight="1">
      <c r="A127">
        <v>212</v>
      </c>
      <c r="B127" s="1" t="s">
        <v>729</v>
      </c>
      <c r="C127" t="s">
        <v>1008</v>
      </c>
      <c r="D127" t="s">
        <v>1009</v>
      </c>
      <c r="E127">
        <v>3087</v>
      </c>
      <c r="G127" t="str">
        <f t="shared" si="1"/>
        <v>16 Sharpes Rd, Watsonia North, 3087,VIC, AUSTRALIA, {Watsonia North Primary School walk to school program}</v>
      </c>
    </row>
    <row r="128" spans="1:7" ht="12.75" customHeight="1">
      <c r="A128">
        <v>214</v>
      </c>
      <c r="B128" s="1" t="s">
        <v>734</v>
      </c>
      <c r="C128" t="s">
        <v>1010</v>
      </c>
      <c r="D128" t="s">
        <v>88</v>
      </c>
      <c r="E128">
        <v>3094</v>
      </c>
      <c r="G128" t="str">
        <f t="shared" si="1"/>
        <v>30 Were St, Montmorency, 3094,VIC, AUSTRALIA, {Were Street Food Store}</v>
      </c>
    </row>
    <row r="129" spans="1:7" ht="12.75" customHeight="1">
      <c r="A129">
        <v>215</v>
      </c>
      <c r="B129" s="1" t="s">
        <v>737</v>
      </c>
      <c r="C129" t="s">
        <v>739</v>
      </c>
      <c r="D129" t="s">
        <v>96</v>
      </c>
      <c r="E129">
        <v>3081</v>
      </c>
      <c r="G129" t="str">
        <f t="shared" si="1"/>
        <v>32 Kylta Rd, Heidelberg West, 3081,VIC, AUSTRALIA, {Wholemilk Continental Cheese Co}</v>
      </c>
    </row>
    <row r="130" spans="1:7" ht="12.75" customHeight="1">
      <c r="A130">
        <v>216</v>
      </c>
      <c r="B130" s="1" t="s">
        <v>744</v>
      </c>
      <c r="C130" t="s">
        <v>1011</v>
      </c>
      <c r="D130" t="s">
        <v>917</v>
      </c>
      <c r="E130">
        <v>3084</v>
      </c>
      <c r="G130" t="str">
        <f t="shared" si="1"/>
        <v>24 Rohan St, Viewbank, 3084,VIC, AUSTRALIA, {Winston Hills Pre-school}</v>
      </c>
    </row>
    <row r="131" spans="1:7" ht="12.75" customHeight="1">
      <c r="A131">
        <v>218</v>
      </c>
      <c r="B131" s="7" t="s">
        <v>749</v>
      </c>
      <c r="C131" t="s">
        <v>1012</v>
      </c>
      <c r="D131" t="s">
        <v>96</v>
      </c>
      <c r="E131">
        <v>3081</v>
      </c>
      <c r="G131" t="str">
        <f t="shared" ref="G131" si="2">C131&amp;", " &amp;D131&amp;", " &amp;E131&amp;",VIC, AUSTRALIA, {"&amp;B131&amp;"}"</f>
        <v>15 Alamein Rd, Heidelberg West, 3081,VIC, AUSTRALIA, {Yooralla (Apirational community garden based at Olympic Leisure Centre)}</v>
      </c>
    </row>
    <row r="132" spans="1:7" ht="12.75" customHeight="1">
      <c r="B132" s="1"/>
    </row>
    <row r="133" spans="1:7" ht="12.75" customHeight="1">
      <c r="B133" s="1"/>
    </row>
    <row r="134" spans="1:7" ht="12.75" customHeight="1">
      <c r="B134" s="1"/>
    </row>
    <row r="135" spans="1:7" ht="12.75" customHeight="1">
      <c r="B135" s="1"/>
    </row>
    <row r="136" spans="1:7" ht="12.75" customHeight="1">
      <c r="B136" s="1"/>
    </row>
    <row r="137" spans="1:7" ht="12.75" customHeight="1">
      <c r="B137" s="1"/>
    </row>
    <row r="138" spans="1:7" ht="12.75" customHeight="1">
      <c r="B138" s="1"/>
    </row>
    <row r="139" spans="1:7" ht="12.75" customHeight="1">
      <c r="B139" s="1"/>
    </row>
    <row r="140" spans="1:7" ht="12.75" customHeight="1">
      <c r="B140" s="1"/>
    </row>
    <row r="141" spans="1:7" ht="12.75" customHeight="1">
      <c r="B141" s="1"/>
    </row>
    <row r="142" spans="1:7" ht="12.75" customHeight="1">
      <c r="B142" s="1"/>
    </row>
    <row r="143" spans="1:7" ht="12.75" customHeight="1">
      <c r="B143" s="1"/>
    </row>
    <row r="144" spans="1:7" ht="12.75" customHeight="1">
      <c r="B144" s="1"/>
    </row>
    <row r="145" spans="2:2" ht="12.75" customHeight="1">
      <c r="B145" s="1"/>
    </row>
    <row r="146" spans="2:2" ht="12.75" customHeight="1">
      <c r="B146" s="1"/>
    </row>
    <row r="147" spans="2:2" ht="12.75" customHeight="1">
      <c r="B147" s="1"/>
    </row>
    <row r="148" spans="2:2" ht="12.75" customHeight="1">
      <c r="B148" s="1"/>
    </row>
    <row r="149" spans="2:2" ht="12.75" customHeight="1">
      <c r="B149" s="1"/>
    </row>
    <row r="150" spans="2:2" ht="12.75" customHeight="1">
      <c r="B150" s="1"/>
    </row>
    <row r="151" spans="2:2" ht="12.75" customHeight="1">
      <c r="B151" s="1"/>
    </row>
    <row r="152" spans="2:2" ht="12.75" customHeight="1">
      <c r="B152" s="1"/>
    </row>
    <row r="153" spans="2:2" ht="12.75" customHeight="1">
      <c r="B153" s="1"/>
    </row>
    <row r="154" spans="2:2" ht="12.75" customHeight="1">
      <c r="B154" s="1"/>
    </row>
    <row r="155" spans="2:2" ht="12.75" customHeight="1">
      <c r="B155" s="1"/>
    </row>
    <row r="156" spans="2:2" ht="12.75" customHeight="1">
      <c r="B156" s="1"/>
    </row>
    <row r="157" spans="2:2" ht="12.75" customHeight="1">
      <c r="B157" s="1"/>
    </row>
    <row r="158" spans="2:2" ht="12.75" customHeight="1">
      <c r="B158" s="1"/>
    </row>
    <row r="159" spans="2:2" ht="12.75" customHeight="1">
      <c r="B159" s="1"/>
    </row>
    <row r="160" spans="2:2" ht="12.75" customHeight="1">
      <c r="B160" s="1"/>
    </row>
    <row r="161" spans="2:2" ht="12.75" customHeight="1">
      <c r="B161" s="1"/>
    </row>
    <row r="162" spans="2:2" ht="12.75" customHeight="1">
      <c r="B162" s="1"/>
    </row>
    <row r="163" spans="2:2" ht="12.75" customHeight="1">
      <c r="B163" s="1"/>
    </row>
    <row r="164" spans="2:2" ht="12.75" customHeight="1">
      <c r="B164" s="1"/>
    </row>
    <row r="165" spans="2:2" ht="12.75" customHeight="1">
      <c r="B165" s="1"/>
    </row>
    <row r="166" spans="2:2" ht="12.75" customHeight="1">
      <c r="B166" s="1"/>
    </row>
    <row r="167" spans="2:2" ht="12.75" customHeight="1">
      <c r="B167" s="1"/>
    </row>
    <row r="168" spans="2:2" ht="12.75" customHeight="1">
      <c r="B168" s="1"/>
    </row>
    <row r="169" spans="2:2" ht="12.75" customHeight="1">
      <c r="B169" s="1"/>
    </row>
    <row r="170" spans="2:2" ht="12.75" customHeight="1">
      <c r="B170" s="1"/>
    </row>
    <row r="171" spans="2:2" ht="12.75" customHeight="1">
      <c r="B171" s="1"/>
    </row>
    <row r="172" spans="2:2" ht="12.75" customHeight="1">
      <c r="B172" s="1"/>
    </row>
    <row r="173" spans="2:2" ht="12.75" customHeight="1">
      <c r="B173" s="1"/>
    </row>
    <row r="174" spans="2:2" ht="12.75" customHeight="1">
      <c r="B174" s="1"/>
    </row>
    <row r="175" spans="2:2" ht="12.75" customHeight="1">
      <c r="B175" s="1"/>
    </row>
    <row r="176" spans="2:2" ht="12.75" customHeight="1">
      <c r="B176" s="1"/>
    </row>
    <row r="177" spans="2:2" ht="12.75" customHeight="1">
      <c r="B177" s="1"/>
    </row>
    <row r="178" spans="2:2" ht="12.75" customHeight="1">
      <c r="B178" s="1"/>
    </row>
    <row r="179" spans="2:2" ht="12.75" customHeight="1">
      <c r="B179" s="1"/>
    </row>
    <row r="180" spans="2:2" ht="12.75" customHeight="1">
      <c r="B180" s="1"/>
    </row>
    <row r="181" spans="2:2" ht="12.75" customHeight="1">
      <c r="B181" s="1"/>
    </row>
    <row r="182" spans="2:2" ht="12.75" customHeight="1">
      <c r="B182" s="1"/>
    </row>
    <row r="183" spans="2:2" ht="12.75" customHeight="1">
      <c r="B183" s="1"/>
    </row>
    <row r="184" spans="2:2" ht="12.75" customHeight="1">
      <c r="B184" s="1"/>
    </row>
    <row r="185" spans="2:2" ht="12.75" customHeight="1">
      <c r="B185" s="1"/>
    </row>
    <row r="186" spans="2:2" ht="12.75" customHeight="1">
      <c r="B186" s="1"/>
    </row>
    <row r="187" spans="2:2" ht="12.75" customHeight="1">
      <c r="B187" s="1"/>
    </row>
    <row r="188" spans="2:2" ht="12.75" customHeight="1">
      <c r="B188" s="1"/>
    </row>
    <row r="189" spans="2:2" ht="12.75" customHeight="1">
      <c r="B189" s="1"/>
    </row>
    <row r="190" spans="2:2" ht="12.75" customHeight="1">
      <c r="B190" s="1"/>
    </row>
    <row r="191" spans="2:2" ht="12.75" customHeight="1">
      <c r="B191" s="1"/>
    </row>
    <row r="192" spans="2:2" ht="12.75" customHeight="1">
      <c r="B192" s="1"/>
    </row>
    <row r="193" spans="2:2" ht="12.75" customHeight="1">
      <c r="B193" s="1"/>
    </row>
    <row r="194" spans="2:2" ht="12.75" customHeight="1">
      <c r="B194" s="1"/>
    </row>
    <row r="195" spans="2:2" ht="12.75" customHeight="1">
      <c r="B195" s="1"/>
    </row>
    <row r="196" spans="2:2" ht="12.75" customHeight="1">
      <c r="B196" s="1"/>
    </row>
    <row r="197" spans="2:2" ht="12.75" customHeight="1">
      <c r="B197" s="1"/>
    </row>
    <row r="198" spans="2:2" ht="12.75" customHeight="1">
      <c r="B198" s="1"/>
    </row>
    <row r="199" spans="2:2" ht="12.75" customHeight="1">
      <c r="B199" s="1"/>
    </row>
    <row r="200" spans="2:2" ht="12.75" customHeight="1">
      <c r="B200" s="1"/>
    </row>
    <row r="201" spans="2:2" ht="12.75" customHeight="1">
      <c r="B201" s="1"/>
    </row>
    <row r="202" spans="2:2" ht="12.75" customHeight="1">
      <c r="B202" s="1"/>
    </row>
    <row r="203" spans="2:2" ht="12.75" customHeight="1">
      <c r="B203" s="1"/>
    </row>
    <row r="204" spans="2:2" ht="12.75" customHeight="1">
      <c r="B204" s="1"/>
    </row>
    <row r="205" spans="2:2" ht="12.75" customHeight="1">
      <c r="B205" s="1"/>
    </row>
    <row r="206" spans="2:2" ht="12.75" customHeight="1">
      <c r="B206" s="1"/>
    </row>
    <row r="207" spans="2:2" ht="12.75" customHeight="1">
      <c r="B207" s="1"/>
    </row>
    <row r="208" spans="2:2" ht="12.75" customHeight="1">
      <c r="B208" s="1"/>
    </row>
    <row r="209" spans="2:2" ht="12.75" customHeight="1">
      <c r="B209" s="1"/>
    </row>
    <row r="210" spans="2:2" ht="12.75" customHeight="1">
      <c r="B210" s="1"/>
    </row>
    <row r="211" spans="2:2" ht="12.75" customHeight="1">
      <c r="B211" s="1"/>
    </row>
    <row r="212" spans="2:2" ht="12.75" customHeight="1">
      <c r="B212" s="1"/>
    </row>
    <row r="213" spans="2:2" ht="12.75" customHeight="1">
      <c r="B213" s="1"/>
    </row>
    <row r="214" spans="2:2" ht="12.75" customHeight="1">
      <c r="B214" s="1"/>
    </row>
    <row r="215" spans="2:2" ht="12.75" customHeight="1">
      <c r="B215" s="1"/>
    </row>
    <row r="216" spans="2:2" ht="12.75" customHeight="1">
      <c r="B216" s="1"/>
    </row>
    <row r="217" spans="2:2" ht="12.75" customHeight="1">
      <c r="B217" s="1"/>
    </row>
    <row r="218" spans="2:2" ht="12.75" customHeight="1">
      <c r="B218" s="1"/>
    </row>
    <row r="219" spans="2:2" ht="12.75" customHeight="1">
      <c r="B219" s="1"/>
    </row>
    <row r="220" spans="2:2" ht="12.75" customHeight="1">
      <c r="B220" s="1"/>
    </row>
    <row r="221" spans="2:2" ht="12.75" customHeight="1">
      <c r="B221" s="1"/>
    </row>
    <row r="222" spans="2:2" ht="12.75" customHeight="1">
      <c r="B222" s="1"/>
    </row>
    <row r="223" spans="2:2" ht="12.75" customHeight="1">
      <c r="B223" s="1"/>
    </row>
    <row r="224" spans="2:2" ht="12.75" customHeight="1">
      <c r="B224" s="1"/>
    </row>
    <row r="225" spans="2:2" ht="12.75" customHeight="1">
      <c r="B225" s="1"/>
    </row>
    <row r="226" spans="2:2" ht="12.75" customHeight="1">
      <c r="B226" s="1"/>
    </row>
    <row r="227" spans="2:2" ht="12.75" customHeight="1">
      <c r="B227" s="1"/>
    </row>
    <row r="228" spans="2:2" ht="12.75" customHeight="1">
      <c r="B228" s="1"/>
    </row>
    <row r="229" spans="2:2" ht="12.75" customHeight="1">
      <c r="B229" s="1"/>
    </row>
    <row r="230" spans="2:2" ht="12.75" customHeight="1">
      <c r="B230" s="1"/>
    </row>
    <row r="231" spans="2:2" ht="12.75" customHeight="1">
      <c r="B231" s="1"/>
    </row>
    <row r="232" spans="2:2" ht="12.75" customHeight="1">
      <c r="B232" s="1"/>
    </row>
    <row r="233" spans="2:2" ht="12.75" customHeight="1">
      <c r="B233" s="1"/>
    </row>
    <row r="234" spans="2:2" ht="12.75" customHeight="1">
      <c r="B234" s="1"/>
    </row>
    <row r="235" spans="2:2" ht="12.75" customHeight="1">
      <c r="B235" s="1"/>
    </row>
    <row r="236" spans="2:2" ht="12.75" customHeight="1">
      <c r="B236" s="1"/>
    </row>
    <row r="237" spans="2:2" ht="12.75" customHeight="1">
      <c r="B237" s="1"/>
    </row>
    <row r="238" spans="2:2" ht="12.75" customHeight="1">
      <c r="B238" s="1"/>
    </row>
    <row r="239" spans="2:2" ht="12.75" customHeight="1">
      <c r="B239" s="1"/>
    </row>
    <row r="240" spans="2:2" ht="12.75" customHeight="1">
      <c r="B240" s="1"/>
    </row>
    <row r="241" spans="2:2" ht="12.75" customHeight="1">
      <c r="B241" s="1"/>
    </row>
    <row r="242" spans="2:2" ht="12.75" customHeight="1">
      <c r="B242" s="1"/>
    </row>
    <row r="243" spans="2:2" ht="12.75" customHeight="1">
      <c r="B243" s="1"/>
    </row>
    <row r="244" spans="2:2" ht="12.75" customHeight="1">
      <c r="B244" s="1"/>
    </row>
    <row r="245" spans="2:2" ht="12.75" customHeight="1">
      <c r="B245" s="1"/>
    </row>
    <row r="246" spans="2:2" ht="12.75" customHeight="1">
      <c r="B246" s="1"/>
    </row>
    <row r="247" spans="2:2" ht="12.75" customHeight="1">
      <c r="B247" s="1"/>
    </row>
    <row r="248" spans="2:2" ht="12.75" customHeight="1">
      <c r="B248" s="1"/>
    </row>
    <row r="249" spans="2:2" ht="12.75" customHeight="1">
      <c r="B249" s="1"/>
    </row>
    <row r="250" spans="2:2" ht="12.75" customHeight="1">
      <c r="B250" s="1"/>
    </row>
    <row r="251" spans="2:2" ht="12.75" customHeight="1">
      <c r="B251" s="1"/>
    </row>
    <row r="252" spans="2:2" ht="12.75" customHeight="1">
      <c r="B252" s="1"/>
    </row>
    <row r="253" spans="2:2" ht="12.75" customHeight="1">
      <c r="B253" s="1"/>
    </row>
    <row r="254" spans="2:2" ht="12.75" customHeight="1">
      <c r="B254" s="1"/>
    </row>
    <row r="255" spans="2:2" ht="12.75" customHeight="1">
      <c r="B255" s="1"/>
    </row>
    <row r="256" spans="2:2" ht="12.75" customHeight="1">
      <c r="B256" s="1"/>
    </row>
    <row r="257" spans="2:2" ht="12.75" customHeight="1">
      <c r="B257" s="1"/>
    </row>
    <row r="258" spans="2:2" ht="12.75" customHeight="1">
      <c r="B258" s="1"/>
    </row>
    <row r="259" spans="2:2" ht="12.75" customHeight="1">
      <c r="B259" s="1"/>
    </row>
    <row r="260" spans="2:2" ht="12.75" customHeight="1">
      <c r="B260" s="1"/>
    </row>
    <row r="261" spans="2:2" ht="12.75" customHeight="1">
      <c r="B261" s="1"/>
    </row>
    <row r="262" spans="2:2" ht="12.75" customHeight="1">
      <c r="B262" s="1"/>
    </row>
    <row r="263" spans="2:2" ht="12.75" customHeight="1">
      <c r="B263" s="1"/>
    </row>
    <row r="264" spans="2:2" ht="12.75" customHeight="1">
      <c r="B264" s="1"/>
    </row>
    <row r="265" spans="2:2" ht="12.75" customHeight="1">
      <c r="B265" s="1"/>
    </row>
    <row r="266" spans="2:2" ht="12.75" customHeight="1">
      <c r="B266" s="1"/>
    </row>
    <row r="267" spans="2:2" ht="12.75" customHeight="1">
      <c r="B267" s="1"/>
    </row>
    <row r="268" spans="2:2" ht="12.75" customHeight="1">
      <c r="B268" s="1"/>
    </row>
    <row r="269" spans="2:2" ht="12.75" customHeight="1">
      <c r="B269" s="1"/>
    </row>
    <row r="270" spans="2:2" ht="12.75" customHeight="1">
      <c r="B270" s="1"/>
    </row>
    <row r="271" spans="2:2" ht="12.75" customHeight="1">
      <c r="B271" s="1"/>
    </row>
    <row r="272" spans="2:2" ht="12.75" customHeight="1">
      <c r="B272" s="1"/>
    </row>
    <row r="273" spans="2:2" ht="12.75" customHeight="1">
      <c r="B273" s="1"/>
    </row>
    <row r="274" spans="2:2" ht="12.75" customHeight="1">
      <c r="B274" s="1"/>
    </row>
    <row r="275" spans="2:2" ht="12.75" customHeight="1">
      <c r="B275" s="1"/>
    </row>
    <row r="276" spans="2:2" ht="12.75" customHeight="1">
      <c r="B276" s="1"/>
    </row>
    <row r="277" spans="2:2" ht="12.75" customHeight="1">
      <c r="B277" s="1"/>
    </row>
    <row r="278" spans="2:2" ht="12.75" customHeight="1">
      <c r="B278" s="1"/>
    </row>
    <row r="279" spans="2:2" ht="12.75" customHeight="1">
      <c r="B279" s="1"/>
    </row>
    <row r="280" spans="2:2" ht="12.75" customHeight="1">
      <c r="B280" s="1"/>
    </row>
    <row r="281" spans="2:2" ht="12.75" customHeight="1">
      <c r="B281" s="1"/>
    </row>
    <row r="282" spans="2:2" ht="12.75" customHeight="1">
      <c r="B282" s="1"/>
    </row>
    <row r="283" spans="2:2" ht="12.75" customHeight="1">
      <c r="B283" s="1"/>
    </row>
    <row r="284" spans="2:2" ht="12.75" customHeight="1">
      <c r="B284" s="1"/>
    </row>
    <row r="285" spans="2:2" ht="12.75" customHeight="1">
      <c r="B285" s="1"/>
    </row>
    <row r="286" spans="2:2" ht="12.75" customHeight="1">
      <c r="B286" s="1"/>
    </row>
    <row r="287" spans="2:2" ht="12.75" customHeight="1">
      <c r="B287" s="1"/>
    </row>
    <row r="288" spans="2:2" ht="12.75" customHeight="1">
      <c r="B288" s="1"/>
    </row>
    <row r="289" spans="2:2" ht="12.75" customHeight="1">
      <c r="B289" s="1"/>
    </row>
    <row r="290" spans="2:2" ht="12.75" customHeight="1">
      <c r="B290" s="1"/>
    </row>
    <row r="291" spans="2:2" ht="12.75" customHeight="1">
      <c r="B291" s="1"/>
    </row>
    <row r="292" spans="2:2" ht="12.75" customHeight="1">
      <c r="B292" s="1"/>
    </row>
    <row r="293" spans="2:2" ht="12.75" customHeight="1">
      <c r="B293" s="1"/>
    </row>
    <row r="294" spans="2:2" ht="12.75" customHeight="1">
      <c r="B294" s="1"/>
    </row>
    <row r="295" spans="2:2" ht="12.75" customHeight="1">
      <c r="B295" s="1"/>
    </row>
    <row r="296" spans="2:2" ht="12.75" customHeight="1">
      <c r="B296" s="1"/>
    </row>
    <row r="297" spans="2:2" ht="12.75" customHeight="1">
      <c r="B297" s="1"/>
    </row>
    <row r="298" spans="2:2" ht="12.75" customHeight="1">
      <c r="B298" s="1"/>
    </row>
    <row r="299" spans="2:2" ht="12.75" customHeight="1">
      <c r="B299" s="1"/>
    </row>
    <row r="300" spans="2:2" ht="12.75" customHeight="1">
      <c r="B300" s="1"/>
    </row>
    <row r="301" spans="2:2" ht="12.75" customHeight="1">
      <c r="B301" s="1"/>
    </row>
    <row r="302" spans="2:2" ht="12.75" customHeight="1">
      <c r="B302" s="1"/>
    </row>
    <row r="303" spans="2:2" ht="12.75" customHeight="1">
      <c r="B303" s="1"/>
    </row>
    <row r="304" spans="2:2" ht="12.75" customHeight="1">
      <c r="B304" s="1"/>
    </row>
    <row r="305" spans="2:2" ht="12.75" customHeight="1">
      <c r="B305" s="1"/>
    </row>
    <row r="306" spans="2:2" ht="12.75" customHeight="1">
      <c r="B306" s="1"/>
    </row>
    <row r="307" spans="2:2" ht="12.75" customHeight="1">
      <c r="B307" s="1"/>
    </row>
    <row r="308" spans="2:2" ht="12.75" customHeight="1">
      <c r="B308" s="1"/>
    </row>
    <row r="309" spans="2:2" ht="12.75" customHeight="1">
      <c r="B309" s="1"/>
    </row>
    <row r="310" spans="2:2" ht="12.75" customHeight="1">
      <c r="B310" s="1"/>
    </row>
    <row r="311" spans="2:2" ht="12.75" customHeight="1">
      <c r="B311" s="1"/>
    </row>
    <row r="312" spans="2:2" ht="12.75" customHeight="1">
      <c r="B312" s="1"/>
    </row>
    <row r="313" spans="2:2" ht="12.75" customHeight="1">
      <c r="B313" s="1"/>
    </row>
    <row r="314" spans="2:2" ht="12.75" customHeight="1">
      <c r="B314" s="1"/>
    </row>
    <row r="315" spans="2:2" ht="12.75" customHeight="1">
      <c r="B315" s="1"/>
    </row>
    <row r="316" spans="2:2" ht="12.75" customHeight="1">
      <c r="B316" s="1"/>
    </row>
    <row r="317" spans="2:2" ht="12.75" customHeight="1">
      <c r="B317" s="1"/>
    </row>
    <row r="318" spans="2:2" ht="12.75" customHeight="1">
      <c r="B318" s="1"/>
    </row>
    <row r="319" spans="2:2" ht="12.75" customHeight="1">
      <c r="B319" s="1"/>
    </row>
    <row r="320" spans="2:2" ht="12.75" customHeight="1">
      <c r="B320" s="1"/>
    </row>
    <row r="321" spans="2:2" ht="12.75" customHeight="1">
      <c r="B321" s="1"/>
    </row>
    <row r="322" spans="2:2" ht="12.75" customHeight="1">
      <c r="B322" s="1"/>
    </row>
    <row r="323" spans="2:2" ht="12.75" customHeight="1">
      <c r="B323" s="1"/>
    </row>
    <row r="324" spans="2:2" ht="12.75" customHeight="1">
      <c r="B324" s="1"/>
    </row>
    <row r="325" spans="2:2" ht="12.75" customHeight="1">
      <c r="B325" s="1"/>
    </row>
    <row r="326" spans="2:2" ht="12.75" customHeight="1">
      <c r="B326" s="1"/>
    </row>
    <row r="327" spans="2:2" ht="12.75" customHeight="1">
      <c r="B327" s="1"/>
    </row>
    <row r="328" spans="2:2" ht="12.75" customHeight="1">
      <c r="B328" s="1"/>
    </row>
    <row r="329" spans="2:2" ht="12.75" customHeight="1">
      <c r="B329" s="1"/>
    </row>
    <row r="330" spans="2:2" ht="12.75" customHeight="1">
      <c r="B330" s="1"/>
    </row>
    <row r="331" spans="2:2" ht="12.75" customHeight="1">
      <c r="B331" s="1"/>
    </row>
    <row r="332" spans="2:2" ht="12.75" customHeight="1">
      <c r="B332" s="1"/>
    </row>
    <row r="333" spans="2:2" ht="12.75" customHeight="1">
      <c r="B333" s="1"/>
    </row>
    <row r="334" spans="2:2" ht="12.75" customHeight="1">
      <c r="B334" s="1"/>
    </row>
    <row r="335" spans="2:2" ht="12.75" customHeight="1">
      <c r="B335" s="1"/>
    </row>
    <row r="336" spans="2:2" ht="12.75" customHeight="1">
      <c r="B336" s="1"/>
    </row>
    <row r="337" spans="2:2" ht="12.75" customHeight="1">
      <c r="B337" s="1"/>
    </row>
    <row r="338" spans="2:2" ht="12.75" customHeight="1">
      <c r="B338" s="1"/>
    </row>
    <row r="339" spans="2:2" ht="12.75" customHeight="1">
      <c r="B339" s="1"/>
    </row>
    <row r="340" spans="2:2" ht="12.75" customHeight="1">
      <c r="B340" s="1"/>
    </row>
    <row r="341" spans="2:2" ht="12.75" customHeight="1">
      <c r="B341" s="1"/>
    </row>
    <row r="342" spans="2:2" ht="12.75" customHeight="1">
      <c r="B342" s="1"/>
    </row>
    <row r="343" spans="2:2" ht="12.75" customHeight="1">
      <c r="B343" s="1"/>
    </row>
    <row r="344" spans="2:2" ht="12.75" customHeight="1">
      <c r="B344" s="1"/>
    </row>
    <row r="345" spans="2:2" ht="12.75" customHeight="1">
      <c r="B345" s="1"/>
    </row>
    <row r="346" spans="2:2" ht="12.75" customHeight="1">
      <c r="B346" s="1"/>
    </row>
    <row r="347" spans="2:2" ht="12.75" customHeight="1">
      <c r="B347" s="1"/>
    </row>
    <row r="348" spans="2:2" ht="12.75" customHeight="1">
      <c r="B348" s="1"/>
    </row>
    <row r="349" spans="2:2" ht="12.75" customHeight="1">
      <c r="B349" s="1"/>
    </row>
    <row r="350" spans="2:2" ht="12.75" customHeight="1">
      <c r="B350" s="1"/>
    </row>
    <row r="351" spans="2:2" ht="12.75" customHeight="1">
      <c r="B351" s="1"/>
    </row>
    <row r="352" spans="2:2" ht="12.75" customHeight="1">
      <c r="B352" s="1"/>
    </row>
    <row r="353" spans="2:2" ht="12.75" customHeight="1">
      <c r="B353" s="1"/>
    </row>
    <row r="354" spans="2:2" ht="12.75" customHeight="1">
      <c r="B354" s="1"/>
    </row>
    <row r="355" spans="2:2" ht="12.75" customHeight="1">
      <c r="B355" s="1"/>
    </row>
    <row r="356" spans="2:2" ht="12.75" customHeight="1">
      <c r="B356" s="1"/>
    </row>
    <row r="357" spans="2:2" ht="12.75" customHeight="1">
      <c r="B357" s="1"/>
    </row>
    <row r="358" spans="2:2" ht="12.75" customHeight="1">
      <c r="B358" s="1"/>
    </row>
    <row r="359" spans="2:2" ht="12.75" customHeight="1">
      <c r="B359" s="1"/>
    </row>
    <row r="360" spans="2:2" ht="12.75" customHeight="1">
      <c r="B360" s="1"/>
    </row>
    <row r="361" spans="2:2" ht="12.75" customHeight="1">
      <c r="B361" s="1"/>
    </row>
    <row r="362" spans="2:2" ht="12.75" customHeight="1">
      <c r="B362" s="1"/>
    </row>
    <row r="363" spans="2:2" ht="12.75" customHeight="1">
      <c r="B363" s="1"/>
    </row>
    <row r="364" spans="2:2" ht="12.75" customHeight="1">
      <c r="B364" s="1"/>
    </row>
    <row r="365" spans="2:2" ht="12.75" customHeight="1">
      <c r="B365" s="1"/>
    </row>
    <row r="366" spans="2:2" ht="12.75" customHeight="1">
      <c r="B366" s="1"/>
    </row>
    <row r="367" spans="2:2" ht="12.75" customHeight="1">
      <c r="B367" s="1"/>
    </row>
    <row r="368" spans="2:2" ht="12.75" customHeight="1">
      <c r="B368" s="1"/>
    </row>
    <row r="369" spans="2:2" ht="12.75" customHeight="1">
      <c r="B369" s="1"/>
    </row>
    <row r="370" spans="2:2" ht="12.75" customHeight="1">
      <c r="B370" s="1"/>
    </row>
    <row r="371" spans="2:2" ht="12.75" customHeight="1">
      <c r="B371" s="1"/>
    </row>
    <row r="372" spans="2:2" ht="12.75" customHeight="1">
      <c r="B372" s="1"/>
    </row>
    <row r="373" spans="2:2" ht="12.75" customHeight="1">
      <c r="B373" s="1"/>
    </row>
    <row r="374" spans="2:2" ht="12.75" customHeight="1">
      <c r="B374" s="1"/>
    </row>
    <row r="375" spans="2:2" ht="12.75" customHeight="1">
      <c r="B375" s="1"/>
    </row>
    <row r="376" spans="2:2" ht="12.75" customHeight="1">
      <c r="B376" s="1"/>
    </row>
    <row r="377" spans="2:2" ht="12.75" customHeight="1">
      <c r="B377" s="1"/>
    </row>
    <row r="378" spans="2:2" ht="12.75" customHeight="1">
      <c r="B378" s="1"/>
    </row>
    <row r="379" spans="2:2" ht="12.75" customHeight="1">
      <c r="B379" s="1"/>
    </row>
    <row r="380" spans="2:2" ht="12.75" customHeight="1">
      <c r="B380" s="1"/>
    </row>
    <row r="381" spans="2:2" ht="12.75" customHeight="1">
      <c r="B381" s="1"/>
    </row>
    <row r="382" spans="2:2" ht="12.75" customHeight="1">
      <c r="B382" s="1"/>
    </row>
    <row r="383" spans="2:2" ht="12.75" customHeight="1">
      <c r="B383" s="1"/>
    </row>
    <row r="384" spans="2:2" ht="12.75" customHeight="1">
      <c r="B384" s="1"/>
    </row>
    <row r="385" spans="2:2" ht="12.75" customHeight="1">
      <c r="B385" s="1"/>
    </row>
    <row r="386" spans="2:2" ht="12.75" customHeight="1">
      <c r="B386" s="1"/>
    </row>
    <row r="387" spans="2:2" ht="12.75" customHeight="1">
      <c r="B387" s="1"/>
    </row>
    <row r="388" spans="2:2" ht="12.75" customHeight="1">
      <c r="B388" s="1"/>
    </row>
    <row r="389" spans="2:2" ht="12.75" customHeight="1">
      <c r="B389" s="1"/>
    </row>
    <row r="390" spans="2:2" ht="12.75" customHeight="1">
      <c r="B390" s="1"/>
    </row>
    <row r="391" spans="2:2" ht="12.75" customHeight="1">
      <c r="B391" s="1"/>
    </row>
    <row r="392" spans="2:2" ht="12.75" customHeight="1">
      <c r="B392" s="1"/>
    </row>
    <row r="393" spans="2:2" ht="12.75" customHeight="1">
      <c r="B393" s="1"/>
    </row>
    <row r="394" spans="2:2" ht="12.75" customHeight="1">
      <c r="B394" s="1"/>
    </row>
    <row r="395" spans="2:2" ht="12.75" customHeight="1">
      <c r="B395" s="1"/>
    </row>
    <row r="396" spans="2:2" ht="12.75" customHeight="1">
      <c r="B396" s="1"/>
    </row>
    <row r="397" spans="2:2" ht="12.75" customHeight="1">
      <c r="B397" s="1"/>
    </row>
    <row r="398" spans="2:2" ht="12.75" customHeight="1">
      <c r="B398" s="1"/>
    </row>
    <row r="399" spans="2:2" ht="12.75" customHeight="1">
      <c r="B399" s="1"/>
    </row>
    <row r="400" spans="2:2" ht="12.75" customHeight="1">
      <c r="B400" s="1"/>
    </row>
    <row r="401" spans="2:2" ht="12.75" customHeight="1">
      <c r="B401" s="1"/>
    </row>
    <row r="402" spans="2:2" ht="12.75" customHeight="1">
      <c r="B402" s="1"/>
    </row>
    <row r="403" spans="2:2" ht="12.75" customHeight="1">
      <c r="B403" s="1"/>
    </row>
    <row r="404" spans="2:2" ht="12.75" customHeight="1">
      <c r="B404" s="1"/>
    </row>
    <row r="405" spans="2:2" ht="12.75" customHeight="1">
      <c r="B405" s="1"/>
    </row>
    <row r="406" spans="2:2" ht="12.75" customHeight="1">
      <c r="B406" s="1"/>
    </row>
    <row r="407" spans="2:2" ht="12.75" customHeight="1">
      <c r="B407" s="1"/>
    </row>
    <row r="408" spans="2:2" ht="12.75" customHeight="1">
      <c r="B408" s="1"/>
    </row>
    <row r="409" spans="2:2" ht="12.75" customHeight="1">
      <c r="B409" s="1"/>
    </row>
    <row r="410" spans="2:2" ht="12.75" customHeight="1">
      <c r="B410" s="1"/>
    </row>
    <row r="411" spans="2:2" ht="12.75" customHeight="1">
      <c r="B411" s="1"/>
    </row>
    <row r="412" spans="2:2" ht="12.75" customHeight="1">
      <c r="B412" s="1"/>
    </row>
    <row r="413" spans="2:2" ht="12.75" customHeight="1">
      <c r="B413" s="1"/>
    </row>
    <row r="414" spans="2:2" ht="12.75" customHeight="1">
      <c r="B414" s="1"/>
    </row>
    <row r="415" spans="2:2" ht="12.75" customHeight="1">
      <c r="B415" s="1"/>
    </row>
    <row r="416" spans="2:2" ht="12.75" customHeight="1">
      <c r="B416" s="1"/>
    </row>
    <row r="417" spans="2:2" ht="12.75" customHeight="1">
      <c r="B417" s="1"/>
    </row>
    <row r="418" spans="2:2" ht="12.75" customHeight="1">
      <c r="B418" s="1"/>
    </row>
    <row r="419" spans="2:2" ht="12.75" customHeight="1">
      <c r="B419" s="1"/>
    </row>
    <row r="420" spans="2:2" ht="12.75" customHeight="1">
      <c r="B420" s="1"/>
    </row>
    <row r="421" spans="2:2" ht="12.75" customHeight="1">
      <c r="B421" s="1"/>
    </row>
    <row r="422" spans="2:2" ht="12.75" customHeight="1">
      <c r="B422" s="1"/>
    </row>
    <row r="423" spans="2:2" ht="12.75" customHeight="1">
      <c r="B423" s="1"/>
    </row>
    <row r="424" spans="2:2" ht="12.75" customHeight="1">
      <c r="B424" s="1"/>
    </row>
    <row r="425" spans="2:2" ht="12.75" customHeight="1">
      <c r="B425" s="1"/>
    </row>
    <row r="426" spans="2:2" ht="12.75" customHeight="1">
      <c r="B426" s="1"/>
    </row>
    <row r="427" spans="2:2" ht="12.75" customHeight="1">
      <c r="B427" s="1"/>
    </row>
    <row r="428" spans="2:2" ht="12.75" customHeight="1">
      <c r="B428" s="1"/>
    </row>
    <row r="429" spans="2:2" ht="12.75" customHeight="1">
      <c r="B429" s="1"/>
    </row>
    <row r="430" spans="2:2" ht="12.75" customHeight="1">
      <c r="B430" s="1"/>
    </row>
    <row r="431" spans="2:2" ht="12.75" customHeight="1">
      <c r="B431" s="1"/>
    </row>
    <row r="432" spans="2:2" ht="12.75" customHeight="1">
      <c r="B432" s="1"/>
    </row>
    <row r="433" spans="2:2" ht="12.75" customHeight="1">
      <c r="B433" s="1"/>
    </row>
    <row r="434" spans="2:2" ht="12.75" customHeight="1">
      <c r="B434" s="1"/>
    </row>
    <row r="435" spans="2:2" ht="12.75" customHeight="1">
      <c r="B435" s="1"/>
    </row>
    <row r="436" spans="2:2" ht="12.75" customHeight="1">
      <c r="B436" s="1"/>
    </row>
    <row r="437" spans="2:2" ht="12.75" customHeight="1">
      <c r="B437" s="1"/>
    </row>
    <row r="438" spans="2:2" ht="12.75" customHeight="1">
      <c r="B438" s="1"/>
    </row>
    <row r="439" spans="2:2" ht="12.75" customHeight="1">
      <c r="B439" s="1"/>
    </row>
    <row r="440" spans="2:2" ht="12.75" customHeight="1">
      <c r="B440" s="1"/>
    </row>
    <row r="441" spans="2:2" ht="12.75" customHeight="1">
      <c r="B441" s="1"/>
    </row>
    <row r="442" spans="2:2" ht="12.75" customHeight="1">
      <c r="B442" s="1"/>
    </row>
    <row r="443" spans="2:2" ht="12.75" customHeight="1">
      <c r="B443" s="1"/>
    </row>
    <row r="444" spans="2:2" ht="12.75" customHeight="1">
      <c r="B444" s="1"/>
    </row>
    <row r="445" spans="2:2" ht="12.75" customHeight="1">
      <c r="B445" s="1"/>
    </row>
    <row r="446" spans="2:2" ht="12.75" customHeight="1">
      <c r="B446" s="1"/>
    </row>
    <row r="447" spans="2:2" ht="12.75" customHeight="1">
      <c r="B447" s="1"/>
    </row>
    <row r="448" spans="2:2" ht="12.75" customHeight="1">
      <c r="B448" s="1"/>
    </row>
    <row r="449" spans="2:2" ht="12.75" customHeight="1">
      <c r="B449" s="1"/>
    </row>
    <row r="450" spans="2:2" ht="12.75" customHeight="1">
      <c r="B450" s="1"/>
    </row>
    <row r="451" spans="2:2" ht="12.75" customHeight="1">
      <c r="B451" s="1"/>
    </row>
    <row r="452" spans="2:2" ht="12.75" customHeight="1">
      <c r="B452" s="1"/>
    </row>
    <row r="453" spans="2:2" ht="12.75" customHeight="1">
      <c r="B453" s="1"/>
    </row>
    <row r="454" spans="2:2" ht="12.75" customHeight="1">
      <c r="B454" s="1"/>
    </row>
    <row r="455" spans="2:2" ht="12.75" customHeight="1">
      <c r="B455" s="1"/>
    </row>
    <row r="456" spans="2:2" ht="12.75" customHeight="1">
      <c r="B456" s="1"/>
    </row>
    <row r="457" spans="2:2" ht="12.75" customHeight="1">
      <c r="B457" s="1"/>
    </row>
    <row r="458" spans="2:2" ht="12.75" customHeight="1">
      <c r="B458" s="1"/>
    </row>
    <row r="459" spans="2:2" ht="12.75" customHeight="1">
      <c r="B459" s="1"/>
    </row>
    <row r="460" spans="2:2" ht="12.75" customHeight="1">
      <c r="B460" s="1"/>
    </row>
    <row r="461" spans="2:2" ht="12.75" customHeight="1">
      <c r="B461" s="1"/>
    </row>
    <row r="462" spans="2:2" ht="12.75" customHeight="1">
      <c r="B462" s="1"/>
    </row>
    <row r="463" spans="2:2" ht="12.75" customHeight="1">
      <c r="B463" s="1"/>
    </row>
    <row r="464" spans="2:2" ht="12.75" customHeight="1">
      <c r="B464" s="1"/>
    </row>
    <row r="465" spans="2:2" ht="12.75" customHeight="1">
      <c r="B465" s="1"/>
    </row>
    <row r="466" spans="2:2" ht="12.75" customHeight="1">
      <c r="B466" s="1"/>
    </row>
    <row r="467" spans="2:2" ht="12.75" customHeight="1">
      <c r="B467" s="1"/>
    </row>
    <row r="468" spans="2:2" ht="12.75" customHeight="1">
      <c r="B468" s="1"/>
    </row>
    <row r="469" spans="2:2" ht="12.75" customHeight="1">
      <c r="B469" s="1"/>
    </row>
    <row r="470" spans="2:2" ht="12.75" customHeight="1">
      <c r="B470" s="1"/>
    </row>
    <row r="471" spans="2:2" ht="12.75" customHeight="1">
      <c r="B471" s="1"/>
    </row>
    <row r="472" spans="2:2" ht="12.75" customHeight="1">
      <c r="B472" s="1"/>
    </row>
    <row r="473" spans="2:2" ht="12.75" customHeight="1">
      <c r="B473" s="1"/>
    </row>
    <row r="474" spans="2:2" ht="12.75" customHeight="1">
      <c r="B474" s="1"/>
    </row>
    <row r="475" spans="2:2" ht="12.75" customHeight="1">
      <c r="B475" s="1"/>
    </row>
    <row r="476" spans="2:2" ht="12.75" customHeight="1">
      <c r="B476" s="1"/>
    </row>
    <row r="477" spans="2:2" ht="12.75" customHeight="1">
      <c r="B477" s="1"/>
    </row>
    <row r="478" spans="2:2" ht="12.75" customHeight="1">
      <c r="B478" s="1"/>
    </row>
    <row r="479" spans="2:2" ht="12.75" customHeight="1">
      <c r="B479" s="1"/>
    </row>
    <row r="480" spans="2:2" ht="12.75" customHeight="1">
      <c r="B480" s="1"/>
    </row>
    <row r="481" spans="2:2" ht="12.75" customHeight="1">
      <c r="B481" s="1"/>
    </row>
    <row r="482" spans="2:2" ht="12.75" customHeight="1">
      <c r="B482" s="1"/>
    </row>
    <row r="483" spans="2:2" ht="12.75" customHeight="1">
      <c r="B483" s="1"/>
    </row>
    <row r="484" spans="2:2" ht="12.75" customHeight="1">
      <c r="B484" s="1"/>
    </row>
    <row r="485" spans="2:2" ht="12.75" customHeight="1">
      <c r="B485" s="1"/>
    </row>
    <row r="486" spans="2:2" ht="12.75" customHeight="1">
      <c r="B486" s="1"/>
    </row>
    <row r="487" spans="2:2" ht="12.75" customHeight="1">
      <c r="B487" s="1"/>
    </row>
    <row r="488" spans="2:2" ht="12.75" customHeight="1">
      <c r="B488" s="1"/>
    </row>
    <row r="489" spans="2:2" ht="12.75" customHeight="1">
      <c r="B489" s="1"/>
    </row>
    <row r="490" spans="2:2" ht="12.75" customHeight="1">
      <c r="B490" s="1"/>
    </row>
    <row r="491" spans="2:2" ht="12.75" customHeight="1">
      <c r="B491" s="1"/>
    </row>
    <row r="492" spans="2:2" ht="12.75" customHeight="1">
      <c r="B492" s="1"/>
    </row>
    <row r="493" spans="2:2" ht="12.75" customHeight="1">
      <c r="B493" s="1"/>
    </row>
    <row r="494" spans="2:2" ht="12.75" customHeight="1">
      <c r="B494" s="1"/>
    </row>
    <row r="495" spans="2:2" ht="12.75" customHeight="1">
      <c r="B495" s="1"/>
    </row>
    <row r="496" spans="2:2" ht="12.75" customHeight="1">
      <c r="B496" s="1"/>
    </row>
    <row r="497" spans="2:2" ht="12.75" customHeight="1">
      <c r="B497" s="1"/>
    </row>
    <row r="498" spans="2:2" ht="12.75" customHeight="1">
      <c r="B498" s="1"/>
    </row>
    <row r="499" spans="2:2" ht="12.75" customHeight="1">
      <c r="B499" s="1"/>
    </row>
    <row r="500" spans="2:2" ht="12.75" customHeight="1">
      <c r="B500" s="1"/>
    </row>
    <row r="501" spans="2:2" ht="12.75" customHeight="1">
      <c r="B501" s="1"/>
    </row>
    <row r="502" spans="2:2" ht="12.75" customHeight="1">
      <c r="B502" s="1"/>
    </row>
    <row r="503" spans="2:2" ht="12.75" customHeight="1">
      <c r="B503" s="1"/>
    </row>
    <row r="504" spans="2:2" ht="12.75" customHeight="1">
      <c r="B504" s="1"/>
    </row>
    <row r="505" spans="2:2" ht="12.75" customHeight="1">
      <c r="B505" s="1"/>
    </row>
    <row r="506" spans="2:2" ht="12.75" customHeight="1">
      <c r="B506" s="1"/>
    </row>
    <row r="507" spans="2:2" ht="12.75" customHeight="1">
      <c r="B507" s="1"/>
    </row>
    <row r="508" spans="2:2" ht="12.75" customHeight="1">
      <c r="B508" s="1"/>
    </row>
    <row r="509" spans="2:2" ht="12.75" customHeight="1">
      <c r="B509" s="1"/>
    </row>
    <row r="510" spans="2:2" ht="12.75" customHeight="1">
      <c r="B510" s="1"/>
    </row>
    <row r="511" spans="2:2" ht="12.75" customHeight="1">
      <c r="B511" s="1"/>
    </row>
    <row r="512" spans="2:2" ht="12.75" customHeight="1">
      <c r="B512" s="1"/>
    </row>
    <row r="513" spans="2:2" ht="12.75" customHeight="1">
      <c r="B513" s="1"/>
    </row>
    <row r="514" spans="2:2" ht="12.75" customHeight="1">
      <c r="B514" s="1"/>
    </row>
    <row r="515" spans="2:2" ht="12.75" customHeight="1">
      <c r="B515" s="1"/>
    </row>
    <row r="516" spans="2:2" ht="12.75" customHeight="1">
      <c r="B516" s="1"/>
    </row>
    <row r="517" spans="2:2" ht="12.75" customHeight="1">
      <c r="B517" s="1"/>
    </row>
    <row r="518" spans="2:2" ht="12.75" customHeight="1">
      <c r="B518" s="1"/>
    </row>
    <row r="519" spans="2:2" ht="12.75" customHeight="1">
      <c r="B519" s="1"/>
    </row>
    <row r="520" spans="2:2" ht="12.75" customHeight="1">
      <c r="B520" s="1"/>
    </row>
    <row r="521" spans="2:2" ht="12.75" customHeight="1">
      <c r="B521" s="1"/>
    </row>
    <row r="522" spans="2:2" ht="12.75" customHeight="1">
      <c r="B522" s="1"/>
    </row>
    <row r="523" spans="2:2" ht="12.75" customHeight="1">
      <c r="B523" s="1"/>
    </row>
    <row r="524" spans="2:2" ht="12.75" customHeight="1">
      <c r="B524" s="1"/>
    </row>
    <row r="525" spans="2:2" ht="12.75" customHeight="1">
      <c r="B525" s="1"/>
    </row>
    <row r="526" spans="2:2" ht="12.75" customHeight="1">
      <c r="B526" s="1"/>
    </row>
    <row r="527" spans="2:2" ht="12.75" customHeight="1">
      <c r="B527" s="1"/>
    </row>
    <row r="528" spans="2:2" ht="12.75" customHeight="1">
      <c r="B528" s="1"/>
    </row>
    <row r="529" spans="2:2" ht="12.75" customHeight="1">
      <c r="B529" s="1"/>
    </row>
    <row r="530" spans="2:2" ht="12.75" customHeight="1">
      <c r="B530" s="1"/>
    </row>
    <row r="531" spans="2:2" ht="12.75" customHeight="1">
      <c r="B531" s="1"/>
    </row>
    <row r="532" spans="2:2" ht="12.75" customHeight="1">
      <c r="B532" s="1"/>
    </row>
    <row r="533" spans="2:2" ht="12.75" customHeight="1">
      <c r="B533" s="1"/>
    </row>
    <row r="534" spans="2:2" ht="12.75" customHeight="1">
      <c r="B534" s="1"/>
    </row>
    <row r="535" spans="2:2" ht="12.75" customHeight="1">
      <c r="B535" s="1"/>
    </row>
    <row r="536" spans="2:2" ht="12.75" customHeight="1">
      <c r="B536" s="1"/>
    </row>
    <row r="537" spans="2:2" ht="12.75" customHeight="1">
      <c r="B537" s="1"/>
    </row>
    <row r="538" spans="2:2" ht="12.75" customHeight="1">
      <c r="B538" s="1"/>
    </row>
    <row r="539" spans="2:2" ht="12.75" customHeight="1">
      <c r="B539" s="1"/>
    </row>
    <row r="540" spans="2:2" ht="12.75" customHeight="1">
      <c r="B540" s="1"/>
    </row>
    <row r="541" spans="2:2" ht="12.75" customHeight="1">
      <c r="B541" s="1"/>
    </row>
    <row r="542" spans="2:2" ht="12.75" customHeight="1">
      <c r="B542" s="1"/>
    </row>
    <row r="543" spans="2:2" ht="12.75" customHeight="1">
      <c r="B543" s="1"/>
    </row>
    <row r="544" spans="2:2" ht="12.75" customHeight="1">
      <c r="B544" s="1"/>
    </row>
    <row r="545" spans="2:2" ht="12.75" customHeight="1">
      <c r="B545" s="1"/>
    </row>
    <row r="546" spans="2:2" ht="12.75" customHeight="1">
      <c r="B546" s="1"/>
    </row>
    <row r="547" spans="2:2" ht="12.75" customHeight="1">
      <c r="B547" s="1"/>
    </row>
    <row r="548" spans="2:2" ht="12.75" customHeight="1">
      <c r="B548" s="1"/>
    </row>
    <row r="549" spans="2:2" ht="12.75" customHeight="1">
      <c r="B549" s="1"/>
    </row>
    <row r="550" spans="2:2" ht="12.75" customHeight="1">
      <c r="B550" s="1"/>
    </row>
    <row r="551" spans="2:2" ht="12.75" customHeight="1">
      <c r="B551" s="1"/>
    </row>
    <row r="552" spans="2:2" ht="12.75" customHeight="1">
      <c r="B552" s="1"/>
    </row>
    <row r="553" spans="2:2" ht="12.75" customHeight="1">
      <c r="B553" s="1"/>
    </row>
    <row r="554" spans="2:2" ht="12.75" customHeight="1">
      <c r="B554" s="1"/>
    </row>
    <row r="555" spans="2:2" ht="12.75" customHeight="1">
      <c r="B555" s="1"/>
    </row>
    <row r="556" spans="2:2" ht="12.75" customHeight="1">
      <c r="B556" s="1"/>
    </row>
    <row r="557" spans="2:2" ht="12.75" customHeight="1">
      <c r="B557" s="1"/>
    </row>
    <row r="558" spans="2:2" ht="12.75" customHeight="1">
      <c r="B558" s="1"/>
    </row>
    <row r="559" spans="2:2" ht="12.75" customHeight="1">
      <c r="B559" s="1"/>
    </row>
    <row r="560" spans="2:2" ht="12.75" customHeight="1">
      <c r="B560" s="1"/>
    </row>
    <row r="561" spans="2:2" ht="12.75" customHeight="1">
      <c r="B561" s="1"/>
    </row>
    <row r="562" spans="2:2" ht="12.75" customHeight="1">
      <c r="B562" s="1"/>
    </row>
    <row r="563" spans="2:2" ht="12.75" customHeight="1">
      <c r="B563" s="1"/>
    </row>
    <row r="564" spans="2:2" ht="12.75" customHeight="1">
      <c r="B564" s="1"/>
    </row>
    <row r="565" spans="2:2" ht="12.75" customHeight="1">
      <c r="B565" s="1"/>
    </row>
    <row r="566" spans="2:2" ht="12.75" customHeight="1">
      <c r="B566" s="1"/>
    </row>
    <row r="567" spans="2:2" ht="12.75" customHeight="1">
      <c r="B567" s="1"/>
    </row>
    <row r="568" spans="2:2" ht="12.75" customHeight="1">
      <c r="B568" s="1"/>
    </row>
    <row r="569" spans="2:2" ht="12.75" customHeight="1">
      <c r="B569" s="1"/>
    </row>
    <row r="570" spans="2:2" ht="12.75" customHeight="1">
      <c r="B570" s="1"/>
    </row>
    <row r="571" spans="2:2" ht="12.75" customHeight="1">
      <c r="B571" s="1"/>
    </row>
    <row r="572" spans="2:2" ht="12.75" customHeight="1">
      <c r="B572" s="1"/>
    </row>
    <row r="573" spans="2:2" ht="12.75" customHeight="1">
      <c r="B573" s="1"/>
    </row>
    <row r="574" spans="2:2" ht="12.75" customHeight="1">
      <c r="B574" s="1"/>
    </row>
    <row r="575" spans="2:2" ht="12.75" customHeight="1">
      <c r="B575" s="1"/>
    </row>
    <row r="576" spans="2:2" ht="12.75" customHeight="1">
      <c r="B576" s="1"/>
    </row>
    <row r="577" spans="2:2" ht="12.75" customHeight="1">
      <c r="B577" s="1"/>
    </row>
    <row r="578" spans="2:2" ht="12.75" customHeight="1">
      <c r="B578" s="1"/>
    </row>
    <row r="579" spans="2:2" ht="12.75" customHeight="1">
      <c r="B579" s="1"/>
    </row>
    <row r="580" spans="2:2" ht="12.75" customHeight="1">
      <c r="B580" s="1"/>
    </row>
    <row r="581" spans="2:2" ht="12.75" customHeight="1">
      <c r="B581" s="1"/>
    </row>
    <row r="582" spans="2:2" ht="12.75" customHeight="1">
      <c r="B582" s="1"/>
    </row>
    <row r="583" spans="2:2" ht="12.75" customHeight="1">
      <c r="B583" s="1"/>
    </row>
    <row r="584" spans="2:2" ht="12.75" customHeight="1">
      <c r="B584" s="1"/>
    </row>
    <row r="585" spans="2:2" ht="12.75" customHeight="1">
      <c r="B585" s="1"/>
    </row>
    <row r="586" spans="2:2" ht="12.75" customHeight="1">
      <c r="B586" s="1"/>
    </row>
    <row r="587" spans="2:2" ht="12.75" customHeight="1">
      <c r="B587" s="1"/>
    </row>
    <row r="588" spans="2:2" ht="12.75" customHeight="1">
      <c r="B588" s="1"/>
    </row>
    <row r="589" spans="2:2" ht="12.75" customHeight="1">
      <c r="B589" s="1"/>
    </row>
    <row r="590" spans="2:2" ht="12.75" customHeight="1">
      <c r="B590" s="1"/>
    </row>
    <row r="591" spans="2:2" ht="12.75" customHeight="1">
      <c r="B591" s="1"/>
    </row>
    <row r="592" spans="2:2" ht="12.75" customHeight="1">
      <c r="B592" s="1"/>
    </row>
    <row r="593" spans="2:2" ht="12.75" customHeight="1">
      <c r="B593" s="1"/>
    </row>
    <row r="594" spans="2:2" ht="12.75" customHeight="1">
      <c r="B594" s="1"/>
    </row>
    <row r="595" spans="2:2" ht="12.75" customHeight="1">
      <c r="B595" s="1"/>
    </row>
    <row r="596" spans="2:2" ht="12.75" customHeight="1">
      <c r="B596" s="1"/>
    </row>
    <row r="597" spans="2:2" ht="12.75" customHeight="1">
      <c r="B597" s="1"/>
    </row>
    <row r="598" spans="2:2" ht="12.75" customHeight="1">
      <c r="B598" s="1"/>
    </row>
    <row r="599" spans="2:2" ht="12.75" customHeight="1">
      <c r="B599" s="1"/>
    </row>
    <row r="600" spans="2:2" ht="12.75" customHeight="1">
      <c r="B600" s="1"/>
    </row>
    <row r="601" spans="2:2" ht="12.75" customHeight="1">
      <c r="B601" s="1"/>
    </row>
    <row r="602" spans="2:2" ht="12.75" customHeight="1">
      <c r="B602" s="1"/>
    </row>
    <row r="603" spans="2:2" ht="12.75" customHeight="1">
      <c r="B603" s="1"/>
    </row>
    <row r="604" spans="2:2" ht="12.75" customHeight="1">
      <c r="B604" s="1"/>
    </row>
    <row r="605" spans="2:2" ht="12.75" customHeight="1">
      <c r="B605" s="1"/>
    </row>
    <row r="606" spans="2:2" ht="12.75" customHeight="1">
      <c r="B606" s="1"/>
    </row>
    <row r="607" spans="2:2" ht="12.75" customHeight="1">
      <c r="B607" s="1"/>
    </row>
    <row r="608" spans="2:2" ht="12.75" customHeight="1">
      <c r="B608" s="1"/>
    </row>
    <row r="609" spans="2:2" ht="12.75" customHeight="1">
      <c r="B609" s="1"/>
    </row>
    <row r="610" spans="2:2" ht="12.75" customHeight="1">
      <c r="B610" s="1"/>
    </row>
    <row r="611" spans="2:2" ht="12.75" customHeight="1">
      <c r="B611" s="1"/>
    </row>
    <row r="612" spans="2:2" ht="12.75" customHeight="1">
      <c r="B612" s="1"/>
    </row>
    <row r="613" spans="2:2" ht="12.75" customHeight="1">
      <c r="B613" s="1"/>
    </row>
    <row r="614" spans="2:2" ht="12.75" customHeight="1">
      <c r="B614" s="1"/>
    </row>
    <row r="615" spans="2:2" ht="12.75" customHeight="1">
      <c r="B615" s="1"/>
    </row>
    <row r="616" spans="2:2" ht="12.75" customHeight="1">
      <c r="B616" s="1"/>
    </row>
    <row r="617" spans="2:2" ht="12.75" customHeight="1">
      <c r="B617" s="1"/>
    </row>
    <row r="618" spans="2:2" ht="12.75" customHeight="1">
      <c r="B618" s="1"/>
    </row>
    <row r="619" spans="2:2" ht="12.75" customHeight="1">
      <c r="B619" s="1"/>
    </row>
    <row r="620" spans="2:2" ht="12.75" customHeight="1">
      <c r="B620" s="1"/>
    </row>
    <row r="621" spans="2:2" ht="12.75" customHeight="1">
      <c r="B621" s="1"/>
    </row>
    <row r="622" spans="2:2" ht="12.75" customHeight="1">
      <c r="B622" s="1"/>
    </row>
    <row r="623" spans="2:2" ht="12.75" customHeight="1">
      <c r="B623" s="1"/>
    </row>
    <row r="624" spans="2:2" ht="12.75" customHeight="1">
      <c r="B624" s="1"/>
    </row>
    <row r="625" spans="2:2" ht="12.75" customHeight="1">
      <c r="B625" s="1"/>
    </row>
    <row r="626" spans="2:2" ht="12.75" customHeight="1">
      <c r="B626" s="1"/>
    </row>
    <row r="627" spans="2:2" ht="12.75" customHeight="1">
      <c r="B627" s="1"/>
    </row>
    <row r="628" spans="2:2" ht="12.75" customHeight="1">
      <c r="B628" s="1"/>
    </row>
    <row r="629" spans="2:2" ht="12.75" customHeight="1">
      <c r="B629" s="1"/>
    </row>
    <row r="630" spans="2:2" ht="12.75" customHeight="1">
      <c r="B630" s="1"/>
    </row>
    <row r="631" spans="2:2" ht="12.75" customHeight="1">
      <c r="B631" s="1"/>
    </row>
    <row r="632" spans="2:2" ht="12.75" customHeight="1">
      <c r="B632" s="1"/>
    </row>
    <row r="633" spans="2:2" ht="12.75" customHeight="1">
      <c r="B633" s="1"/>
    </row>
    <row r="634" spans="2:2" ht="12.75" customHeight="1">
      <c r="B634" s="1"/>
    </row>
    <row r="635" spans="2:2" ht="12.75" customHeight="1">
      <c r="B635" s="1"/>
    </row>
    <row r="636" spans="2:2" ht="12.75" customHeight="1">
      <c r="B636" s="1"/>
    </row>
    <row r="637" spans="2:2" ht="12.75" customHeight="1">
      <c r="B637" s="1"/>
    </row>
    <row r="638" spans="2:2" ht="12.75" customHeight="1">
      <c r="B638" s="1"/>
    </row>
    <row r="639" spans="2:2" ht="12.75" customHeight="1">
      <c r="B639" s="1"/>
    </row>
    <row r="640" spans="2:2" ht="12.75" customHeight="1">
      <c r="B640" s="1"/>
    </row>
    <row r="641" spans="2:2" ht="12.75" customHeight="1">
      <c r="B641" s="1"/>
    </row>
    <row r="642" spans="2:2" ht="12.75" customHeight="1">
      <c r="B642" s="1"/>
    </row>
    <row r="643" spans="2:2" ht="12.75" customHeight="1">
      <c r="B643" s="1"/>
    </row>
    <row r="644" spans="2:2" ht="12.75" customHeight="1">
      <c r="B644" s="1"/>
    </row>
    <row r="645" spans="2:2" ht="12.75" customHeight="1">
      <c r="B645" s="1"/>
    </row>
    <row r="646" spans="2:2" ht="12.75" customHeight="1">
      <c r="B646" s="1"/>
    </row>
    <row r="647" spans="2:2" ht="12.75" customHeight="1">
      <c r="B647" s="1"/>
    </row>
    <row r="648" spans="2:2" ht="12.75" customHeight="1">
      <c r="B648" s="1"/>
    </row>
    <row r="649" spans="2:2" ht="12.75" customHeight="1">
      <c r="B649" s="1"/>
    </row>
    <row r="650" spans="2:2" ht="12.75" customHeight="1">
      <c r="B650" s="1"/>
    </row>
    <row r="651" spans="2:2" ht="12.75" customHeight="1">
      <c r="B651" s="1"/>
    </row>
    <row r="652" spans="2:2" ht="12.75" customHeight="1">
      <c r="B652" s="1"/>
    </row>
    <row r="653" spans="2:2" ht="12.75" customHeight="1">
      <c r="B653" s="1"/>
    </row>
    <row r="654" spans="2:2" ht="12.75" customHeight="1">
      <c r="B654" s="1"/>
    </row>
    <row r="655" spans="2:2" ht="12.75" customHeight="1">
      <c r="B655" s="1"/>
    </row>
    <row r="656" spans="2:2" ht="12.75" customHeight="1">
      <c r="B656" s="1"/>
    </row>
    <row r="657" spans="2:2" ht="12.75" customHeight="1">
      <c r="B657" s="1"/>
    </row>
    <row r="658" spans="2:2" ht="12.75" customHeight="1">
      <c r="B658" s="1"/>
    </row>
    <row r="659" spans="2:2" ht="12.75" customHeight="1">
      <c r="B659" s="1"/>
    </row>
    <row r="660" spans="2:2" ht="12.75" customHeight="1">
      <c r="B660" s="1"/>
    </row>
    <row r="661" spans="2:2" ht="12.75" customHeight="1">
      <c r="B661" s="1"/>
    </row>
    <row r="662" spans="2:2" ht="12.75" customHeight="1">
      <c r="B662" s="1"/>
    </row>
    <row r="663" spans="2:2" ht="12.75" customHeight="1">
      <c r="B663" s="1"/>
    </row>
    <row r="664" spans="2:2" ht="12.75" customHeight="1">
      <c r="B664" s="1"/>
    </row>
    <row r="665" spans="2:2" ht="12.75" customHeight="1">
      <c r="B665" s="1"/>
    </row>
    <row r="666" spans="2:2" ht="12.75" customHeight="1">
      <c r="B666" s="1"/>
    </row>
    <row r="667" spans="2:2" ht="12.75" customHeight="1">
      <c r="B667" s="1"/>
    </row>
    <row r="668" spans="2:2" ht="12.75" customHeight="1">
      <c r="B668" s="1"/>
    </row>
    <row r="669" spans="2:2" ht="12.75" customHeight="1">
      <c r="B669" s="1"/>
    </row>
    <row r="670" spans="2:2" ht="12.75" customHeight="1">
      <c r="B670" s="1"/>
    </row>
    <row r="671" spans="2:2" ht="12.75" customHeight="1">
      <c r="B671" s="1"/>
    </row>
    <row r="672" spans="2:2" ht="12.75" customHeight="1">
      <c r="B672" s="1"/>
    </row>
    <row r="673" spans="2:2" ht="12.75" customHeight="1">
      <c r="B673" s="1"/>
    </row>
    <row r="674" spans="2:2" ht="12.75" customHeight="1">
      <c r="B674" s="1"/>
    </row>
    <row r="675" spans="2:2" ht="12.75" customHeight="1">
      <c r="B675" s="1"/>
    </row>
    <row r="676" spans="2:2" ht="12.75" customHeight="1">
      <c r="B676" s="1"/>
    </row>
    <row r="677" spans="2:2" ht="12.75" customHeight="1">
      <c r="B677" s="1"/>
    </row>
    <row r="678" spans="2:2" ht="12.75" customHeight="1">
      <c r="B678" s="1"/>
    </row>
    <row r="679" spans="2:2" ht="12.75" customHeight="1">
      <c r="B679" s="1"/>
    </row>
    <row r="680" spans="2:2" ht="12.75" customHeight="1">
      <c r="B680" s="1"/>
    </row>
    <row r="681" spans="2:2" ht="12.75" customHeight="1">
      <c r="B681" s="1"/>
    </row>
    <row r="682" spans="2:2" ht="12.75" customHeight="1">
      <c r="B682" s="1"/>
    </row>
    <row r="683" spans="2:2" ht="12.75" customHeight="1">
      <c r="B683" s="1"/>
    </row>
    <row r="684" spans="2:2" ht="12.75" customHeight="1">
      <c r="B684" s="1"/>
    </row>
    <row r="685" spans="2:2" ht="12.75" customHeight="1">
      <c r="B685" s="1"/>
    </row>
    <row r="686" spans="2:2" ht="12.75" customHeight="1">
      <c r="B686" s="1"/>
    </row>
    <row r="687" spans="2:2" ht="12.75" customHeight="1">
      <c r="B687" s="1"/>
    </row>
    <row r="688" spans="2:2" ht="12.75" customHeight="1">
      <c r="B688" s="1"/>
    </row>
    <row r="689" spans="2:2" ht="12.75" customHeight="1">
      <c r="B689" s="1"/>
    </row>
    <row r="690" spans="2:2" ht="12.75" customHeight="1">
      <c r="B690" s="1"/>
    </row>
    <row r="691" spans="2:2" ht="12.75" customHeight="1">
      <c r="B691" s="1"/>
    </row>
    <row r="692" spans="2:2" ht="12.75" customHeight="1">
      <c r="B692" s="1"/>
    </row>
    <row r="693" spans="2:2" ht="12.75" customHeight="1">
      <c r="B693" s="1"/>
    </row>
    <row r="694" spans="2:2" ht="12.75" customHeight="1">
      <c r="B694" s="1"/>
    </row>
    <row r="695" spans="2:2" ht="12.75" customHeight="1">
      <c r="B695" s="1"/>
    </row>
    <row r="696" spans="2:2" ht="12.75" customHeight="1">
      <c r="B696" s="1"/>
    </row>
    <row r="697" spans="2:2" ht="12.75" customHeight="1">
      <c r="B697" s="1"/>
    </row>
    <row r="698" spans="2:2" ht="12.75" customHeight="1">
      <c r="B698" s="1"/>
    </row>
    <row r="699" spans="2:2" ht="12.75" customHeight="1">
      <c r="B699" s="1"/>
    </row>
    <row r="700" spans="2:2" ht="12.75" customHeight="1">
      <c r="B700" s="1"/>
    </row>
    <row r="701" spans="2:2" ht="12.75" customHeight="1">
      <c r="B701" s="1"/>
    </row>
    <row r="702" spans="2:2" ht="12.75" customHeight="1">
      <c r="B702" s="1"/>
    </row>
    <row r="703" spans="2:2" ht="12.75" customHeight="1">
      <c r="B703" s="1"/>
    </row>
    <row r="704" spans="2:2" ht="12.75" customHeight="1">
      <c r="B704" s="1"/>
    </row>
    <row r="705" spans="2:2" ht="12.75" customHeight="1">
      <c r="B705" s="1"/>
    </row>
    <row r="706" spans="2:2" ht="12.75" customHeight="1">
      <c r="B706" s="1"/>
    </row>
    <row r="707" spans="2:2" ht="12.75" customHeight="1">
      <c r="B707" s="1"/>
    </row>
    <row r="708" spans="2:2" ht="12.75" customHeight="1">
      <c r="B708" s="1"/>
    </row>
    <row r="709" spans="2:2" ht="12.75" customHeight="1">
      <c r="B709" s="1"/>
    </row>
    <row r="710" spans="2:2" ht="12.75" customHeight="1">
      <c r="B710" s="1"/>
    </row>
    <row r="711" spans="2:2" ht="12.75" customHeight="1">
      <c r="B711" s="1"/>
    </row>
    <row r="712" spans="2:2" ht="12.75" customHeight="1">
      <c r="B712" s="1"/>
    </row>
    <row r="713" spans="2:2" ht="12.75" customHeight="1">
      <c r="B713" s="1"/>
    </row>
    <row r="714" spans="2:2" ht="12.75" customHeight="1">
      <c r="B714" s="1"/>
    </row>
    <row r="715" spans="2:2" ht="12.75" customHeight="1">
      <c r="B715" s="1"/>
    </row>
    <row r="716" spans="2:2" ht="12.75" customHeight="1">
      <c r="B716" s="1"/>
    </row>
    <row r="717" spans="2:2" ht="12.75" customHeight="1">
      <c r="B717" s="1"/>
    </row>
    <row r="718" spans="2:2" ht="12.75" customHeight="1">
      <c r="B718" s="1"/>
    </row>
    <row r="719" spans="2:2" ht="12.75" customHeight="1">
      <c r="B719" s="1"/>
    </row>
    <row r="720" spans="2:2" ht="12.75" customHeight="1">
      <c r="B720" s="1"/>
    </row>
    <row r="721" spans="2:2" ht="12.75" customHeight="1">
      <c r="B721" s="1"/>
    </row>
    <row r="722" spans="2:2" ht="12.75" customHeight="1">
      <c r="B722" s="1"/>
    </row>
    <row r="723" spans="2:2" ht="12.75" customHeight="1">
      <c r="B723" s="1"/>
    </row>
    <row r="724" spans="2:2" ht="12.75" customHeight="1">
      <c r="B724" s="1"/>
    </row>
    <row r="725" spans="2:2" ht="12.75" customHeight="1">
      <c r="B725" s="1"/>
    </row>
    <row r="726" spans="2:2" ht="12.75" customHeight="1">
      <c r="B726" s="1"/>
    </row>
    <row r="727" spans="2:2" ht="12.75" customHeight="1">
      <c r="B727" s="1"/>
    </row>
    <row r="728" spans="2:2" ht="12.75" customHeight="1">
      <c r="B728" s="1"/>
    </row>
    <row r="729" spans="2:2" ht="12.75" customHeight="1">
      <c r="B729" s="1"/>
    </row>
    <row r="730" spans="2:2" ht="12.75" customHeight="1">
      <c r="B730" s="1"/>
    </row>
    <row r="731" spans="2:2" ht="12.75" customHeight="1">
      <c r="B731" s="1"/>
    </row>
    <row r="732" spans="2:2" ht="12.75" customHeight="1">
      <c r="B732" s="1"/>
    </row>
    <row r="733" spans="2:2" ht="12.75" customHeight="1">
      <c r="B733" s="1"/>
    </row>
    <row r="734" spans="2:2" ht="12.75" customHeight="1">
      <c r="B734" s="1"/>
    </row>
    <row r="735" spans="2:2" ht="12.75" customHeight="1">
      <c r="B735" s="1"/>
    </row>
    <row r="736" spans="2:2" ht="12.75" customHeight="1">
      <c r="B736" s="1"/>
    </row>
    <row r="737" spans="2:2" ht="12.75" customHeight="1">
      <c r="B737" s="1"/>
    </row>
    <row r="738" spans="2:2" ht="12.75" customHeight="1">
      <c r="B738" s="1"/>
    </row>
    <row r="739" spans="2:2" ht="12.75" customHeight="1">
      <c r="B739" s="1"/>
    </row>
    <row r="740" spans="2:2" ht="12.75" customHeight="1">
      <c r="B740" s="1"/>
    </row>
    <row r="741" spans="2:2" ht="12.75" customHeight="1">
      <c r="B741" s="1"/>
    </row>
    <row r="742" spans="2:2" ht="12.75" customHeight="1">
      <c r="B742" s="1"/>
    </row>
    <row r="743" spans="2:2" ht="12.75" customHeight="1">
      <c r="B743" s="1"/>
    </row>
    <row r="744" spans="2:2" ht="12.75" customHeight="1">
      <c r="B744" s="1"/>
    </row>
    <row r="745" spans="2:2" ht="12.75" customHeight="1">
      <c r="B745" s="1"/>
    </row>
    <row r="746" spans="2:2" ht="12.75" customHeight="1">
      <c r="B746" s="1"/>
    </row>
    <row r="747" spans="2:2" ht="12.75" customHeight="1">
      <c r="B747" s="1"/>
    </row>
    <row r="748" spans="2:2" ht="12.75" customHeight="1">
      <c r="B748" s="1"/>
    </row>
    <row r="749" spans="2:2" ht="12.75" customHeight="1">
      <c r="B749" s="1"/>
    </row>
    <row r="750" spans="2:2" ht="12.75" customHeight="1">
      <c r="B750" s="1"/>
    </row>
    <row r="751" spans="2:2" ht="12.75" customHeight="1">
      <c r="B751" s="1"/>
    </row>
    <row r="752" spans="2:2" ht="12.75" customHeight="1">
      <c r="B752" s="1"/>
    </row>
    <row r="753" spans="2:2" ht="12.75" customHeight="1">
      <c r="B753" s="1"/>
    </row>
    <row r="754" spans="2:2" ht="12.75" customHeight="1">
      <c r="B754" s="1"/>
    </row>
    <row r="755" spans="2:2" ht="12.75" customHeight="1">
      <c r="B755" s="1"/>
    </row>
    <row r="756" spans="2:2" ht="12.75" customHeight="1">
      <c r="B756" s="1"/>
    </row>
    <row r="757" spans="2:2" ht="12.75" customHeight="1">
      <c r="B757" s="1"/>
    </row>
    <row r="758" spans="2:2" ht="12.75" customHeight="1">
      <c r="B758" s="1"/>
    </row>
    <row r="759" spans="2:2" ht="12.75" customHeight="1">
      <c r="B759" s="1"/>
    </row>
    <row r="760" spans="2:2" ht="12.75" customHeight="1">
      <c r="B760" s="1"/>
    </row>
    <row r="761" spans="2:2" ht="12.75" customHeight="1">
      <c r="B761" s="1"/>
    </row>
    <row r="762" spans="2:2" ht="12.75" customHeight="1">
      <c r="B762" s="1"/>
    </row>
    <row r="763" spans="2:2" ht="12.75" customHeight="1">
      <c r="B763" s="1"/>
    </row>
    <row r="764" spans="2:2" ht="12.75" customHeight="1">
      <c r="B764" s="1"/>
    </row>
    <row r="765" spans="2:2" ht="12.75" customHeight="1">
      <c r="B765" s="1"/>
    </row>
    <row r="766" spans="2:2" ht="12.75" customHeight="1">
      <c r="B766" s="1"/>
    </row>
    <row r="767" spans="2:2" ht="12.75" customHeight="1">
      <c r="B767" s="1"/>
    </row>
    <row r="768" spans="2:2" ht="12.75" customHeight="1">
      <c r="B768" s="1"/>
    </row>
    <row r="769" spans="2:2" ht="12.75" customHeight="1">
      <c r="B769" s="1"/>
    </row>
    <row r="770" spans="2:2" ht="12.75" customHeight="1">
      <c r="B770" s="1"/>
    </row>
    <row r="771" spans="2:2" ht="12.75" customHeight="1">
      <c r="B771" s="1"/>
    </row>
    <row r="772" spans="2:2" ht="12.75" customHeight="1">
      <c r="B772" s="1"/>
    </row>
    <row r="773" spans="2:2" ht="12.75" customHeight="1">
      <c r="B773" s="1"/>
    </row>
    <row r="774" spans="2:2" ht="12.75" customHeight="1">
      <c r="B774" s="1"/>
    </row>
    <row r="775" spans="2:2" ht="12.75" customHeight="1">
      <c r="B775" s="1"/>
    </row>
    <row r="776" spans="2:2" ht="12.75" customHeight="1">
      <c r="B776" s="1"/>
    </row>
    <row r="777" spans="2:2" ht="12.75" customHeight="1">
      <c r="B777" s="1"/>
    </row>
    <row r="778" spans="2:2" ht="12.75" customHeight="1">
      <c r="B778" s="1"/>
    </row>
    <row r="779" spans="2:2" ht="12.75" customHeight="1">
      <c r="B779" s="1"/>
    </row>
    <row r="780" spans="2:2" ht="12.75" customHeight="1">
      <c r="B780" s="1"/>
    </row>
    <row r="781" spans="2:2" ht="12.75" customHeight="1">
      <c r="B781" s="1"/>
    </row>
    <row r="782" spans="2:2" ht="12.75" customHeight="1">
      <c r="B782" s="1"/>
    </row>
    <row r="783" spans="2:2" ht="12.75" customHeight="1">
      <c r="B783" s="1"/>
    </row>
    <row r="784" spans="2:2" ht="12.75" customHeight="1">
      <c r="B784" s="1"/>
    </row>
    <row r="785" spans="2:2" ht="12.75" customHeight="1">
      <c r="B785" s="1"/>
    </row>
    <row r="786" spans="2:2" ht="12.75" customHeight="1">
      <c r="B786" s="1"/>
    </row>
    <row r="787" spans="2:2" ht="12.75" customHeight="1">
      <c r="B787" s="1"/>
    </row>
    <row r="788" spans="2:2" ht="12.75" customHeight="1">
      <c r="B788" s="1"/>
    </row>
    <row r="789" spans="2:2" ht="12.75" customHeight="1">
      <c r="B789" s="1"/>
    </row>
    <row r="790" spans="2:2" ht="12.75" customHeight="1">
      <c r="B790" s="1"/>
    </row>
    <row r="791" spans="2:2" ht="12.75" customHeight="1">
      <c r="B791" s="1"/>
    </row>
    <row r="792" spans="2:2" ht="12.75" customHeight="1">
      <c r="B792" s="1"/>
    </row>
    <row r="793" spans="2:2" ht="12.75" customHeight="1">
      <c r="B793" s="1"/>
    </row>
    <row r="794" spans="2:2" ht="12.75" customHeight="1">
      <c r="B794" s="1"/>
    </row>
    <row r="795" spans="2:2" ht="12.75" customHeight="1">
      <c r="B795" s="1"/>
    </row>
    <row r="796" spans="2:2" ht="12.75" customHeight="1">
      <c r="B796" s="1"/>
    </row>
    <row r="797" spans="2:2" ht="12.75" customHeight="1">
      <c r="B797" s="1"/>
    </row>
    <row r="798" spans="2:2" ht="12.75" customHeight="1">
      <c r="B798" s="1"/>
    </row>
    <row r="799" spans="2:2" ht="12.75" customHeight="1">
      <c r="B799" s="1"/>
    </row>
    <row r="800" spans="2:2" ht="12.75" customHeight="1">
      <c r="B800" s="1"/>
    </row>
    <row r="801" spans="2:2" ht="12.75" customHeight="1">
      <c r="B801" s="1"/>
    </row>
    <row r="802" spans="2:2" ht="12.75" customHeight="1">
      <c r="B802" s="1"/>
    </row>
    <row r="803" spans="2:2" ht="12.75" customHeight="1">
      <c r="B803" s="1"/>
    </row>
    <row r="804" spans="2:2" ht="12.75" customHeight="1">
      <c r="B804" s="1"/>
    </row>
    <row r="805" spans="2:2" ht="12.75" customHeight="1">
      <c r="B805" s="1"/>
    </row>
    <row r="806" spans="2:2" ht="12.75" customHeight="1">
      <c r="B806" s="1"/>
    </row>
    <row r="807" spans="2:2" ht="12.75" customHeight="1">
      <c r="B807" s="1"/>
    </row>
    <row r="808" spans="2:2" ht="12.75" customHeight="1">
      <c r="B808" s="1"/>
    </row>
    <row r="809" spans="2:2" ht="12.75" customHeight="1">
      <c r="B809" s="1"/>
    </row>
    <row r="810" spans="2:2" ht="12.75" customHeight="1">
      <c r="B810" s="1"/>
    </row>
    <row r="811" spans="2:2" ht="12.75" customHeight="1">
      <c r="B811" s="1"/>
    </row>
    <row r="812" spans="2:2" ht="12.75" customHeight="1">
      <c r="B812" s="1"/>
    </row>
    <row r="813" spans="2:2" ht="12.75" customHeight="1">
      <c r="B813" s="1"/>
    </row>
    <row r="814" spans="2:2" ht="12.75" customHeight="1">
      <c r="B814" s="1"/>
    </row>
    <row r="815" spans="2:2" ht="12.75" customHeight="1">
      <c r="B815" s="1"/>
    </row>
    <row r="816" spans="2:2" ht="12.75" customHeight="1">
      <c r="B816" s="1"/>
    </row>
    <row r="817" spans="2:2" ht="12.75" customHeight="1">
      <c r="B817" s="1"/>
    </row>
    <row r="818" spans="2:2" ht="12.75" customHeight="1">
      <c r="B818" s="1"/>
    </row>
    <row r="819" spans="2:2" ht="12.75" customHeight="1">
      <c r="B819" s="1"/>
    </row>
    <row r="820" spans="2:2" ht="12.75" customHeight="1">
      <c r="B820" s="1"/>
    </row>
    <row r="821" spans="2:2" ht="12.75" customHeight="1">
      <c r="B821" s="1"/>
    </row>
    <row r="822" spans="2:2" ht="12.75" customHeight="1">
      <c r="B822" s="1"/>
    </row>
    <row r="823" spans="2:2" ht="12.75" customHeight="1">
      <c r="B823" s="1"/>
    </row>
    <row r="824" spans="2:2" ht="12.75" customHeight="1">
      <c r="B824" s="1"/>
    </row>
    <row r="825" spans="2:2" ht="12.75" customHeight="1">
      <c r="B825" s="1"/>
    </row>
    <row r="826" spans="2:2" ht="12.75" customHeight="1">
      <c r="B826" s="1"/>
    </row>
    <row r="827" spans="2:2" ht="12.75" customHeight="1">
      <c r="B827" s="1"/>
    </row>
    <row r="828" spans="2:2" ht="12.75" customHeight="1">
      <c r="B828" s="1"/>
    </row>
    <row r="829" spans="2:2" ht="12.75" customHeight="1">
      <c r="B829" s="1"/>
    </row>
    <row r="830" spans="2:2" ht="12.75" customHeight="1">
      <c r="B830" s="1"/>
    </row>
    <row r="831" spans="2:2" ht="12.75" customHeight="1">
      <c r="B831" s="1"/>
    </row>
    <row r="832" spans="2:2" ht="12.75" customHeight="1">
      <c r="B832" s="1"/>
    </row>
    <row r="833" spans="2:2" ht="12.75" customHeight="1">
      <c r="B833" s="1"/>
    </row>
    <row r="834" spans="2:2" ht="12.75" customHeight="1">
      <c r="B834" s="1"/>
    </row>
    <row r="835" spans="2:2" ht="12.75" customHeight="1">
      <c r="B835" s="1"/>
    </row>
    <row r="836" spans="2:2" ht="12.75" customHeight="1">
      <c r="B836" s="1"/>
    </row>
    <row r="837" spans="2:2" ht="12.75" customHeight="1">
      <c r="B837" s="1"/>
    </row>
    <row r="838" spans="2:2" ht="12.75" customHeight="1">
      <c r="B838" s="1"/>
    </row>
    <row r="839" spans="2:2" ht="12.75" customHeight="1">
      <c r="B8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zoomScale="180" zoomScaleNormal="180" workbookViewId="0">
      <selection sqref="A1:D1048576"/>
    </sheetView>
  </sheetViews>
  <sheetFormatPr defaultRowHeight="12.75"/>
  <sheetData>
    <row r="3" spans="1:2">
      <c r="A3" s="21" t="s">
        <v>931</v>
      </c>
      <c r="B3">
        <v>3081</v>
      </c>
    </row>
    <row r="4" spans="1:2">
      <c r="A4" s="21" t="s">
        <v>247</v>
      </c>
      <c r="B4">
        <v>3088</v>
      </c>
    </row>
    <row r="5" spans="1:2">
      <c r="A5" s="21" t="s">
        <v>464</v>
      </c>
      <c r="B5">
        <v>3105</v>
      </c>
    </row>
    <row r="6" spans="1:2">
      <c r="A6" s="21" t="s">
        <v>950</v>
      </c>
      <c r="B6">
        <v>3083</v>
      </c>
    </row>
    <row r="7" spans="1:2">
      <c r="A7" s="21" t="s">
        <v>652</v>
      </c>
      <c r="B7">
        <v>3084</v>
      </c>
    </row>
    <row r="8" spans="1:2">
      <c r="A8" s="21" t="s">
        <v>923</v>
      </c>
      <c r="B8">
        <v>3079</v>
      </c>
    </row>
    <row r="9" spans="1:2">
      <c r="A9" s="21" t="s">
        <v>202</v>
      </c>
      <c r="B9">
        <v>3095</v>
      </c>
    </row>
    <row r="10" spans="1:2">
      <c r="A10" s="21" t="s">
        <v>968</v>
      </c>
      <c r="B10">
        <v>3095</v>
      </c>
    </row>
    <row r="11" spans="1:2">
      <c r="A11" s="21" t="s">
        <v>933</v>
      </c>
      <c r="B11">
        <v>3088</v>
      </c>
    </row>
    <row r="12" spans="1:2">
      <c r="A12" s="21" t="s">
        <v>367</v>
      </c>
      <c r="B12">
        <v>3084</v>
      </c>
    </row>
    <row r="13" spans="1:2">
      <c r="A13" s="21" t="s">
        <v>93</v>
      </c>
      <c r="B13">
        <v>3081</v>
      </c>
    </row>
    <row r="14" spans="1:2">
      <c r="A14" s="21" t="s">
        <v>96</v>
      </c>
      <c r="B14">
        <v>3081</v>
      </c>
    </row>
    <row r="15" spans="1:2">
      <c r="A15" s="21" t="s">
        <v>320</v>
      </c>
      <c r="B15">
        <v>3079</v>
      </c>
    </row>
    <row r="16" spans="1:2">
      <c r="A16" s="21" t="s">
        <v>292</v>
      </c>
      <c r="B16">
        <v>3079</v>
      </c>
    </row>
    <row r="17" spans="1:2">
      <c r="A17" s="21" t="s">
        <v>512</v>
      </c>
      <c r="B17">
        <v>3093</v>
      </c>
    </row>
    <row r="18" spans="1:2">
      <c r="A18" s="21" t="s">
        <v>81</v>
      </c>
      <c r="B18">
        <v>3085</v>
      </c>
    </row>
    <row r="19" spans="1:2">
      <c r="A19" s="21" t="s">
        <v>88</v>
      </c>
      <c r="B19">
        <v>3094</v>
      </c>
    </row>
    <row r="20" spans="1:2">
      <c r="A20" s="21" t="s">
        <v>966</v>
      </c>
    </row>
    <row r="21" spans="1:2">
      <c r="A21" s="21" t="s">
        <v>63</v>
      </c>
      <c r="B21">
        <v>3084</v>
      </c>
    </row>
    <row r="22" spans="1:2">
      <c r="A22" s="21" t="s">
        <v>907</v>
      </c>
      <c r="B22">
        <v>3088</v>
      </c>
    </row>
    <row r="23" spans="1:2">
      <c r="A23" s="21" t="s">
        <v>917</v>
      </c>
      <c r="B23">
        <v>3084</v>
      </c>
    </row>
    <row r="24" spans="1:2">
      <c r="A24" s="21" t="s">
        <v>314</v>
      </c>
      <c r="B24">
        <v>3087</v>
      </c>
    </row>
    <row r="25" spans="1:2">
      <c r="A25" s="21" t="s">
        <v>1009</v>
      </c>
      <c r="B25">
        <v>3087</v>
      </c>
    </row>
    <row r="26" spans="1:2">
      <c r="A26" s="21" t="s">
        <v>1002</v>
      </c>
      <c r="B26">
        <v>3085</v>
      </c>
    </row>
    <row r="27" spans="1:2">
      <c r="A27" s="21" t="s">
        <v>1017</v>
      </c>
    </row>
    <row r="28" spans="1:2">
      <c r="A28" s="21" t="s">
        <v>1018</v>
      </c>
      <c r="B28">
        <v>3078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6"/>
  <sheetViews>
    <sheetView zoomScale="210" zoomScaleNormal="210" workbookViewId="0">
      <pane xSplit="3" ySplit="1" topLeftCell="X26" activePane="bottomRight" state="frozen"/>
      <selection pane="topRight" activeCell="C1" sqref="C1"/>
      <selection pane="bottomLeft" activeCell="A2" sqref="A2"/>
      <selection pane="bottomRight" activeCell="Z41" sqref="Z41"/>
    </sheetView>
  </sheetViews>
  <sheetFormatPr defaultColWidth="17.28515625" defaultRowHeight="15" customHeight="1"/>
  <cols>
    <col min="2" max="2" width="8.85546875" customWidth="1"/>
    <col min="3" max="3" width="43.5703125" customWidth="1"/>
    <col min="4" max="4" width="7.28515625" customWidth="1"/>
    <col min="5" max="6" width="23.140625" customWidth="1"/>
    <col min="7" max="7" width="15" customWidth="1"/>
    <col min="8" max="8" width="8.7109375" customWidth="1"/>
    <col min="9" max="10" width="16.85546875" customWidth="1"/>
    <col min="11" max="11" width="23.140625" customWidth="1"/>
    <col min="12" max="12" width="21.140625" customWidth="1"/>
    <col min="13" max="14" width="8.85546875" customWidth="1"/>
    <col min="15" max="16" width="16.7109375" customWidth="1"/>
    <col min="17" max="17" width="64.140625" customWidth="1"/>
    <col min="18" max="18" width="44.85546875" customWidth="1"/>
    <col min="19" max="21" width="8.85546875" customWidth="1"/>
    <col min="22" max="22" width="9.28515625" customWidth="1"/>
    <col min="23" max="23" width="32.7109375" customWidth="1"/>
    <col min="24" max="35" width="8.85546875" customWidth="1"/>
  </cols>
  <sheetData>
    <row r="1" spans="1:35" ht="12.75" customHeight="1">
      <c r="A1" t="s">
        <v>751</v>
      </c>
      <c r="B1" s="1" t="s">
        <v>0</v>
      </c>
      <c r="C1" s="1" t="s">
        <v>3</v>
      </c>
      <c r="D1" s="1" t="s">
        <v>1</v>
      </c>
      <c r="E1" s="1" t="s">
        <v>2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 t="s">
        <v>24</v>
      </c>
      <c r="AA1" s="1"/>
      <c r="AB1" s="1"/>
      <c r="AC1" s="1"/>
      <c r="AD1" s="1"/>
      <c r="AE1" s="1"/>
      <c r="AF1" s="1"/>
      <c r="AG1" s="1"/>
      <c r="AH1" s="1"/>
      <c r="AI1" s="1"/>
    </row>
    <row r="2" spans="1:35" ht="12.75" customHeight="1">
      <c r="A2">
        <v>1</v>
      </c>
      <c r="B2" s="1">
        <v>68</v>
      </c>
      <c r="C2" s="2" t="s">
        <v>25</v>
      </c>
      <c r="D2" s="1"/>
      <c r="E2" s="1" t="s">
        <v>26</v>
      </c>
      <c r="F2" s="2" t="s">
        <v>27</v>
      </c>
      <c r="G2" s="1" t="s">
        <v>28</v>
      </c>
      <c r="H2" s="1"/>
      <c r="I2" s="1"/>
      <c r="J2" s="1"/>
      <c r="K2" s="1" t="s">
        <v>29</v>
      </c>
      <c r="L2" s="1"/>
      <c r="M2" s="1"/>
      <c r="N2" s="1"/>
      <c r="O2" s="1"/>
      <c r="P2" s="1"/>
      <c r="Q2" s="1"/>
      <c r="R2" s="1" t="s">
        <v>30</v>
      </c>
      <c r="S2" s="1" t="s">
        <v>31</v>
      </c>
      <c r="T2" s="1" t="s">
        <v>32</v>
      </c>
      <c r="U2" s="1" t="s">
        <v>33</v>
      </c>
      <c r="V2" s="1" t="s">
        <v>34</v>
      </c>
      <c r="W2" s="2" t="s">
        <v>35</v>
      </c>
      <c r="X2" s="2" t="s">
        <v>35</v>
      </c>
      <c r="Y2" s="1"/>
      <c r="Z2" s="2" t="s">
        <v>35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ht="12.75" customHeight="1">
      <c r="A3">
        <v>2</v>
      </c>
      <c r="B3" s="1"/>
      <c r="C3" s="2" t="s">
        <v>36</v>
      </c>
      <c r="D3" s="1"/>
      <c r="E3" s="2" t="s">
        <v>37</v>
      </c>
      <c r="F3" s="1"/>
      <c r="G3" s="1"/>
      <c r="H3" s="1"/>
      <c r="I3" s="2" t="s">
        <v>38</v>
      </c>
      <c r="J3" s="1"/>
      <c r="K3" s="2" t="s">
        <v>39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 t="s">
        <v>35</v>
      </c>
      <c r="X3" s="2" t="s">
        <v>35</v>
      </c>
      <c r="Y3" s="1"/>
      <c r="Z3" s="2" t="s">
        <v>35</v>
      </c>
      <c r="AA3" s="1"/>
      <c r="AB3" s="1"/>
      <c r="AC3" s="1"/>
      <c r="AD3" s="1"/>
      <c r="AE3" s="1"/>
      <c r="AF3" s="1"/>
      <c r="AG3" s="1"/>
      <c r="AH3" s="1"/>
      <c r="AI3" s="1"/>
    </row>
    <row r="4" spans="1:35" ht="12.75" customHeight="1">
      <c r="A4">
        <v>3</v>
      </c>
      <c r="B4" s="2">
        <v>253</v>
      </c>
      <c r="C4" s="2" t="s">
        <v>40</v>
      </c>
      <c r="D4" s="1"/>
      <c r="E4" s="1" t="s">
        <v>41</v>
      </c>
      <c r="F4" s="2" t="s">
        <v>27</v>
      </c>
      <c r="G4" s="1"/>
      <c r="H4" s="1"/>
      <c r="I4" s="2" t="s">
        <v>42</v>
      </c>
      <c r="J4" s="1"/>
      <c r="K4" s="3" t="s">
        <v>43</v>
      </c>
      <c r="L4" s="1"/>
      <c r="M4" s="1"/>
      <c r="N4" s="1"/>
      <c r="O4" s="1"/>
      <c r="P4" s="1"/>
      <c r="Q4" s="1"/>
      <c r="R4" s="1"/>
      <c r="S4" s="1" t="s">
        <v>31</v>
      </c>
      <c r="T4" s="1" t="s">
        <v>27</v>
      </c>
      <c r="U4" s="1"/>
      <c r="V4" s="1"/>
      <c r="W4" s="2" t="s">
        <v>35</v>
      </c>
      <c r="X4" s="2" t="s">
        <v>35</v>
      </c>
      <c r="Y4" s="1"/>
      <c r="Z4" s="2" t="s">
        <v>35</v>
      </c>
      <c r="AA4" s="1"/>
      <c r="AB4" s="1"/>
      <c r="AC4" s="1"/>
      <c r="AD4" s="1"/>
      <c r="AE4" s="1"/>
      <c r="AF4" s="1"/>
      <c r="AG4" s="1"/>
      <c r="AH4" s="1"/>
      <c r="AI4" s="1"/>
    </row>
    <row r="5" spans="1:35" ht="12.75" customHeight="1">
      <c r="A5">
        <v>4</v>
      </c>
      <c r="B5" s="2">
        <v>257</v>
      </c>
      <c r="C5" s="2" t="s">
        <v>44</v>
      </c>
      <c r="D5" s="1"/>
      <c r="E5" s="2" t="s">
        <v>45</v>
      </c>
      <c r="F5" s="1"/>
      <c r="G5" s="1"/>
      <c r="H5" s="2" t="s">
        <v>46</v>
      </c>
      <c r="I5" s="1"/>
      <c r="J5" s="1" t="s">
        <v>47</v>
      </c>
      <c r="K5" s="2" t="s">
        <v>48</v>
      </c>
      <c r="L5" s="1"/>
      <c r="M5" s="1"/>
      <c r="N5" s="1"/>
      <c r="O5" s="1"/>
      <c r="P5" s="1"/>
      <c r="Q5" s="1"/>
      <c r="R5" s="1"/>
      <c r="S5" s="1" t="s">
        <v>31</v>
      </c>
      <c r="T5" s="1" t="s">
        <v>27</v>
      </c>
      <c r="U5" s="1"/>
      <c r="V5" s="1"/>
      <c r="W5" s="2" t="s">
        <v>35</v>
      </c>
      <c r="X5" s="2" t="s">
        <v>35</v>
      </c>
      <c r="Y5" s="1"/>
      <c r="Z5" s="2" t="s">
        <v>35</v>
      </c>
      <c r="AA5" s="1"/>
      <c r="AB5" s="1"/>
      <c r="AC5" s="1"/>
      <c r="AD5" s="1"/>
      <c r="AE5" s="1"/>
      <c r="AF5" s="1"/>
      <c r="AG5" s="1"/>
      <c r="AH5" s="1"/>
      <c r="AI5" s="1"/>
    </row>
    <row r="6" spans="1:35" ht="12.75" customHeight="1">
      <c r="A6">
        <v>5</v>
      </c>
      <c r="B6" s="1">
        <v>23</v>
      </c>
      <c r="C6" s="1" t="s">
        <v>49</v>
      </c>
      <c r="D6" s="1"/>
      <c r="E6" s="2" t="s">
        <v>50</v>
      </c>
      <c r="F6" s="2" t="s">
        <v>51</v>
      </c>
      <c r="G6" s="1"/>
      <c r="H6" s="2" t="s">
        <v>52</v>
      </c>
      <c r="I6" s="1" t="s">
        <v>53</v>
      </c>
      <c r="J6" s="1"/>
      <c r="K6" s="2" t="s">
        <v>54</v>
      </c>
      <c r="L6" s="1"/>
      <c r="M6" s="1"/>
      <c r="N6" s="1"/>
      <c r="O6" s="1"/>
      <c r="P6" s="1"/>
      <c r="Q6" s="1"/>
      <c r="R6" s="1" t="s">
        <v>55</v>
      </c>
      <c r="S6" s="1"/>
      <c r="T6" s="1" t="s">
        <v>32</v>
      </c>
      <c r="U6" s="1"/>
      <c r="V6" s="1"/>
      <c r="W6" s="2" t="s">
        <v>35</v>
      </c>
      <c r="X6" s="2" t="s">
        <v>35</v>
      </c>
      <c r="Y6" s="1"/>
      <c r="Z6" s="2" t="s">
        <v>35</v>
      </c>
      <c r="AA6" s="1"/>
      <c r="AB6" s="1"/>
      <c r="AC6" s="1"/>
      <c r="AD6" s="1"/>
      <c r="AE6" s="1"/>
      <c r="AF6" s="1"/>
      <c r="AG6" s="1"/>
      <c r="AH6" s="1"/>
      <c r="AI6" s="1"/>
    </row>
    <row r="7" spans="1:35" ht="12.75" customHeight="1">
      <c r="A7">
        <v>6</v>
      </c>
      <c r="B7" s="2" t="s">
        <v>56</v>
      </c>
      <c r="C7" s="2" t="s">
        <v>57</v>
      </c>
      <c r="D7" s="1" t="s">
        <v>58</v>
      </c>
      <c r="E7" s="2" t="s">
        <v>59</v>
      </c>
      <c r="F7" s="2" t="s">
        <v>27</v>
      </c>
      <c r="G7" s="1" t="s">
        <v>60</v>
      </c>
      <c r="H7" s="1"/>
      <c r="I7" s="2" t="s">
        <v>61</v>
      </c>
      <c r="J7" s="1"/>
      <c r="K7" s="3" t="s">
        <v>62</v>
      </c>
      <c r="L7" s="1"/>
      <c r="M7" s="1" t="s">
        <v>63</v>
      </c>
      <c r="N7" s="1"/>
      <c r="O7" s="1"/>
      <c r="P7" s="1"/>
      <c r="Q7" s="1"/>
      <c r="R7" s="1" t="s">
        <v>64</v>
      </c>
      <c r="S7" s="1" t="s">
        <v>31</v>
      </c>
      <c r="T7" s="1" t="s">
        <v>27</v>
      </c>
      <c r="U7" s="1" t="s">
        <v>34</v>
      </c>
      <c r="V7" s="1"/>
      <c r="W7" s="2" t="s">
        <v>35</v>
      </c>
      <c r="X7" s="2" t="s">
        <v>35</v>
      </c>
      <c r="Y7" s="1"/>
      <c r="Z7" s="2" t="s">
        <v>35</v>
      </c>
      <c r="AA7" s="1"/>
      <c r="AB7" s="1"/>
      <c r="AC7" s="1"/>
      <c r="AD7" s="1"/>
      <c r="AE7" s="1"/>
      <c r="AF7" s="1"/>
      <c r="AG7" s="1"/>
      <c r="AH7" s="1"/>
      <c r="AI7" s="1"/>
    </row>
    <row r="8" spans="1:35" ht="12.75" customHeight="1">
      <c r="A8">
        <v>7</v>
      </c>
      <c r="B8" s="1">
        <v>204</v>
      </c>
      <c r="C8" s="2" t="s">
        <v>65</v>
      </c>
      <c r="D8" s="1"/>
      <c r="E8" s="1" t="s">
        <v>66</v>
      </c>
      <c r="F8" s="2" t="s">
        <v>27</v>
      </c>
      <c r="G8" s="1"/>
      <c r="H8" s="1" t="s">
        <v>67</v>
      </c>
      <c r="I8" s="1"/>
      <c r="J8" s="1"/>
      <c r="K8" s="4" t="s">
        <v>68</v>
      </c>
      <c r="L8" s="1"/>
      <c r="M8" s="1"/>
      <c r="N8" s="1"/>
      <c r="O8" s="1"/>
      <c r="P8" s="1"/>
      <c r="Q8" s="1"/>
      <c r="R8" s="1"/>
      <c r="S8" s="1" t="s">
        <v>31</v>
      </c>
      <c r="T8" s="1" t="s">
        <v>69</v>
      </c>
      <c r="U8" s="1"/>
      <c r="V8" s="1"/>
      <c r="W8" s="2" t="s">
        <v>35</v>
      </c>
      <c r="X8" s="2" t="s">
        <v>35</v>
      </c>
      <c r="Y8" s="1"/>
      <c r="Z8" s="2" t="s">
        <v>35</v>
      </c>
      <c r="AA8" s="1"/>
      <c r="AB8" s="1"/>
      <c r="AC8" s="1"/>
      <c r="AD8" s="1"/>
      <c r="AE8" s="1"/>
      <c r="AF8" s="1"/>
      <c r="AG8" s="1"/>
      <c r="AH8" s="1"/>
      <c r="AI8" s="1"/>
    </row>
    <row r="9" spans="1:35" ht="12.75" customHeight="1">
      <c r="A9">
        <v>8</v>
      </c>
      <c r="B9" s="1">
        <v>41</v>
      </c>
      <c r="C9" s="2" t="s">
        <v>70</v>
      </c>
      <c r="D9" s="1"/>
      <c r="E9" s="1"/>
      <c r="F9" s="2" t="s">
        <v>27</v>
      </c>
      <c r="G9" s="1"/>
      <c r="H9" s="1"/>
      <c r="I9" s="1"/>
      <c r="J9" s="1"/>
      <c r="K9" s="1" t="s">
        <v>71</v>
      </c>
      <c r="L9" s="1" t="s">
        <v>72</v>
      </c>
      <c r="M9" s="1"/>
      <c r="N9" s="1"/>
      <c r="O9" s="1"/>
      <c r="P9" s="1"/>
      <c r="Q9" s="1"/>
      <c r="R9" s="1"/>
      <c r="S9" s="1" t="s">
        <v>31</v>
      </c>
      <c r="T9" s="1" t="s">
        <v>32</v>
      </c>
      <c r="U9" s="1"/>
      <c r="V9" s="1"/>
      <c r="W9" s="2" t="s">
        <v>35</v>
      </c>
      <c r="X9" s="2" t="s">
        <v>35</v>
      </c>
      <c r="Y9" s="1"/>
      <c r="Z9" s="2"/>
      <c r="AA9" s="1"/>
      <c r="AB9" s="1"/>
      <c r="AC9" s="1"/>
      <c r="AD9" s="1"/>
      <c r="AE9" s="1"/>
      <c r="AF9" s="1"/>
      <c r="AG9" s="1"/>
      <c r="AH9" s="1"/>
      <c r="AI9" s="1"/>
    </row>
    <row r="10" spans="1:35" ht="12.75" customHeight="1">
      <c r="A10">
        <v>9</v>
      </c>
      <c r="B10" s="2">
        <v>258</v>
      </c>
      <c r="C10" s="2" t="s">
        <v>73</v>
      </c>
      <c r="D10" s="1"/>
      <c r="E10" s="2" t="s">
        <v>74</v>
      </c>
      <c r="F10" s="1"/>
      <c r="G10" s="1"/>
      <c r="H10" s="2" t="s">
        <v>75</v>
      </c>
      <c r="I10" s="1"/>
      <c r="J10" s="1"/>
      <c r="K10" s="2" t="s">
        <v>76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 t="s">
        <v>35</v>
      </c>
      <c r="X10" s="2" t="s">
        <v>35</v>
      </c>
      <c r="Y10" s="1"/>
      <c r="Z10" s="2" t="s">
        <v>35</v>
      </c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2.75" customHeight="1">
      <c r="A11">
        <v>10</v>
      </c>
      <c r="B11" s="1">
        <v>102</v>
      </c>
      <c r="C11" s="2" t="s">
        <v>77</v>
      </c>
      <c r="D11" s="1"/>
      <c r="E11" s="2" t="s">
        <v>78</v>
      </c>
      <c r="F11" s="2" t="s">
        <v>27</v>
      </c>
      <c r="G11" s="1"/>
      <c r="H11" s="1"/>
      <c r="I11" s="1"/>
      <c r="J11" s="1" t="s">
        <v>79</v>
      </c>
      <c r="K11" s="1" t="s">
        <v>71</v>
      </c>
      <c r="L11" s="1" t="s">
        <v>80</v>
      </c>
      <c r="M11" s="1" t="s">
        <v>81</v>
      </c>
      <c r="N11" s="1"/>
      <c r="O11" s="1"/>
      <c r="P11" s="1"/>
      <c r="Q11" s="1"/>
      <c r="R11" s="1"/>
      <c r="S11" s="1" t="s">
        <v>31</v>
      </c>
      <c r="T11" s="1" t="s">
        <v>32</v>
      </c>
      <c r="U11" s="1"/>
      <c r="V11" s="1"/>
      <c r="W11" s="2" t="s">
        <v>35</v>
      </c>
      <c r="X11" s="2" t="s">
        <v>35</v>
      </c>
      <c r="Y11" s="1"/>
      <c r="Z11" s="2" t="s">
        <v>35</v>
      </c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2.75" customHeight="1">
      <c r="A12">
        <v>11</v>
      </c>
      <c r="B12" s="1">
        <v>40</v>
      </c>
      <c r="C12" s="1" t="s">
        <v>82</v>
      </c>
      <c r="D12" s="1"/>
      <c r="E12" s="1" t="s">
        <v>83</v>
      </c>
      <c r="F12" s="2" t="s">
        <v>27</v>
      </c>
      <c r="G12" s="1"/>
      <c r="H12" s="1"/>
      <c r="I12" s="1"/>
      <c r="J12" s="1"/>
      <c r="K12" s="1" t="s">
        <v>71</v>
      </c>
      <c r="L12" s="1"/>
      <c r="M12" s="1"/>
      <c r="N12" s="1"/>
      <c r="O12" s="1"/>
      <c r="P12" s="1"/>
      <c r="Q12" s="1"/>
      <c r="R12" s="1"/>
      <c r="S12" s="1" t="s">
        <v>31</v>
      </c>
      <c r="T12" s="1" t="s">
        <v>32</v>
      </c>
      <c r="U12" s="1"/>
      <c r="V12" s="1"/>
      <c r="W12" s="2" t="s">
        <v>35</v>
      </c>
      <c r="X12" s="2" t="s">
        <v>35</v>
      </c>
      <c r="Y12" s="1"/>
      <c r="Z12" s="2" t="s">
        <v>35</v>
      </c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2.75" customHeight="1">
      <c r="A13">
        <v>12</v>
      </c>
      <c r="B13" s="1">
        <v>14</v>
      </c>
      <c r="C13" s="1" t="s">
        <v>84</v>
      </c>
      <c r="D13" s="1"/>
      <c r="E13" s="1" t="s">
        <v>85</v>
      </c>
      <c r="F13" s="2" t="s">
        <v>27</v>
      </c>
      <c r="G13" s="1"/>
      <c r="H13" s="1" t="s">
        <v>86</v>
      </c>
      <c r="I13" s="2" t="s">
        <v>87</v>
      </c>
      <c r="J13" s="1"/>
      <c r="K13" s="1"/>
      <c r="L13" s="1"/>
      <c r="M13" s="1" t="s">
        <v>88</v>
      </c>
      <c r="N13" s="1"/>
      <c r="O13" s="1"/>
      <c r="P13" s="1"/>
      <c r="Q13" s="1"/>
      <c r="R13" s="1" t="s">
        <v>89</v>
      </c>
      <c r="S13" s="1" t="s">
        <v>31</v>
      </c>
      <c r="T13" s="1" t="s">
        <v>27</v>
      </c>
      <c r="U13" s="1"/>
      <c r="V13" s="1"/>
      <c r="W13" s="2" t="s">
        <v>35</v>
      </c>
      <c r="X13" s="2" t="s">
        <v>35</v>
      </c>
      <c r="Y13" s="1"/>
      <c r="Z13" s="2" t="s">
        <v>35</v>
      </c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2.75" customHeight="1">
      <c r="A14">
        <v>13</v>
      </c>
      <c r="B14" s="1">
        <v>45</v>
      </c>
      <c r="C14" s="2" t="s">
        <v>90</v>
      </c>
      <c r="D14" s="1"/>
      <c r="E14" s="2" t="s">
        <v>91</v>
      </c>
      <c r="F14" s="2" t="s">
        <v>27</v>
      </c>
      <c r="G14" s="1"/>
      <c r="H14" s="1"/>
      <c r="I14" s="1"/>
      <c r="J14" s="1"/>
      <c r="K14" s="5" t="str">
        <f>HYPERLINK("mailto:info@murundakacohousing.org.au","info@murundakacohousing.org.au")</f>
        <v>info@murundakacohousing.org.au</v>
      </c>
      <c r="L14" s="1" t="s">
        <v>92</v>
      </c>
      <c r="M14" s="1" t="s">
        <v>93</v>
      </c>
      <c r="N14" s="1"/>
      <c r="O14" s="1"/>
      <c r="P14" s="1"/>
      <c r="Q14" s="1"/>
      <c r="R14" s="1"/>
      <c r="S14" s="1" t="s">
        <v>31</v>
      </c>
      <c r="T14" s="1" t="s">
        <v>27</v>
      </c>
      <c r="U14" s="1"/>
      <c r="V14" s="1"/>
      <c r="W14" s="2" t="s">
        <v>35</v>
      </c>
      <c r="X14" s="2" t="s">
        <v>35</v>
      </c>
      <c r="Y14" s="1"/>
      <c r="Z14" s="2" t="s">
        <v>35</v>
      </c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2.75" customHeight="1">
      <c r="A15">
        <v>14</v>
      </c>
      <c r="B15" s="1">
        <v>50</v>
      </c>
      <c r="C15" s="2" t="s">
        <v>94</v>
      </c>
      <c r="D15" s="1"/>
      <c r="E15" s="2" t="s">
        <v>95</v>
      </c>
      <c r="F15" s="2" t="s">
        <v>27</v>
      </c>
      <c r="G15" s="1"/>
      <c r="H15" s="1"/>
      <c r="I15" s="1"/>
      <c r="J15" s="1"/>
      <c r="K15" s="6" t="str">
        <f>HYPERLINK("mailto:transition3081@gmail.com","transition3081@gmail.com")</f>
        <v>transition3081@gmail.com</v>
      </c>
      <c r="L15" s="1"/>
      <c r="M15" s="1" t="s">
        <v>96</v>
      </c>
      <c r="N15" s="1"/>
      <c r="O15" s="1" t="s">
        <v>97</v>
      </c>
      <c r="P15" s="1"/>
      <c r="Q15" s="1"/>
      <c r="R15" s="1" t="s">
        <v>98</v>
      </c>
      <c r="S15" s="1" t="s">
        <v>31</v>
      </c>
      <c r="T15" s="1" t="s">
        <v>27</v>
      </c>
      <c r="U15" s="1"/>
      <c r="V15" s="1"/>
      <c r="W15" s="2" t="s">
        <v>35</v>
      </c>
      <c r="X15" s="2" t="s">
        <v>35</v>
      </c>
      <c r="Y15" s="1"/>
      <c r="Z15" s="2" t="s">
        <v>35</v>
      </c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.75" customHeight="1">
      <c r="A16">
        <v>15</v>
      </c>
      <c r="B16" s="1"/>
      <c r="C16" s="2" t="s">
        <v>99</v>
      </c>
      <c r="D16" s="1"/>
      <c r="E16" s="2" t="s">
        <v>100</v>
      </c>
      <c r="F16" s="2" t="s">
        <v>27</v>
      </c>
      <c r="G16" s="1"/>
      <c r="H16" s="1"/>
      <c r="I16" s="1"/>
      <c r="J16" s="1"/>
      <c r="K16" s="1" t="s">
        <v>101</v>
      </c>
      <c r="L16" s="1"/>
      <c r="M16" s="1"/>
      <c r="N16" s="1"/>
      <c r="O16" s="1"/>
      <c r="P16" s="1"/>
      <c r="Q16" s="1"/>
      <c r="R16" s="1"/>
      <c r="S16" s="1" t="s">
        <v>31</v>
      </c>
      <c r="T16" s="1" t="s">
        <v>27</v>
      </c>
      <c r="U16" s="1"/>
      <c r="V16" s="1"/>
      <c r="W16" s="2" t="s">
        <v>35</v>
      </c>
      <c r="X16" s="2" t="s">
        <v>35</v>
      </c>
      <c r="Y16" s="1"/>
      <c r="Z16" s="2" t="s">
        <v>35</v>
      </c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.75" customHeight="1">
      <c r="A17">
        <v>16</v>
      </c>
      <c r="B17" s="1">
        <v>113</v>
      </c>
      <c r="C17" s="2" t="s">
        <v>102</v>
      </c>
      <c r="D17" s="1"/>
      <c r="E17" s="2" t="s">
        <v>103</v>
      </c>
      <c r="F17" s="2" t="s">
        <v>27</v>
      </c>
      <c r="G17" s="1"/>
      <c r="H17" s="2" t="s">
        <v>104</v>
      </c>
      <c r="I17" s="4"/>
      <c r="J17" s="1"/>
      <c r="K17" s="3" t="s">
        <v>105</v>
      </c>
      <c r="L17" s="1"/>
      <c r="M17" s="1"/>
      <c r="N17" s="1"/>
      <c r="O17" s="1"/>
      <c r="P17" s="1"/>
      <c r="Q17" s="1"/>
      <c r="R17" s="1" t="s">
        <v>106</v>
      </c>
      <c r="S17" s="1" t="s">
        <v>31</v>
      </c>
      <c r="T17" s="1" t="s">
        <v>27</v>
      </c>
      <c r="U17" s="1" t="s">
        <v>107</v>
      </c>
      <c r="V17" s="1"/>
      <c r="W17" s="2" t="s">
        <v>35</v>
      </c>
      <c r="X17" s="2" t="s">
        <v>35</v>
      </c>
      <c r="Y17" s="1"/>
      <c r="Z17" s="2" t="s">
        <v>35</v>
      </c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2.75" customHeight="1">
      <c r="A18">
        <v>17</v>
      </c>
      <c r="B18" s="1"/>
      <c r="C18" s="2" t="s">
        <v>108</v>
      </c>
      <c r="D18" s="1"/>
      <c r="E18" s="2" t="s">
        <v>109</v>
      </c>
      <c r="F18" s="2" t="s">
        <v>27</v>
      </c>
      <c r="G18" s="1"/>
      <c r="H18" s="1"/>
      <c r="I18" s="2" t="s">
        <v>110</v>
      </c>
      <c r="J18" s="1"/>
      <c r="K18" s="2" t="s">
        <v>111</v>
      </c>
      <c r="L18" s="1"/>
      <c r="M18" s="1"/>
      <c r="N18" s="1"/>
      <c r="O18" s="1"/>
      <c r="P18" s="1"/>
      <c r="Q18" s="1"/>
      <c r="R18" s="1"/>
      <c r="S18" s="1" t="s">
        <v>31</v>
      </c>
      <c r="T18" s="1" t="s">
        <v>27</v>
      </c>
      <c r="U18" s="1"/>
      <c r="V18" s="1"/>
      <c r="W18" s="2" t="s">
        <v>35</v>
      </c>
      <c r="X18" s="2" t="s">
        <v>35</v>
      </c>
      <c r="Y18" s="1"/>
      <c r="Z18" s="2" t="s">
        <v>35</v>
      </c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2.75" customHeight="1">
      <c r="A19">
        <v>18</v>
      </c>
      <c r="B19" s="1" t="s">
        <v>112</v>
      </c>
      <c r="C19" s="2" t="s">
        <v>113</v>
      </c>
      <c r="D19" s="1"/>
      <c r="E19" s="1" t="s">
        <v>114</v>
      </c>
      <c r="F19" s="2" t="s">
        <v>27</v>
      </c>
      <c r="G19" s="1" t="s">
        <v>115</v>
      </c>
      <c r="H19" s="1"/>
      <c r="I19" s="2" t="s">
        <v>116</v>
      </c>
      <c r="J19" s="1"/>
      <c r="K19" s="2" t="s">
        <v>117</v>
      </c>
      <c r="L19" s="1" t="s">
        <v>118</v>
      </c>
      <c r="M19" s="1" t="s">
        <v>96</v>
      </c>
      <c r="N19" s="1"/>
      <c r="O19" s="1"/>
      <c r="P19" s="1"/>
      <c r="Q19" s="1"/>
      <c r="R19" s="1" t="s">
        <v>119</v>
      </c>
      <c r="S19" s="1" t="s">
        <v>31</v>
      </c>
      <c r="T19" s="1" t="s">
        <v>27</v>
      </c>
      <c r="U19" s="1" t="s">
        <v>33</v>
      </c>
      <c r="V19" s="1"/>
      <c r="W19" s="2" t="s">
        <v>35</v>
      </c>
      <c r="X19" s="2" t="s">
        <v>35</v>
      </c>
      <c r="Y19" s="1" t="s">
        <v>23</v>
      </c>
      <c r="Z19" s="2" t="s">
        <v>35</v>
      </c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2.75" customHeight="1">
      <c r="A20">
        <v>19</v>
      </c>
      <c r="B20" s="1"/>
      <c r="C20" s="1" t="s">
        <v>120</v>
      </c>
      <c r="D20" s="1"/>
      <c r="E20" s="2" t="s">
        <v>121</v>
      </c>
      <c r="F20" s="2" t="s">
        <v>27</v>
      </c>
      <c r="G20" s="1"/>
      <c r="H20" s="1"/>
      <c r="I20" s="2" t="s">
        <v>122</v>
      </c>
      <c r="J20" s="1"/>
      <c r="K20" s="7" t="s">
        <v>123</v>
      </c>
      <c r="L20" s="1"/>
      <c r="M20" s="1"/>
      <c r="N20" s="1"/>
      <c r="O20" s="1"/>
      <c r="P20" s="1"/>
      <c r="Q20" s="1"/>
      <c r="R20" s="1"/>
      <c r="S20" s="1" t="s">
        <v>31</v>
      </c>
      <c r="T20" s="1" t="s">
        <v>27</v>
      </c>
      <c r="U20" s="1"/>
      <c r="V20" s="1"/>
      <c r="W20" s="2" t="s">
        <v>35</v>
      </c>
      <c r="X20" s="2" t="s">
        <v>35</v>
      </c>
      <c r="Y20" s="1"/>
      <c r="Z20" s="2" t="s">
        <v>35</v>
      </c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2.75" customHeight="1">
      <c r="A21">
        <v>20</v>
      </c>
      <c r="B21" s="1">
        <v>83</v>
      </c>
      <c r="C21" s="1" t="s">
        <v>124</v>
      </c>
      <c r="D21" s="1"/>
      <c r="E21" s="1" t="s">
        <v>125</v>
      </c>
      <c r="F21" s="2" t="s">
        <v>27</v>
      </c>
      <c r="G21" s="1" t="s">
        <v>126</v>
      </c>
      <c r="H21" s="1"/>
      <c r="I21" s="1"/>
      <c r="J21" s="1"/>
      <c r="K21" s="1" t="s">
        <v>127</v>
      </c>
      <c r="L21" s="1"/>
      <c r="M21" s="1"/>
      <c r="N21" s="1"/>
      <c r="O21" s="1"/>
      <c r="P21" s="1"/>
      <c r="Q21" s="1"/>
      <c r="R21" s="1" t="s">
        <v>128</v>
      </c>
      <c r="S21" s="1" t="s">
        <v>31</v>
      </c>
      <c r="T21" s="1" t="s">
        <v>32</v>
      </c>
      <c r="U21" s="1"/>
      <c r="V21" s="1"/>
      <c r="W21" s="2" t="s">
        <v>35</v>
      </c>
      <c r="X21" s="2" t="s">
        <v>35</v>
      </c>
      <c r="Y21" s="1"/>
      <c r="Z21" s="2" t="s">
        <v>35</v>
      </c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2.75" customHeight="1">
      <c r="A22">
        <v>21</v>
      </c>
      <c r="B22" s="1">
        <v>201</v>
      </c>
      <c r="C22" s="1" t="s">
        <v>129</v>
      </c>
      <c r="D22" s="1"/>
      <c r="E22" s="1" t="s">
        <v>130</v>
      </c>
      <c r="F22" s="2" t="s">
        <v>27</v>
      </c>
      <c r="G22" s="1"/>
      <c r="H22" s="1"/>
      <c r="I22" s="1"/>
      <c r="J22" s="1"/>
      <c r="K22" s="1" t="s">
        <v>131</v>
      </c>
      <c r="L22" s="1"/>
      <c r="M22" s="1"/>
      <c r="N22" s="1"/>
      <c r="O22" s="1"/>
      <c r="P22" s="1"/>
      <c r="Q22" s="1"/>
      <c r="R22" s="1"/>
      <c r="S22" s="1" t="s">
        <v>31</v>
      </c>
      <c r="T22" s="1" t="s">
        <v>27</v>
      </c>
      <c r="U22" s="1"/>
      <c r="V22" s="1"/>
      <c r="W22" s="1"/>
      <c r="X22" s="1"/>
      <c r="Y22" s="1"/>
      <c r="Z22" s="2" t="s">
        <v>35</v>
      </c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2.75" customHeight="1">
      <c r="A23">
        <v>22</v>
      </c>
      <c r="B23" s="1"/>
      <c r="C23" s="1" t="s">
        <v>132</v>
      </c>
      <c r="D23" s="1"/>
      <c r="E23" s="1" t="s">
        <v>133</v>
      </c>
      <c r="F23" s="2" t="s">
        <v>27</v>
      </c>
      <c r="G23" s="1"/>
      <c r="H23" s="1" t="s">
        <v>134</v>
      </c>
      <c r="I23" s="1"/>
      <c r="J23" s="1"/>
      <c r="K23" s="5" t="str">
        <f>HYPERLINK("mailto:pgrenfell@dcmc.org.au","pgrenfell@dcmc.org.au")</f>
        <v>pgrenfell@dcmc.org.au</v>
      </c>
      <c r="L23" s="1"/>
      <c r="M23" s="1"/>
      <c r="N23" s="1"/>
      <c r="O23" s="1"/>
      <c r="P23" s="1"/>
      <c r="Q23" s="1"/>
      <c r="R23" s="1"/>
      <c r="S23" s="1" t="s">
        <v>31</v>
      </c>
      <c r="T23" s="1" t="s">
        <v>27</v>
      </c>
      <c r="U23" s="1"/>
      <c r="V23" s="1"/>
      <c r="W23" s="1"/>
      <c r="X23" s="1"/>
      <c r="Y23" s="1"/>
      <c r="Z23" s="2" t="s">
        <v>35</v>
      </c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2.75" customHeight="1">
      <c r="A24">
        <v>23</v>
      </c>
      <c r="B24" s="1">
        <v>11</v>
      </c>
      <c r="C24" s="1" t="s">
        <v>135</v>
      </c>
      <c r="D24" s="1"/>
      <c r="E24" s="1" t="s">
        <v>130</v>
      </c>
      <c r="F24" s="2" t="s">
        <v>27</v>
      </c>
      <c r="G24" s="1" t="s">
        <v>136</v>
      </c>
      <c r="H24" s="1" t="s">
        <v>137</v>
      </c>
      <c r="I24" s="1" t="s">
        <v>138</v>
      </c>
      <c r="J24" s="1"/>
      <c r="K24" s="8" t="str">
        <f t="shared" ref="K24:K25" si="0">HYPERLINK("mailto:adrian@dcmc.org.au","adrian@dcmc.org.au")</f>
        <v>adrian@dcmc.org.au</v>
      </c>
      <c r="L24" s="1"/>
      <c r="M24" s="1"/>
      <c r="N24" s="1"/>
      <c r="O24" s="1"/>
      <c r="P24" s="1"/>
      <c r="Q24" s="1"/>
      <c r="R24" s="1"/>
      <c r="S24" s="1" t="s">
        <v>31</v>
      </c>
      <c r="T24" s="1" t="s">
        <v>27</v>
      </c>
      <c r="U24" s="1" t="s">
        <v>34</v>
      </c>
      <c r="V24" s="1"/>
      <c r="W24" s="1"/>
      <c r="X24" s="1"/>
      <c r="Y24" s="1"/>
      <c r="Z24" s="2" t="s">
        <v>35</v>
      </c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2.75" customHeight="1">
      <c r="A25">
        <v>24</v>
      </c>
      <c r="B25" s="1"/>
      <c r="C25" s="1" t="s">
        <v>139</v>
      </c>
      <c r="D25" s="1"/>
      <c r="E25" s="1" t="s">
        <v>130</v>
      </c>
      <c r="F25" s="2" t="s">
        <v>27</v>
      </c>
      <c r="G25" s="1"/>
      <c r="H25" s="1" t="s">
        <v>140</v>
      </c>
      <c r="I25" s="1"/>
      <c r="J25" s="1"/>
      <c r="K25" s="9" t="str">
        <f t="shared" si="0"/>
        <v>adrian@dcmc.org.au</v>
      </c>
      <c r="L25" s="1"/>
      <c r="M25" s="1"/>
      <c r="N25" s="1"/>
      <c r="O25" s="1"/>
      <c r="P25" s="1"/>
      <c r="Q25" s="1"/>
      <c r="R25" s="1"/>
      <c r="S25" s="1" t="s">
        <v>31</v>
      </c>
      <c r="T25" s="1" t="s">
        <v>27</v>
      </c>
      <c r="U25" s="1"/>
      <c r="V25" s="1"/>
      <c r="W25" s="1"/>
      <c r="X25" s="1"/>
      <c r="Y25" s="1"/>
      <c r="Z25" s="2" t="s">
        <v>35</v>
      </c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2.75" customHeight="1">
      <c r="A26">
        <v>25</v>
      </c>
      <c r="B26" s="1">
        <v>2</v>
      </c>
      <c r="C26" s="2" t="s">
        <v>141</v>
      </c>
      <c r="D26" s="1"/>
      <c r="E26" s="1" t="s">
        <v>142</v>
      </c>
      <c r="F26" s="2" t="s">
        <v>27</v>
      </c>
      <c r="G26" s="1"/>
      <c r="H26" s="1"/>
      <c r="I26" s="1"/>
      <c r="J26" s="1"/>
      <c r="K26" s="1" t="s">
        <v>143</v>
      </c>
      <c r="L26" s="1"/>
      <c r="M26" s="1" t="s">
        <v>88</v>
      </c>
      <c r="N26" s="1"/>
      <c r="O26" s="1" t="s">
        <v>144</v>
      </c>
      <c r="P26" s="1" t="s">
        <v>145</v>
      </c>
      <c r="Q26" s="1" t="s">
        <v>146</v>
      </c>
      <c r="R26" s="1" t="s">
        <v>147</v>
      </c>
      <c r="S26" s="1" t="s">
        <v>31</v>
      </c>
      <c r="T26" s="1" t="s">
        <v>27</v>
      </c>
      <c r="U26" s="1" t="s">
        <v>148</v>
      </c>
      <c r="V26" s="1"/>
      <c r="W26" s="1"/>
      <c r="X26" s="1"/>
      <c r="Y26" s="1" t="s">
        <v>23</v>
      </c>
      <c r="Z26" s="2" t="s">
        <v>35</v>
      </c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2.75" customHeight="1">
      <c r="A27">
        <v>26</v>
      </c>
      <c r="B27" s="1"/>
      <c r="C27" s="2" t="s">
        <v>149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 t="s">
        <v>35</v>
      </c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2.75" customHeight="1">
      <c r="A28">
        <v>27</v>
      </c>
      <c r="B28" s="2">
        <v>256</v>
      </c>
      <c r="C28" s="2" t="s">
        <v>150</v>
      </c>
      <c r="D28" s="1"/>
      <c r="E28" s="2" t="s">
        <v>151</v>
      </c>
      <c r="F28" s="1"/>
      <c r="G28" s="1"/>
      <c r="H28" s="2" t="s">
        <v>152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 t="s">
        <v>27</v>
      </c>
      <c r="X28" s="2" t="s">
        <v>35</v>
      </c>
      <c r="Y28" s="1"/>
      <c r="Z28" s="2" t="s">
        <v>35</v>
      </c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2.75" customHeight="1">
      <c r="A29">
        <v>28</v>
      </c>
      <c r="B29" s="2">
        <v>255</v>
      </c>
      <c r="C29" s="2" t="s">
        <v>153</v>
      </c>
      <c r="D29" s="1"/>
      <c r="E29" s="2" t="s">
        <v>151</v>
      </c>
      <c r="F29" s="1"/>
      <c r="G29" s="1"/>
      <c r="H29" s="2" t="s">
        <v>154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 t="s">
        <v>27</v>
      </c>
      <c r="X29" s="2" t="s">
        <v>35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2.75" customHeight="1">
      <c r="A30">
        <v>29</v>
      </c>
      <c r="B30" s="1"/>
      <c r="C30" s="1" t="s">
        <v>155</v>
      </c>
      <c r="D30" s="1"/>
      <c r="E30" s="1" t="s">
        <v>156</v>
      </c>
      <c r="F30" s="2" t="s">
        <v>27</v>
      </c>
      <c r="G30" s="1" t="s">
        <v>60</v>
      </c>
      <c r="H30" s="1"/>
      <c r="I30" s="1"/>
      <c r="J30" s="1"/>
      <c r="K30" s="8" t="str">
        <f>HYPERLINK("mailto:jmerory@bigpond.com","jmerory@bigpond.com")</f>
        <v>jmerory@bigpond.com</v>
      </c>
      <c r="L30" s="1"/>
      <c r="M30" s="1"/>
      <c r="N30" s="1"/>
      <c r="O30" s="1"/>
      <c r="P30" s="1"/>
      <c r="Q30" s="1"/>
      <c r="R30" s="1" t="s">
        <v>157</v>
      </c>
      <c r="S30" s="1" t="s">
        <v>31</v>
      </c>
      <c r="T30" s="1" t="s">
        <v>32</v>
      </c>
      <c r="U30" s="1"/>
      <c r="V30" s="1"/>
      <c r="W30" s="2" t="s">
        <v>27</v>
      </c>
      <c r="X30" s="2" t="s">
        <v>35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2.75" customHeight="1">
      <c r="A31">
        <v>30</v>
      </c>
      <c r="B31" s="2">
        <v>260</v>
      </c>
      <c r="C31" s="2" t="s">
        <v>158</v>
      </c>
      <c r="D31" s="1"/>
      <c r="E31" s="2" t="s">
        <v>159</v>
      </c>
      <c r="F31" s="1"/>
      <c r="G31" s="1"/>
      <c r="H31" s="2" t="s">
        <v>160</v>
      </c>
      <c r="I31" s="1"/>
      <c r="J31" s="1"/>
      <c r="K31" s="2" t="s">
        <v>161</v>
      </c>
      <c r="L31" s="1"/>
      <c r="M31" s="1"/>
      <c r="N31" s="1"/>
      <c r="O31" s="1"/>
      <c r="P31" s="1"/>
      <c r="Q31" s="1"/>
      <c r="R31" s="2" t="s">
        <v>162</v>
      </c>
      <c r="S31" s="1"/>
      <c r="T31" s="1"/>
      <c r="U31" s="1"/>
      <c r="V31" s="1"/>
      <c r="W31" s="2" t="s">
        <v>35</v>
      </c>
      <c r="X31" s="2" t="s">
        <v>35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2.75" customHeight="1">
      <c r="A32">
        <v>31</v>
      </c>
      <c r="B32" s="2">
        <v>261</v>
      </c>
      <c r="C32" s="2" t="s">
        <v>163</v>
      </c>
      <c r="D32" s="1"/>
      <c r="E32" s="2" t="s">
        <v>164</v>
      </c>
      <c r="F32" s="2" t="s">
        <v>27</v>
      </c>
      <c r="G32" s="1" t="s">
        <v>165</v>
      </c>
      <c r="H32" s="1"/>
      <c r="I32" s="2" t="s">
        <v>166</v>
      </c>
      <c r="J32" s="1"/>
      <c r="K32" s="2" t="s">
        <v>167</v>
      </c>
      <c r="L32" s="1"/>
      <c r="M32" s="1"/>
      <c r="N32" s="1"/>
      <c r="O32" s="1" t="s">
        <v>97</v>
      </c>
      <c r="P32" s="1" t="s">
        <v>168</v>
      </c>
      <c r="Q32" s="1" t="s">
        <v>169</v>
      </c>
      <c r="R32" s="1" t="s">
        <v>170</v>
      </c>
      <c r="S32" s="1" t="s">
        <v>31</v>
      </c>
      <c r="T32" s="1" t="s">
        <v>27</v>
      </c>
      <c r="U32" s="1" t="s">
        <v>171</v>
      </c>
      <c r="V32" s="1"/>
      <c r="W32" s="2" t="s">
        <v>35</v>
      </c>
      <c r="X32" s="2" t="s">
        <v>35</v>
      </c>
      <c r="Y32" s="1"/>
      <c r="Z32" s="2" t="s">
        <v>35</v>
      </c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2.75" customHeight="1">
      <c r="A33">
        <v>32</v>
      </c>
      <c r="B33" s="1"/>
      <c r="C33" s="1" t="s">
        <v>172</v>
      </c>
      <c r="D33" s="1"/>
      <c r="E33" s="2" t="s">
        <v>95</v>
      </c>
      <c r="F33" s="2" t="s">
        <v>27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 t="s">
        <v>27</v>
      </c>
      <c r="U33" s="1"/>
      <c r="V33" s="1"/>
      <c r="W33" s="2" t="s">
        <v>35</v>
      </c>
      <c r="X33" s="2" t="s">
        <v>35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2.75" customHeight="1">
      <c r="A34">
        <v>33</v>
      </c>
      <c r="B34" s="1">
        <v>85</v>
      </c>
      <c r="C34" s="1" t="s">
        <v>173</v>
      </c>
      <c r="D34" s="1"/>
      <c r="E34" s="1" t="s">
        <v>174</v>
      </c>
      <c r="F34" s="2" t="s">
        <v>27</v>
      </c>
      <c r="G34" s="1" t="s">
        <v>136</v>
      </c>
      <c r="H34" s="1"/>
      <c r="I34" s="1"/>
      <c r="J34" s="1"/>
      <c r="K34" s="4" t="s">
        <v>175</v>
      </c>
      <c r="L34" s="1"/>
      <c r="M34" s="1"/>
      <c r="N34" s="1"/>
      <c r="O34" s="1"/>
      <c r="P34" s="1"/>
      <c r="Q34" s="1"/>
      <c r="R34" s="1"/>
      <c r="S34" s="1"/>
      <c r="T34" s="2" t="s">
        <v>27</v>
      </c>
      <c r="U34" s="1"/>
      <c r="V34" s="1"/>
      <c r="W34" s="2" t="s">
        <v>35</v>
      </c>
      <c r="X34" s="2" t="s">
        <v>35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2.75" customHeight="1">
      <c r="A35">
        <v>34</v>
      </c>
      <c r="B35" s="1"/>
      <c r="C35" s="2" t="s">
        <v>176</v>
      </c>
      <c r="D35" s="1"/>
      <c r="E35" s="2" t="s">
        <v>177</v>
      </c>
      <c r="F35" s="2" t="s">
        <v>27</v>
      </c>
      <c r="G35" s="2" t="s">
        <v>178</v>
      </c>
      <c r="H35" s="2" t="s">
        <v>179</v>
      </c>
      <c r="I35" s="1"/>
      <c r="J35" s="1"/>
      <c r="K35" s="2" t="s">
        <v>180</v>
      </c>
      <c r="L35" s="1"/>
      <c r="M35" s="1"/>
      <c r="N35" s="1"/>
      <c r="O35" s="1"/>
      <c r="P35" s="1"/>
      <c r="Q35" s="1"/>
      <c r="R35" s="1"/>
      <c r="S35" s="2" t="s">
        <v>31</v>
      </c>
      <c r="T35" s="2" t="s">
        <v>27</v>
      </c>
      <c r="U35" s="1"/>
      <c r="V35" s="1"/>
      <c r="W35" s="2" t="s">
        <v>35</v>
      </c>
      <c r="X35" s="2" t="s">
        <v>35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2.75" customHeight="1">
      <c r="A36">
        <v>35</v>
      </c>
      <c r="B36" s="1"/>
      <c r="C36" s="2" t="s">
        <v>181</v>
      </c>
      <c r="D36" s="1"/>
      <c r="E36" s="2" t="s">
        <v>177</v>
      </c>
      <c r="F36" s="2" t="s">
        <v>27</v>
      </c>
      <c r="G36" s="2" t="s">
        <v>178</v>
      </c>
      <c r="H36" s="2" t="s">
        <v>179</v>
      </c>
      <c r="I36" s="1"/>
      <c r="J36" s="1"/>
      <c r="K36" s="2" t="s">
        <v>180</v>
      </c>
      <c r="L36" s="1"/>
      <c r="M36" s="1"/>
      <c r="N36" s="1"/>
      <c r="O36" s="1"/>
      <c r="P36" s="1"/>
      <c r="Q36" s="1"/>
      <c r="R36" s="1"/>
      <c r="S36" s="2" t="s">
        <v>31</v>
      </c>
      <c r="T36" s="2" t="s">
        <v>27</v>
      </c>
      <c r="U36" s="1"/>
      <c r="V36" s="1"/>
      <c r="W36" s="2" t="s">
        <v>35</v>
      </c>
      <c r="X36" s="2" t="s">
        <v>35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2.75" customHeight="1">
      <c r="A37">
        <v>36</v>
      </c>
      <c r="B37" s="1"/>
      <c r="C37" s="2" t="s">
        <v>182</v>
      </c>
      <c r="D37" s="1"/>
      <c r="E37" s="2" t="s">
        <v>41</v>
      </c>
      <c r="F37" s="1"/>
      <c r="G37" s="1"/>
      <c r="H37" s="1"/>
      <c r="I37" s="2" t="s">
        <v>42</v>
      </c>
      <c r="J37" s="1"/>
      <c r="K37" s="2" t="s">
        <v>183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 t="s">
        <v>35</v>
      </c>
      <c r="X37" s="2" t="s">
        <v>35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2.75" customHeight="1">
      <c r="A38">
        <v>37</v>
      </c>
      <c r="B38" s="2">
        <v>254</v>
      </c>
      <c r="C38" s="2" t="s">
        <v>184</v>
      </c>
      <c r="D38" s="1"/>
      <c r="E38" s="2" t="s">
        <v>185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" t="s">
        <v>186</v>
      </c>
      <c r="S38" s="1"/>
      <c r="T38" s="1"/>
      <c r="U38" s="1"/>
      <c r="V38" s="1"/>
      <c r="W38" s="2" t="s">
        <v>35</v>
      </c>
      <c r="X38" s="2" t="s">
        <v>35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2.75" customHeight="1">
      <c r="A39">
        <v>38</v>
      </c>
      <c r="B39" s="1"/>
      <c r="C39" s="2" t="s">
        <v>187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 t="s">
        <v>35</v>
      </c>
      <c r="U39" s="1"/>
      <c r="V39" s="1"/>
      <c r="W39" s="2" t="s">
        <v>35</v>
      </c>
      <c r="X39" s="2" t="s">
        <v>35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.75" customHeight="1">
      <c r="A40">
        <v>39</v>
      </c>
      <c r="B40" s="1">
        <v>4</v>
      </c>
      <c r="C40" s="1" t="s">
        <v>188</v>
      </c>
      <c r="D40" s="1"/>
      <c r="E40" s="1" t="s">
        <v>189</v>
      </c>
      <c r="F40" s="2" t="s">
        <v>27</v>
      </c>
      <c r="G40" s="1" t="s">
        <v>190</v>
      </c>
      <c r="H40" s="1"/>
      <c r="I40" s="1"/>
      <c r="J40" s="1"/>
      <c r="K40" s="1" t="s">
        <v>191</v>
      </c>
      <c r="L40" s="1"/>
      <c r="M40" s="1"/>
      <c r="N40" s="1"/>
      <c r="O40" s="1"/>
      <c r="P40" s="1"/>
      <c r="Q40" s="1"/>
      <c r="R40" s="1" t="s">
        <v>192</v>
      </c>
      <c r="S40" s="1" t="s">
        <v>31</v>
      </c>
      <c r="T40" s="2" t="s">
        <v>27</v>
      </c>
      <c r="U40" s="1" t="s">
        <v>193</v>
      </c>
      <c r="V40" s="1"/>
      <c r="W40" s="2" t="s">
        <v>35</v>
      </c>
      <c r="X40" s="2" t="s">
        <v>35</v>
      </c>
      <c r="Y40" s="1" t="s">
        <v>23</v>
      </c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.75" customHeight="1">
      <c r="A41">
        <v>40</v>
      </c>
      <c r="B41" s="2" t="s">
        <v>194</v>
      </c>
      <c r="C41" s="1" t="s">
        <v>195</v>
      </c>
      <c r="D41" s="1"/>
      <c r="E41" s="1" t="s">
        <v>196</v>
      </c>
      <c r="F41" s="2" t="s">
        <v>27</v>
      </c>
      <c r="G41" s="1"/>
      <c r="H41" s="1"/>
      <c r="I41" s="2" t="s">
        <v>197</v>
      </c>
      <c r="J41" s="1"/>
      <c r="K41" s="8" t="str">
        <f>HYPERLINK("mailto:sarahjeffreys@gmail.com","sarahjeffreys@gmail.com")</f>
        <v>sarahjeffreys@gmail.com</v>
      </c>
      <c r="L41" s="1"/>
      <c r="M41" s="1"/>
      <c r="N41" s="1"/>
      <c r="O41" s="1"/>
      <c r="P41" s="1"/>
      <c r="Q41" s="1"/>
      <c r="R41" s="1" t="s">
        <v>198</v>
      </c>
      <c r="S41" s="1" t="s">
        <v>31</v>
      </c>
      <c r="T41" s="1" t="s">
        <v>27</v>
      </c>
      <c r="U41" s="1"/>
      <c r="V41" s="1" t="s">
        <v>34</v>
      </c>
      <c r="W41" s="2" t="s">
        <v>35</v>
      </c>
      <c r="X41" s="2" t="s">
        <v>35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2.75" customHeight="1">
      <c r="A42">
        <v>41</v>
      </c>
      <c r="B42" s="1">
        <v>15</v>
      </c>
      <c r="C42" s="1" t="s">
        <v>199</v>
      </c>
      <c r="D42" s="1"/>
      <c r="E42" s="1" t="s">
        <v>200</v>
      </c>
      <c r="F42" s="2" t="s">
        <v>27</v>
      </c>
      <c r="G42" s="1"/>
      <c r="H42" s="1"/>
      <c r="I42" s="1"/>
      <c r="J42" s="1"/>
      <c r="K42" s="1" t="s">
        <v>201</v>
      </c>
      <c r="L42" s="1"/>
      <c r="M42" s="1" t="s">
        <v>202</v>
      </c>
      <c r="N42" s="1"/>
      <c r="O42" s="1" t="s">
        <v>203</v>
      </c>
      <c r="P42" s="1"/>
      <c r="Q42" s="1" t="s">
        <v>204</v>
      </c>
      <c r="R42" s="1" t="s">
        <v>205</v>
      </c>
      <c r="S42" s="1" t="s">
        <v>31</v>
      </c>
      <c r="T42" s="1" t="s">
        <v>32</v>
      </c>
      <c r="U42" s="1"/>
      <c r="V42" s="1"/>
      <c r="W42" s="2" t="s">
        <v>35</v>
      </c>
      <c r="X42" s="2" t="s">
        <v>35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.75" customHeight="1">
      <c r="A43">
        <v>42</v>
      </c>
      <c r="B43" s="1"/>
      <c r="C43" s="2" t="s">
        <v>206</v>
      </c>
      <c r="D43" s="1"/>
      <c r="E43" s="2" t="s">
        <v>207</v>
      </c>
      <c r="F43" s="1"/>
      <c r="G43" s="1"/>
      <c r="H43" s="1"/>
      <c r="I43" s="2" t="s">
        <v>208</v>
      </c>
      <c r="J43" s="1"/>
      <c r="K43" s="2" t="s">
        <v>209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 t="s">
        <v>35</v>
      </c>
      <c r="X43" s="2" t="s">
        <v>35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 customHeight="1">
      <c r="A44">
        <v>43</v>
      </c>
      <c r="B44" s="1">
        <v>24</v>
      </c>
      <c r="C44" s="1" t="s">
        <v>210</v>
      </c>
      <c r="D44" s="1"/>
      <c r="E44" s="1" t="s">
        <v>211</v>
      </c>
      <c r="F44" s="2" t="s">
        <v>27</v>
      </c>
      <c r="G44" s="1"/>
      <c r="H44" s="1"/>
      <c r="I44" s="2" t="s">
        <v>212</v>
      </c>
      <c r="J44" s="1"/>
      <c r="K44" s="1" t="s">
        <v>213</v>
      </c>
      <c r="L44" s="1"/>
      <c r="M44" s="1"/>
      <c r="N44" s="1"/>
      <c r="O44" s="1"/>
      <c r="P44" s="1"/>
      <c r="Q44" s="1"/>
      <c r="R44" s="1" t="s">
        <v>214</v>
      </c>
      <c r="S44" s="1" t="s">
        <v>31</v>
      </c>
      <c r="T44" s="1" t="s">
        <v>27</v>
      </c>
      <c r="U44" s="1"/>
      <c r="V44" s="1"/>
      <c r="W44" s="2" t="s">
        <v>35</v>
      </c>
      <c r="X44" s="2" t="s">
        <v>35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 customHeight="1">
      <c r="A45">
        <v>44</v>
      </c>
      <c r="B45" s="1">
        <v>30</v>
      </c>
      <c r="C45" s="1" t="s">
        <v>215</v>
      </c>
      <c r="D45" s="1"/>
      <c r="E45" s="1" t="s">
        <v>200</v>
      </c>
      <c r="F45" s="2" t="s">
        <v>27</v>
      </c>
      <c r="G45" s="1"/>
      <c r="H45" s="1"/>
      <c r="I45" s="1"/>
      <c r="J45" s="1"/>
      <c r="K45" s="1" t="s">
        <v>201</v>
      </c>
      <c r="L45" s="1"/>
      <c r="M45" s="1"/>
      <c r="N45" s="1"/>
      <c r="O45" s="1"/>
      <c r="P45" s="1"/>
      <c r="Q45" s="1"/>
      <c r="R45" s="1" t="s">
        <v>216</v>
      </c>
      <c r="S45" s="1" t="s">
        <v>31</v>
      </c>
      <c r="T45" s="1" t="s">
        <v>32</v>
      </c>
      <c r="U45" s="1"/>
      <c r="V45" s="1"/>
      <c r="W45" s="2" t="s">
        <v>35</v>
      </c>
      <c r="X45" s="2" t="s">
        <v>35</v>
      </c>
      <c r="Y45" s="1"/>
      <c r="Z45" s="2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 customHeight="1">
      <c r="A46">
        <v>45</v>
      </c>
      <c r="B46" s="1">
        <v>33</v>
      </c>
      <c r="C46" s="1" t="s">
        <v>217</v>
      </c>
      <c r="D46" s="1"/>
      <c r="E46" s="1" t="s">
        <v>218</v>
      </c>
      <c r="F46" s="2" t="s">
        <v>27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 t="s">
        <v>219</v>
      </c>
      <c r="S46" s="1" t="s">
        <v>31</v>
      </c>
      <c r="T46" s="1" t="s">
        <v>27</v>
      </c>
      <c r="U46" s="1"/>
      <c r="V46" s="1"/>
      <c r="W46" s="2" t="s">
        <v>35</v>
      </c>
      <c r="X46" s="2" t="s">
        <v>35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 customHeight="1">
      <c r="A47">
        <v>46</v>
      </c>
      <c r="B47" s="1">
        <v>13</v>
      </c>
      <c r="C47" s="1" t="s">
        <v>220</v>
      </c>
      <c r="D47" s="1"/>
      <c r="E47" s="2" t="s">
        <v>221</v>
      </c>
      <c r="F47" s="2" t="s">
        <v>27</v>
      </c>
      <c r="G47" s="1" t="s">
        <v>222</v>
      </c>
      <c r="H47" s="1"/>
      <c r="I47" s="2" t="s">
        <v>223</v>
      </c>
      <c r="J47" s="1" t="s">
        <v>224</v>
      </c>
      <c r="K47" s="2" t="s">
        <v>225</v>
      </c>
      <c r="L47" s="1"/>
      <c r="M47" s="1" t="s">
        <v>226</v>
      </c>
      <c r="N47" s="1"/>
      <c r="O47" s="1"/>
      <c r="P47" s="1"/>
      <c r="Q47" s="1"/>
      <c r="R47" s="1" t="s">
        <v>227</v>
      </c>
      <c r="S47" s="1" t="s">
        <v>31</v>
      </c>
      <c r="T47" s="1" t="s">
        <v>32</v>
      </c>
      <c r="U47" s="1" t="s">
        <v>228</v>
      </c>
      <c r="V47" s="1"/>
      <c r="W47" s="2" t="s">
        <v>35</v>
      </c>
      <c r="X47" s="2" t="s">
        <v>35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 customHeight="1">
      <c r="A48">
        <v>47</v>
      </c>
      <c r="B48" s="1"/>
      <c r="C48" s="2" t="s">
        <v>229</v>
      </c>
      <c r="D48" s="1"/>
      <c r="E48" s="2" t="s">
        <v>74</v>
      </c>
      <c r="F48" s="1"/>
      <c r="G48" s="1"/>
      <c r="H48" s="1"/>
      <c r="I48" s="2" t="s">
        <v>75</v>
      </c>
      <c r="J48" s="1"/>
      <c r="K48" s="2" t="s">
        <v>76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 t="s">
        <v>35</v>
      </c>
      <c r="X48" s="2" t="s">
        <v>35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 customHeight="1">
      <c r="A49">
        <v>48</v>
      </c>
      <c r="B49" s="1"/>
      <c r="C49" s="2" t="s">
        <v>230</v>
      </c>
      <c r="D49" s="1"/>
      <c r="E49" s="2" t="s">
        <v>95</v>
      </c>
      <c r="F49" s="1"/>
      <c r="G49" s="1"/>
      <c r="H49" s="1"/>
      <c r="I49" s="2" t="s">
        <v>231</v>
      </c>
      <c r="J49" s="1"/>
      <c r="K49" s="2" t="s">
        <v>232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 t="s">
        <v>35</v>
      </c>
      <c r="X49" s="2" t="s">
        <v>35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 customHeight="1">
      <c r="A50">
        <v>49</v>
      </c>
      <c r="B50" s="1"/>
      <c r="C50" s="2" t="s">
        <v>233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 t="s">
        <v>35</v>
      </c>
      <c r="X50" s="2" t="s">
        <v>35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 customHeight="1">
      <c r="A51">
        <v>50</v>
      </c>
      <c r="B51" s="1"/>
      <c r="C51" s="2" t="s">
        <v>234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 t="s">
        <v>35</v>
      </c>
      <c r="X51" s="2" t="s">
        <v>35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 customHeight="1">
      <c r="A52">
        <v>51</v>
      </c>
      <c r="B52" s="1"/>
      <c r="C52" s="1" t="s">
        <v>235</v>
      </c>
      <c r="D52" s="1"/>
      <c r="E52" s="1" t="s">
        <v>236</v>
      </c>
      <c r="F52" s="1"/>
      <c r="G52" s="1"/>
      <c r="H52" s="4" t="s">
        <v>237</v>
      </c>
      <c r="I52" s="1"/>
      <c r="J52" s="1"/>
      <c r="K52" s="2" t="s">
        <v>238</v>
      </c>
      <c r="L52" s="1"/>
      <c r="M52" s="1"/>
      <c r="N52" s="1"/>
      <c r="O52" s="1"/>
      <c r="P52" s="1"/>
      <c r="Q52" s="1"/>
      <c r="R52" s="1"/>
      <c r="S52" s="2" t="s">
        <v>31</v>
      </c>
      <c r="T52" s="2" t="s">
        <v>27</v>
      </c>
      <c r="U52" s="1"/>
      <c r="V52" s="1"/>
      <c r="W52" s="2" t="s">
        <v>35</v>
      </c>
      <c r="X52" s="2" t="s">
        <v>35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 customHeight="1">
      <c r="A53">
        <v>52</v>
      </c>
      <c r="B53" s="1">
        <v>76</v>
      </c>
      <c r="C53" s="1" t="s">
        <v>239</v>
      </c>
      <c r="D53" s="1"/>
      <c r="E53" s="1" t="s">
        <v>240</v>
      </c>
      <c r="F53" s="2" t="s">
        <v>27</v>
      </c>
      <c r="G53" s="1"/>
      <c r="H53" s="1"/>
      <c r="I53" s="1" t="s">
        <v>241</v>
      </c>
      <c r="J53" s="1"/>
      <c r="K53" s="1" t="s">
        <v>242</v>
      </c>
      <c r="L53" s="1" t="s">
        <v>243</v>
      </c>
      <c r="M53" s="1" t="s">
        <v>63</v>
      </c>
      <c r="N53" s="1"/>
      <c r="O53" s="1"/>
      <c r="P53" s="1"/>
      <c r="Q53" s="1"/>
      <c r="R53" s="1"/>
      <c r="S53" s="1" t="s">
        <v>31</v>
      </c>
      <c r="T53" s="1" t="s">
        <v>32</v>
      </c>
      <c r="U53" s="1"/>
      <c r="V53" s="1"/>
      <c r="W53" s="2" t="s">
        <v>35</v>
      </c>
      <c r="X53" s="2" t="s">
        <v>35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 customHeight="1">
      <c r="A54">
        <v>53</v>
      </c>
      <c r="B54" s="1">
        <v>77</v>
      </c>
      <c r="C54" s="1" t="s">
        <v>239</v>
      </c>
      <c r="D54" s="1"/>
      <c r="E54" s="1" t="s">
        <v>244</v>
      </c>
      <c r="F54" s="2" t="s">
        <v>27</v>
      </c>
      <c r="G54" s="1"/>
      <c r="H54" s="1"/>
      <c r="I54" s="1" t="s">
        <v>245</v>
      </c>
      <c r="J54" s="1"/>
      <c r="K54" s="8" t="str">
        <f>HYPERLINK("mailto:alanleenaerts@hotmail.com","alanleenaerts@hotmail.com")</f>
        <v>alanleenaerts@hotmail.com</v>
      </c>
      <c r="L54" s="1" t="s">
        <v>246</v>
      </c>
      <c r="M54" s="1" t="s">
        <v>247</v>
      </c>
      <c r="N54" s="1"/>
      <c r="O54" s="1"/>
      <c r="P54" s="1"/>
      <c r="Q54" s="1"/>
      <c r="R54" s="1"/>
      <c r="S54" s="1" t="s">
        <v>31</v>
      </c>
      <c r="T54" s="1" t="s">
        <v>27</v>
      </c>
      <c r="U54" s="1" t="s">
        <v>33</v>
      </c>
      <c r="V54" s="1"/>
      <c r="W54" s="2" t="s">
        <v>35</v>
      </c>
      <c r="X54" s="2" t="s">
        <v>35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 customHeight="1">
      <c r="A55">
        <v>54</v>
      </c>
      <c r="B55" s="1">
        <v>43</v>
      </c>
      <c r="C55" s="1" t="s">
        <v>248</v>
      </c>
      <c r="D55" s="1"/>
      <c r="E55" s="1"/>
      <c r="F55" s="2" t="s">
        <v>27</v>
      </c>
      <c r="G55" s="1"/>
      <c r="H55" s="1"/>
      <c r="I55" s="1"/>
      <c r="J55" s="1"/>
      <c r="K55" s="8" t="str">
        <f>HYPERLINK("mailto:sustainablemacleod@gmail.com","sustainablemacleod@gmail.com")</f>
        <v>sustainablemacleod@gmail.com</v>
      </c>
      <c r="L55" s="1"/>
      <c r="M55" s="1"/>
      <c r="N55" s="1"/>
      <c r="O55" s="1"/>
      <c r="P55" s="1"/>
      <c r="Q55" s="1"/>
      <c r="R55" s="1"/>
      <c r="S55" s="1" t="s">
        <v>31</v>
      </c>
      <c r="T55" s="1" t="s">
        <v>32</v>
      </c>
      <c r="U55" s="1"/>
      <c r="V55" s="1"/>
      <c r="W55" s="2" t="s">
        <v>35</v>
      </c>
      <c r="X55" s="2" t="s">
        <v>35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 customHeight="1">
      <c r="A56">
        <v>55</v>
      </c>
      <c r="B56" s="1">
        <v>42</v>
      </c>
      <c r="C56" s="1" t="s">
        <v>249</v>
      </c>
      <c r="D56" s="1"/>
      <c r="E56" s="1"/>
      <c r="F56" s="2" t="s">
        <v>27</v>
      </c>
      <c r="G56" s="1"/>
      <c r="H56" s="1"/>
      <c r="I56" s="1"/>
      <c r="J56" s="1"/>
      <c r="K56" s="1" t="s">
        <v>71</v>
      </c>
      <c r="L56" s="1" t="s">
        <v>250</v>
      </c>
      <c r="M56" s="1"/>
      <c r="N56" s="1"/>
      <c r="O56" s="1"/>
      <c r="P56" s="1"/>
      <c r="Q56" s="1"/>
      <c r="R56" s="1"/>
      <c r="S56" s="1" t="s">
        <v>31</v>
      </c>
      <c r="T56" s="1" t="s">
        <v>32</v>
      </c>
      <c r="U56" s="1"/>
      <c r="V56" s="1"/>
      <c r="W56" s="2" t="s">
        <v>35</v>
      </c>
      <c r="X56" s="2" t="s">
        <v>35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 customHeight="1">
      <c r="A57">
        <v>56</v>
      </c>
      <c r="B57" s="1">
        <v>58</v>
      </c>
      <c r="C57" s="1" t="s">
        <v>251</v>
      </c>
      <c r="D57" s="1"/>
      <c r="E57" s="1" t="s">
        <v>252</v>
      </c>
      <c r="F57" s="2" t="s">
        <v>27</v>
      </c>
      <c r="G57" s="1"/>
      <c r="H57" s="1"/>
      <c r="I57" s="1"/>
      <c r="J57" s="1"/>
      <c r="K57" s="6" t="str">
        <f>HYPERLINK("mailto:gailmccall2038@hotmail.com","gailmccall2038@hotmail.com")</f>
        <v>gailmccall2038@hotmail.com</v>
      </c>
      <c r="L57" s="1"/>
      <c r="M57" s="1"/>
      <c r="N57" s="1"/>
      <c r="O57" s="1"/>
      <c r="P57" s="1"/>
      <c r="Q57" s="1"/>
      <c r="R57" s="1" t="s">
        <v>253</v>
      </c>
      <c r="S57" s="1" t="s">
        <v>31</v>
      </c>
      <c r="T57" s="1" t="s">
        <v>32</v>
      </c>
      <c r="U57" s="1"/>
      <c r="V57" s="1"/>
      <c r="W57" s="2" t="s">
        <v>35</v>
      </c>
      <c r="X57" s="2" t="s">
        <v>35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 customHeight="1">
      <c r="A58">
        <v>57</v>
      </c>
      <c r="B58" s="1">
        <v>79</v>
      </c>
      <c r="C58" s="1" t="s">
        <v>254</v>
      </c>
      <c r="D58" s="1"/>
      <c r="E58" s="2" t="s">
        <v>207</v>
      </c>
      <c r="F58" s="2" t="s">
        <v>255</v>
      </c>
      <c r="G58" s="1"/>
      <c r="H58" s="1"/>
      <c r="I58" s="1"/>
      <c r="J58" s="1"/>
      <c r="K58" s="8" t="str">
        <f>HYPERLINK("mailto:jim.mead@banyule.vic.gov.au","jim.mead@banyule.vic.gov.au")</f>
        <v>jim.mead@banyule.vic.gov.au</v>
      </c>
      <c r="L58" s="1"/>
      <c r="M58" s="1" t="s">
        <v>256</v>
      </c>
      <c r="N58" s="1"/>
      <c r="O58" s="1" t="s">
        <v>255</v>
      </c>
      <c r="P58" s="1" t="s">
        <v>257</v>
      </c>
      <c r="Q58" s="1"/>
      <c r="R58" s="1"/>
      <c r="S58" s="1"/>
      <c r="T58" s="1" t="s">
        <v>258</v>
      </c>
      <c r="U58" s="1" t="s">
        <v>259</v>
      </c>
      <c r="V58" s="1"/>
      <c r="W58" s="2" t="s">
        <v>35</v>
      </c>
      <c r="X58" s="2" t="s">
        <v>35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 customHeight="1">
      <c r="A59">
        <v>58</v>
      </c>
      <c r="B59" s="1" t="s">
        <v>260</v>
      </c>
      <c r="C59" s="2" t="s">
        <v>261</v>
      </c>
      <c r="D59" s="1"/>
      <c r="E59" s="2" t="s">
        <v>262</v>
      </c>
      <c r="F59" s="2" t="s">
        <v>27</v>
      </c>
      <c r="G59" s="1"/>
      <c r="H59" s="1"/>
      <c r="I59" s="2" t="s">
        <v>263</v>
      </c>
      <c r="J59" s="1"/>
      <c r="K59" s="1" t="s">
        <v>264</v>
      </c>
      <c r="L59" s="1"/>
      <c r="M59" s="1" t="s">
        <v>265</v>
      </c>
      <c r="N59" s="1">
        <v>3081</v>
      </c>
      <c r="O59" s="1"/>
      <c r="P59" s="1"/>
      <c r="Q59" s="1"/>
      <c r="R59" s="1" t="s">
        <v>266</v>
      </c>
      <c r="S59" s="1" t="s">
        <v>31</v>
      </c>
      <c r="T59" s="1" t="s">
        <v>27</v>
      </c>
      <c r="U59" s="1"/>
      <c r="V59" s="1"/>
      <c r="W59" s="2" t="s">
        <v>35</v>
      </c>
      <c r="X59" s="2" t="s">
        <v>35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 customHeight="1">
      <c r="A60">
        <v>59</v>
      </c>
      <c r="B60" s="1">
        <v>22</v>
      </c>
      <c r="C60" s="1" t="s">
        <v>267</v>
      </c>
      <c r="D60" s="1"/>
      <c r="E60" s="1" t="s">
        <v>268</v>
      </c>
      <c r="F60" s="2" t="s">
        <v>27</v>
      </c>
      <c r="G60" s="1" t="s">
        <v>222</v>
      </c>
      <c r="H60" s="1"/>
      <c r="I60" s="1"/>
      <c r="J60" s="1"/>
      <c r="K60" s="8" t="str">
        <f>HYPERLINK("mailto:info@transitionbanyule.org.au","info@transitionbanyule.org.au")</f>
        <v>info@transitionbanyule.org.au</v>
      </c>
      <c r="L60" s="1"/>
      <c r="M60" s="1"/>
      <c r="N60" s="1"/>
      <c r="O60" s="1"/>
      <c r="P60" s="1"/>
      <c r="Q60" s="1"/>
      <c r="R60" s="1" t="s">
        <v>269</v>
      </c>
      <c r="S60" s="1" t="s">
        <v>31</v>
      </c>
      <c r="T60" s="1" t="s">
        <v>27</v>
      </c>
      <c r="U60" s="1"/>
      <c r="V60" s="1"/>
      <c r="W60" s="2" t="s">
        <v>35</v>
      </c>
      <c r="X60" s="2" t="s">
        <v>35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 customHeight="1">
      <c r="A61">
        <v>60</v>
      </c>
      <c r="B61" s="2">
        <v>250</v>
      </c>
      <c r="C61" s="2" t="s">
        <v>270</v>
      </c>
      <c r="D61" s="1"/>
      <c r="E61" s="2" t="s">
        <v>271</v>
      </c>
      <c r="F61" s="1"/>
      <c r="G61" s="1"/>
      <c r="H61" s="1"/>
      <c r="I61" s="10" t="s">
        <v>272</v>
      </c>
      <c r="J61" s="1"/>
      <c r="K61" s="2" t="s">
        <v>273</v>
      </c>
      <c r="L61" s="1"/>
      <c r="M61" s="1"/>
      <c r="N61" s="1"/>
      <c r="O61" s="1"/>
      <c r="P61" s="1"/>
      <c r="Q61" s="1"/>
      <c r="R61" s="1"/>
      <c r="S61" s="1"/>
      <c r="T61" s="2" t="s">
        <v>35</v>
      </c>
      <c r="U61" s="1"/>
      <c r="V61" s="1"/>
      <c r="W61" s="2" t="s">
        <v>35</v>
      </c>
      <c r="X61" s="2" t="s">
        <v>35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 customHeight="1">
      <c r="A62">
        <v>61</v>
      </c>
      <c r="B62" s="1">
        <v>223</v>
      </c>
      <c r="C62" s="1" t="s">
        <v>274</v>
      </c>
      <c r="D62" s="1"/>
      <c r="E62" s="1" t="s">
        <v>275</v>
      </c>
      <c r="F62" s="2" t="s">
        <v>27</v>
      </c>
      <c r="G62" s="1"/>
      <c r="H62" s="1"/>
      <c r="I62" s="1"/>
      <c r="J62" s="1"/>
      <c r="K62" s="1" t="s">
        <v>276</v>
      </c>
      <c r="L62" s="1"/>
      <c r="M62" s="1"/>
      <c r="N62" s="1"/>
      <c r="O62" s="1"/>
      <c r="P62" s="1"/>
      <c r="Q62" s="1"/>
      <c r="R62" s="1"/>
      <c r="S62" s="1" t="s">
        <v>31</v>
      </c>
      <c r="T62" s="1" t="s">
        <v>32</v>
      </c>
      <c r="U62" s="1"/>
      <c r="V62" s="1"/>
      <c r="W62" s="2" t="s">
        <v>35</v>
      </c>
      <c r="X62" s="2" t="s">
        <v>35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 customHeight="1">
      <c r="A63">
        <v>62</v>
      </c>
      <c r="B63" s="1"/>
      <c r="C63" s="2" t="s">
        <v>277</v>
      </c>
      <c r="D63" s="1"/>
      <c r="E63" s="2" t="s">
        <v>125</v>
      </c>
      <c r="F63" s="1"/>
      <c r="G63" s="1"/>
      <c r="H63" s="2" t="s">
        <v>278</v>
      </c>
      <c r="I63" s="1"/>
      <c r="J63" s="1"/>
      <c r="K63" s="2" t="s">
        <v>279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 t="s">
        <v>35</v>
      </c>
      <c r="X63" s="2" t="s">
        <v>35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 customHeight="1">
      <c r="A64">
        <v>63</v>
      </c>
      <c r="B64" s="2" t="s">
        <v>280</v>
      </c>
      <c r="C64" s="1" t="s">
        <v>281</v>
      </c>
      <c r="D64" s="1"/>
      <c r="E64" s="1" t="s">
        <v>282</v>
      </c>
      <c r="F64" s="2" t="s">
        <v>27</v>
      </c>
      <c r="G64" s="1" t="s">
        <v>60</v>
      </c>
      <c r="H64" s="1"/>
      <c r="I64" s="2" t="s">
        <v>283</v>
      </c>
      <c r="J64" s="1"/>
      <c r="K64" s="11" t="s">
        <v>284</v>
      </c>
      <c r="L64" s="12"/>
      <c r="M64" s="1"/>
      <c r="N64" s="1"/>
      <c r="O64" s="1"/>
      <c r="P64" s="1"/>
      <c r="Q64" s="1"/>
      <c r="R64" s="1" t="s">
        <v>285</v>
      </c>
      <c r="S64" s="1" t="s">
        <v>31</v>
      </c>
      <c r="T64" s="1" t="s">
        <v>32</v>
      </c>
      <c r="U64" s="1" t="s">
        <v>286</v>
      </c>
      <c r="V64" s="1"/>
      <c r="W64" s="2" t="s">
        <v>35</v>
      </c>
      <c r="X64" s="2" t="s">
        <v>35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 customHeight="1">
      <c r="A65">
        <v>64</v>
      </c>
      <c r="B65" s="1"/>
      <c r="C65" s="2" t="s">
        <v>287</v>
      </c>
      <c r="D65" s="1"/>
      <c r="E65" s="2" t="s">
        <v>288</v>
      </c>
      <c r="F65" s="2" t="s">
        <v>27</v>
      </c>
      <c r="G65" s="1"/>
      <c r="H65" s="1"/>
      <c r="I65" s="1"/>
      <c r="J65" s="1"/>
      <c r="K65" s="13" t="str">
        <f>HYPERLINK("mailto:kerrybaker@netspace.net.au","kerrybaker@netspace.net.au")</f>
        <v>kerrybaker@netspace.net.au</v>
      </c>
      <c r="L65" s="1"/>
      <c r="M65" s="1"/>
      <c r="N65" s="1"/>
      <c r="O65" s="1"/>
      <c r="P65" s="1"/>
      <c r="Q65" s="1"/>
      <c r="R65" s="1"/>
      <c r="S65" s="1" t="s">
        <v>31</v>
      </c>
      <c r="T65" s="1" t="s">
        <v>27</v>
      </c>
      <c r="U65" s="1"/>
      <c r="V65" s="1"/>
      <c r="W65" s="2" t="s">
        <v>35</v>
      </c>
      <c r="X65" s="2" t="s">
        <v>35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 customHeight="1">
      <c r="A66">
        <v>65</v>
      </c>
      <c r="B66" s="1">
        <v>46</v>
      </c>
      <c r="C66" s="1" t="s">
        <v>289</v>
      </c>
      <c r="D66" s="1"/>
      <c r="E66" s="1" t="s">
        <v>236</v>
      </c>
      <c r="F66" s="1"/>
      <c r="G66" s="1"/>
      <c r="H66" s="1"/>
      <c r="I66" s="1" t="s">
        <v>290</v>
      </c>
      <c r="J66" s="1"/>
      <c r="K66" s="1"/>
      <c r="L66" s="1" t="s">
        <v>291</v>
      </c>
      <c r="M66" s="1" t="s">
        <v>292</v>
      </c>
      <c r="N66" s="1"/>
      <c r="O66" s="1"/>
      <c r="P66" s="1"/>
      <c r="Q66" s="1"/>
      <c r="R66" s="1"/>
      <c r="S66" s="2" t="s">
        <v>31</v>
      </c>
      <c r="T66" s="2" t="s">
        <v>27</v>
      </c>
      <c r="U66" s="1"/>
      <c r="V66" s="1"/>
      <c r="W66" s="2" t="s">
        <v>35</v>
      </c>
      <c r="X66" s="2" t="s">
        <v>35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 customHeight="1">
      <c r="A67">
        <v>66</v>
      </c>
      <c r="B67" s="1">
        <v>56</v>
      </c>
      <c r="C67" s="1" t="s">
        <v>293</v>
      </c>
      <c r="D67" s="1"/>
      <c r="E67" s="2" t="s">
        <v>294</v>
      </c>
      <c r="F67" s="2" t="s">
        <v>27</v>
      </c>
      <c r="G67" s="1" t="s">
        <v>295</v>
      </c>
      <c r="H67" s="1"/>
      <c r="I67" s="1">
        <v>408733683</v>
      </c>
      <c r="J67" s="1"/>
      <c r="K67" s="6" t="str">
        <f>HYPERLINK("mailto:pagb@optusnet.com.au","pagb@optusnet.com.au")</f>
        <v>pagb@optusnet.com.au</v>
      </c>
      <c r="L67" s="1"/>
      <c r="M67" s="1"/>
      <c r="N67" s="1"/>
      <c r="O67" s="1"/>
      <c r="P67" s="1"/>
      <c r="Q67" s="1"/>
      <c r="R67" s="1" t="s">
        <v>296</v>
      </c>
      <c r="S67" s="1" t="s">
        <v>31</v>
      </c>
      <c r="T67" s="1" t="s">
        <v>32</v>
      </c>
      <c r="U67" s="1"/>
      <c r="V67" s="1"/>
      <c r="W67" s="1" t="s">
        <v>297</v>
      </c>
      <c r="X67" s="2" t="s">
        <v>298</v>
      </c>
      <c r="Y67" s="1" t="s">
        <v>299</v>
      </c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 customHeight="1">
      <c r="A68">
        <v>67</v>
      </c>
      <c r="B68" s="1"/>
      <c r="C68" s="1" t="s">
        <v>300</v>
      </c>
      <c r="D68" s="1"/>
      <c r="E68" s="1" t="s">
        <v>301</v>
      </c>
      <c r="F68" s="2" t="s">
        <v>27</v>
      </c>
      <c r="G68" s="1"/>
      <c r="H68" s="1"/>
      <c r="I68" s="1"/>
      <c r="J68" s="1"/>
      <c r="K68" s="5" t="str">
        <f>HYPERLINK("mailto:humanatureconnect@gmail.com","humanatureconnect@gmail.com ")</f>
        <v xml:space="preserve">humanatureconnect@gmail.com </v>
      </c>
      <c r="L68" s="1"/>
      <c r="M68" s="1"/>
      <c r="N68" s="1"/>
      <c r="O68" s="1"/>
      <c r="P68" s="1"/>
      <c r="Q68" s="1"/>
      <c r="R68" s="1"/>
      <c r="S68" s="1" t="s">
        <v>31</v>
      </c>
      <c r="T68" s="1" t="s">
        <v>27</v>
      </c>
      <c r="U68" s="1"/>
      <c r="V68" s="1"/>
      <c r="W68" s="2" t="s">
        <v>302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 customHeight="1">
      <c r="A69">
        <v>68</v>
      </c>
      <c r="B69" s="1">
        <v>6</v>
      </c>
      <c r="C69" s="1" t="s">
        <v>303</v>
      </c>
      <c r="D69" s="1"/>
      <c r="E69" s="2" t="s">
        <v>304</v>
      </c>
      <c r="F69" s="2" t="s">
        <v>27</v>
      </c>
      <c r="G69" s="14"/>
      <c r="H69" s="1" t="s">
        <v>305</v>
      </c>
      <c r="I69" s="1"/>
      <c r="J69" s="1"/>
      <c r="K69" s="4" t="s">
        <v>306</v>
      </c>
      <c r="L69" s="1"/>
      <c r="M69" s="1" t="s">
        <v>88</v>
      </c>
      <c r="N69" s="1"/>
      <c r="O69" s="1"/>
      <c r="P69" s="1"/>
      <c r="Q69" s="1"/>
      <c r="R69" s="1"/>
      <c r="S69" s="1" t="s">
        <v>31</v>
      </c>
      <c r="T69" s="1" t="s">
        <v>27</v>
      </c>
      <c r="U69" s="1"/>
      <c r="V69" s="1"/>
      <c r="W69" s="2" t="s">
        <v>302</v>
      </c>
      <c r="X69" s="1"/>
      <c r="Y69" s="1"/>
      <c r="Z69" s="2" t="s">
        <v>35</v>
      </c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 customHeight="1">
      <c r="A70">
        <v>69</v>
      </c>
      <c r="B70" s="2" t="s">
        <v>307</v>
      </c>
      <c r="C70" s="1" t="s">
        <v>308</v>
      </c>
      <c r="D70" s="1"/>
      <c r="E70" s="2" t="s">
        <v>309</v>
      </c>
      <c r="F70" s="2" t="s">
        <v>27</v>
      </c>
      <c r="G70" s="1" t="s">
        <v>310</v>
      </c>
      <c r="H70" s="4"/>
      <c r="I70" s="1"/>
      <c r="J70" s="1" t="s">
        <v>311</v>
      </c>
      <c r="K70" s="1" t="s">
        <v>312</v>
      </c>
      <c r="L70" s="1" t="s">
        <v>313</v>
      </c>
      <c r="M70" s="1" t="s">
        <v>314</v>
      </c>
      <c r="N70" s="1"/>
      <c r="O70" s="1"/>
      <c r="P70" s="1"/>
      <c r="Q70" s="1"/>
      <c r="R70" s="1" t="s">
        <v>315</v>
      </c>
      <c r="S70" s="1" t="s">
        <v>31</v>
      </c>
      <c r="T70" s="1" t="s">
        <v>27</v>
      </c>
      <c r="U70" s="1"/>
      <c r="V70" s="1"/>
      <c r="W70" s="2" t="s">
        <v>86</v>
      </c>
      <c r="X70" s="1"/>
      <c r="Y70" s="1"/>
      <c r="Z70" s="2" t="s">
        <v>35</v>
      </c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 customHeight="1">
      <c r="A71">
        <v>70</v>
      </c>
      <c r="B71" s="1">
        <v>81</v>
      </c>
      <c r="C71" s="1" t="s">
        <v>316</v>
      </c>
      <c r="D71" s="1"/>
      <c r="E71" s="1" t="s">
        <v>317</v>
      </c>
      <c r="F71" s="2" t="s">
        <v>27</v>
      </c>
      <c r="G71" s="1"/>
      <c r="H71" s="1" t="s">
        <v>318</v>
      </c>
      <c r="I71" s="1"/>
      <c r="J71" s="1"/>
      <c r="K71" s="5" t="str">
        <f>HYPERLINK("mailto:principal@sbivanhoe.catholic.edu.au","principal@sbivanhoe.catholic.edu.au")</f>
        <v>principal@sbivanhoe.catholic.edu.au</v>
      </c>
      <c r="L71" s="1" t="s">
        <v>319</v>
      </c>
      <c r="M71" s="1" t="s">
        <v>320</v>
      </c>
      <c r="N71" s="1"/>
      <c r="O71" s="1" t="s">
        <v>321</v>
      </c>
      <c r="P71" s="1"/>
      <c r="Q71" s="1"/>
      <c r="R71" s="1" t="s">
        <v>322</v>
      </c>
      <c r="S71" s="1" t="s">
        <v>31</v>
      </c>
      <c r="T71" s="1" t="s">
        <v>32</v>
      </c>
      <c r="U71" s="1"/>
      <c r="V71" s="1"/>
      <c r="W71" s="1" t="s">
        <v>323</v>
      </c>
      <c r="X71" s="2" t="s">
        <v>35</v>
      </c>
      <c r="Y71" s="1"/>
      <c r="Z71" s="2" t="s">
        <v>35</v>
      </c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 customHeight="1">
      <c r="A72">
        <v>71</v>
      </c>
      <c r="B72" s="1">
        <v>70</v>
      </c>
      <c r="C72" s="2" t="s">
        <v>324</v>
      </c>
      <c r="D72" s="1"/>
      <c r="E72" s="2" t="s">
        <v>325</v>
      </c>
      <c r="F72" s="2" t="s">
        <v>27</v>
      </c>
      <c r="G72" s="1"/>
      <c r="H72" s="1"/>
      <c r="I72" s="1"/>
      <c r="J72" s="1"/>
      <c r="K72" s="1" t="s">
        <v>326</v>
      </c>
      <c r="L72" s="1"/>
      <c r="M72" s="1"/>
      <c r="N72" s="1"/>
      <c r="O72" s="1"/>
      <c r="P72" s="1"/>
      <c r="Q72" s="1"/>
      <c r="R72" s="1" t="s">
        <v>327</v>
      </c>
      <c r="S72" s="1" t="s">
        <v>31</v>
      </c>
      <c r="T72" s="1" t="s">
        <v>32</v>
      </c>
      <c r="U72" s="1"/>
      <c r="V72" s="1"/>
      <c r="W72" s="1" t="s">
        <v>328</v>
      </c>
      <c r="X72" s="2" t="s">
        <v>35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 customHeight="1">
      <c r="A73">
        <v>72</v>
      </c>
      <c r="B73" s="1"/>
      <c r="C73" s="1" t="s">
        <v>329</v>
      </c>
      <c r="D73" s="1"/>
      <c r="E73" s="1" t="s">
        <v>330</v>
      </c>
      <c r="F73" s="2" t="s">
        <v>27</v>
      </c>
      <c r="G73" s="1"/>
      <c r="H73" s="1"/>
      <c r="I73" s="1">
        <v>421006821</v>
      </c>
      <c r="J73" s="1"/>
      <c r="K73" s="6" t="str">
        <f>HYPERLINK("mailto:lunkena@hotmail.com","lunkena@hotmail.com")</f>
        <v>lunkena@hotmail.com</v>
      </c>
      <c r="L73" s="1"/>
      <c r="M73" s="1"/>
      <c r="N73" s="1"/>
      <c r="O73" s="1"/>
      <c r="P73" s="1"/>
      <c r="Q73" s="1"/>
      <c r="R73" s="1"/>
      <c r="S73" s="1"/>
      <c r="T73" s="1" t="s">
        <v>32</v>
      </c>
      <c r="U73" s="1"/>
      <c r="V73" s="1"/>
      <c r="W73" s="1" t="s">
        <v>331</v>
      </c>
      <c r="X73" s="2" t="s">
        <v>35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 customHeight="1">
      <c r="A74">
        <v>73</v>
      </c>
      <c r="B74" s="1">
        <v>208</v>
      </c>
      <c r="C74" s="1" t="s">
        <v>332</v>
      </c>
      <c r="D74" s="1"/>
      <c r="E74" s="1" t="s">
        <v>333</v>
      </c>
      <c r="F74" s="2" t="s">
        <v>27</v>
      </c>
      <c r="G74" s="1"/>
      <c r="H74" s="1"/>
      <c r="I74" s="1">
        <v>478404436</v>
      </c>
      <c r="J74" s="1"/>
      <c r="K74" s="6" t="str">
        <f>HYPERLINK("mailto:rob.ball@banyule.vic.gov.au","rob.ball@banyule.vic.gov.au")</f>
        <v>rob.ball@banyule.vic.gov.au</v>
      </c>
      <c r="L74" s="1"/>
      <c r="M74" s="1"/>
      <c r="N74" s="1"/>
      <c r="O74" s="1"/>
      <c r="P74" s="1"/>
      <c r="Q74" s="1"/>
      <c r="R74" s="1"/>
      <c r="S74" s="1"/>
      <c r="T74" s="1" t="s">
        <v>32</v>
      </c>
      <c r="U74" s="1"/>
      <c r="V74" s="1"/>
      <c r="W74" s="1" t="s">
        <v>334</v>
      </c>
      <c r="X74" s="2" t="s">
        <v>35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 customHeight="1">
      <c r="A75">
        <v>74</v>
      </c>
      <c r="B75" s="1" t="s">
        <v>335</v>
      </c>
      <c r="C75" s="1" t="s">
        <v>336</v>
      </c>
      <c r="D75" s="1"/>
      <c r="E75" s="1" t="s">
        <v>337</v>
      </c>
      <c r="F75" s="2" t="s">
        <v>27</v>
      </c>
      <c r="G75" s="1"/>
      <c r="H75" s="1" t="s">
        <v>338</v>
      </c>
      <c r="I75" s="1" t="s">
        <v>339</v>
      </c>
      <c r="J75" s="1"/>
      <c r="K75" s="6" t="str">
        <f>HYPERLINK("mailto:yvonneduplessis01@yahoo.com.au","yvonneduplessis01@yahoo.com.au, bellfieldcommunitygarden@gmail.com")</f>
        <v>yvonneduplessis01@yahoo.com.au, bellfieldcommunitygarden@gmail.com</v>
      </c>
      <c r="L75" s="1"/>
      <c r="M75" s="1"/>
      <c r="N75" s="1"/>
      <c r="O75" s="1"/>
      <c r="P75" s="1"/>
      <c r="Q75" s="1"/>
      <c r="R75" s="1"/>
      <c r="S75" s="1" t="s">
        <v>31</v>
      </c>
      <c r="T75" s="1" t="s">
        <v>32</v>
      </c>
      <c r="U75" s="1" t="s">
        <v>340</v>
      </c>
      <c r="V75" s="1"/>
      <c r="W75" s="1" t="s">
        <v>341</v>
      </c>
      <c r="X75" s="2" t="s">
        <v>35</v>
      </c>
      <c r="Y75" s="1"/>
      <c r="Z75" s="2" t="s">
        <v>35</v>
      </c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 customHeight="1">
      <c r="A76">
        <v>75</v>
      </c>
      <c r="B76" s="1">
        <v>32</v>
      </c>
      <c r="C76" s="1" t="s">
        <v>342</v>
      </c>
      <c r="D76" s="1"/>
      <c r="E76" s="2" t="s">
        <v>343</v>
      </c>
      <c r="F76" s="2" t="s">
        <v>27</v>
      </c>
      <c r="G76" s="1" t="s">
        <v>344</v>
      </c>
      <c r="H76" s="1"/>
      <c r="I76" s="1">
        <v>488192198</v>
      </c>
      <c r="J76" s="1"/>
      <c r="K76" s="1" t="s">
        <v>345</v>
      </c>
      <c r="L76" s="1"/>
      <c r="M76" s="1"/>
      <c r="N76" s="1"/>
      <c r="O76" s="1"/>
      <c r="P76" s="1"/>
      <c r="Q76" s="1"/>
      <c r="R76" s="1" t="s">
        <v>346</v>
      </c>
      <c r="S76" s="1" t="s">
        <v>31</v>
      </c>
      <c r="T76" s="1" t="s">
        <v>32</v>
      </c>
      <c r="U76" s="1" t="s">
        <v>33</v>
      </c>
      <c r="V76" s="1"/>
      <c r="W76" s="1" t="s">
        <v>347</v>
      </c>
      <c r="X76" s="2" t="s">
        <v>35</v>
      </c>
      <c r="Y76" s="1"/>
      <c r="Z76" s="2" t="s">
        <v>35</v>
      </c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 customHeight="1">
      <c r="A77">
        <v>76</v>
      </c>
      <c r="B77" s="1">
        <v>211</v>
      </c>
      <c r="C77" s="1" t="s">
        <v>348</v>
      </c>
      <c r="D77" s="1"/>
      <c r="E77" s="1" t="s">
        <v>349</v>
      </c>
      <c r="F77" s="2" t="s">
        <v>27</v>
      </c>
      <c r="G77" s="1"/>
      <c r="H77" s="1"/>
      <c r="I77" s="1">
        <v>468419732</v>
      </c>
      <c r="J77" s="1"/>
      <c r="K77" s="6" t="str">
        <f>HYPERLINK("mailto:f@felicitygordon.com","f@felicitygordon.com")</f>
        <v>f@felicitygordon.com</v>
      </c>
      <c r="L77" s="1"/>
      <c r="M77" s="1"/>
      <c r="N77" s="1"/>
      <c r="O77" s="1"/>
      <c r="P77" s="1"/>
      <c r="Q77" s="1"/>
      <c r="R77" s="1"/>
      <c r="S77" s="1" t="s">
        <v>31</v>
      </c>
      <c r="T77" s="1" t="s">
        <v>32</v>
      </c>
      <c r="U77" s="1"/>
      <c r="V77" s="1"/>
      <c r="W77" s="1" t="s">
        <v>350</v>
      </c>
      <c r="X77" s="2" t="s">
        <v>35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 customHeight="1">
      <c r="A78">
        <v>77</v>
      </c>
      <c r="B78" s="2">
        <v>209</v>
      </c>
      <c r="C78" s="1" t="s">
        <v>351</v>
      </c>
      <c r="D78" s="1"/>
      <c r="E78" s="1" t="s">
        <v>352</v>
      </c>
      <c r="F78" s="2" t="s">
        <v>27</v>
      </c>
      <c r="G78" s="1"/>
      <c r="H78" s="1"/>
      <c r="I78" s="1" t="s">
        <v>353</v>
      </c>
      <c r="J78" s="1"/>
      <c r="K78" s="6" t="str">
        <f>HYPERLINK("mailto:michelle.giovas@monash.edu","michelle.giovas@monash.edu")</f>
        <v>michelle.giovas@monash.edu</v>
      </c>
      <c r="L78" s="1"/>
      <c r="M78" s="1"/>
      <c r="N78" s="1"/>
      <c r="O78" s="1"/>
      <c r="P78" s="1"/>
      <c r="Q78" s="1"/>
      <c r="R78" s="1"/>
      <c r="S78" s="1" t="s">
        <v>31</v>
      </c>
      <c r="T78" s="1" t="s">
        <v>32</v>
      </c>
      <c r="U78" s="1"/>
      <c r="V78" s="1"/>
      <c r="W78" s="1" t="s">
        <v>354</v>
      </c>
      <c r="X78" s="2" t="s">
        <v>35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 customHeight="1">
      <c r="A79">
        <v>78</v>
      </c>
      <c r="B79" s="1">
        <v>218</v>
      </c>
      <c r="C79" s="1" t="s">
        <v>355</v>
      </c>
      <c r="D79" s="1" t="s">
        <v>356</v>
      </c>
      <c r="E79" s="1" t="s">
        <v>357</v>
      </c>
      <c r="F79" s="2" t="s">
        <v>27</v>
      </c>
      <c r="G79" s="1"/>
      <c r="H79" s="2" t="s">
        <v>358</v>
      </c>
      <c r="I79" s="2" t="s">
        <v>359</v>
      </c>
      <c r="J79" s="1" t="s">
        <v>360</v>
      </c>
      <c r="K79" s="1" t="s">
        <v>361</v>
      </c>
      <c r="L79" s="1"/>
      <c r="M79" s="1"/>
      <c r="N79" s="1"/>
      <c r="O79" s="1"/>
      <c r="P79" s="1"/>
      <c r="Q79" s="1"/>
      <c r="R79" s="1"/>
      <c r="S79" s="1" t="s">
        <v>31</v>
      </c>
      <c r="T79" s="1" t="s">
        <v>32</v>
      </c>
      <c r="U79" s="1"/>
      <c r="V79" s="1"/>
      <c r="W79" s="1" t="s">
        <v>362</v>
      </c>
      <c r="X79" s="2" t="s">
        <v>35</v>
      </c>
      <c r="Y79" s="1"/>
      <c r="Z79" s="2" t="s">
        <v>35</v>
      </c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 customHeight="1">
      <c r="A80">
        <v>79</v>
      </c>
      <c r="B80" s="1">
        <v>49</v>
      </c>
      <c r="C80" s="1" t="s">
        <v>363</v>
      </c>
      <c r="D80" s="1"/>
      <c r="E80" s="1" t="s">
        <v>364</v>
      </c>
      <c r="F80" s="2" t="s">
        <v>27</v>
      </c>
      <c r="G80" s="1"/>
      <c r="H80" s="1"/>
      <c r="I80" s="1" t="s">
        <v>365</v>
      </c>
      <c r="J80" s="1"/>
      <c r="K80" s="6" t="str">
        <f>HYPERLINK("mailto:info@haydnbarlinglandscapes.com.au","info@haydnbarlinglandscapes.com.au")</f>
        <v>info@haydnbarlinglandscapes.com.au</v>
      </c>
      <c r="L80" s="1" t="s">
        <v>366</v>
      </c>
      <c r="M80" s="1" t="s">
        <v>367</v>
      </c>
      <c r="N80" s="1"/>
      <c r="O80" s="1" t="s">
        <v>368</v>
      </c>
      <c r="P80" s="1" t="s">
        <v>369</v>
      </c>
      <c r="Q80" s="1"/>
      <c r="R80" s="1" t="s">
        <v>370</v>
      </c>
      <c r="S80" s="1" t="s">
        <v>31</v>
      </c>
      <c r="T80" s="1" t="s">
        <v>32</v>
      </c>
      <c r="U80" s="1"/>
      <c r="V80" s="1"/>
      <c r="W80" s="1" t="s">
        <v>371</v>
      </c>
      <c r="X80" s="2" t="s">
        <v>35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 customHeight="1">
      <c r="A81">
        <v>80</v>
      </c>
      <c r="B81" s="1"/>
      <c r="C81" s="1" t="s">
        <v>372</v>
      </c>
      <c r="D81" s="1"/>
      <c r="E81" s="1" t="s">
        <v>373</v>
      </c>
      <c r="F81" s="2" t="s">
        <v>27</v>
      </c>
      <c r="G81" s="1"/>
      <c r="H81" s="1"/>
      <c r="I81" s="1">
        <v>401881558</v>
      </c>
      <c r="J81" s="1"/>
      <c r="K81" s="6" t="str">
        <f>HYPERLINK("mailto:stacey.r.morland@gmail.com","stacey.r.morland@gmail.com")</f>
        <v>stacey.r.morland@gmail.com</v>
      </c>
      <c r="L81" s="1"/>
      <c r="M81" s="1"/>
      <c r="N81" s="1"/>
      <c r="O81" s="1"/>
      <c r="P81" s="1"/>
      <c r="Q81" s="1"/>
      <c r="R81" s="1"/>
      <c r="S81" s="1"/>
      <c r="T81" s="1" t="s">
        <v>32</v>
      </c>
      <c r="U81" s="1"/>
      <c r="V81" s="1"/>
      <c r="W81" s="1" t="s">
        <v>374</v>
      </c>
      <c r="X81" s="2" t="s">
        <v>35</v>
      </c>
      <c r="Y81" s="1"/>
      <c r="Z81" s="2" t="s">
        <v>35</v>
      </c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 customHeight="1">
      <c r="A82">
        <v>81</v>
      </c>
      <c r="B82" s="1"/>
      <c r="C82" s="1" t="s">
        <v>375</v>
      </c>
      <c r="D82" s="1"/>
      <c r="E82" s="1" t="s">
        <v>376</v>
      </c>
      <c r="F82" s="2" t="s">
        <v>27</v>
      </c>
      <c r="G82" s="1"/>
      <c r="H82" s="1"/>
      <c r="I82" s="1">
        <v>421199089</v>
      </c>
      <c r="J82" s="1"/>
      <c r="K82" s="6" t="str">
        <f>HYPERLINK("mailto:jen@jennybenjamin.com","jen@jennybenjamin.com")</f>
        <v>jen@jennybenjamin.com</v>
      </c>
      <c r="L82" s="1"/>
      <c r="M82" s="1"/>
      <c r="N82" s="1"/>
      <c r="O82" s="1"/>
      <c r="P82" s="1"/>
      <c r="Q82" s="1"/>
      <c r="R82" s="1"/>
      <c r="S82" s="1"/>
      <c r="T82" s="1" t="s">
        <v>32</v>
      </c>
      <c r="U82" s="1"/>
      <c r="V82" s="1"/>
      <c r="W82" s="1" t="s">
        <v>377</v>
      </c>
      <c r="X82" s="2" t="s">
        <v>35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 customHeight="1">
      <c r="A83">
        <v>82</v>
      </c>
      <c r="B83" s="1"/>
      <c r="C83" s="1" t="s">
        <v>378</v>
      </c>
      <c r="D83" s="1"/>
      <c r="E83" s="1" t="s">
        <v>275</v>
      </c>
      <c r="F83" s="2" t="s">
        <v>27</v>
      </c>
      <c r="G83" s="1"/>
      <c r="H83" s="1"/>
      <c r="I83" s="1">
        <v>417306654</v>
      </c>
      <c r="J83" s="1"/>
      <c r="K83" s="6" t="str">
        <f>HYPERLINK("mailto:ngouldin@gmail.com","ngouldin@gmail.com")</f>
        <v>ngouldin@gmail.com</v>
      </c>
      <c r="L83" s="1"/>
      <c r="M83" s="1"/>
      <c r="N83" s="1"/>
      <c r="O83" s="1"/>
      <c r="P83" s="1"/>
      <c r="Q83" s="1"/>
      <c r="R83" s="1"/>
      <c r="S83" s="1"/>
      <c r="T83" s="1" t="s">
        <v>32</v>
      </c>
      <c r="U83" s="1"/>
      <c r="V83" s="1"/>
      <c r="W83" s="1" t="s">
        <v>379</v>
      </c>
      <c r="X83" s="2" t="s">
        <v>35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 customHeight="1">
      <c r="A84">
        <v>83</v>
      </c>
      <c r="B84" s="2" t="s">
        <v>380</v>
      </c>
      <c r="C84" s="2" t="s">
        <v>381</v>
      </c>
      <c r="D84" s="1"/>
      <c r="E84" s="1" t="s">
        <v>26</v>
      </c>
      <c r="F84" s="2" t="s">
        <v>27</v>
      </c>
      <c r="G84" s="1"/>
      <c r="H84" s="1"/>
      <c r="I84" s="2" t="s">
        <v>382</v>
      </c>
      <c r="J84" s="1"/>
      <c r="K84" s="15" t="s">
        <v>29</v>
      </c>
      <c r="L84" s="1"/>
      <c r="M84" s="1" t="s">
        <v>96</v>
      </c>
      <c r="N84" s="1"/>
      <c r="O84" s="1"/>
      <c r="P84" s="1"/>
      <c r="Q84" s="1"/>
      <c r="R84" s="1" t="s">
        <v>383</v>
      </c>
      <c r="S84" s="1" t="s">
        <v>31</v>
      </c>
      <c r="T84" s="1" t="s">
        <v>32</v>
      </c>
      <c r="U84" s="1" t="s">
        <v>33</v>
      </c>
      <c r="V84" s="1"/>
      <c r="W84" s="1" t="s">
        <v>384</v>
      </c>
      <c r="X84" s="2" t="s">
        <v>35</v>
      </c>
      <c r="Y84" s="1"/>
      <c r="Z84" s="2" t="s">
        <v>35</v>
      </c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 customHeight="1">
      <c r="A85">
        <v>84</v>
      </c>
      <c r="B85" s="1"/>
      <c r="C85" s="1" t="s">
        <v>385</v>
      </c>
      <c r="D85" s="1"/>
      <c r="E85" s="1" t="s">
        <v>386</v>
      </c>
      <c r="F85" s="2" t="s">
        <v>27</v>
      </c>
      <c r="G85" s="1"/>
      <c r="H85" s="1"/>
      <c r="I85" s="1">
        <v>94448212</v>
      </c>
      <c r="J85" s="1"/>
      <c r="K85" s="6" t="str">
        <f>HYPERLINK("mailto:rolandhieser@gmail.com","rolandhieser@gmail.com")</f>
        <v>rolandhieser@gmail.com</v>
      </c>
      <c r="L85" s="1"/>
      <c r="M85" s="1"/>
      <c r="N85" s="1"/>
      <c r="O85" s="1"/>
      <c r="P85" s="1"/>
      <c r="Q85" s="1"/>
      <c r="R85" s="1"/>
      <c r="S85" s="1"/>
      <c r="T85" s="1" t="s">
        <v>32</v>
      </c>
      <c r="U85" s="1"/>
      <c r="V85" s="1"/>
      <c r="W85" s="1" t="s">
        <v>387</v>
      </c>
      <c r="X85" s="2" t="s">
        <v>35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 customHeight="1">
      <c r="A86">
        <v>85</v>
      </c>
      <c r="B86" s="1"/>
      <c r="C86" s="1" t="s">
        <v>388</v>
      </c>
      <c r="D86" s="1"/>
      <c r="E86" s="1" t="s">
        <v>389</v>
      </c>
      <c r="F86" s="2" t="s">
        <v>27</v>
      </c>
      <c r="G86" s="1"/>
      <c r="H86" s="1"/>
      <c r="I86" s="1">
        <v>414322915</v>
      </c>
      <c r="J86" s="1"/>
      <c r="K86" s="6" t="str">
        <f>HYPERLINK("mailto:wingstosing2@gmail.com","wingstosing2@gmail.com")</f>
        <v>wingstosing2@gmail.com</v>
      </c>
      <c r="L86" s="1"/>
      <c r="M86" s="1"/>
      <c r="N86" s="1"/>
      <c r="O86" s="1"/>
      <c r="P86" s="1"/>
      <c r="Q86" s="1"/>
      <c r="R86" s="1"/>
      <c r="S86" s="1"/>
      <c r="T86" s="1" t="s">
        <v>32</v>
      </c>
      <c r="U86" s="1"/>
      <c r="V86" s="1"/>
      <c r="W86" s="1" t="s">
        <v>390</v>
      </c>
      <c r="X86" s="2" t="s">
        <v>35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 customHeight="1">
      <c r="A87">
        <v>86</v>
      </c>
      <c r="B87" s="1"/>
      <c r="C87" s="1" t="s">
        <v>391</v>
      </c>
      <c r="D87" s="1"/>
      <c r="E87" s="1" t="s">
        <v>392</v>
      </c>
      <c r="F87" s="2" t="s">
        <v>27</v>
      </c>
      <c r="G87" s="1"/>
      <c r="H87" s="1"/>
      <c r="I87" s="1">
        <v>414255025</v>
      </c>
      <c r="J87" s="12"/>
      <c r="K87" s="6" t="str">
        <f>HYPERLINK("mailto:csyu.368@gmail.com","csyu.368@gmail.com")</f>
        <v>csyu.368@gmail.com</v>
      </c>
      <c r="L87" s="1"/>
      <c r="M87" s="1"/>
      <c r="N87" s="1"/>
      <c r="O87" s="1"/>
      <c r="P87" s="1"/>
      <c r="Q87" s="1"/>
      <c r="R87" s="1"/>
      <c r="S87" s="1"/>
      <c r="T87" s="1" t="s">
        <v>32</v>
      </c>
      <c r="U87" s="1"/>
      <c r="V87" s="1"/>
      <c r="W87" s="1" t="s">
        <v>393</v>
      </c>
      <c r="X87" s="2" t="s">
        <v>35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 customHeight="1">
      <c r="A88">
        <v>87</v>
      </c>
      <c r="B88" s="1">
        <v>26</v>
      </c>
      <c r="C88" s="2" t="s">
        <v>394</v>
      </c>
      <c r="D88" s="1"/>
      <c r="E88" s="1" t="s">
        <v>395</v>
      </c>
      <c r="F88" s="2" t="s">
        <v>27</v>
      </c>
      <c r="G88" s="1"/>
      <c r="H88" s="1"/>
      <c r="I88" s="1" t="s">
        <v>396</v>
      </c>
      <c r="J88" s="1"/>
      <c r="K88" s="1" t="s">
        <v>397</v>
      </c>
      <c r="L88" s="1"/>
      <c r="M88" s="1"/>
      <c r="N88" s="1"/>
      <c r="O88" s="1"/>
      <c r="P88" s="1"/>
      <c r="Q88" s="1"/>
      <c r="R88" s="1" t="s">
        <v>398</v>
      </c>
      <c r="S88" s="1" t="s">
        <v>31</v>
      </c>
      <c r="T88" s="1" t="s">
        <v>32</v>
      </c>
      <c r="U88" s="1" t="s">
        <v>33</v>
      </c>
      <c r="V88" s="1"/>
      <c r="W88" s="1" t="s">
        <v>399</v>
      </c>
      <c r="X88" s="2" t="s">
        <v>35</v>
      </c>
      <c r="Y88" s="1"/>
      <c r="Z88" s="2" t="s">
        <v>35</v>
      </c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 customHeight="1">
      <c r="A89">
        <v>88</v>
      </c>
      <c r="B89" s="1"/>
      <c r="C89" s="1" t="s">
        <v>400</v>
      </c>
      <c r="D89" s="1"/>
      <c r="E89" s="1" t="s">
        <v>401</v>
      </c>
      <c r="F89" s="2" t="s">
        <v>27</v>
      </c>
      <c r="G89" s="1"/>
      <c r="H89" s="1"/>
      <c r="I89" s="1">
        <v>481291661</v>
      </c>
      <c r="J89" s="1"/>
      <c r="K89" s="6" t="str">
        <f>HYPERLINK("mailto:lunkenac@gmail.com","lunkenac@gmail.com")</f>
        <v>lunkenac@gmail.com</v>
      </c>
      <c r="L89" s="1"/>
      <c r="M89" s="1"/>
      <c r="N89" s="1"/>
      <c r="O89" s="1"/>
      <c r="P89" s="1"/>
      <c r="Q89" s="1"/>
      <c r="R89" s="1"/>
      <c r="S89" s="1"/>
      <c r="T89" s="1" t="s">
        <v>32</v>
      </c>
      <c r="U89" s="1"/>
      <c r="V89" s="1"/>
      <c r="W89" s="1" t="s">
        <v>402</v>
      </c>
      <c r="X89" s="2" t="s">
        <v>35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 customHeight="1">
      <c r="A90">
        <v>89</v>
      </c>
      <c r="B90" s="2" t="s">
        <v>403</v>
      </c>
      <c r="C90" s="1" t="s">
        <v>404</v>
      </c>
      <c r="D90" s="1"/>
      <c r="E90" s="2" t="s">
        <v>405</v>
      </c>
      <c r="F90" s="2" t="s">
        <v>27</v>
      </c>
      <c r="G90" s="1" t="s">
        <v>136</v>
      </c>
      <c r="H90" s="1"/>
      <c r="I90" s="1"/>
      <c r="J90" s="1"/>
      <c r="K90" s="1" t="s">
        <v>406</v>
      </c>
      <c r="L90" s="1"/>
      <c r="M90" s="1"/>
      <c r="N90" s="1"/>
      <c r="O90" s="1"/>
      <c r="P90" s="1"/>
      <c r="Q90" s="1"/>
      <c r="R90" s="1" t="s">
        <v>407</v>
      </c>
      <c r="S90" s="1" t="s">
        <v>31</v>
      </c>
      <c r="T90" s="1" t="s">
        <v>32</v>
      </c>
      <c r="U90" s="1" t="s">
        <v>33</v>
      </c>
      <c r="V90" s="1"/>
      <c r="W90" s="1" t="s">
        <v>408</v>
      </c>
      <c r="X90" s="2" t="s">
        <v>35</v>
      </c>
      <c r="Y90" s="1"/>
      <c r="Z90" s="2" t="s">
        <v>35</v>
      </c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 customHeight="1">
      <c r="A91">
        <v>90</v>
      </c>
      <c r="B91" s="1">
        <v>99</v>
      </c>
      <c r="C91" s="1" t="s">
        <v>409</v>
      </c>
      <c r="D91" s="1" t="s">
        <v>410</v>
      </c>
      <c r="E91" s="1"/>
      <c r="F91" s="1"/>
      <c r="G91" s="1"/>
      <c r="H91" s="1"/>
      <c r="I91" s="1"/>
      <c r="J91" s="1"/>
      <c r="K91" s="5" t="str">
        <f>HYPERLINK("mailto:enquiries@banyule.vic.gov.au","enquiries@banyule.vic.gov.au")</f>
        <v>enquiries@banyule.vic.gov.au</v>
      </c>
      <c r="L91" s="1"/>
      <c r="M91" s="1" t="s">
        <v>96</v>
      </c>
      <c r="N91" s="1"/>
      <c r="O91" s="1"/>
      <c r="P91" s="1"/>
      <c r="Q91" s="1"/>
      <c r="R91" s="2" t="s">
        <v>411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 customHeight="1">
      <c r="A92">
        <v>91</v>
      </c>
      <c r="B92" s="1"/>
      <c r="C92" s="1" t="s">
        <v>412</v>
      </c>
      <c r="D92" s="1"/>
      <c r="E92" s="1" t="s">
        <v>413</v>
      </c>
      <c r="F92" s="2" t="s">
        <v>27</v>
      </c>
      <c r="G92" s="1"/>
      <c r="H92" s="1"/>
      <c r="I92" s="1"/>
      <c r="J92" s="1"/>
      <c r="K92" s="1" t="s">
        <v>414</v>
      </c>
      <c r="L92" s="1"/>
      <c r="M92" s="1"/>
      <c r="N92" s="1"/>
      <c r="O92" s="1"/>
      <c r="P92" s="1"/>
      <c r="Q92" s="1"/>
      <c r="R92" s="1"/>
      <c r="S92" s="1" t="s">
        <v>31</v>
      </c>
      <c r="T92" s="1" t="s">
        <v>27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 customHeight="1">
      <c r="A93">
        <v>92</v>
      </c>
      <c r="B93" s="1">
        <v>216</v>
      </c>
      <c r="C93" s="1" t="s">
        <v>415</v>
      </c>
      <c r="D93" s="1"/>
      <c r="E93" s="1" t="s">
        <v>416</v>
      </c>
      <c r="F93" s="2" t="s">
        <v>255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 t="s">
        <v>258</v>
      </c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 customHeight="1">
      <c r="A94">
        <v>93</v>
      </c>
      <c r="B94" s="1"/>
      <c r="C94" s="1" t="s">
        <v>417</v>
      </c>
      <c r="D94" s="1"/>
      <c r="E94" s="1"/>
      <c r="F94" s="2" t="s">
        <v>418</v>
      </c>
      <c r="G94" s="1"/>
      <c r="H94" s="2">
        <v>94595959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" t="s">
        <v>418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 customHeight="1">
      <c r="A95">
        <v>94</v>
      </c>
      <c r="B95" s="1"/>
      <c r="C95" s="1" t="s">
        <v>419</v>
      </c>
      <c r="D95" s="1"/>
      <c r="E95" s="1" t="s">
        <v>420</v>
      </c>
      <c r="F95" s="2" t="s">
        <v>27</v>
      </c>
      <c r="G95" s="1"/>
      <c r="H95" s="1"/>
      <c r="I95" s="1"/>
      <c r="J95" s="1"/>
      <c r="K95" s="6" t="str">
        <f>HYPERLINK("mailto:fisher_maureen@yahoo.com.au","fisher_maureen@yahoo.com.au")</f>
        <v>fisher_maureen@yahoo.com.au</v>
      </c>
      <c r="L95" s="1"/>
      <c r="M95" s="1"/>
      <c r="N95" s="1"/>
      <c r="O95" s="1"/>
      <c r="P95" s="1"/>
      <c r="Q95" s="1"/>
      <c r="R95" s="1"/>
      <c r="S95" s="1" t="s">
        <v>31</v>
      </c>
      <c r="T95" s="2" t="s">
        <v>27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 customHeight="1">
      <c r="A96">
        <v>95</v>
      </c>
      <c r="B96" s="1">
        <v>27</v>
      </c>
      <c r="C96" s="1" t="s">
        <v>421</v>
      </c>
      <c r="D96" s="1"/>
      <c r="E96" s="1"/>
      <c r="F96" s="1"/>
      <c r="G96" s="1"/>
      <c r="H96" s="1" t="s">
        <v>422</v>
      </c>
      <c r="I96" s="1"/>
      <c r="J96" s="1"/>
      <c r="K96" s="1"/>
      <c r="L96" s="1"/>
      <c r="M96" s="1"/>
      <c r="N96" s="1"/>
      <c r="O96" s="1"/>
      <c r="P96" s="1"/>
      <c r="Q96" s="1"/>
      <c r="R96" s="1" t="s">
        <v>423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 customHeight="1">
      <c r="A97">
        <v>96</v>
      </c>
      <c r="B97" s="1">
        <v>78</v>
      </c>
      <c r="C97" s="1" t="s">
        <v>424</v>
      </c>
      <c r="D97" s="1"/>
      <c r="E97" s="1"/>
      <c r="F97" s="1"/>
      <c r="G97" s="1"/>
      <c r="H97" s="1"/>
      <c r="I97" s="1"/>
      <c r="J97" s="1"/>
      <c r="K97" s="5" t="str">
        <f>HYPERLINK("mailto:membership@digidecl.com.au%20","membership@digidecl.com.au")</f>
        <v>membership@digidecl.com.au</v>
      </c>
      <c r="L97" s="1" t="s">
        <v>425</v>
      </c>
      <c r="M97" s="1" t="s">
        <v>96</v>
      </c>
      <c r="N97" s="1"/>
      <c r="O97" s="1" t="s">
        <v>426</v>
      </c>
      <c r="P97" s="1"/>
      <c r="Q97" s="1"/>
      <c r="R97" s="1" t="s">
        <v>427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 customHeight="1">
      <c r="A98">
        <v>97</v>
      </c>
      <c r="B98" s="1">
        <v>59</v>
      </c>
      <c r="C98" s="2" t="s">
        <v>428</v>
      </c>
      <c r="D98" s="1"/>
      <c r="E98" s="2" t="s">
        <v>429</v>
      </c>
      <c r="F98" s="2"/>
      <c r="G98" s="1"/>
      <c r="H98" s="2" t="s">
        <v>430</v>
      </c>
      <c r="I98" s="1"/>
      <c r="J98" s="1"/>
      <c r="K98" s="1"/>
      <c r="L98" s="1" t="s">
        <v>431</v>
      </c>
      <c r="M98" s="1" t="s">
        <v>93</v>
      </c>
      <c r="N98" s="1"/>
      <c r="O98" s="1"/>
      <c r="P98" s="1"/>
      <c r="Q98" s="1"/>
      <c r="R98" s="1" t="s">
        <v>432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 customHeight="1">
      <c r="A99">
        <v>98</v>
      </c>
      <c r="B99" s="1">
        <v>80</v>
      </c>
      <c r="C99" s="1" t="s">
        <v>433</v>
      </c>
      <c r="D99" s="1"/>
      <c r="E99" s="1" t="s">
        <v>434</v>
      </c>
      <c r="F99" s="2" t="s">
        <v>27</v>
      </c>
      <c r="G99" s="1"/>
      <c r="H99" s="1"/>
      <c r="I99" s="1"/>
      <c r="J99" s="1"/>
      <c r="K99" s="8" t="s">
        <v>435</v>
      </c>
      <c r="L99" s="1"/>
      <c r="M99" s="1" t="s">
        <v>256</v>
      </c>
      <c r="N99" s="1"/>
      <c r="O99" s="1" t="s">
        <v>258</v>
      </c>
      <c r="P99" s="1"/>
      <c r="Q99" s="1"/>
      <c r="R99" s="1"/>
      <c r="S99" s="1" t="s">
        <v>31</v>
      </c>
      <c r="T99" s="1" t="s">
        <v>436</v>
      </c>
      <c r="U99" s="1" t="s">
        <v>259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 customHeight="1">
      <c r="A100">
        <v>99</v>
      </c>
      <c r="B100" s="1">
        <v>202</v>
      </c>
      <c r="C100" s="1" t="s">
        <v>437</v>
      </c>
      <c r="D100" s="1"/>
      <c r="E100" s="1" t="s">
        <v>438</v>
      </c>
      <c r="F100" s="2" t="s">
        <v>27</v>
      </c>
      <c r="G100" s="1"/>
      <c r="H100" s="1" t="s">
        <v>439</v>
      </c>
      <c r="I100" s="1"/>
      <c r="J100" s="1"/>
      <c r="K100" s="5" t="str">
        <f>HYPERLINK("mailto:deacon.courtney.c@edumail.vic.gov.au","deacon.courtney.c@edumail.vic.gov.au")</f>
        <v>deacon.courtney.c@edumail.vic.gov.au</v>
      </c>
      <c r="L100" s="1"/>
      <c r="M100" s="1"/>
      <c r="N100" s="1"/>
      <c r="O100" s="1"/>
      <c r="P100" s="1"/>
      <c r="Q100" s="1"/>
      <c r="R100" s="1"/>
      <c r="S100" s="1" t="s">
        <v>31</v>
      </c>
      <c r="T100" s="1" t="s">
        <v>27</v>
      </c>
      <c r="U100" s="1"/>
      <c r="V100" s="1"/>
      <c r="W100" s="1"/>
      <c r="X100" s="1"/>
      <c r="Y100" s="2" t="s">
        <v>35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 customHeight="1">
      <c r="A101">
        <v>100</v>
      </c>
      <c r="B101" s="1">
        <v>111</v>
      </c>
      <c r="C101" s="1" t="s">
        <v>440</v>
      </c>
      <c r="D101" s="1"/>
      <c r="E101" s="2" t="s">
        <v>416</v>
      </c>
      <c r="F101" s="2" t="s">
        <v>255</v>
      </c>
      <c r="G101" s="1"/>
      <c r="H101" s="1"/>
      <c r="I101" s="1"/>
      <c r="J101" s="1"/>
      <c r="K101" s="5" t="str">
        <f>HYPERLINK("mailto:environment@banyule.vic.gov.au","environment@banyule.vic.gov.au")</f>
        <v>environment@banyule.vic.gov.au</v>
      </c>
      <c r="L101" s="1"/>
      <c r="M101" s="1"/>
      <c r="N101" s="1"/>
      <c r="O101" s="1"/>
      <c r="P101" s="1"/>
      <c r="Q101" s="1"/>
      <c r="R101" s="1" t="s">
        <v>441</v>
      </c>
      <c r="S101" s="1"/>
      <c r="T101" s="1" t="s">
        <v>258</v>
      </c>
      <c r="U101" s="1" t="s">
        <v>442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 customHeight="1">
      <c r="A102">
        <v>101</v>
      </c>
      <c r="B102" s="1" t="s">
        <v>443</v>
      </c>
      <c r="C102" s="1" t="s">
        <v>444</v>
      </c>
      <c r="D102" s="1"/>
      <c r="E102" s="1" t="s">
        <v>416</v>
      </c>
      <c r="F102" s="2" t="s">
        <v>255</v>
      </c>
      <c r="G102" s="1"/>
      <c r="H102" s="1"/>
      <c r="I102" s="1"/>
      <c r="J102" s="1" t="s">
        <v>445</v>
      </c>
      <c r="K102" s="1"/>
      <c r="L102" s="1" t="s">
        <v>446</v>
      </c>
      <c r="M102" s="1"/>
      <c r="N102" s="1"/>
      <c r="O102" s="1"/>
      <c r="P102" s="1"/>
      <c r="Q102" s="1"/>
      <c r="R102" s="1" t="s">
        <v>447</v>
      </c>
      <c r="S102" s="1"/>
      <c r="T102" s="1" t="s">
        <v>258</v>
      </c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 customHeight="1">
      <c r="A103">
        <v>102</v>
      </c>
      <c r="B103" s="1">
        <v>215</v>
      </c>
      <c r="C103" s="1" t="s">
        <v>448</v>
      </c>
      <c r="D103" s="1"/>
      <c r="E103" s="1" t="s">
        <v>416</v>
      </c>
      <c r="F103" s="2" t="s">
        <v>255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 t="s">
        <v>258</v>
      </c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 customHeight="1">
      <c r="A104">
        <v>103</v>
      </c>
      <c r="B104" s="1"/>
      <c r="C104" s="1" t="s">
        <v>449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 customHeight="1">
      <c r="A105">
        <v>104</v>
      </c>
      <c r="B105" s="1"/>
      <c r="C105" s="1" t="s">
        <v>450</v>
      </c>
      <c r="D105" s="1"/>
      <c r="E105" s="1" t="s">
        <v>451</v>
      </c>
      <c r="F105" s="2" t="s">
        <v>27</v>
      </c>
      <c r="G105" s="1" t="s">
        <v>452</v>
      </c>
      <c r="H105" s="1"/>
      <c r="I105" s="1"/>
      <c r="J105" s="1"/>
      <c r="K105" s="1" t="s">
        <v>453</v>
      </c>
      <c r="L105" s="1"/>
      <c r="M105" s="1"/>
      <c r="N105" s="1"/>
      <c r="O105" s="1"/>
      <c r="P105" s="1"/>
      <c r="Q105" s="1"/>
      <c r="R105" s="1"/>
      <c r="S105" s="1" t="s">
        <v>31</v>
      </c>
      <c r="T105" s="1" t="s">
        <v>27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 customHeight="1">
      <c r="A106">
        <v>105</v>
      </c>
      <c r="B106" s="1">
        <v>221</v>
      </c>
      <c r="C106" s="1" t="s">
        <v>454</v>
      </c>
      <c r="D106" s="1"/>
      <c r="E106" s="1" t="s">
        <v>416</v>
      </c>
      <c r="F106" s="2" t="s">
        <v>255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 t="s">
        <v>258</v>
      </c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 customHeight="1">
      <c r="A107">
        <v>106</v>
      </c>
      <c r="B107" s="1"/>
      <c r="C107" s="1" t="s">
        <v>455</v>
      </c>
      <c r="D107" s="1"/>
      <c r="E107" s="1"/>
      <c r="F107" s="2" t="s">
        <v>418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" t="s">
        <v>418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 customHeight="1">
      <c r="A108">
        <v>107</v>
      </c>
      <c r="B108" s="1"/>
      <c r="C108" s="1" t="s">
        <v>456</v>
      </c>
      <c r="D108" s="1"/>
      <c r="E108" s="1"/>
      <c r="F108" s="2" t="s">
        <v>418</v>
      </c>
      <c r="G108" s="1"/>
      <c r="H108" s="2" t="s">
        <v>457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" t="s">
        <v>418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 customHeight="1">
      <c r="A109">
        <v>108</v>
      </c>
      <c r="B109" s="1"/>
      <c r="C109" s="1" t="s">
        <v>458</v>
      </c>
      <c r="D109" s="1"/>
      <c r="E109" s="1"/>
      <c r="F109" s="2" t="s">
        <v>418</v>
      </c>
      <c r="G109" s="1"/>
      <c r="H109" s="2" t="s">
        <v>459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" t="s">
        <v>418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 customHeight="1">
      <c r="A110">
        <v>109</v>
      </c>
      <c r="B110" s="1"/>
      <c r="C110" s="2" t="s">
        <v>460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" t="s">
        <v>418</v>
      </c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 customHeight="1">
      <c r="A111">
        <v>110</v>
      </c>
      <c r="B111" s="1">
        <v>54</v>
      </c>
      <c r="C111" s="1" t="s">
        <v>461</v>
      </c>
      <c r="D111" s="1"/>
      <c r="E111" s="1"/>
      <c r="F111" s="1"/>
      <c r="G111" s="1"/>
      <c r="H111" s="1" t="s">
        <v>462</v>
      </c>
      <c r="I111" s="1"/>
      <c r="J111" s="1"/>
      <c r="K111" s="1"/>
      <c r="L111" s="1" t="s">
        <v>463</v>
      </c>
      <c r="M111" s="1" t="s">
        <v>464</v>
      </c>
      <c r="N111" s="1"/>
      <c r="O111" s="1"/>
      <c r="P111" s="1"/>
      <c r="Q111" s="1"/>
      <c r="R111" s="1"/>
      <c r="S111" s="1"/>
      <c r="T111" s="2" t="s">
        <v>418</v>
      </c>
      <c r="U111" s="1" t="s">
        <v>465</v>
      </c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 customHeight="1">
      <c r="A112">
        <v>111</v>
      </c>
      <c r="B112" s="1">
        <v>25</v>
      </c>
      <c r="C112" s="1" t="s">
        <v>466</v>
      </c>
      <c r="D112" s="1"/>
      <c r="E112" s="2" t="s">
        <v>467</v>
      </c>
      <c r="F112" s="2" t="s">
        <v>27</v>
      </c>
      <c r="G112" s="1"/>
      <c r="H112" s="1" t="s">
        <v>468</v>
      </c>
      <c r="I112" s="1"/>
      <c r="J112" s="1"/>
      <c r="K112" s="5" t="str">
        <f>HYPERLINK("mailto:melissa.bryan@bchs.org.au","melissa.bryan@bchs.org.au")</f>
        <v>melissa.bryan@bchs.org.au</v>
      </c>
      <c r="L112" s="1" t="s">
        <v>469</v>
      </c>
      <c r="M112" s="1" t="s">
        <v>96</v>
      </c>
      <c r="N112" s="1"/>
      <c r="O112" s="1"/>
      <c r="P112" s="1"/>
      <c r="Q112" s="1"/>
      <c r="R112" s="1" t="s">
        <v>470</v>
      </c>
      <c r="S112" s="1" t="s">
        <v>31</v>
      </c>
      <c r="T112" s="1" t="s">
        <v>27</v>
      </c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 customHeight="1">
      <c r="A113">
        <v>112</v>
      </c>
      <c r="B113" s="1"/>
      <c r="C113" s="1" t="s">
        <v>471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 customHeight="1">
      <c r="A114">
        <v>113</v>
      </c>
      <c r="B114" s="1"/>
      <c r="C114" s="1" t="s">
        <v>472</v>
      </c>
      <c r="D114" s="1"/>
      <c r="E114" s="1" t="s">
        <v>473</v>
      </c>
      <c r="F114" s="2" t="s">
        <v>27</v>
      </c>
      <c r="G114" s="1"/>
      <c r="H114" s="1" t="s">
        <v>474</v>
      </c>
      <c r="I114" s="1"/>
      <c r="J114" s="1"/>
      <c r="K114" s="6" t="str">
        <f>HYPERLINK("mailto:taglieri.lauren.a@edumail.vic.gov.au","taglieri.lauren.a@edumail.vic.gov.au")</f>
        <v>taglieri.lauren.a@edumail.vic.gov.au</v>
      </c>
      <c r="L114" s="1"/>
      <c r="M114" s="1"/>
      <c r="N114" s="1"/>
      <c r="O114" s="1"/>
      <c r="P114" s="1"/>
      <c r="Q114" s="1"/>
      <c r="R114" s="1"/>
      <c r="S114" s="1" t="s">
        <v>31</v>
      </c>
      <c r="T114" s="1" t="s">
        <v>27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 customHeight="1">
      <c r="A115">
        <v>114</v>
      </c>
      <c r="B115" s="1"/>
      <c r="C115" s="1" t="s">
        <v>475</v>
      </c>
      <c r="D115" s="1"/>
      <c r="E115" s="1" t="s">
        <v>115</v>
      </c>
      <c r="F115" s="2" t="s">
        <v>27</v>
      </c>
      <c r="G115" s="1"/>
      <c r="H115" s="1"/>
      <c r="I115" s="1"/>
      <c r="J115" s="1"/>
      <c r="K115" s="6" t="str">
        <f>HYPERLINK("mailto:bundoora.sc@edumail.vic.gov.au","bundoora.sc@edumail.vic.gov.au")</f>
        <v>bundoora.sc@edumail.vic.gov.au</v>
      </c>
      <c r="L115" s="1"/>
      <c r="M115" s="1"/>
      <c r="N115" s="1"/>
      <c r="O115" s="1"/>
      <c r="P115" s="1"/>
      <c r="Q115" s="1"/>
      <c r="R115" s="1"/>
      <c r="S115" s="1" t="s">
        <v>476</v>
      </c>
      <c r="T115" s="1" t="s">
        <v>27</v>
      </c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 customHeight="1">
      <c r="A116">
        <v>115</v>
      </c>
      <c r="B116" s="1"/>
      <c r="C116" s="1" t="s">
        <v>477</v>
      </c>
      <c r="D116" s="1"/>
      <c r="E116" s="1" t="s">
        <v>478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 t="s">
        <v>479</v>
      </c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 customHeight="1">
      <c r="A117">
        <v>116</v>
      </c>
      <c r="B117" s="1"/>
      <c r="C117" s="1" t="s">
        <v>480</v>
      </c>
      <c r="D117" s="1"/>
      <c r="E117" s="1" t="s">
        <v>481</v>
      </c>
      <c r="F117" s="2" t="s">
        <v>27</v>
      </c>
      <c r="G117" s="1"/>
      <c r="H117" s="1"/>
      <c r="I117" s="1"/>
      <c r="J117" s="1"/>
      <c r="K117" s="1" t="s">
        <v>482</v>
      </c>
      <c r="L117" s="1"/>
      <c r="M117" s="1"/>
      <c r="N117" s="1"/>
      <c r="O117" s="1"/>
      <c r="P117" s="1"/>
      <c r="Q117" s="1"/>
      <c r="R117" s="1"/>
      <c r="S117" s="1" t="s">
        <v>31</v>
      </c>
      <c r="T117" s="1" t="s">
        <v>27</v>
      </c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 customHeight="1">
      <c r="A118">
        <v>117</v>
      </c>
      <c r="B118" s="1"/>
      <c r="C118" s="1" t="s">
        <v>483</v>
      </c>
      <c r="D118" s="1"/>
      <c r="E118" s="1"/>
      <c r="F118" s="1"/>
      <c r="G118" s="1"/>
      <c r="H118" s="2" t="s">
        <v>484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" t="s">
        <v>418</v>
      </c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 customHeight="1">
      <c r="A119">
        <v>118</v>
      </c>
      <c r="B119" s="1">
        <v>21</v>
      </c>
      <c r="C119" s="1" t="s">
        <v>485</v>
      </c>
      <c r="D119" s="1"/>
      <c r="E119" s="1"/>
      <c r="F119" s="2" t="s">
        <v>418</v>
      </c>
      <c r="G119" s="1"/>
      <c r="H119" s="4" t="str">
        <f>HYPERLINK("javascript:void(0)",":(03) 9499 7023")</f>
        <v>:(03) 9499 7023</v>
      </c>
      <c r="I119" s="1"/>
      <c r="J119" s="1"/>
      <c r="K119" s="1"/>
      <c r="L119" s="1" t="s">
        <v>118</v>
      </c>
      <c r="M119" s="1" t="s">
        <v>320</v>
      </c>
      <c r="N119" s="1"/>
      <c r="O119" s="1"/>
      <c r="P119" s="1"/>
      <c r="Q119" s="1"/>
      <c r="R119" s="1" t="s">
        <v>486</v>
      </c>
      <c r="S119" s="1"/>
      <c r="T119" s="1" t="s">
        <v>418</v>
      </c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 customHeight="1">
      <c r="A120">
        <v>119</v>
      </c>
      <c r="B120" s="1"/>
      <c r="C120" s="2" t="s">
        <v>487</v>
      </c>
      <c r="D120" s="1"/>
      <c r="E120" s="2" t="s">
        <v>488</v>
      </c>
      <c r="F120" s="2" t="s">
        <v>27</v>
      </c>
      <c r="G120" s="1"/>
      <c r="H120" s="1"/>
      <c r="J120" s="1"/>
      <c r="K120" s="2" t="s">
        <v>489</v>
      </c>
      <c r="L120" s="1"/>
      <c r="M120" s="1"/>
      <c r="N120" s="1"/>
      <c r="O120" s="1"/>
      <c r="P120" s="1"/>
      <c r="Q120" s="1"/>
      <c r="R120" s="1"/>
      <c r="S120" s="2" t="s">
        <v>31</v>
      </c>
      <c r="T120" s="2" t="s">
        <v>27</v>
      </c>
      <c r="U120" s="1"/>
      <c r="V120" s="1"/>
      <c r="W120" s="1"/>
      <c r="X120" s="1"/>
      <c r="Y120" s="2" t="s">
        <v>27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 customHeight="1">
      <c r="A121">
        <v>120</v>
      </c>
      <c r="B121" s="1">
        <v>84</v>
      </c>
      <c r="C121" s="1" t="s">
        <v>490</v>
      </c>
      <c r="D121" s="1"/>
      <c r="E121" s="1" t="s">
        <v>491</v>
      </c>
      <c r="F121" s="2" t="s">
        <v>255</v>
      </c>
      <c r="G121" s="1"/>
      <c r="H121" s="1"/>
      <c r="I121" s="1"/>
      <c r="J121" s="1"/>
      <c r="K121" s="5" t="str">
        <f>HYPERLINK("mailto:%20info@sustainablecommunities.vic.gov.au","info@sustainablecommunities.vic.gov.au")</f>
        <v>info@sustainablecommunities.vic.gov.au</v>
      </c>
      <c r="L121" s="1"/>
      <c r="M121" s="1"/>
      <c r="N121" s="1"/>
      <c r="O121" s="1"/>
      <c r="P121" s="1"/>
      <c r="Q121" s="1"/>
      <c r="R121" s="1" t="s">
        <v>492</v>
      </c>
      <c r="S121" s="1"/>
      <c r="T121" s="1" t="s">
        <v>258</v>
      </c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 customHeight="1">
      <c r="A122">
        <v>121</v>
      </c>
      <c r="B122" s="1">
        <v>86</v>
      </c>
      <c r="C122" s="1" t="s">
        <v>493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 t="s">
        <v>494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 customHeight="1">
      <c r="A123">
        <v>122</v>
      </c>
      <c r="B123" s="1">
        <v>104</v>
      </c>
      <c r="C123" s="1" t="s">
        <v>495</v>
      </c>
      <c r="D123" s="1"/>
      <c r="E123" s="1" t="s">
        <v>496</v>
      </c>
      <c r="F123" s="2" t="s">
        <v>27</v>
      </c>
      <c r="G123" s="1"/>
      <c r="H123" s="1"/>
      <c r="I123" s="1" t="s">
        <v>497</v>
      </c>
      <c r="J123" s="1"/>
      <c r="K123" s="8" t="str">
        <f>HYPERLINK("mailto:paulgb@optusnet.com.au","paulgb@optusnet.com.au")</f>
        <v>paulgb@optusnet.com.au</v>
      </c>
      <c r="L123" s="1"/>
      <c r="M123" s="1"/>
      <c r="N123" s="1"/>
      <c r="O123" s="1"/>
      <c r="P123" s="1"/>
      <c r="Q123" s="1"/>
      <c r="R123" s="1"/>
      <c r="S123" s="1" t="s">
        <v>31</v>
      </c>
      <c r="T123" s="2" t="s">
        <v>27</v>
      </c>
      <c r="U123" s="1" t="s">
        <v>33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 customHeight="1">
      <c r="A124">
        <v>123</v>
      </c>
      <c r="B124" s="1">
        <v>206</v>
      </c>
      <c r="C124" s="1" t="s">
        <v>498</v>
      </c>
      <c r="D124" s="1"/>
      <c r="E124" s="1"/>
      <c r="F124" s="1"/>
      <c r="G124" s="1"/>
      <c r="H124" s="1" t="s">
        <v>499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 customHeight="1">
      <c r="A125">
        <v>124</v>
      </c>
      <c r="B125" s="1"/>
      <c r="C125" s="2" t="s">
        <v>500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" t="s">
        <v>418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 customHeight="1">
      <c r="A126">
        <v>125</v>
      </c>
      <c r="B126" s="1"/>
      <c r="C126" s="1" t="s">
        <v>501</v>
      </c>
      <c r="D126" s="1"/>
      <c r="E126" s="1"/>
      <c r="F126" s="1"/>
      <c r="G126" s="1"/>
      <c r="H126" s="16" t="s">
        <v>502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" t="s">
        <v>418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 customHeight="1">
      <c r="A127">
        <v>126</v>
      </c>
      <c r="B127" s="1">
        <v>16</v>
      </c>
      <c r="C127" s="1" t="s">
        <v>503</v>
      </c>
      <c r="D127" s="1"/>
      <c r="E127" s="1"/>
      <c r="F127" s="1"/>
      <c r="G127" s="1"/>
      <c r="H127" s="1"/>
      <c r="I127" s="1"/>
      <c r="J127" s="1"/>
      <c r="K127" s="1"/>
      <c r="L127" s="1"/>
      <c r="M127" s="1" t="s">
        <v>504</v>
      </c>
      <c r="N127" s="1"/>
      <c r="O127" s="1" t="s">
        <v>97</v>
      </c>
      <c r="P127" s="1"/>
      <c r="Q127" s="1"/>
      <c r="R127" s="1" t="s">
        <v>505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 customHeight="1">
      <c r="A128">
        <v>127</v>
      </c>
      <c r="B128" s="1"/>
      <c r="C128" s="2" t="s">
        <v>506</v>
      </c>
      <c r="D128" s="1"/>
      <c r="E128" s="1"/>
      <c r="F128" s="2" t="s">
        <v>418</v>
      </c>
      <c r="G128" s="1"/>
      <c r="H128" s="2" t="s">
        <v>507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" t="s">
        <v>418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 customHeight="1">
      <c r="A129">
        <v>128</v>
      </c>
      <c r="B129" s="1">
        <v>63</v>
      </c>
      <c r="C129" s="1" t="s">
        <v>508</v>
      </c>
      <c r="D129" s="1"/>
      <c r="E129" s="1" t="s">
        <v>509</v>
      </c>
      <c r="F129" s="2" t="s">
        <v>27</v>
      </c>
      <c r="G129" s="1"/>
      <c r="H129" s="1"/>
      <c r="I129" s="1" t="s">
        <v>510</v>
      </c>
      <c r="J129" s="1"/>
      <c r="K129" s="8" t="str">
        <f>HYPERLINK("mailto:alan@diydoubleglaze.com.au","alan@diydoubleglaze.com.au")</f>
        <v>alan@diydoubleglaze.com.au</v>
      </c>
      <c r="L129" s="1" t="s">
        <v>511</v>
      </c>
      <c r="M129" s="1" t="s">
        <v>512</v>
      </c>
      <c r="N129" s="1"/>
      <c r="O129" s="1"/>
      <c r="P129" s="1"/>
      <c r="Q129" s="1"/>
      <c r="R129" s="1"/>
      <c r="S129" s="1" t="s">
        <v>31</v>
      </c>
      <c r="T129" s="1" t="s">
        <v>27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 customHeight="1">
      <c r="A130">
        <v>129</v>
      </c>
      <c r="B130" s="1"/>
      <c r="C130" s="2" t="s">
        <v>513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" t="s">
        <v>418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 customHeight="1">
      <c r="A131">
        <v>130</v>
      </c>
      <c r="B131" s="1">
        <v>48</v>
      </c>
      <c r="C131" s="1" t="s">
        <v>514</v>
      </c>
      <c r="D131" s="1"/>
      <c r="E131" s="1" t="s">
        <v>515</v>
      </c>
      <c r="F131" s="2" t="s">
        <v>27</v>
      </c>
      <c r="G131" s="1" t="s">
        <v>516</v>
      </c>
      <c r="H131" s="1"/>
      <c r="I131" s="1"/>
      <c r="J131" s="1"/>
      <c r="K131" s="6" t="str">
        <f>HYPERLINK("mailto:ivanhoe.east.ps@edumail.vic.gov.au","ivanhoe.east.ps@edumail.vic.gov.au")</f>
        <v>ivanhoe.east.ps@edumail.vic.gov.au</v>
      </c>
      <c r="L131" s="1" t="s">
        <v>517</v>
      </c>
      <c r="M131" s="1" t="s">
        <v>292</v>
      </c>
      <c r="N131" s="1"/>
      <c r="O131" s="1"/>
      <c r="P131" s="1"/>
      <c r="Q131" s="1"/>
      <c r="R131" s="1" t="s">
        <v>518</v>
      </c>
      <c r="S131" s="1" t="s">
        <v>31</v>
      </c>
      <c r="T131" s="1" t="s">
        <v>27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 customHeight="1">
      <c r="A132">
        <v>131</v>
      </c>
      <c r="B132" s="1"/>
      <c r="C132" s="2" t="s">
        <v>519</v>
      </c>
      <c r="D132" s="1"/>
      <c r="E132" s="2" t="s">
        <v>520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 customHeight="1">
      <c r="A133">
        <v>132</v>
      </c>
      <c r="B133" s="1"/>
      <c r="C133" s="1" t="s">
        <v>521</v>
      </c>
      <c r="D133" s="1"/>
      <c r="E133" s="2" t="s">
        <v>522</v>
      </c>
      <c r="F133" s="2" t="s">
        <v>27</v>
      </c>
      <c r="G133" s="1"/>
      <c r="H133" s="1"/>
      <c r="I133" s="1"/>
      <c r="J133" s="1"/>
      <c r="K133" s="17" t="s">
        <v>523</v>
      </c>
      <c r="L133" s="1"/>
      <c r="M133" s="1"/>
      <c r="N133" s="1"/>
      <c r="O133" s="1"/>
      <c r="P133" s="1"/>
      <c r="Q133" s="1"/>
      <c r="R133" s="1"/>
      <c r="S133" s="1" t="s">
        <v>31</v>
      </c>
      <c r="T133" s="1" t="s">
        <v>27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 customHeight="1">
      <c r="A134">
        <v>133</v>
      </c>
      <c r="B134" s="1"/>
      <c r="C134" s="1" t="s">
        <v>524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" t="s">
        <v>525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 customHeight="1">
      <c r="A135">
        <v>134</v>
      </c>
      <c r="B135" s="1">
        <v>38</v>
      </c>
      <c r="C135" s="1" t="s">
        <v>526</v>
      </c>
      <c r="D135" s="1"/>
      <c r="E135" s="1" t="s">
        <v>527</v>
      </c>
      <c r="F135" s="2" t="s">
        <v>27</v>
      </c>
      <c r="G135" s="1" t="s">
        <v>222</v>
      </c>
      <c r="H135" s="1" t="s">
        <v>528</v>
      </c>
      <c r="I135" s="1"/>
      <c r="J135" s="1"/>
      <c r="K135" s="6" t="str">
        <f>HYPERLINK("mailto:kevinley@tpg.com.au","kevinley@tpg.com.au")</f>
        <v>kevinley@tpg.com.au</v>
      </c>
      <c r="L135" s="1"/>
      <c r="M135" s="1"/>
      <c r="N135" s="1"/>
      <c r="O135" s="1"/>
      <c r="P135" s="1"/>
      <c r="Q135" s="1"/>
      <c r="R135" s="1" t="s">
        <v>529</v>
      </c>
      <c r="S135" s="1" t="s">
        <v>31</v>
      </c>
      <c r="T135" s="1" t="s">
        <v>27</v>
      </c>
      <c r="U135" s="1" t="s">
        <v>530</v>
      </c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 customHeight="1">
      <c r="A136">
        <v>135</v>
      </c>
      <c r="B136" s="1"/>
      <c r="C136" s="1" t="s">
        <v>531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" t="s">
        <v>525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 customHeight="1">
      <c r="A137">
        <v>136</v>
      </c>
      <c r="B137" s="1"/>
      <c r="C137" s="1" t="s">
        <v>532</v>
      </c>
      <c r="D137" s="1"/>
      <c r="E137" s="1" t="s">
        <v>533</v>
      </c>
      <c r="F137" s="2" t="s">
        <v>418</v>
      </c>
      <c r="G137" s="1"/>
      <c r="H137" s="1" t="s">
        <v>534</v>
      </c>
      <c r="I137" s="1"/>
      <c r="J137" s="1" t="s">
        <v>535</v>
      </c>
      <c r="K137" s="6" t="str">
        <f>HYPERLINK("mailto:fotwlr@gmail.com","fotwlr@gmail.com")</f>
        <v>fotwlr@gmail.com</v>
      </c>
      <c r="L137" s="1"/>
      <c r="M137" s="1"/>
      <c r="N137" s="1"/>
      <c r="O137" s="1"/>
      <c r="P137" s="1"/>
      <c r="Q137" s="1"/>
      <c r="R137" s="1" t="s">
        <v>536</v>
      </c>
      <c r="S137" s="1" t="s">
        <v>31</v>
      </c>
      <c r="T137" s="1" t="s">
        <v>27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 customHeight="1">
      <c r="A138">
        <v>137</v>
      </c>
      <c r="B138" s="1"/>
      <c r="C138" s="1" t="s">
        <v>537</v>
      </c>
      <c r="D138" s="1"/>
      <c r="E138" s="1" t="s">
        <v>538</v>
      </c>
      <c r="F138" s="2" t="s">
        <v>27</v>
      </c>
      <c r="G138" s="1"/>
      <c r="H138" s="1" t="s">
        <v>539</v>
      </c>
      <c r="I138" s="1"/>
      <c r="J138" s="1" t="s">
        <v>540</v>
      </c>
      <c r="K138" s="5" t="str">
        <f>HYPERLINK("mailto:info@yvfriends.org.au","mailto:info@yvfriends.org.au")</f>
        <v>mailto:info@yvfriends.org.au</v>
      </c>
      <c r="L138" s="1"/>
      <c r="M138" s="1"/>
      <c r="N138" s="1"/>
      <c r="O138" s="1"/>
      <c r="P138" s="1"/>
      <c r="Q138" s="1"/>
      <c r="R138" s="1" t="s">
        <v>541</v>
      </c>
      <c r="S138" s="1" t="s">
        <v>31</v>
      </c>
      <c r="T138" s="1" t="s">
        <v>27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 customHeight="1">
      <c r="A139">
        <v>138</v>
      </c>
      <c r="B139" s="1"/>
      <c r="C139" s="1" t="s">
        <v>542</v>
      </c>
      <c r="D139" s="1"/>
      <c r="E139" s="1" t="s">
        <v>543</v>
      </c>
      <c r="F139" s="2" t="s">
        <v>27</v>
      </c>
      <c r="G139" s="1"/>
      <c r="H139" s="1"/>
      <c r="I139" s="1"/>
      <c r="J139" s="1"/>
      <c r="K139" s="1" t="s">
        <v>544</v>
      </c>
      <c r="L139" s="1"/>
      <c r="M139" s="1"/>
      <c r="N139" s="1"/>
      <c r="O139" s="1"/>
      <c r="P139" s="1"/>
      <c r="Q139" s="1"/>
      <c r="R139" s="1"/>
      <c r="S139" s="1" t="s">
        <v>31</v>
      </c>
      <c r="T139" s="1" t="s">
        <v>27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 customHeight="1">
      <c r="A140">
        <v>139</v>
      </c>
      <c r="B140" s="1"/>
      <c r="C140" s="1" t="s">
        <v>545</v>
      </c>
      <c r="D140" s="1"/>
      <c r="E140" s="1" t="s">
        <v>546</v>
      </c>
      <c r="F140" s="2" t="s">
        <v>27</v>
      </c>
      <c r="G140" s="1"/>
      <c r="H140" s="18" t="str">
        <f>HYPERLINK("javascript:void(0)","9435 9287")</f>
        <v>9435 9287</v>
      </c>
      <c r="I140" s="1"/>
      <c r="J140" s="1"/>
      <c r="K140" s="1" t="s">
        <v>547</v>
      </c>
      <c r="L140" s="1"/>
      <c r="M140" s="1"/>
      <c r="N140" s="1"/>
      <c r="O140" s="1"/>
      <c r="P140" s="1"/>
      <c r="Q140" s="1"/>
      <c r="R140" s="1"/>
      <c r="S140" s="1" t="s">
        <v>31</v>
      </c>
      <c r="T140" s="1" t="s">
        <v>27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 customHeight="1">
      <c r="A141">
        <v>140</v>
      </c>
      <c r="B141" s="1"/>
      <c r="C141" s="1" t="s">
        <v>548</v>
      </c>
      <c r="D141" s="1"/>
      <c r="E141" s="1" t="s">
        <v>549</v>
      </c>
      <c r="F141" s="2" t="s">
        <v>27</v>
      </c>
      <c r="G141" s="1"/>
      <c r="H141" s="1"/>
      <c r="I141" s="1"/>
      <c r="J141" s="1"/>
      <c r="K141" s="1" t="s">
        <v>550</v>
      </c>
      <c r="L141" s="1"/>
      <c r="M141" s="1"/>
      <c r="N141" s="1"/>
      <c r="O141" s="1"/>
      <c r="P141" s="1"/>
      <c r="Q141" s="1"/>
      <c r="R141" s="1"/>
      <c r="S141" s="1" t="s">
        <v>31</v>
      </c>
      <c r="T141" s="1" t="s">
        <v>27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 customHeight="1">
      <c r="A142">
        <v>141</v>
      </c>
      <c r="B142" s="1"/>
      <c r="C142" s="1" t="s">
        <v>551</v>
      </c>
      <c r="D142" s="1"/>
      <c r="E142" s="1" t="s">
        <v>552</v>
      </c>
      <c r="F142" s="2" t="s">
        <v>27</v>
      </c>
      <c r="G142" s="1"/>
      <c r="H142" s="1"/>
      <c r="I142" s="1"/>
      <c r="J142" s="1"/>
      <c r="K142" s="5" t="str">
        <f>HYPERLINK("mailto:greenhills.ps@edumail.vic.gov.au","greenhills.ps@edumail.vic.gov.au")</f>
        <v>greenhills.ps@edumail.vic.gov.au</v>
      </c>
      <c r="L142" s="1"/>
      <c r="M142" s="1"/>
      <c r="N142" s="1"/>
      <c r="O142" s="1"/>
      <c r="P142" s="1"/>
      <c r="Q142" s="1"/>
      <c r="R142" s="1"/>
      <c r="S142" s="1" t="s">
        <v>31</v>
      </c>
      <c r="T142" s="1" t="s">
        <v>27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 customHeight="1">
      <c r="A143">
        <v>142</v>
      </c>
      <c r="B143" s="1"/>
      <c r="C143" s="1" t="s">
        <v>553</v>
      </c>
      <c r="D143" s="1"/>
      <c r="E143" s="1" t="s">
        <v>554</v>
      </c>
      <c r="F143" s="2" t="s">
        <v>27</v>
      </c>
      <c r="G143" s="1"/>
      <c r="H143" s="1"/>
      <c r="I143" s="1"/>
      <c r="J143" s="1"/>
      <c r="K143" s="6" t="str">
        <f>HYPERLINK("mailto:greensborough.ps@edumail.vic.gov.au","greensborough.ps@edumail.vic.gov.au")</f>
        <v>greensborough.ps@edumail.vic.gov.au</v>
      </c>
      <c r="L143" s="1"/>
      <c r="M143" s="1"/>
      <c r="N143" s="1"/>
      <c r="O143" s="1"/>
      <c r="P143" s="1"/>
      <c r="Q143" s="1"/>
      <c r="R143" s="1"/>
      <c r="S143" s="1" t="s">
        <v>31</v>
      </c>
      <c r="T143" s="1" t="s">
        <v>27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 customHeight="1">
      <c r="A144">
        <v>143</v>
      </c>
      <c r="B144" s="1"/>
      <c r="C144" s="1" t="s">
        <v>555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" t="s">
        <v>27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 customHeight="1">
      <c r="A145">
        <v>144</v>
      </c>
      <c r="B145" s="1">
        <v>73</v>
      </c>
      <c r="C145" s="1" t="s">
        <v>556</v>
      </c>
      <c r="D145" s="1"/>
      <c r="E145" s="1"/>
      <c r="F145" s="1"/>
      <c r="G145" s="1"/>
      <c r="H145" s="1"/>
      <c r="I145" s="1"/>
      <c r="J145" s="1"/>
      <c r="K145" s="5" t="str">
        <f>HYPERLINK("mailto:environment@banyule.vic.gov.au","environment@banyule.vic.gov.au")</f>
        <v>environment@banyule.vic.gov.au</v>
      </c>
      <c r="L145" s="1"/>
      <c r="M145" s="1"/>
      <c r="N145" s="1"/>
      <c r="O145" s="1"/>
      <c r="P145" s="1"/>
      <c r="Q145" s="1"/>
      <c r="R145" s="1"/>
      <c r="S145" s="1"/>
      <c r="T145" s="1"/>
      <c r="U145" s="1" t="s">
        <v>442</v>
      </c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 customHeight="1">
      <c r="A146">
        <v>145</v>
      </c>
      <c r="B146" s="1">
        <v>212</v>
      </c>
      <c r="C146" s="1" t="s">
        <v>557</v>
      </c>
      <c r="D146" s="1"/>
      <c r="E146" s="1" t="s">
        <v>416</v>
      </c>
      <c r="F146" s="2" t="s">
        <v>258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" t="s">
        <v>258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 customHeight="1">
      <c r="A147">
        <v>146</v>
      </c>
      <c r="B147" s="1">
        <v>108</v>
      </c>
      <c r="C147" s="1" t="s">
        <v>558</v>
      </c>
      <c r="D147" s="1"/>
      <c r="E147" s="1"/>
      <c r="F147" s="2" t="s">
        <v>27</v>
      </c>
      <c r="G147" s="1"/>
      <c r="H147" s="1"/>
      <c r="I147" s="1"/>
      <c r="J147" s="1"/>
      <c r="K147" s="1" t="s">
        <v>559</v>
      </c>
      <c r="L147" s="1"/>
      <c r="M147" s="1"/>
      <c r="N147" s="1"/>
      <c r="O147" s="1"/>
      <c r="P147" s="1"/>
      <c r="Q147" s="1"/>
      <c r="R147" s="1"/>
      <c r="S147" s="1"/>
      <c r="T147" s="2" t="s">
        <v>27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 customHeight="1">
      <c r="A148">
        <v>147</v>
      </c>
      <c r="B148" s="1"/>
      <c r="C148" s="1" t="s">
        <v>560</v>
      </c>
      <c r="D148" s="1"/>
      <c r="E148" s="1" t="s">
        <v>561</v>
      </c>
      <c r="F148" s="2" t="s">
        <v>27</v>
      </c>
      <c r="G148" s="1"/>
      <c r="H148" s="1"/>
      <c r="I148" s="1"/>
      <c r="J148" s="1"/>
      <c r="K148" s="1" t="s">
        <v>562</v>
      </c>
      <c r="L148" s="1"/>
      <c r="M148" s="1"/>
      <c r="N148" s="1"/>
      <c r="O148" s="1"/>
      <c r="P148" s="1"/>
      <c r="Q148" s="1"/>
      <c r="R148" s="1"/>
      <c r="S148" s="1" t="s">
        <v>31</v>
      </c>
      <c r="T148" s="1" t="s">
        <v>27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 customHeight="1">
      <c r="A149">
        <v>148</v>
      </c>
      <c r="B149" s="1"/>
      <c r="C149" s="1" t="s">
        <v>563</v>
      </c>
      <c r="D149" s="1"/>
      <c r="E149" s="2" t="s">
        <v>564</v>
      </c>
      <c r="F149" s="2" t="s">
        <v>27</v>
      </c>
      <c r="G149" s="1"/>
      <c r="H149" s="1" t="s">
        <v>565</v>
      </c>
      <c r="I149" s="1"/>
      <c r="J149" s="1"/>
      <c r="K149" s="1" t="s">
        <v>566</v>
      </c>
      <c r="L149" s="1"/>
      <c r="M149" s="1"/>
      <c r="N149" s="1"/>
      <c r="O149" s="1"/>
      <c r="P149" s="1"/>
      <c r="Q149" s="1"/>
      <c r="R149" s="1"/>
      <c r="S149" s="1" t="s">
        <v>31</v>
      </c>
      <c r="T149" s="1" t="s">
        <v>27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 customHeight="1">
      <c r="A150">
        <v>149</v>
      </c>
      <c r="B150" s="1">
        <v>214</v>
      </c>
      <c r="C150" s="1" t="s">
        <v>567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 t="s">
        <v>568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 customHeight="1">
      <c r="A151">
        <v>150</v>
      </c>
      <c r="B151" s="1">
        <v>1</v>
      </c>
      <c r="C151" s="1" t="s">
        <v>569</v>
      </c>
      <c r="D151" s="1"/>
      <c r="E151" s="1" t="s">
        <v>570</v>
      </c>
      <c r="F151" s="2" t="s">
        <v>27</v>
      </c>
      <c r="G151" s="1"/>
      <c r="H151" s="1"/>
      <c r="I151" s="1"/>
      <c r="J151" s="1"/>
      <c r="K151" s="1" t="s">
        <v>571</v>
      </c>
      <c r="L151" s="1"/>
      <c r="M151" s="1" t="s">
        <v>88</v>
      </c>
      <c r="N151" s="1"/>
      <c r="O151" s="1"/>
      <c r="P151" s="1"/>
      <c r="Q151" s="1"/>
      <c r="R151" s="1" t="s">
        <v>572</v>
      </c>
      <c r="S151" s="1" t="s">
        <v>31</v>
      </c>
      <c r="T151" s="1" t="s">
        <v>27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 customHeight="1">
      <c r="A152">
        <v>151</v>
      </c>
      <c r="B152" s="1"/>
      <c r="C152" s="2" t="s">
        <v>573</v>
      </c>
      <c r="D152" s="1"/>
      <c r="E152" s="2" t="s">
        <v>520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 customHeight="1">
      <c r="A153">
        <v>152</v>
      </c>
      <c r="B153" s="1"/>
      <c r="C153" s="1" t="s">
        <v>574</v>
      </c>
      <c r="D153" s="1"/>
      <c r="E153" s="1" t="s">
        <v>575</v>
      </c>
      <c r="F153" s="2" t="s">
        <v>27</v>
      </c>
      <c r="G153" s="1"/>
      <c r="H153" s="1"/>
      <c r="I153" s="1"/>
      <c r="J153" s="1"/>
      <c r="K153" s="5" t="str">
        <f>HYPERLINK("mailto:hummingbirdgardeningservices@gmail.com","hummingbirdgardeningservices@gmail.com ")</f>
        <v xml:space="preserve">hummingbirdgardeningservices@gmail.com </v>
      </c>
      <c r="L153" s="1"/>
      <c r="M153" s="1"/>
      <c r="N153" s="1"/>
      <c r="O153" s="1"/>
      <c r="P153" s="1"/>
      <c r="Q153" s="1"/>
      <c r="R153" s="1"/>
      <c r="S153" s="1" t="s">
        <v>31</v>
      </c>
      <c r="T153" s="1" t="s">
        <v>27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 customHeight="1">
      <c r="A154">
        <v>153</v>
      </c>
      <c r="B154" s="1"/>
      <c r="C154" s="2" t="s">
        <v>576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2" t="s">
        <v>418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 customHeight="1">
      <c r="A155">
        <v>154</v>
      </c>
      <c r="B155" s="1"/>
      <c r="C155" s="1" t="s">
        <v>577</v>
      </c>
      <c r="D155" s="1"/>
      <c r="E155" s="1" t="s">
        <v>515</v>
      </c>
      <c r="F155" s="2" t="s">
        <v>27</v>
      </c>
      <c r="G155" s="1"/>
      <c r="H155" s="1"/>
      <c r="I155" s="1"/>
      <c r="J155" s="1"/>
      <c r="K155" s="1" t="s">
        <v>578</v>
      </c>
      <c r="L155" s="1"/>
      <c r="M155" s="1"/>
      <c r="N155" s="1"/>
      <c r="O155" s="1"/>
      <c r="P155" s="1"/>
      <c r="Q155" s="1"/>
      <c r="R155" s="1"/>
      <c r="S155" s="1" t="s">
        <v>31</v>
      </c>
      <c r="T155" s="1" t="s">
        <v>27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 customHeight="1">
      <c r="A156">
        <v>155</v>
      </c>
      <c r="B156" s="1"/>
      <c r="C156" s="1" t="s">
        <v>579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 customHeight="1">
      <c r="A157">
        <v>156</v>
      </c>
      <c r="B157" s="1">
        <v>57</v>
      </c>
      <c r="C157" s="1" t="s">
        <v>580</v>
      </c>
      <c r="D157" s="1"/>
      <c r="E157" s="1"/>
      <c r="F157" s="2" t="s">
        <v>418</v>
      </c>
      <c r="G157" s="1"/>
      <c r="H157" s="1"/>
      <c r="I157" s="1"/>
      <c r="J157" s="1"/>
      <c r="K157" s="5" t="str">
        <f>HYPERLINK("mailto:info@kooindabrewery.com.au","info@kooindabrewery.com.au")</f>
        <v>info@kooindabrewery.com.au</v>
      </c>
      <c r="L157" s="1"/>
      <c r="M157" s="1"/>
      <c r="N157" s="1"/>
      <c r="O157" s="1"/>
      <c r="P157" s="1"/>
      <c r="Q157" s="1"/>
      <c r="R157" s="1" t="s">
        <v>581</v>
      </c>
      <c r="S157" s="1"/>
      <c r="T157" s="1" t="s">
        <v>418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 customHeight="1">
      <c r="A158">
        <v>157</v>
      </c>
      <c r="B158" s="1"/>
      <c r="C158" s="1" t="s">
        <v>582</v>
      </c>
      <c r="D158" s="1"/>
      <c r="E158" s="1"/>
      <c r="F158" s="2" t="s">
        <v>418</v>
      </c>
      <c r="G158" s="1"/>
      <c r="H158" s="2" t="s">
        <v>583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2" t="s">
        <v>418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 customHeight="1">
      <c r="A159">
        <v>158</v>
      </c>
      <c r="B159" s="1" t="s">
        <v>584</v>
      </c>
      <c r="C159" s="1" t="s">
        <v>585</v>
      </c>
      <c r="D159" s="1"/>
      <c r="E159" s="1" t="s">
        <v>410</v>
      </c>
      <c r="F159" s="2" t="s">
        <v>27</v>
      </c>
      <c r="G159" s="1"/>
      <c r="H159" s="1"/>
      <c r="I159" s="1"/>
      <c r="J159" s="1"/>
      <c r="K159" s="8" t="str">
        <f>HYPERLINK("mailto:belindan1@yahoo.com.au","belindan1@yahoo.com.au")</f>
        <v>belindan1@yahoo.com.au</v>
      </c>
      <c r="L159" s="1"/>
      <c r="M159" s="1" t="s">
        <v>320</v>
      </c>
      <c r="N159" s="1"/>
      <c r="O159" s="1" t="s">
        <v>586</v>
      </c>
      <c r="P159" s="1" t="s">
        <v>168</v>
      </c>
      <c r="Q159" s="1" t="s">
        <v>587</v>
      </c>
      <c r="R159" s="1"/>
      <c r="S159" s="1" t="s">
        <v>31</v>
      </c>
      <c r="T159" s="2" t="s">
        <v>27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 customHeight="1">
      <c r="A160">
        <v>159</v>
      </c>
      <c r="B160" s="1"/>
      <c r="C160" s="2" t="s">
        <v>588</v>
      </c>
      <c r="D160" s="2" t="s">
        <v>401</v>
      </c>
      <c r="E160" s="1"/>
      <c r="F160" s="1"/>
      <c r="G160" s="1"/>
      <c r="H160" s="1"/>
      <c r="I160" s="1"/>
      <c r="J160" s="1"/>
      <c r="K160" s="19" t="s">
        <v>589</v>
      </c>
      <c r="L160" s="1"/>
      <c r="M160" s="1"/>
      <c r="N160" s="1"/>
      <c r="O160" s="1"/>
      <c r="P160" s="1"/>
      <c r="Q160" s="1"/>
      <c r="R160" s="1"/>
      <c r="S160" s="1"/>
      <c r="T160" s="2" t="s">
        <v>27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 customHeight="1">
      <c r="A161">
        <v>160</v>
      </c>
      <c r="B161" s="1"/>
      <c r="C161" s="1" t="s">
        <v>590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 customHeight="1">
      <c r="A162">
        <v>161</v>
      </c>
      <c r="B162" s="1"/>
      <c r="C162" s="1" t="s">
        <v>591</v>
      </c>
      <c r="D162" s="1"/>
      <c r="E162" s="1" t="s">
        <v>592</v>
      </c>
      <c r="F162" s="1"/>
      <c r="G162" s="1"/>
      <c r="H162" s="4" t="str">
        <f>HYPERLINK("javascript:void(0)","9434 4466")</f>
        <v>9434 4466</v>
      </c>
      <c r="I162" s="1"/>
      <c r="J162" s="1"/>
      <c r="K162" s="1"/>
      <c r="L162" s="1"/>
      <c r="M162" s="1"/>
      <c r="N162" s="1"/>
      <c r="O162" s="1"/>
      <c r="P162" s="1"/>
      <c r="Q162" s="1"/>
      <c r="R162" s="1" t="s">
        <v>593</v>
      </c>
      <c r="S162" s="1" t="s">
        <v>31</v>
      </c>
      <c r="T162" s="1" t="s">
        <v>27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 customHeight="1">
      <c r="A163">
        <v>162</v>
      </c>
      <c r="B163" s="1">
        <v>44</v>
      </c>
      <c r="C163" s="1" t="s">
        <v>594</v>
      </c>
      <c r="D163" s="1"/>
      <c r="E163" s="1" t="s">
        <v>595</v>
      </c>
      <c r="F163" s="2" t="s">
        <v>27</v>
      </c>
      <c r="G163" s="1" t="s">
        <v>452</v>
      </c>
      <c r="H163" s="4" t="str">
        <f>HYPERLINK("javascript:void(0)","(03) 9459 0222")</f>
        <v>(03) 9459 0222</v>
      </c>
      <c r="I163" s="1"/>
      <c r="J163" s="1"/>
      <c r="K163" s="6" t="str">
        <f>HYPERLINK("mailto:moody.belinda.b@edumail.vic.gov.au","moody.belinda.b@edumail.vic.gov.au")</f>
        <v>moody.belinda.b@edumail.vic.gov.au</v>
      </c>
      <c r="L163" s="1" t="s">
        <v>596</v>
      </c>
      <c r="M163" s="1" t="s">
        <v>81</v>
      </c>
      <c r="N163" s="1"/>
      <c r="O163" s="1"/>
      <c r="P163" s="1"/>
      <c r="Q163" s="1"/>
      <c r="R163" s="1" t="s">
        <v>597</v>
      </c>
      <c r="S163" s="1" t="s">
        <v>31</v>
      </c>
      <c r="T163" s="1" t="s">
        <v>27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 customHeight="1">
      <c r="A164">
        <v>163</v>
      </c>
      <c r="B164" s="1"/>
      <c r="C164" s="1" t="s">
        <v>598</v>
      </c>
      <c r="D164" s="1"/>
      <c r="E164" s="1" t="s">
        <v>599</v>
      </c>
      <c r="F164" s="2" t="s">
        <v>27</v>
      </c>
      <c r="G164" s="1"/>
      <c r="H164" s="1"/>
      <c r="I164" s="1"/>
      <c r="J164" s="1"/>
      <c r="K164" s="1" t="s">
        <v>600</v>
      </c>
      <c r="L164" s="1"/>
      <c r="M164" s="1"/>
      <c r="N164" s="1"/>
      <c r="O164" s="1"/>
      <c r="P164" s="1"/>
      <c r="Q164" s="1"/>
      <c r="R164" s="1"/>
      <c r="S164" s="1" t="s">
        <v>31</v>
      </c>
      <c r="T164" s="1" t="s">
        <v>27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 customHeight="1">
      <c r="A165">
        <v>164</v>
      </c>
      <c r="B165" s="1">
        <v>12</v>
      </c>
      <c r="C165" s="1" t="s">
        <v>601</v>
      </c>
      <c r="D165" s="1"/>
      <c r="E165" s="1"/>
      <c r="F165" s="1"/>
      <c r="G165" s="1"/>
      <c r="H165" s="1"/>
      <c r="I165" s="1"/>
      <c r="J165" s="1"/>
      <c r="K165" s="1"/>
      <c r="L165" s="1" t="s">
        <v>602</v>
      </c>
      <c r="M165" s="1" t="s">
        <v>367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 customHeight="1">
      <c r="A166">
        <v>165</v>
      </c>
      <c r="B166" s="1"/>
      <c r="C166" s="2" t="s">
        <v>603</v>
      </c>
      <c r="D166" s="1"/>
      <c r="E166" s="1"/>
      <c r="F166" s="2" t="s">
        <v>418</v>
      </c>
      <c r="G166" s="1"/>
      <c r="H166" s="2" t="s">
        <v>604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2" t="s">
        <v>418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 customHeight="1">
      <c r="A167">
        <v>166</v>
      </c>
      <c r="B167" s="1"/>
      <c r="C167" s="2" t="s">
        <v>605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 customHeight="1">
      <c r="A168">
        <v>167</v>
      </c>
      <c r="B168" s="1">
        <v>36</v>
      </c>
      <c r="C168" s="1" t="s">
        <v>606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 t="s">
        <v>607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 customHeight="1">
      <c r="A169">
        <v>168</v>
      </c>
      <c r="B169" s="1">
        <v>82</v>
      </c>
      <c r="C169" s="1" t="s">
        <v>608</v>
      </c>
      <c r="D169" s="1"/>
      <c r="E169" s="1" t="s">
        <v>609</v>
      </c>
      <c r="F169" s="2" t="s">
        <v>27</v>
      </c>
      <c r="G169" s="1" t="s">
        <v>610</v>
      </c>
      <c r="H169" s="1" t="s">
        <v>611</v>
      </c>
      <c r="I169" s="1"/>
      <c r="J169" s="1"/>
      <c r="K169" s="5" t="str">
        <f>HYPERLINK("mailto:‘montmorency.ps@edumail.vic.gov.au","montmorency.ps@edumail.vic.gov.au")</f>
        <v>montmorency.ps@edumail.vic.gov.au</v>
      </c>
      <c r="L169" s="1"/>
      <c r="M169" s="1" t="s">
        <v>88</v>
      </c>
      <c r="N169" s="1"/>
      <c r="O169" s="1"/>
      <c r="P169" s="1"/>
      <c r="Q169" s="1"/>
      <c r="R169" s="1" t="s">
        <v>612</v>
      </c>
      <c r="S169" s="1" t="s">
        <v>31</v>
      </c>
      <c r="T169" s="1" t="s">
        <v>27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 customHeight="1">
      <c r="A170">
        <v>169</v>
      </c>
      <c r="B170" s="1"/>
      <c r="C170" s="1" t="s">
        <v>613</v>
      </c>
      <c r="D170" s="1"/>
      <c r="E170" s="1" t="s">
        <v>614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 customHeight="1">
      <c r="A171">
        <v>170</v>
      </c>
      <c r="B171" s="1">
        <v>9</v>
      </c>
      <c r="C171" s="1" t="s">
        <v>615</v>
      </c>
      <c r="D171" s="1" t="s">
        <v>616</v>
      </c>
      <c r="E171" s="1" t="s">
        <v>617</v>
      </c>
      <c r="F171" s="1"/>
      <c r="G171" s="1"/>
      <c r="H171" s="1"/>
      <c r="I171" s="1"/>
      <c r="J171" s="1" t="s">
        <v>618</v>
      </c>
      <c r="K171" s="1" t="s">
        <v>619</v>
      </c>
      <c r="L171" s="1"/>
      <c r="M171" s="1" t="s">
        <v>620</v>
      </c>
      <c r="N171" s="1"/>
      <c r="O171" s="1" t="s">
        <v>621</v>
      </c>
      <c r="P171" s="1"/>
      <c r="Q171" s="1" t="s">
        <v>622</v>
      </c>
      <c r="R171" s="1" t="s">
        <v>623</v>
      </c>
      <c r="S171" s="1"/>
      <c r="T171" s="1"/>
      <c r="U171" s="1" t="s">
        <v>442</v>
      </c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 customHeight="1">
      <c r="A172">
        <v>171</v>
      </c>
      <c r="B172" s="1">
        <v>217</v>
      </c>
      <c r="C172" s="1" t="s">
        <v>624</v>
      </c>
      <c r="D172" s="1"/>
      <c r="E172" s="1" t="s">
        <v>416</v>
      </c>
      <c r="F172" s="2" t="s">
        <v>255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 t="s">
        <v>258</v>
      </c>
      <c r="T172" s="1" t="s">
        <v>258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 customHeight="1">
      <c r="A173">
        <v>172</v>
      </c>
      <c r="B173" s="1"/>
      <c r="C173" s="1" t="s">
        <v>625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 customHeight="1">
      <c r="A174">
        <v>173</v>
      </c>
      <c r="B174" s="1">
        <v>18</v>
      </c>
      <c r="C174" s="1" t="s">
        <v>626</v>
      </c>
      <c r="D174" s="1"/>
      <c r="E174" s="1" t="s">
        <v>627</v>
      </c>
      <c r="F174" s="2" t="s">
        <v>27</v>
      </c>
      <c r="G174" s="1" t="s">
        <v>628</v>
      </c>
      <c r="H174" s="1">
        <v>418587219</v>
      </c>
      <c r="I174" s="1"/>
      <c r="J174" s="1"/>
      <c r="K174" s="6" t="str">
        <f>HYPERLINK("mailto:bross@openhousecic.org.au","bross@openhousecic.org.au")</f>
        <v>bross@openhousecic.org.au</v>
      </c>
      <c r="L174" s="1" t="s">
        <v>629</v>
      </c>
      <c r="M174" s="1" t="s">
        <v>81</v>
      </c>
      <c r="N174" s="1"/>
      <c r="O174" s="1"/>
      <c r="P174" s="1"/>
      <c r="Q174" s="1"/>
      <c r="R174" s="1" t="s">
        <v>630</v>
      </c>
      <c r="S174" s="1" t="s">
        <v>31</v>
      </c>
      <c r="T174" s="1" t="s">
        <v>27</v>
      </c>
      <c r="U174" s="1"/>
      <c r="V174" s="1"/>
      <c r="W174" s="1"/>
      <c r="X174" s="1"/>
      <c r="Y174" s="1" t="s">
        <v>23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 customHeight="1">
      <c r="A175">
        <v>174</v>
      </c>
      <c r="B175" s="1"/>
      <c r="C175" s="2" t="s">
        <v>631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2" t="s">
        <v>418</v>
      </c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 customHeight="1">
      <c r="A176">
        <v>175</v>
      </c>
      <c r="B176" s="1">
        <v>37</v>
      </c>
      <c r="C176" s="1" t="s">
        <v>632</v>
      </c>
      <c r="D176" s="1"/>
      <c r="E176" s="2" t="s">
        <v>633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 t="s">
        <v>634</v>
      </c>
      <c r="S176" s="1"/>
      <c r="T176" s="2" t="s">
        <v>35</v>
      </c>
      <c r="U176" s="1" t="s">
        <v>633</v>
      </c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 customHeight="1">
      <c r="A177">
        <v>176</v>
      </c>
      <c r="B177" s="1"/>
      <c r="C177" s="1" t="s">
        <v>635</v>
      </c>
      <c r="D177" s="1"/>
      <c r="E177" s="1"/>
      <c r="F177" s="2" t="s">
        <v>27</v>
      </c>
      <c r="G177" s="1"/>
      <c r="H177" s="1"/>
      <c r="I177" s="1"/>
      <c r="J177" s="1"/>
      <c r="K177" s="6" t="str">
        <f>HYPERLINK("mailto:pvims@pvims.vic.edu","pvims@pvims.vic.edu.au")</f>
        <v>pvims@pvims.vic.edu.au</v>
      </c>
      <c r="L177" s="1"/>
      <c r="M177" s="1"/>
      <c r="N177" s="1"/>
      <c r="O177" s="1"/>
      <c r="P177" s="1"/>
      <c r="Q177" s="1"/>
      <c r="R177" s="1"/>
      <c r="S177" s="1" t="s">
        <v>31</v>
      </c>
      <c r="T177" s="1" t="s">
        <v>27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 customHeight="1">
      <c r="A178">
        <v>177</v>
      </c>
      <c r="B178" s="1"/>
      <c r="C178" s="2" t="s">
        <v>636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 customHeight="1">
      <c r="A179">
        <v>178</v>
      </c>
      <c r="B179" s="1"/>
      <c r="C179" s="2" t="s">
        <v>637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2" t="s">
        <v>418</v>
      </c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 customHeight="1">
      <c r="A180">
        <v>179</v>
      </c>
      <c r="B180" s="1"/>
      <c r="C180" s="1" t="s">
        <v>638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 customHeight="1">
      <c r="A181">
        <v>180</v>
      </c>
      <c r="B181" s="1"/>
      <c r="C181" s="1" t="s">
        <v>639</v>
      </c>
      <c r="D181" s="1"/>
      <c r="E181" s="1" t="s">
        <v>416</v>
      </c>
      <c r="F181" s="2" t="s">
        <v>255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 t="s">
        <v>258</v>
      </c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 customHeight="1">
      <c r="A182">
        <v>181</v>
      </c>
      <c r="B182" s="1">
        <v>109</v>
      </c>
      <c r="C182" s="1" t="s">
        <v>640</v>
      </c>
      <c r="D182" s="1"/>
      <c r="E182" s="1" t="s">
        <v>641</v>
      </c>
      <c r="F182" s="2" t="s">
        <v>27</v>
      </c>
      <c r="G182" s="1"/>
      <c r="H182" s="1"/>
      <c r="I182" s="1"/>
      <c r="J182" s="1"/>
      <c r="K182" s="5" t="str">
        <f>HYPERLINK("mailto:tdmakin@bigpond.net.au","tdmakin@bigpond.net.au")</f>
        <v>tdmakin@bigpond.net.au</v>
      </c>
      <c r="L182" s="1"/>
      <c r="M182" s="1"/>
      <c r="N182" s="1"/>
      <c r="O182" s="1"/>
      <c r="P182" s="1"/>
      <c r="Q182" s="1"/>
      <c r="R182" s="1" t="s">
        <v>642</v>
      </c>
      <c r="S182" s="1" t="s">
        <v>31</v>
      </c>
      <c r="T182" s="1" t="s">
        <v>27</v>
      </c>
      <c r="U182" s="1" t="s">
        <v>643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 customHeight="1">
      <c r="A183">
        <v>182</v>
      </c>
      <c r="B183" s="1"/>
      <c r="C183" s="2" t="s">
        <v>644</v>
      </c>
      <c r="D183" s="1"/>
      <c r="E183" s="1"/>
      <c r="F183" s="2" t="s">
        <v>418</v>
      </c>
      <c r="G183" s="1"/>
      <c r="H183" s="2" t="s">
        <v>645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2" t="s">
        <v>418</v>
      </c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 customHeight="1">
      <c r="A184">
        <v>183</v>
      </c>
      <c r="B184" s="1"/>
      <c r="C184" s="2" t="s">
        <v>646</v>
      </c>
      <c r="D184" s="1"/>
      <c r="E184" s="2" t="s">
        <v>647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 customHeight="1">
      <c r="A185">
        <v>184</v>
      </c>
      <c r="B185" s="1" t="s">
        <v>648</v>
      </c>
      <c r="C185" s="1" t="s">
        <v>649</v>
      </c>
      <c r="D185" s="1"/>
      <c r="E185" s="1" t="s">
        <v>650</v>
      </c>
      <c r="F185" s="2" t="s">
        <v>27</v>
      </c>
      <c r="G185" s="1" t="s">
        <v>60</v>
      </c>
      <c r="H185" s="1" t="s">
        <v>651</v>
      </c>
      <c r="I185" s="1"/>
      <c r="J185" s="1"/>
      <c r="K185" s="8" t="str">
        <f>HYPERLINK("mailto:a.lees@iinet.net.au","a.lees@iinet.net.au")</f>
        <v>a.lees@iinet.net.au</v>
      </c>
      <c r="L185" s="1"/>
      <c r="M185" s="1" t="s">
        <v>652</v>
      </c>
      <c r="N185" s="1"/>
      <c r="O185" s="1" t="s">
        <v>97</v>
      </c>
      <c r="P185" s="1" t="s">
        <v>653</v>
      </c>
      <c r="Q185" s="1" t="s">
        <v>146</v>
      </c>
      <c r="R185" s="1" t="s">
        <v>654</v>
      </c>
      <c r="S185" s="1" t="s">
        <v>31</v>
      </c>
      <c r="T185" s="1" t="s">
        <v>27</v>
      </c>
      <c r="U185" s="1" t="s">
        <v>655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 customHeight="1">
      <c r="A186">
        <v>185</v>
      </c>
      <c r="B186" s="1"/>
      <c r="C186" s="1" t="s">
        <v>656</v>
      </c>
      <c r="D186" s="1"/>
      <c r="E186" s="1" t="s">
        <v>657</v>
      </c>
      <c r="F186" s="2" t="s">
        <v>27</v>
      </c>
      <c r="G186" s="1"/>
      <c r="H186" s="1"/>
      <c r="I186" s="1"/>
      <c r="J186" s="1"/>
      <c r="K186" s="5" t="str">
        <f>HYPERLINK("mailto:info@rooftophoney.com.au","info@rooftophoney.com.au")</f>
        <v>info@rooftophoney.com.au</v>
      </c>
      <c r="L186" s="1"/>
      <c r="M186" s="1"/>
      <c r="N186" s="1"/>
      <c r="O186" s="1"/>
      <c r="P186" s="1"/>
      <c r="Q186" s="1"/>
      <c r="R186" s="1"/>
      <c r="S186" s="1" t="s">
        <v>31</v>
      </c>
      <c r="T186" s="1" t="s">
        <v>27</v>
      </c>
      <c r="U186" s="1"/>
      <c r="V186" s="1" t="s">
        <v>658</v>
      </c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 customHeight="1">
      <c r="A187">
        <v>186</v>
      </c>
      <c r="B187" s="2">
        <v>259</v>
      </c>
      <c r="C187" s="1" t="s">
        <v>659</v>
      </c>
      <c r="D187" s="1"/>
      <c r="E187" s="2" t="s">
        <v>660</v>
      </c>
      <c r="F187" s="2" t="s">
        <v>27</v>
      </c>
      <c r="G187" s="1"/>
      <c r="H187" s="1"/>
      <c r="I187" s="1"/>
      <c r="J187" s="1"/>
      <c r="K187" s="9" t="str">
        <f>HYPERLINK("mailto:kane.briony.a@edumail.vic.gov.au","kane.briony.a@edumail.vic.gov.au")</f>
        <v>kane.briony.a@edumail.vic.gov.au</v>
      </c>
      <c r="L187" s="1"/>
      <c r="M187" s="1"/>
      <c r="N187" s="1"/>
      <c r="O187" s="1"/>
      <c r="P187" s="1"/>
      <c r="Q187" s="1"/>
      <c r="R187" s="1"/>
      <c r="S187" s="1" t="s">
        <v>31</v>
      </c>
      <c r="T187" s="1" t="s">
        <v>27</v>
      </c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 customHeight="1">
      <c r="A188">
        <v>187</v>
      </c>
      <c r="B188" s="1"/>
      <c r="C188" s="1" t="s">
        <v>661</v>
      </c>
      <c r="D188" s="1"/>
      <c r="E188" s="1" t="s">
        <v>662</v>
      </c>
      <c r="F188" s="2" t="s">
        <v>27</v>
      </c>
      <c r="G188" s="1"/>
      <c r="H188" s="1"/>
      <c r="I188" s="1"/>
      <c r="J188" s="1"/>
      <c r="K188" s="6" t="str">
        <f>HYPERLINK("mailto:rosanna.ps@edumail.vic.gov.au","rosanna.ps@edumail.vic.gov.au")</f>
        <v>rosanna.ps@edumail.vic.gov.au</v>
      </c>
      <c r="L188" s="1"/>
      <c r="M188" s="1"/>
      <c r="N188" s="1"/>
      <c r="O188" s="1"/>
      <c r="P188" s="1"/>
      <c r="Q188" s="1"/>
      <c r="R188" s="1"/>
      <c r="S188" s="1" t="s">
        <v>31</v>
      </c>
      <c r="T188" s="1" t="s">
        <v>663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 customHeight="1">
      <c r="A189">
        <v>188</v>
      </c>
      <c r="B189" s="1"/>
      <c r="C189" s="1" t="s">
        <v>664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2" t="s">
        <v>27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 customHeight="1">
      <c r="A190">
        <v>189</v>
      </c>
      <c r="B190" s="1"/>
      <c r="C190" s="1" t="s">
        <v>665</v>
      </c>
      <c r="D190" s="1"/>
      <c r="E190" s="1"/>
      <c r="F190" s="2" t="s">
        <v>418</v>
      </c>
      <c r="G190" s="1"/>
      <c r="H190" s="2" t="s">
        <v>666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2" t="s">
        <v>418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 customHeight="1">
      <c r="A191">
        <v>190</v>
      </c>
      <c r="B191" s="1"/>
      <c r="C191" s="1" t="s">
        <v>667</v>
      </c>
      <c r="D191" s="1"/>
      <c r="E191" s="1" t="s">
        <v>668</v>
      </c>
      <c r="F191" s="2" t="s">
        <v>27</v>
      </c>
      <c r="G191" s="1"/>
      <c r="H191" s="1" t="s">
        <v>669</v>
      </c>
      <c r="I191" s="1"/>
      <c r="J191" s="1"/>
      <c r="K191" s="1" t="s">
        <v>670</v>
      </c>
      <c r="L191" s="1"/>
      <c r="M191" s="1"/>
      <c r="N191" s="1"/>
      <c r="O191" s="1"/>
      <c r="P191" s="1"/>
      <c r="Q191" s="1"/>
      <c r="R191" s="1" t="s">
        <v>671</v>
      </c>
      <c r="S191" s="1" t="s">
        <v>31</v>
      </c>
      <c r="T191" s="1" t="s">
        <v>27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 customHeight="1">
      <c r="A192">
        <v>191</v>
      </c>
      <c r="B192" s="1"/>
      <c r="C192" s="1" t="s">
        <v>672</v>
      </c>
      <c r="D192" s="1"/>
      <c r="E192" s="1"/>
      <c r="F192" s="2" t="s">
        <v>418</v>
      </c>
      <c r="G192" s="1"/>
      <c r="H192" s="2" t="s">
        <v>673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" t="s">
        <v>418</v>
      </c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 customHeight="1">
      <c r="A193">
        <v>192</v>
      </c>
      <c r="B193" s="1"/>
      <c r="C193" s="2" t="s">
        <v>674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2" t="s">
        <v>525</v>
      </c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 customHeight="1">
      <c r="A194">
        <v>193</v>
      </c>
      <c r="B194" s="1"/>
      <c r="C194" s="1" t="s">
        <v>675</v>
      </c>
      <c r="D194" s="1"/>
      <c r="E194" s="1" t="s">
        <v>676</v>
      </c>
      <c r="F194" s="2" t="s">
        <v>27</v>
      </c>
      <c r="G194" s="1"/>
      <c r="H194" s="1"/>
      <c r="I194" s="1"/>
      <c r="J194" s="1"/>
      <c r="K194" s="6" t="str">
        <f>HYPERLINK("mailto:paul.karen.l@edumail.vic.gov.au","paul.karen.l@edumail.vic.gov.au")</f>
        <v>paul.karen.l@edumail.vic.gov.au</v>
      </c>
      <c r="L194" s="1"/>
      <c r="M194" s="1"/>
      <c r="N194" s="1"/>
      <c r="O194" s="1"/>
      <c r="P194" s="1"/>
      <c r="Q194" s="1"/>
      <c r="R194" s="1"/>
      <c r="S194" s="1" t="s">
        <v>31</v>
      </c>
      <c r="T194" s="1" t="s">
        <v>27</v>
      </c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 customHeight="1">
      <c r="A195">
        <v>194</v>
      </c>
      <c r="B195" s="1"/>
      <c r="C195" s="2" t="s">
        <v>677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 customHeight="1">
      <c r="A196">
        <v>195</v>
      </c>
      <c r="B196" s="1"/>
      <c r="C196" s="1" t="s">
        <v>678</v>
      </c>
      <c r="D196" s="1"/>
      <c r="E196" s="1" t="s">
        <v>679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 t="s">
        <v>680</v>
      </c>
      <c r="S196" s="1" t="s">
        <v>31</v>
      </c>
      <c r="T196" s="1" t="s">
        <v>27</v>
      </c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 customHeight="1">
      <c r="A197">
        <v>196</v>
      </c>
      <c r="B197" s="1"/>
      <c r="C197" s="1" t="s">
        <v>681</v>
      </c>
      <c r="D197" s="1"/>
      <c r="E197" s="1"/>
      <c r="F197" s="2" t="s">
        <v>418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2" t="s">
        <v>418</v>
      </c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 customHeight="1">
      <c r="A198">
        <v>197</v>
      </c>
      <c r="B198" s="1"/>
      <c r="C198" s="1" t="s">
        <v>682</v>
      </c>
      <c r="D198" s="1"/>
      <c r="E198" s="1" t="s">
        <v>683</v>
      </c>
      <c r="F198" s="2" t="s">
        <v>27</v>
      </c>
      <c r="G198" s="1"/>
      <c r="H198" s="4" t="str">
        <f>HYPERLINK("javascript:void(0)","9459 2963")</f>
        <v>9459 2963</v>
      </c>
      <c r="I198" s="1"/>
      <c r="J198" s="1"/>
      <c r="K198" s="1" t="s">
        <v>684</v>
      </c>
      <c r="L198" s="1"/>
      <c r="M198" s="1"/>
      <c r="N198" s="1"/>
      <c r="O198" s="1"/>
      <c r="P198" s="1"/>
      <c r="Q198" s="1"/>
      <c r="R198" s="1" t="s">
        <v>685</v>
      </c>
      <c r="S198" s="1" t="s">
        <v>31</v>
      </c>
      <c r="T198" s="1" t="s">
        <v>27</v>
      </c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 customHeight="1">
      <c r="A199">
        <v>198</v>
      </c>
      <c r="B199" s="1"/>
      <c r="C199" s="1" t="s">
        <v>686</v>
      </c>
      <c r="D199" s="1"/>
      <c r="E199" s="1" t="s">
        <v>687</v>
      </c>
      <c r="F199" s="2" t="s">
        <v>27</v>
      </c>
      <c r="G199" s="1"/>
      <c r="H199" s="1"/>
      <c r="I199" s="1"/>
      <c r="J199" s="1"/>
      <c r="K199" s="1" t="s">
        <v>688</v>
      </c>
      <c r="L199" s="1"/>
      <c r="M199" s="1"/>
      <c r="N199" s="1"/>
      <c r="O199" s="1"/>
      <c r="P199" s="1"/>
      <c r="Q199" s="1"/>
      <c r="R199" s="1"/>
      <c r="S199" s="1" t="s">
        <v>31</v>
      </c>
      <c r="T199" s="1" t="s">
        <v>27</v>
      </c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 customHeight="1">
      <c r="A200">
        <v>199</v>
      </c>
      <c r="B200" s="1">
        <v>203</v>
      </c>
      <c r="C200" s="1" t="s">
        <v>689</v>
      </c>
      <c r="D200" s="1"/>
      <c r="E200" s="1" t="s">
        <v>690</v>
      </c>
      <c r="F200" s="2" t="s">
        <v>27</v>
      </c>
      <c r="G200" s="1" t="s">
        <v>691</v>
      </c>
      <c r="H200" s="1" t="s">
        <v>692</v>
      </c>
      <c r="I200" s="1"/>
      <c r="J200" s="1"/>
      <c r="K200" s="6" t="str">
        <f>HYPERLINK("mailto:pain.travis.g@streetonps.vic.gov.au","pain.travis.g@streetonps.vic.gov.au")</f>
        <v>pain.travis.g@streetonps.vic.gov.au</v>
      </c>
      <c r="L200" s="1"/>
      <c r="M200" s="1"/>
      <c r="N200" s="1"/>
      <c r="O200" s="1"/>
      <c r="P200" s="1"/>
      <c r="Q200" s="1"/>
      <c r="R200" s="1"/>
      <c r="S200" s="1" t="s">
        <v>31</v>
      </c>
      <c r="T200" s="1" t="s">
        <v>27</v>
      </c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 customHeight="1">
      <c r="A201">
        <v>200</v>
      </c>
      <c r="B201" s="1">
        <v>3</v>
      </c>
      <c r="C201" s="1" t="s">
        <v>693</v>
      </c>
      <c r="D201" s="1"/>
      <c r="E201" s="1" t="s">
        <v>694</v>
      </c>
      <c r="F201" s="2" t="s">
        <v>27</v>
      </c>
      <c r="G201" s="1"/>
      <c r="H201" s="1"/>
      <c r="I201" s="1"/>
      <c r="J201" s="1"/>
      <c r="K201" s="1" t="s">
        <v>695</v>
      </c>
      <c r="L201" s="1"/>
      <c r="M201" s="1" t="s">
        <v>88</v>
      </c>
      <c r="N201" s="1"/>
      <c r="O201" s="1" t="s">
        <v>97</v>
      </c>
      <c r="P201" s="1" t="s">
        <v>653</v>
      </c>
      <c r="Q201" s="1" t="s">
        <v>696</v>
      </c>
      <c r="R201" s="1" t="s">
        <v>697</v>
      </c>
      <c r="S201" s="1" t="s">
        <v>31</v>
      </c>
      <c r="T201" s="1" t="s">
        <v>27</v>
      </c>
      <c r="U201" s="1"/>
      <c r="V201" s="1" t="s">
        <v>34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 customHeight="1">
      <c r="A202">
        <v>201</v>
      </c>
      <c r="B202" s="1">
        <v>20</v>
      </c>
      <c r="C202" s="1" t="s">
        <v>698</v>
      </c>
      <c r="D202" s="1"/>
      <c r="E202" s="1"/>
      <c r="F202" s="1"/>
      <c r="G202" s="1"/>
      <c r="H202" s="1" t="s">
        <v>699</v>
      </c>
      <c r="I202" s="1"/>
      <c r="J202" s="1"/>
      <c r="K202" s="1"/>
      <c r="L202" s="1" t="s">
        <v>118</v>
      </c>
      <c r="M202" s="1" t="s">
        <v>320</v>
      </c>
      <c r="N202" s="1"/>
      <c r="O202" s="1"/>
      <c r="P202" s="1"/>
      <c r="Q202" s="1"/>
      <c r="R202" s="1" t="s">
        <v>700</v>
      </c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 customHeight="1">
      <c r="A203">
        <v>202</v>
      </c>
      <c r="B203" s="1">
        <v>106</v>
      </c>
      <c r="C203" s="1" t="s">
        <v>701</v>
      </c>
      <c r="D203" s="1"/>
      <c r="E203" s="1"/>
      <c r="F203" s="1"/>
      <c r="G203" s="1"/>
      <c r="H203" s="1"/>
      <c r="I203" s="1" t="s">
        <v>702</v>
      </c>
      <c r="J203" s="1"/>
      <c r="K203" s="8" t="str">
        <f>HYPERLINK("mailto:info@sgaonline.org.au","info@sgaonline.org.au")</f>
        <v>info@sgaonline.org.au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 customHeight="1">
      <c r="A204">
        <v>203</v>
      </c>
      <c r="B204" s="1">
        <v>71</v>
      </c>
      <c r="C204" s="1" t="s">
        <v>239</v>
      </c>
      <c r="D204" s="1"/>
      <c r="E204" s="1" t="s">
        <v>703</v>
      </c>
      <c r="F204" s="2" t="s">
        <v>27</v>
      </c>
      <c r="G204" s="1"/>
      <c r="H204" s="1"/>
      <c r="I204" s="1" t="s">
        <v>704</v>
      </c>
      <c r="J204" s="1"/>
      <c r="K204" s="1" t="s">
        <v>705</v>
      </c>
      <c r="L204" s="1" t="s">
        <v>706</v>
      </c>
      <c r="M204" s="1" t="s">
        <v>367</v>
      </c>
      <c r="N204" s="1"/>
      <c r="O204" s="1"/>
      <c r="P204" s="1"/>
      <c r="Q204" s="1"/>
      <c r="R204" s="1" t="s">
        <v>707</v>
      </c>
      <c r="S204" s="1" t="s">
        <v>31</v>
      </c>
      <c r="T204" s="2" t="s">
        <v>27</v>
      </c>
      <c r="U204" s="1" t="s">
        <v>708</v>
      </c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 customHeight="1">
      <c r="A205">
        <v>204</v>
      </c>
      <c r="B205" s="1"/>
      <c r="C205" s="2" t="s">
        <v>709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 customHeight="1">
      <c r="A206">
        <v>205</v>
      </c>
      <c r="B206" s="1"/>
      <c r="C206" s="1" t="s">
        <v>710</v>
      </c>
      <c r="D206" s="1"/>
      <c r="E206" s="1" t="s">
        <v>416</v>
      </c>
      <c r="F206" s="2" t="s">
        <v>255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 t="s">
        <v>258</v>
      </c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 customHeight="1">
      <c r="A207">
        <v>206</v>
      </c>
      <c r="B207" s="1">
        <v>47</v>
      </c>
      <c r="C207" s="1" t="s">
        <v>711</v>
      </c>
      <c r="D207" s="1"/>
      <c r="E207" s="1" t="s">
        <v>712</v>
      </c>
      <c r="F207" s="2" t="s">
        <v>27</v>
      </c>
      <c r="G207" s="1"/>
      <c r="H207" s="1"/>
      <c r="I207" s="1" t="s">
        <v>713</v>
      </c>
      <c r="J207" s="1"/>
      <c r="K207" s="1" t="s">
        <v>714</v>
      </c>
      <c r="L207" s="1" t="s">
        <v>715</v>
      </c>
      <c r="M207" s="1" t="s">
        <v>652</v>
      </c>
      <c r="N207" s="1"/>
      <c r="O207" s="1" t="s">
        <v>97</v>
      </c>
      <c r="P207" s="1"/>
      <c r="Q207" s="1" t="s">
        <v>716</v>
      </c>
      <c r="R207" s="1"/>
      <c r="S207" s="1" t="s">
        <v>31</v>
      </c>
      <c r="T207" s="1" t="s">
        <v>27</v>
      </c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 customHeight="1">
      <c r="A208">
        <v>207</v>
      </c>
      <c r="B208" s="1">
        <v>112</v>
      </c>
      <c r="C208" s="1" t="s">
        <v>717</v>
      </c>
      <c r="D208" s="1"/>
      <c r="E208" s="1"/>
      <c r="F208" s="2" t="s">
        <v>27</v>
      </c>
      <c r="G208" s="1"/>
      <c r="H208" s="1"/>
      <c r="I208" s="1"/>
      <c r="J208" s="1"/>
      <c r="K208" s="6" t="str">
        <f>HYPERLINK("mailto:info@u3abanyule.org.au","info@u3abanyule.org.au")</f>
        <v>info@u3abanyule.org.au</v>
      </c>
      <c r="L208" s="1"/>
      <c r="M208" s="1"/>
      <c r="N208" s="1"/>
      <c r="O208" s="1"/>
      <c r="P208" s="1"/>
      <c r="Q208" s="1"/>
      <c r="R208" s="1" t="s">
        <v>718</v>
      </c>
      <c r="S208" s="1"/>
      <c r="T208" s="2" t="s">
        <v>27</v>
      </c>
      <c r="U208" s="1" t="s">
        <v>19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 customHeight="1">
      <c r="A209">
        <v>208</v>
      </c>
      <c r="B209" s="1">
        <v>103</v>
      </c>
      <c r="C209" s="1" t="s">
        <v>719</v>
      </c>
      <c r="D209" s="1"/>
      <c r="E209" s="1" t="s">
        <v>496</v>
      </c>
      <c r="F209" s="2" t="s">
        <v>27</v>
      </c>
      <c r="G209" s="1"/>
      <c r="H209" s="1"/>
      <c r="I209" s="1" t="s">
        <v>497</v>
      </c>
      <c r="J209" s="1"/>
      <c r="K209" s="8" t="str">
        <f>HYPERLINK("mailto:paul@urbanshepherd.com.au","paul@urbanshepherd.com.au")</f>
        <v>paul@urbanshepherd.com.au</v>
      </c>
      <c r="L209" s="1" t="s">
        <v>72</v>
      </c>
      <c r="M209" s="1"/>
      <c r="N209" s="1"/>
      <c r="O209" s="1"/>
      <c r="P209" s="1"/>
      <c r="Q209" s="1"/>
      <c r="R209" s="1" t="s">
        <v>720</v>
      </c>
      <c r="S209" s="1" t="s">
        <v>31</v>
      </c>
      <c r="T209" s="1" t="s">
        <v>27</v>
      </c>
      <c r="U209" s="1" t="s">
        <v>33</v>
      </c>
      <c r="V209" s="1"/>
      <c r="W209" s="1"/>
      <c r="X209" s="1"/>
      <c r="Y209" s="1" t="s">
        <v>721</v>
      </c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 customHeight="1">
      <c r="A210">
        <v>209</v>
      </c>
      <c r="B210" s="1"/>
      <c r="C210" s="2" t="s">
        <v>722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2" t="s">
        <v>418</v>
      </c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 customHeight="1">
      <c r="A211">
        <v>210</v>
      </c>
      <c r="B211" s="1"/>
      <c r="C211" s="1" t="s">
        <v>723</v>
      </c>
      <c r="D211" s="1"/>
      <c r="E211" s="1"/>
      <c r="F211" s="2" t="s">
        <v>418</v>
      </c>
      <c r="G211" s="1"/>
      <c r="H211" s="2" t="s">
        <v>724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2" t="s">
        <v>418</v>
      </c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 customHeight="1">
      <c r="A212">
        <v>211</v>
      </c>
      <c r="B212" s="1">
        <v>34</v>
      </c>
      <c r="C212" s="1" t="s">
        <v>725</v>
      </c>
      <c r="D212" s="1"/>
      <c r="E212" s="1" t="s">
        <v>726</v>
      </c>
      <c r="F212" s="2" t="s">
        <v>27</v>
      </c>
      <c r="G212" s="1"/>
      <c r="H212" s="1" t="s">
        <v>727</v>
      </c>
      <c r="I212" s="1"/>
      <c r="J212" s="1"/>
      <c r="K212" s="5" t="str">
        <f>HYPERLINK("mailto:contact@walkerswheels.com","contact@walkerswheels.com")</f>
        <v>contact@walkerswheels.com</v>
      </c>
      <c r="L212" s="1"/>
      <c r="M212" s="1" t="s">
        <v>88</v>
      </c>
      <c r="N212" s="1"/>
      <c r="O212" s="1"/>
      <c r="P212" s="1"/>
      <c r="Q212" s="1"/>
      <c r="R212" s="1" t="s">
        <v>728</v>
      </c>
      <c r="S212" s="1" t="s">
        <v>31</v>
      </c>
      <c r="T212" s="1" t="s">
        <v>27</v>
      </c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 customHeight="1">
      <c r="A213">
        <v>212</v>
      </c>
      <c r="B213" s="1">
        <v>110</v>
      </c>
      <c r="C213" s="1" t="s">
        <v>729</v>
      </c>
      <c r="D213" s="1"/>
      <c r="E213" s="1" t="s">
        <v>730</v>
      </c>
      <c r="F213" s="2" t="s">
        <v>27</v>
      </c>
      <c r="G213" s="1" t="s">
        <v>115</v>
      </c>
      <c r="H213" s="1"/>
      <c r="I213" s="1"/>
      <c r="J213" s="1"/>
      <c r="K213" s="5" t="str">
        <f>HYPERLINK("mailto:watsonia.north.ps@edumail.vic.gov.au","watsonia.north.ps@edumail.vic.gov.au")</f>
        <v>watsonia.north.ps@edumail.vic.gov.au</v>
      </c>
      <c r="L213" s="1"/>
      <c r="M213" s="1"/>
      <c r="N213" s="1"/>
      <c r="O213" s="1"/>
      <c r="P213" s="1"/>
      <c r="Q213" s="1"/>
      <c r="R213" s="1" t="s">
        <v>731</v>
      </c>
      <c r="S213" s="1" t="s">
        <v>31</v>
      </c>
      <c r="T213" s="1" t="s">
        <v>27</v>
      </c>
      <c r="U213" s="1" t="s">
        <v>34</v>
      </c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 customHeight="1">
      <c r="A214">
        <v>213</v>
      </c>
      <c r="B214" s="1"/>
      <c r="C214" s="1" t="s">
        <v>732</v>
      </c>
      <c r="D214" s="1"/>
      <c r="E214" s="1" t="s">
        <v>733</v>
      </c>
      <c r="F214" s="2" t="s">
        <v>27</v>
      </c>
      <c r="G214" s="1"/>
      <c r="H214" s="1"/>
      <c r="I214" s="1"/>
      <c r="J214" s="1"/>
      <c r="K214" s="6" t="str">
        <f>HYPERLINK("mailto:watsonia.kin@kindergarten.vic.gov.au","watsonia.kin@kindergarten.vic.gov.au")</f>
        <v>watsonia.kin@kindergarten.vic.gov.au</v>
      </c>
      <c r="L214" s="1"/>
      <c r="M214" s="1"/>
      <c r="N214" s="1"/>
      <c r="O214" s="1"/>
      <c r="P214" s="1"/>
      <c r="Q214" s="1"/>
      <c r="R214" s="1"/>
      <c r="S214" s="1" t="s">
        <v>31</v>
      </c>
      <c r="T214" s="1" t="s">
        <v>27</v>
      </c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 customHeight="1">
      <c r="A215">
        <v>214</v>
      </c>
      <c r="B215" s="1">
        <v>35</v>
      </c>
      <c r="C215" s="1" t="s">
        <v>734</v>
      </c>
      <c r="D215" s="1"/>
      <c r="E215" s="1"/>
      <c r="F215" s="1"/>
      <c r="G215" s="1"/>
      <c r="H215" s="1" t="s">
        <v>735</v>
      </c>
      <c r="I215" s="1"/>
      <c r="J215" s="1"/>
      <c r="K215" s="1"/>
      <c r="L215" s="1"/>
      <c r="M215" s="1"/>
      <c r="N215" s="1"/>
      <c r="O215" s="1"/>
      <c r="P215" s="1"/>
      <c r="Q215" s="1"/>
      <c r="R215" s="1" t="s">
        <v>736</v>
      </c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 customHeight="1">
      <c r="A216">
        <v>215</v>
      </c>
      <c r="B216" s="1">
        <v>28</v>
      </c>
      <c r="C216" s="1" t="s">
        <v>737</v>
      </c>
      <c r="D216" s="1"/>
      <c r="E216" s="1"/>
      <c r="F216" s="2" t="s">
        <v>418</v>
      </c>
      <c r="G216" s="1"/>
      <c r="H216" s="1" t="s">
        <v>738</v>
      </c>
      <c r="I216" s="1"/>
      <c r="J216" s="1"/>
      <c r="K216" s="5" t="str">
        <f>HYPERLINK("mailto:wholemilkcontinentalcc@gmail.com","wholemilkcontinentalcc@gmail.com ")</f>
        <v xml:space="preserve">wholemilkcontinentalcc@gmail.com </v>
      </c>
      <c r="L216" s="1" t="s">
        <v>739</v>
      </c>
      <c r="M216" s="1" t="s">
        <v>96</v>
      </c>
      <c r="N216" s="1"/>
      <c r="O216" s="1" t="s">
        <v>740</v>
      </c>
      <c r="P216" s="1" t="s">
        <v>741</v>
      </c>
      <c r="Q216" s="1"/>
      <c r="R216" s="1" t="s">
        <v>742</v>
      </c>
      <c r="S216" s="1" t="s">
        <v>31</v>
      </c>
      <c r="T216" s="1" t="s">
        <v>418</v>
      </c>
      <c r="U216" s="1" t="s">
        <v>743</v>
      </c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 customHeight="1">
      <c r="A217">
        <v>216</v>
      </c>
      <c r="B217" s="1"/>
      <c r="C217" s="1" t="s">
        <v>744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2" t="s">
        <v>27</v>
      </c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 customHeight="1">
      <c r="A218">
        <v>217</v>
      </c>
      <c r="B218" s="1"/>
      <c r="C218" s="1" t="s">
        <v>745</v>
      </c>
      <c r="D218" s="1"/>
      <c r="E218" s="1" t="s">
        <v>746</v>
      </c>
      <c r="F218" s="2" t="s">
        <v>27</v>
      </c>
      <c r="G218" s="1"/>
      <c r="H218" s="1"/>
      <c r="I218" s="1" t="s">
        <v>747</v>
      </c>
      <c r="J218" s="1"/>
      <c r="K218" s="1" t="s">
        <v>748</v>
      </c>
      <c r="L218" s="1"/>
      <c r="M218" s="1"/>
      <c r="N218" s="1"/>
      <c r="O218" s="1"/>
      <c r="P218" s="1"/>
      <c r="Q218" s="1"/>
      <c r="R218" s="1"/>
      <c r="S218" s="1" t="s">
        <v>31</v>
      </c>
      <c r="T218" s="1" t="s">
        <v>27</v>
      </c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 customHeight="1">
      <c r="A219">
        <v>218</v>
      </c>
      <c r="B219" s="2">
        <v>213</v>
      </c>
      <c r="C219" s="2" t="s">
        <v>749</v>
      </c>
      <c r="D219" s="1"/>
      <c r="E219" s="2" t="s">
        <v>750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2:35" ht="12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2:35" ht="12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2:35" ht="12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2:35" ht="12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2:35" ht="12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2:35" ht="12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2:35" ht="12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2:35" ht="12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2:35" ht="12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2:35" ht="12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2:35" ht="12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2:35" ht="12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2:35" ht="12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2:35" ht="12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2:35" ht="12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2:35" ht="12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2:35" ht="12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2:35" ht="12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2:35" ht="12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2:35" ht="12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2:35" ht="12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2:35" ht="12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2:35" ht="12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2:35" ht="12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2:35" ht="12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2:35" ht="12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2:35" ht="12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2:35" ht="12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2:35" ht="12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2:35" ht="12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2:35" ht="12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2:35" ht="12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2:35" ht="12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2:35" ht="12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2:35" ht="12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2:35" ht="12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2:35" ht="12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2:35" ht="12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2:35" ht="12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2:35" ht="12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2:35" ht="12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2:35" ht="12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2:35" ht="12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2:35" ht="12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2:35" ht="12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2:35" ht="12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2:35" ht="12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2:35" ht="12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2:35" ht="12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2:35" ht="12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2:35" ht="12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2:35" ht="12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2:35" ht="12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2:35" ht="12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2:35" ht="12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2:35" ht="12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2:35" ht="12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2:35" ht="12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2:35" ht="12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2:35" ht="12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2:35" ht="12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2:35" ht="12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2:35" ht="12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2:35" ht="12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2:35" ht="12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2:35" ht="12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2:35" ht="12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2:35" ht="12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2:35" ht="12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2:35" ht="12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2:35" ht="12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2:35" ht="12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2:35" ht="12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2:35" ht="12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2:35" ht="12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2:35" ht="12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2:35" ht="12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2:35" ht="12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2:35" ht="12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2:35" ht="12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2:35" ht="12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2:35" ht="12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2:35" ht="12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2:35" ht="12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2:35" ht="12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2:35" ht="12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2:35" ht="12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2:35" ht="12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2:35" ht="12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2:35" ht="12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2:35" ht="12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2:35" ht="12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2:35" ht="12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2:35" ht="12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2:35" ht="12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2:35" ht="12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2:35" ht="12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2:35" ht="12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2:35" ht="12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2:35" ht="12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2:35" ht="12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2:35" ht="12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2:35" ht="12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2:35" ht="12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2:35" ht="12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2:35" ht="12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2:35" ht="12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2:35" ht="12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2:35" ht="12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2:35" ht="12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2:35" ht="12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2:35" ht="12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2:35" ht="12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2:35" ht="12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2:35" ht="12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2:35" ht="12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2:35" ht="12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2:35" ht="12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2:35" ht="12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2:35" ht="12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2:35" ht="12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2:35" ht="12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2:35" ht="12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2:35" ht="12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2:35" ht="12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2:35" ht="12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2:35" ht="12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2:35" ht="12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2:35" ht="12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2:35" ht="12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2:35" ht="12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2:35" ht="12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2:35" ht="12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2:35" ht="12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2:35" ht="12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2:35" ht="12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2:35" ht="12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2:35" ht="12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2:35" ht="12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2:35" ht="12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2:35" ht="12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2:35" ht="12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2:35" ht="12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2:35" ht="12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2:35" ht="12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2:35" ht="12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2:35" ht="12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2:35" ht="12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2:35" ht="12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2:35" ht="12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2:35" ht="12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2:35" ht="12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2:35" ht="12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2:35" ht="12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2:35" ht="12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2:35" ht="12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2:35" ht="12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2:35" ht="12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2:35" ht="12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2:35" ht="12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2:35" ht="12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2:35" ht="12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2:35" ht="12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2:35" ht="12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2:35" ht="12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2:35" ht="12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2:35" ht="12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2:35" ht="12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2:35" ht="12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2:35" ht="12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2:35" ht="12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2:35" ht="12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2:35" ht="12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2:35" ht="12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2:35" ht="12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2:35" ht="12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2:35" ht="12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2:35" ht="12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2:35" ht="12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2:35" ht="12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2:35" ht="12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2:35" ht="12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2:35" ht="12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2:35" ht="12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2:35" ht="12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2:35" ht="12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2:35" ht="12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2:35" ht="12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2:35" ht="12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2:35" ht="12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2:35" ht="12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2:35" ht="12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2:35" ht="12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2:35" ht="12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2:35" ht="12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2:35" ht="12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2:35" ht="12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2:35" ht="12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2:35" ht="12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2:35" ht="12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2:35" ht="12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2:35" ht="12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2:35" ht="12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2:35" ht="12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2:35" ht="12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2:35" ht="12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2:35" ht="12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2:35" ht="12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2:35" ht="12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2:35" ht="12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2:35" ht="12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2:35" ht="12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2:35" ht="12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2:35" ht="12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2:35" ht="12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2:35" ht="12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2:35" ht="12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2:35" ht="12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2:35" ht="12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2:35" ht="12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2:35" ht="12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2:35" ht="12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2:35" ht="12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2:35" ht="12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2:35" ht="12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2:35" ht="12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2:35" ht="12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2:35" ht="12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2:35" ht="12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2:35" ht="12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2:35" ht="12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2:35" ht="12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2:35" ht="12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2:35" ht="12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2:35" ht="12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2:35" ht="12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2:35" ht="12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2:35" ht="12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2:35" ht="12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2:35" ht="12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2:35" ht="12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2:35" ht="12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2:35" ht="12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2:35" ht="12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2:35" ht="12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2:35" ht="12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2:35" ht="12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2:35" ht="12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2:35" ht="12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2:35" ht="12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2:35" ht="12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2:35" ht="12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2:35" ht="12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2:35" ht="12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2:35" ht="12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2:35" ht="12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2:35" ht="12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2:35" ht="12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2:35" ht="12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2:35" ht="12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2:35" ht="12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2:35" ht="12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2:35" ht="12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2:35" ht="12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2:35" ht="12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2:35" ht="12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2:35" ht="12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2:35" ht="12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2:35" ht="12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2:35" ht="12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2:35" ht="12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2:35" ht="12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2:35" ht="12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2:35" ht="12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2:35" ht="12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2:35" ht="12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2:35" ht="12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2:35" ht="12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2:35" ht="12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2:35" ht="12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2:35" ht="12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2:35" ht="12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2:35" ht="12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2:35" ht="12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2:35" ht="12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2:35" ht="12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2:35" ht="12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2:35" ht="12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2:35" ht="12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2:35" ht="12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2:35" ht="12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2:35" ht="12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2:35" ht="12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2:35" ht="12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2:35" ht="12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2:35" ht="12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2:35" ht="12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2:35" ht="12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2:35" ht="12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2:35" ht="12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2:35" ht="12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2:35" ht="12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2:35" ht="12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2:35" ht="12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2:35" ht="12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2:35" ht="12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2:35" ht="12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2:35" ht="12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2:35" ht="12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2:35" ht="12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2:35" ht="12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2:35" ht="12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2:35" ht="12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2:35" ht="12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2:35" ht="12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2:35" ht="12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2:35" ht="12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2:35" ht="12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2:35" ht="12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2:35" ht="12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2:35" ht="12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2:35" ht="12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2:35" ht="12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2:35" ht="12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2:35" ht="12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2:35" ht="12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2:35" ht="12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2:35" ht="12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2:35" ht="12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2:35" ht="12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2:35" ht="12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2:35" ht="12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2:35" ht="12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2:35" ht="12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2:35" ht="12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2:35" ht="12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2:35" ht="12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2:35" ht="12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2:35" ht="12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2:35" ht="12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2:35" ht="12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2:35" ht="12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2:35" ht="12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2:35" ht="12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2:35" ht="12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2:35" ht="12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2:35" ht="12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2:35" ht="12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2:35" ht="12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2:35" ht="12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2:35" ht="12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2:35" ht="12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2:35" ht="12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2:35" ht="12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2:35" ht="12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2:35" ht="12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2:35" ht="12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2:35" ht="12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2:35" ht="12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2:35" ht="12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2:35" ht="12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2:35" ht="12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2:35" ht="12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2:35" ht="12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2:35" ht="12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2:35" ht="12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2:35" ht="12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2:35" ht="12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2:35" ht="12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2:35" ht="12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2:35" ht="12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2:35" ht="12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2:35" ht="12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2:35" ht="12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2:35" ht="12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2:35" ht="12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2:35" ht="12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2:35" ht="12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2:35" ht="12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2:35" ht="12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2:35" ht="12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2:35" ht="12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2:35" ht="12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2:35" ht="12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2:35" ht="12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2:35" ht="12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2:35" ht="12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2:35" ht="12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2:35" ht="12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2:35" ht="12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2:35" ht="12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2:35" ht="12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2:35" ht="12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2:35" ht="12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2:35" ht="12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2:35" ht="12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2:35" ht="12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2:35" ht="12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2:35" ht="12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2:35" ht="12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2:35" ht="12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2:35" ht="12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2:35" ht="12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2:35" ht="12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2:35" ht="12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2:35" ht="12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2:35" ht="12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2:35" ht="12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2:35" ht="12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2:35" ht="12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2:35" ht="12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2:35" ht="12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2:35" ht="12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2:35" ht="12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2:35" ht="12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2:35" ht="12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2:35" ht="12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2:35" ht="12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2:35" ht="12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2:35" ht="12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2:35" ht="12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2:35" ht="12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2:35" ht="12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2:35" ht="12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2:35" ht="12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2:35" ht="12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2:35" ht="12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2:35" ht="12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2:35" ht="12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2:35" ht="12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2:35" ht="12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2:35" ht="12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2:35" ht="12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2:35" ht="12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2:35" ht="12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2:35" ht="12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2:35" ht="12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2:35" ht="12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2:35" ht="12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2:35" ht="12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2:35" ht="12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2:35" ht="12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2:35" ht="12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2:35" ht="12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2:35" ht="12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2:35" ht="12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2:35" ht="12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2:35" ht="12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2:35" ht="12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2:35" ht="12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2:35" ht="12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2:35" ht="12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2:35" ht="12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2:35" ht="12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2:35" ht="12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2:35" ht="12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2:35" ht="12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2:35" ht="12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2:35" ht="12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2:35" ht="12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2:35" ht="12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2:35" ht="12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2:35" ht="12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2:35" ht="12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2:35" ht="12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2:35" ht="12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2:35" ht="12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2:35" ht="12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2:35" ht="12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2:35" ht="12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2:35" ht="12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2:35" ht="12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2:35" ht="12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2:35" ht="12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2:35" ht="12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2:35" ht="12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2:35" ht="12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2:35" ht="12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2:35" ht="12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2:35" ht="12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2:35" ht="12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2:35" ht="12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2:35" ht="12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2:35" ht="12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2:35" ht="12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2:35" ht="12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2:35" ht="12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2:35" ht="12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2:35" ht="12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2:35" ht="12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2:35" ht="12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2:35" ht="12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2:35" ht="12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2:35" ht="12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2:35" ht="12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2:35" ht="12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2:35" ht="12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2:35" ht="12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2:35" ht="12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2:35" ht="12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2:35" ht="12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2:35" ht="12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2:35" ht="12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2:35" ht="12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2:35" ht="12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2:35" ht="12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2:35" ht="12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2:35" ht="12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2:35" ht="12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2:35" ht="12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2:35" ht="12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2:35" ht="12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2:35" ht="12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2:35" ht="12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2:35" ht="12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2:35" ht="12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2:35" ht="12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2:35" ht="12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2:35" ht="12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2:35" ht="12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2:35" ht="12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2:35" ht="12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2:35" ht="12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2:35" ht="12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2:35" ht="12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2:35" ht="12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2:35" ht="12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2:35" ht="12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2:35" ht="12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2:35" ht="12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2:35" ht="12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2:35" ht="12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2:35" ht="12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2:35" ht="12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2:35" ht="12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2:35" ht="12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2:35" ht="12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2:35" ht="12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2:35" ht="12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2:35" ht="12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2:35" ht="12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2:35" ht="12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2:35" ht="12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2:35" ht="12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2:35" ht="12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2:35" ht="12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2:35" ht="12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2:35" ht="12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2:35" ht="12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2:35" ht="12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2:35" ht="12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2:35" ht="12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2:35" ht="12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2:35" ht="12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2:35" ht="12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2:35" ht="12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2:35" ht="12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2:35" ht="12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2:35" ht="12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2:35" ht="12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2:35" ht="12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2:35" ht="12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2:35" ht="12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2:35" ht="12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2:35" ht="12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2:35" ht="12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2:35" ht="12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2:35" ht="12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2:35" ht="12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2:35" ht="12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2:35" ht="12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2:35" ht="12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2:35" ht="12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2:35" ht="12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2:35" ht="12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2:35" ht="12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2:35" ht="12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2:35" ht="12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2:35" ht="12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2:35" ht="12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2:35" ht="12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2:35" ht="12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2:35" ht="12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2:35" ht="12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2:35" ht="12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2:35" ht="12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2:35" ht="12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2:35" ht="12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2:35" ht="12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2:35" ht="12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2:35" ht="12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2:35" ht="12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2:35" ht="12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2:35" ht="12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2:35" ht="12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2:35" ht="12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2:35" ht="12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2:35" ht="12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2:35" ht="12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2:35" ht="12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2:35" ht="12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2:35" ht="12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2:35" ht="12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2:35" ht="12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2:35" ht="12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2:35" ht="12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2:35" ht="12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2:35" ht="12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2:35" ht="12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2:35" ht="12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2:35" ht="12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2:35" ht="12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2:35" ht="12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2:35" ht="12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2:35" ht="12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2:35" ht="12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2:35" ht="12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2:35" ht="12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2:35" ht="12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2:35" ht="12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2:35" ht="12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2:35" ht="12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2:35" ht="12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2:35" ht="12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2:35" ht="12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2:35" ht="12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2:35" ht="12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2:35" ht="12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2:35" ht="12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2:35" ht="12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2:35" ht="12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2:35" ht="12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2:35" ht="12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2:35" ht="12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2:35" ht="12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2:35" ht="12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2:35" ht="12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2:35" ht="12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2:35" ht="12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2:35" ht="12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2:35" ht="12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2:35" ht="12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2:35" ht="12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2:35" ht="12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2:35" ht="12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2:35" ht="12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2:35" ht="12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2:35" ht="12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2:35" ht="12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2:35" ht="12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2:35" ht="12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2:35" ht="12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2:35" ht="12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2:35" ht="12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2:35" ht="12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2:35" ht="12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2:35" ht="12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2:35" ht="12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2:35" ht="12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2:35" ht="12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2:35" ht="12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2:35" ht="12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2:35" ht="12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2:35" ht="12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2:35" ht="12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2:35" ht="12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2:35" ht="12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2:35" ht="12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2:35" ht="12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2:35" ht="12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2:35" ht="12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2:35" ht="12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2:35" ht="12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2:35" ht="12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2:35" ht="12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2:35" ht="12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2:35" ht="12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2:35" ht="12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2:35" ht="12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2:35" ht="12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2:35" ht="12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2:35" ht="12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2:35" ht="12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2:35" ht="12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2:35" ht="12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2:35" ht="12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2:35" ht="12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2:35" ht="12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2:35" ht="12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2:35" ht="12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2:35" ht="12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2:35" ht="12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2:35" ht="12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2:35" ht="12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2:35" ht="12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2:35" ht="12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2:35" ht="12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2:35" ht="12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2:35" ht="12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2:35" ht="12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2:35" ht="12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2:35" ht="12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2:35" ht="12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2:35" ht="12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2:35" ht="12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2:35" ht="12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2:35" ht="12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2:35" ht="12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2:35" ht="12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2:35" ht="12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2:35" ht="12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2:35" ht="12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2:35" ht="12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2:35" ht="12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2:35" ht="12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2:35" ht="12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2:35" ht="12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2:35" ht="12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2:35" ht="12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2:35" ht="12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2:35" ht="12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2:35" ht="12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2:35" ht="12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2:35" ht="12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2:35" ht="12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2:35" ht="12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2:35" ht="12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2:35" ht="12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2:35" ht="12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2:35" ht="12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2:35" ht="12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2:35" ht="12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2:35" ht="12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2:35" ht="12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2:35" ht="12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2:35" ht="12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2:35" ht="12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2:35" ht="12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2:35" ht="12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2:35" ht="12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2:35" ht="12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2:35" ht="12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2:35" ht="12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2:35" ht="12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2:35" ht="12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2:35" ht="12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2:35" ht="12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2:35" ht="12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2:35" ht="12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2:35" ht="12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2:35" ht="12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2:35" ht="12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2:35" ht="12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2:35" ht="12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2:35" ht="12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2:35" ht="12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2:35" ht="12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2:35" ht="12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2:35" ht="12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2:35" ht="12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2:35" ht="12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2:35" ht="12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2:35" ht="12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2:35" ht="12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2:35" ht="12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2:35" ht="12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2:35" ht="12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2:35" ht="12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2:35" ht="12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2:35" ht="12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2:35" ht="12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2:35" ht="12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160" zoomScaleNormal="160" workbookViewId="0">
      <selection activeCell="B1" sqref="B1"/>
    </sheetView>
  </sheetViews>
  <sheetFormatPr defaultRowHeight="12.75"/>
  <cols>
    <col min="1" max="1" width="33.140625" customWidth="1"/>
  </cols>
  <sheetData>
    <row r="1" spans="1:1" ht="15">
      <c r="A1" s="7" t="s">
        <v>416</v>
      </c>
    </row>
    <row r="2" spans="1:1" ht="15">
      <c r="A2" s="7" t="s">
        <v>1117</v>
      </c>
    </row>
    <row r="3" spans="1:1" ht="15">
      <c r="A3" s="1" t="s">
        <v>1158</v>
      </c>
    </row>
    <row r="4" spans="1:1" ht="15">
      <c r="A4" s="1" t="s">
        <v>1099</v>
      </c>
    </row>
    <row r="5" spans="1:1" ht="15">
      <c r="A5" s="1" t="s">
        <v>1094</v>
      </c>
    </row>
    <row r="6" spans="1:1" ht="15">
      <c r="A6" s="1" t="s">
        <v>1097</v>
      </c>
    </row>
    <row r="7" spans="1:1" ht="15">
      <c r="A7" s="7" t="s">
        <v>1132</v>
      </c>
    </row>
    <row r="8" spans="1:1" ht="15">
      <c r="A8" s="7" t="s">
        <v>1128</v>
      </c>
    </row>
    <row r="9" spans="1:1" ht="15">
      <c r="A9" s="7" t="s">
        <v>1129</v>
      </c>
    </row>
    <row r="10" spans="1:1" ht="15">
      <c r="A10" s="7" t="s">
        <v>1127</v>
      </c>
    </row>
    <row r="11" spans="1:1" ht="15">
      <c r="A11" s="1" t="s">
        <v>1093</v>
      </c>
    </row>
    <row r="12" spans="1:1" ht="15">
      <c r="A12" s="7" t="s">
        <v>1102</v>
      </c>
    </row>
    <row r="13" spans="1:1" ht="15">
      <c r="A13" s="7" t="s">
        <v>1098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zoomScale="190" zoomScaleNormal="190" workbookViewId="0">
      <selection activeCell="C3" sqref="C3:D3"/>
    </sheetView>
  </sheetViews>
  <sheetFormatPr defaultRowHeight="12.75"/>
  <cols>
    <col min="2" max="2" width="62.28515625" customWidth="1"/>
  </cols>
  <sheetData>
    <row r="1" spans="1:4" ht="15">
      <c r="A1" s="1" t="s">
        <v>1126</v>
      </c>
      <c r="B1" s="1" t="s">
        <v>3</v>
      </c>
      <c r="C1" s="7" t="s">
        <v>1171</v>
      </c>
      <c r="D1" s="7" t="s">
        <v>1172</v>
      </c>
    </row>
    <row r="2" spans="1:4" ht="15">
      <c r="A2" s="7" t="s">
        <v>416</v>
      </c>
      <c r="B2" s="1" t="s">
        <v>1131</v>
      </c>
      <c r="C2">
        <v>-37.704330400000003</v>
      </c>
      <c r="D2">
        <v>145.10245879999999</v>
      </c>
    </row>
    <row r="3" spans="1:4" ht="15">
      <c r="A3" s="1" t="s">
        <v>416</v>
      </c>
      <c r="B3" s="1" t="s">
        <v>1120</v>
      </c>
      <c r="C3">
        <v>-37.765924599999998</v>
      </c>
      <c r="D3">
        <v>145.04238280000001</v>
      </c>
    </row>
    <row r="4" spans="1:4" ht="15">
      <c r="A4" s="7" t="s">
        <v>1117</v>
      </c>
      <c r="B4" s="7" t="s">
        <v>158</v>
      </c>
      <c r="C4">
        <v>-37.736069299999997</v>
      </c>
      <c r="D4">
        <v>145.04137739999999</v>
      </c>
    </row>
    <row r="5" spans="1:4" ht="15">
      <c r="A5" s="1" t="s">
        <v>1117</v>
      </c>
      <c r="B5" s="1" t="s">
        <v>330</v>
      </c>
      <c r="C5">
        <v>-37.755088999999998</v>
      </c>
      <c r="D5">
        <v>145.0648707</v>
      </c>
    </row>
    <row r="6" spans="1:4" ht="15">
      <c r="A6" s="1" t="s">
        <v>1117</v>
      </c>
      <c r="B6" s="1" t="s">
        <v>508</v>
      </c>
      <c r="C6">
        <v>-37.733763000000003</v>
      </c>
      <c r="D6">
        <v>145.1314773</v>
      </c>
    </row>
    <row r="7" spans="1:4" ht="15">
      <c r="A7" s="1" t="s">
        <v>1117</v>
      </c>
      <c r="B7" s="1" t="s">
        <v>199</v>
      </c>
      <c r="C7">
        <v>-37.714904199999999</v>
      </c>
      <c r="D7">
        <v>145.1476055</v>
      </c>
    </row>
    <row r="8" spans="1:4" ht="15">
      <c r="A8" s="7" t="s">
        <v>1117</v>
      </c>
      <c r="B8" s="1" t="s">
        <v>348</v>
      </c>
      <c r="C8">
        <v>-37.717624999999998</v>
      </c>
      <c r="D8">
        <v>145.08724029999999</v>
      </c>
    </row>
    <row r="9" spans="1:4" ht="15">
      <c r="A9" s="1" t="s">
        <v>1158</v>
      </c>
      <c r="B9" s="1" t="s">
        <v>355</v>
      </c>
      <c r="C9">
        <v>-37.711461200000002</v>
      </c>
      <c r="D9">
        <v>145.11069560000001</v>
      </c>
    </row>
    <row r="10" spans="1:4" ht="15">
      <c r="A10" s="7" t="s">
        <v>1117</v>
      </c>
      <c r="B10" s="1" t="s">
        <v>1141</v>
      </c>
      <c r="C10">
        <v>-37.745745999999997</v>
      </c>
      <c r="D10">
        <v>145.03964529999999</v>
      </c>
    </row>
    <row r="11" spans="1:4" ht="15">
      <c r="A11" s="1" t="s">
        <v>1117</v>
      </c>
      <c r="B11" s="1" t="s">
        <v>1113</v>
      </c>
      <c r="C11">
        <v>-37.774462</v>
      </c>
      <c r="D11">
        <v>145.05186430000001</v>
      </c>
    </row>
    <row r="12" spans="1:4" ht="15">
      <c r="A12" s="7" t="s">
        <v>1158</v>
      </c>
      <c r="B12" s="7" t="s">
        <v>324</v>
      </c>
      <c r="C12">
        <v>-37.737945000000003</v>
      </c>
      <c r="D12">
        <v>145.03674029999999</v>
      </c>
    </row>
    <row r="13" spans="1:4" ht="15">
      <c r="A13" s="1" t="s">
        <v>1099</v>
      </c>
      <c r="B13" s="7" t="s">
        <v>1069</v>
      </c>
      <c r="C13">
        <v>-37.739352400000001</v>
      </c>
      <c r="D13">
        <v>145.03835000000001</v>
      </c>
    </row>
    <row r="14" spans="1:4" ht="15">
      <c r="A14" s="1" t="s">
        <v>1117</v>
      </c>
      <c r="B14" s="7" t="s">
        <v>719</v>
      </c>
      <c r="C14">
        <v>-37.722239399999999</v>
      </c>
      <c r="D14">
        <v>145.07596580000001</v>
      </c>
    </row>
    <row r="15" spans="1:4" ht="15">
      <c r="A15" s="1" t="s">
        <v>1094</v>
      </c>
      <c r="B15" s="1" t="s">
        <v>336</v>
      </c>
      <c r="C15">
        <v>-37.756266500000002</v>
      </c>
      <c r="D15">
        <v>145.03618069999999</v>
      </c>
    </row>
    <row r="16" spans="1:4" ht="15">
      <c r="A16" s="1" t="s">
        <v>1097</v>
      </c>
      <c r="B16" s="7" t="s">
        <v>150</v>
      </c>
      <c r="C16">
        <v>-37.7128114</v>
      </c>
      <c r="D16">
        <v>145.07747459999999</v>
      </c>
    </row>
    <row r="17" spans="1:4" ht="15">
      <c r="A17" s="1" t="s">
        <v>1094</v>
      </c>
      <c r="B17" s="7" t="s">
        <v>762</v>
      </c>
      <c r="C17">
        <v>-37.723391599999999</v>
      </c>
      <c r="D17">
        <v>145.06757830000001</v>
      </c>
    </row>
    <row r="18" spans="1:4" ht="15">
      <c r="A18" s="1" t="s">
        <v>1094</v>
      </c>
      <c r="B18" s="7" t="s">
        <v>381</v>
      </c>
      <c r="C18">
        <v>-37.741110800000001</v>
      </c>
      <c r="D18">
        <v>145.03178360000001</v>
      </c>
    </row>
    <row r="19" spans="1:4" ht="15">
      <c r="A19" s="1" t="s">
        <v>1094</v>
      </c>
      <c r="B19" s="7" t="s">
        <v>768</v>
      </c>
      <c r="C19">
        <v>-37.758253000000003</v>
      </c>
      <c r="D19">
        <v>145.0639343</v>
      </c>
    </row>
    <row r="20" spans="1:4" ht="15">
      <c r="A20" s="1" t="s">
        <v>1094</v>
      </c>
      <c r="B20" s="1" t="s">
        <v>404</v>
      </c>
      <c r="C20">
        <v>-37.710363999999998</v>
      </c>
      <c r="D20">
        <v>145.0814493</v>
      </c>
    </row>
    <row r="21" spans="1:4" ht="15">
      <c r="A21" s="1" t="s">
        <v>1094</v>
      </c>
      <c r="B21" s="1" t="s">
        <v>466</v>
      </c>
      <c r="C21">
        <v>-37.737491400000003</v>
      </c>
      <c r="D21">
        <v>145.0391138</v>
      </c>
    </row>
    <row r="22" spans="1:4" ht="15">
      <c r="A22" s="7" t="s">
        <v>1132</v>
      </c>
      <c r="B22" s="7" t="s">
        <v>758</v>
      </c>
      <c r="C22">
        <v>-37.698355599999999</v>
      </c>
      <c r="D22">
        <v>145.11065110000001</v>
      </c>
    </row>
    <row r="23" spans="1:4" ht="15">
      <c r="A23" s="7" t="s">
        <v>1132</v>
      </c>
      <c r="B23" s="7" t="s">
        <v>759</v>
      </c>
      <c r="C23">
        <v>-37.696005999999997</v>
      </c>
      <c r="D23">
        <v>145.12378229999999</v>
      </c>
    </row>
    <row r="24" spans="1:4" ht="15">
      <c r="A24" s="7" t="s">
        <v>1132</v>
      </c>
      <c r="B24" s="1" t="s">
        <v>351</v>
      </c>
      <c r="C24">
        <v>-37.750583399999996</v>
      </c>
      <c r="D24">
        <v>145.0763546</v>
      </c>
    </row>
    <row r="25" spans="1:4" ht="15">
      <c r="A25" s="7" t="s">
        <v>1132</v>
      </c>
      <c r="B25" s="1" t="s">
        <v>49</v>
      </c>
      <c r="C25">
        <v>-37.719405999999999</v>
      </c>
      <c r="D25">
        <v>145.1260413</v>
      </c>
    </row>
    <row r="26" spans="1:4" ht="15">
      <c r="A26" s="7" t="s">
        <v>1132</v>
      </c>
      <c r="B26" s="7" t="s">
        <v>1173</v>
      </c>
      <c r="C26">
        <v>-37.740997200000002</v>
      </c>
      <c r="D26">
        <v>145.06614780000001</v>
      </c>
    </row>
    <row r="27" spans="1:4" ht="15">
      <c r="A27" s="7" t="s">
        <v>1132</v>
      </c>
      <c r="B27" s="7" t="s">
        <v>1174</v>
      </c>
      <c r="C27">
        <v>-37.779311200000002</v>
      </c>
      <c r="D27">
        <v>145.04370359999999</v>
      </c>
    </row>
    <row r="28" spans="1:4" ht="15">
      <c r="A28" s="7" t="s">
        <v>1132</v>
      </c>
      <c r="B28" s="1" t="s">
        <v>281</v>
      </c>
      <c r="C28">
        <v>-37.750583399999996</v>
      </c>
      <c r="D28">
        <v>145.0763546</v>
      </c>
    </row>
    <row r="29" spans="1:4" ht="15">
      <c r="A29" s="7" t="s">
        <v>1128</v>
      </c>
      <c r="B29" s="7" t="s">
        <v>1064</v>
      </c>
      <c r="C29">
        <v>-37.715992399999998</v>
      </c>
      <c r="D29">
        <v>145.12440319999999</v>
      </c>
    </row>
    <row r="30" spans="1:4" ht="15">
      <c r="A30" s="7" t="s">
        <v>1128</v>
      </c>
      <c r="B30" s="7" t="s">
        <v>765</v>
      </c>
      <c r="C30">
        <v>-37.747166</v>
      </c>
      <c r="D30">
        <v>145.0440303</v>
      </c>
    </row>
    <row r="31" spans="1:4" ht="15">
      <c r="A31" s="7" t="s">
        <v>1128</v>
      </c>
      <c r="B31" s="7" t="s">
        <v>767</v>
      </c>
      <c r="C31">
        <v>-37.715525599999999</v>
      </c>
      <c r="D31">
        <v>145.12410869999999</v>
      </c>
    </row>
    <row r="32" spans="1:4" ht="15">
      <c r="A32" s="7" t="s">
        <v>1128</v>
      </c>
      <c r="B32" s="1" t="s">
        <v>251</v>
      </c>
      <c r="C32">
        <v>-37.733784300000003</v>
      </c>
      <c r="D32">
        <v>145.04682410000001</v>
      </c>
    </row>
    <row r="33" spans="1:4" ht="15">
      <c r="A33" s="7" t="s">
        <v>1129</v>
      </c>
      <c r="B33" s="7" t="s">
        <v>763</v>
      </c>
      <c r="C33">
        <v>-37.740566899999997</v>
      </c>
      <c r="D33">
        <v>145.05373159999999</v>
      </c>
    </row>
    <row r="34" spans="1:4" ht="15">
      <c r="A34" s="7" t="s">
        <v>1129</v>
      </c>
      <c r="B34" s="7" t="s">
        <v>394</v>
      </c>
      <c r="C34">
        <v>-37.744817699999999</v>
      </c>
      <c r="D34">
        <v>145.0388293</v>
      </c>
    </row>
    <row r="35" spans="1:4" ht="15">
      <c r="A35" s="1" t="s">
        <v>1099</v>
      </c>
      <c r="B35" s="7" t="s">
        <v>756</v>
      </c>
      <c r="C35">
        <v>-37.737908300000001</v>
      </c>
      <c r="D35">
        <v>145.03670260000001</v>
      </c>
    </row>
    <row r="36" spans="1:4" ht="15">
      <c r="A36" s="1" t="s">
        <v>1099</v>
      </c>
      <c r="B36" s="1" t="s">
        <v>308</v>
      </c>
      <c r="C36">
        <v>-37.712072300000003</v>
      </c>
      <c r="D36">
        <v>145.0779359</v>
      </c>
    </row>
    <row r="37" spans="1:4" ht="15">
      <c r="A37" s="7" t="s">
        <v>1127</v>
      </c>
      <c r="B37" s="7" t="s">
        <v>1175</v>
      </c>
      <c r="C37">
        <v>-37.719265100000001</v>
      </c>
      <c r="D37">
        <v>145.08342440000001</v>
      </c>
    </row>
    <row r="38" spans="1:4" ht="15">
      <c r="A38" s="7" t="s">
        <v>1127</v>
      </c>
      <c r="B38" s="7" t="s">
        <v>229</v>
      </c>
      <c r="C38">
        <v>-37.756385000000002</v>
      </c>
      <c r="D38">
        <v>145.06393829999999</v>
      </c>
    </row>
    <row r="39" spans="1:4" ht="15">
      <c r="A39" s="7" t="s">
        <v>1097</v>
      </c>
      <c r="B39" s="1" t="s">
        <v>332</v>
      </c>
      <c r="C39">
        <v>-37.749435800000001</v>
      </c>
      <c r="D39">
        <v>145.04032509999999</v>
      </c>
    </row>
    <row r="40" spans="1:4" ht="15">
      <c r="A40" s="7" t="s">
        <v>1097</v>
      </c>
      <c r="B40" s="1" t="s">
        <v>195</v>
      </c>
      <c r="C40">
        <v>-37.744188999999999</v>
      </c>
      <c r="D40">
        <v>145.0259398</v>
      </c>
    </row>
    <row r="41" spans="1:4" ht="15">
      <c r="A41" s="7" t="s">
        <v>1097</v>
      </c>
      <c r="B41" s="7" t="s">
        <v>1176</v>
      </c>
      <c r="C41">
        <v>-37.726761000000003</v>
      </c>
      <c r="D41">
        <v>145.06758930000001</v>
      </c>
    </row>
    <row r="42" spans="1:4" ht="15">
      <c r="A42" s="7" t="s">
        <v>1097</v>
      </c>
      <c r="B42" s="1" t="s">
        <v>217</v>
      </c>
      <c r="C42">
        <v>-37.7190011</v>
      </c>
      <c r="D42">
        <v>145.12375919999999</v>
      </c>
    </row>
    <row r="43" spans="1:4" ht="15">
      <c r="A43" s="7" t="s">
        <v>1097</v>
      </c>
      <c r="B43" s="1" t="s">
        <v>239</v>
      </c>
      <c r="C43">
        <v>-37.704093</v>
      </c>
      <c r="D43">
        <v>145.11773729999999</v>
      </c>
    </row>
    <row r="44" spans="1:4" ht="15">
      <c r="A44" s="1" t="s">
        <v>1097</v>
      </c>
      <c r="B44" s="1" t="s">
        <v>1134</v>
      </c>
      <c r="C44">
        <v>-37.742662500000002</v>
      </c>
      <c r="D44">
        <v>145.0409487</v>
      </c>
    </row>
    <row r="45" spans="1:4" ht="15">
      <c r="A45" s="1" t="s">
        <v>1097</v>
      </c>
      <c r="B45" s="1" t="s">
        <v>1118</v>
      </c>
      <c r="C45">
        <v>-37.726831900000001</v>
      </c>
      <c r="D45">
        <v>145.06995470000001</v>
      </c>
    </row>
    <row r="46" spans="1:4" ht="15">
      <c r="A46" s="1" t="s">
        <v>1097</v>
      </c>
      <c r="B46" s="7" t="s">
        <v>772</v>
      </c>
      <c r="C46">
        <v>-37.740395800000002</v>
      </c>
      <c r="D46">
        <v>145.0547176</v>
      </c>
    </row>
    <row r="47" spans="1:4" ht="15">
      <c r="A47" s="1" t="s">
        <v>1093</v>
      </c>
      <c r="B47" s="1" t="s">
        <v>372</v>
      </c>
      <c r="C47">
        <v>-37.766692800000001</v>
      </c>
      <c r="D47">
        <v>145.04045339999999</v>
      </c>
    </row>
    <row r="48" spans="1:4" ht="15">
      <c r="A48" s="1" t="s">
        <v>1093</v>
      </c>
      <c r="B48" s="1" t="s">
        <v>316</v>
      </c>
      <c r="C48">
        <v>-37.763131199999997</v>
      </c>
      <c r="D48">
        <v>145.0319911</v>
      </c>
    </row>
    <row r="49" spans="1:4" ht="15">
      <c r="A49" s="1" t="s">
        <v>1093</v>
      </c>
      <c r="B49" s="7" t="s">
        <v>766</v>
      </c>
      <c r="C49">
        <v>-37.747166</v>
      </c>
      <c r="D49">
        <v>145.0440303</v>
      </c>
    </row>
    <row r="50" spans="1:4" ht="15">
      <c r="A50" s="1" t="s">
        <v>1093</v>
      </c>
      <c r="B50" s="1" t="s">
        <v>120</v>
      </c>
      <c r="C50">
        <v>-37.737751600000003</v>
      </c>
      <c r="D50">
        <v>145.08421540000001</v>
      </c>
    </row>
    <row r="51" spans="1:4" ht="15">
      <c r="A51" s="1" t="s">
        <v>1102</v>
      </c>
      <c r="B51" s="1" t="s">
        <v>267</v>
      </c>
      <c r="C51">
        <v>-37.748519000000002</v>
      </c>
      <c r="D51">
        <v>145.06023930000001</v>
      </c>
    </row>
    <row r="52" spans="1:4" ht="15">
      <c r="A52" s="1" t="s">
        <v>1102</v>
      </c>
      <c r="B52" s="7" t="s">
        <v>1057</v>
      </c>
      <c r="C52">
        <v>-37.711984800000003</v>
      </c>
      <c r="D52">
        <v>145.09078629999999</v>
      </c>
    </row>
    <row r="53" spans="1:4" ht="15">
      <c r="A53" s="7" t="s">
        <v>1098</v>
      </c>
      <c r="B53" s="1" t="s">
        <v>1070</v>
      </c>
      <c r="C53">
        <v>-37.689607299999999</v>
      </c>
      <c r="D53">
        <v>145.10615329999999</v>
      </c>
    </row>
    <row r="54" spans="1:4" ht="15">
      <c r="A54" s="7" t="s">
        <v>1098</v>
      </c>
      <c r="B54" s="1" t="s">
        <v>82</v>
      </c>
      <c r="C54">
        <v>-37.726761000000003</v>
      </c>
      <c r="D54">
        <v>145.06758930000001</v>
      </c>
    </row>
    <row r="55" spans="1:4" ht="15">
      <c r="A55" s="7" t="s">
        <v>1098</v>
      </c>
      <c r="B55" s="1" t="s">
        <v>84</v>
      </c>
      <c r="C55">
        <v>-37.717588900000003</v>
      </c>
      <c r="D55">
        <v>145.119406</v>
      </c>
    </row>
    <row r="56" spans="1:4" ht="15">
      <c r="A56" s="1" t="s">
        <v>1098</v>
      </c>
      <c r="B56" s="7" t="s">
        <v>1124</v>
      </c>
      <c r="C56">
        <v>-37.740299</v>
      </c>
      <c r="D56">
        <v>145.0384603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Current</vt:lpstr>
      <vt:lpstr>Map working</vt:lpstr>
      <vt:lpstr>PostcodeLookup</vt:lpstr>
      <vt:lpstr>OriginalBackup</vt:lpstr>
      <vt:lpstr>Sheet2</vt:lpstr>
      <vt:lpstr>Groundswell Sparks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dewoller</cp:lastModifiedBy>
  <dcterms:created xsi:type="dcterms:W3CDTF">2017-06-27T11:15:18Z</dcterms:created>
  <dcterms:modified xsi:type="dcterms:W3CDTF">2017-08-17T11:42:41Z</dcterms:modified>
</cp:coreProperties>
</file>